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ja77\Desktop\"/>
    </mc:Choice>
  </mc:AlternateContent>
  <bookViews>
    <workbookView xWindow="1200" yWindow="0" windowWidth="8805" windowHeight="1170" tabRatio="903" firstSheet="6" activeTab="11"/>
  </bookViews>
  <sheets>
    <sheet name="seisuga 31.01.2014" sheetId="123" r:id="rId1"/>
    <sheet name="seisuga 28.02.2014 " sheetId="124" r:id="rId2"/>
    <sheet name="seisuga 31.03.2014" sheetId="125" r:id="rId3"/>
    <sheet name="seisuga 30.04.2014 " sheetId="126" r:id="rId4"/>
    <sheet name="seisuga 31.05.2014 " sheetId="127" r:id="rId5"/>
    <sheet name="seisuga 30.06.2014 " sheetId="128" r:id="rId6"/>
    <sheet name="seisuga 31.07.2014" sheetId="131" r:id="rId7"/>
    <sheet name="seisuga 31.08.2014" sheetId="132" r:id="rId8"/>
    <sheet name="seisuga 30.09.2014" sheetId="130" r:id="rId9"/>
    <sheet name="seisuga 31.10.2014 " sheetId="133" r:id="rId10"/>
    <sheet name="seisuga 30.11.2014  " sheetId="134" r:id="rId11"/>
    <sheet name="seisuga 31.12.2014   " sheetId="136" r:id="rId12"/>
  </sheets>
  <definedNames>
    <definedName name="_xlnm._FilterDatabase" localSheetId="1" hidden="1">'seisuga 28.02.2014 '!$A$173:$E$986</definedName>
    <definedName name="_xlnm._FilterDatabase" localSheetId="3" hidden="1">'seisuga 30.04.2014 '!$A$183:$E$1055</definedName>
    <definedName name="_xlnm._FilterDatabase" localSheetId="5" hidden="1">'seisuga 30.06.2014 '!$A$186:$E$1086</definedName>
    <definedName name="_xlnm._FilterDatabase" localSheetId="8" hidden="1">'seisuga 30.09.2014'!$A$197:$E$1166</definedName>
    <definedName name="_xlnm._FilterDatabase" localSheetId="10" hidden="1">'seisuga 30.11.2014  '!$A$203:$E$1207</definedName>
    <definedName name="_xlnm._FilterDatabase" localSheetId="0" hidden="1">'seisuga 31.01.2014'!$A$170:$E$965</definedName>
    <definedName name="_xlnm._FilterDatabase" localSheetId="2" hidden="1">'seisuga 31.03.2014'!$A$180:$E$1019</definedName>
    <definedName name="_xlnm._FilterDatabase" localSheetId="4" hidden="1">'seisuga 31.05.2014 '!$A$184:$E$1064</definedName>
    <definedName name="_xlnm._FilterDatabase" localSheetId="6" hidden="1">'seisuga 31.07.2014'!$A$186:$E$1110</definedName>
    <definedName name="_xlnm._FilterDatabase" localSheetId="7" hidden="1">'seisuga 31.08.2014'!$A$197:$E$1163</definedName>
    <definedName name="_xlnm._FilterDatabase" localSheetId="9" hidden="1">'seisuga 31.10.2014 '!$A$199:$E$1178</definedName>
    <definedName name="_xlnm._FilterDatabase" localSheetId="11" hidden="1">'seisuga 31.12.2014   '!$A$204:$E$1219</definedName>
  </definedNames>
  <calcPr calcId="152511"/>
</workbook>
</file>

<file path=xl/calcChain.xml><?xml version="1.0" encoding="utf-8"?>
<calcChain xmlns="http://schemas.openxmlformats.org/spreadsheetml/2006/main">
  <c r="E1122" i="136" l="1"/>
  <c r="G1113" i="136"/>
  <c r="D1004" i="136" l="1"/>
  <c r="E1004" i="136"/>
  <c r="D1019" i="136"/>
  <c r="E1019" i="136"/>
  <c r="F828" i="136" l="1"/>
  <c r="E827" i="136"/>
  <c r="D827" i="136"/>
  <c r="G795" i="136"/>
  <c r="D307" i="136" l="1"/>
  <c r="D169" i="136" l="1"/>
  <c r="E295" i="136" l="1"/>
  <c r="E294" i="136" s="1"/>
  <c r="D295" i="136"/>
  <c r="G152" i="136" l="1"/>
  <c r="F151" i="136"/>
  <c r="E149" i="136"/>
  <c r="G1192" i="136" l="1"/>
  <c r="G1193" i="136"/>
  <c r="G1195" i="136"/>
  <c r="G1186" i="136"/>
  <c r="G1180" i="136"/>
  <c r="E1086" i="136"/>
  <c r="D1086" i="136"/>
  <c r="E1095" i="136"/>
  <c r="D1095" i="136"/>
  <c r="G1093" i="136"/>
  <c r="G1094" i="136"/>
  <c r="G1096" i="136"/>
  <c r="F1093" i="136"/>
  <c r="F1094" i="136"/>
  <c r="F1096" i="136"/>
  <c r="E1092" i="136"/>
  <c r="D1092" i="136"/>
  <c r="E1030" i="136"/>
  <c r="D1030" i="136"/>
  <c r="G1034" i="136"/>
  <c r="G1035" i="136"/>
  <c r="F1035" i="136"/>
  <c r="G1001" i="136"/>
  <c r="G1002" i="136"/>
  <c r="G934" i="136"/>
  <c r="G905" i="136"/>
  <c r="G906" i="136"/>
  <c r="G847" i="136"/>
  <c r="G723" i="136"/>
  <c r="G724" i="136"/>
  <c r="G705" i="136"/>
  <c r="D624" i="136"/>
  <c r="E624" i="136"/>
  <c r="F642" i="136"/>
  <c r="G642" i="136"/>
  <c r="F641" i="136"/>
  <c r="G641" i="136"/>
  <c r="G640" i="136"/>
  <c r="F640" i="136"/>
  <c r="F1092" i="136" l="1"/>
  <c r="D1091" i="136"/>
  <c r="D1097" i="136" s="1"/>
  <c r="G1092" i="136"/>
  <c r="F1095" i="136"/>
  <c r="E1091" i="136"/>
  <c r="G1095" i="136"/>
  <c r="G638" i="136"/>
  <c r="G494" i="136"/>
  <c r="G495" i="136"/>
  <c r="G484" i="136"/>
  <c r="G248" i="136"/>
  <c r="F248" i="136"/>
  <c r="E247" i="136"/>
  <c r="D247" i="136"/>
  <c r="F247" i="136" l="1"/>
  <c r="E1097" i="136"/>
  <c r="G1097" i="136" s="1"/>
  <c r="G1091" i="136"/>
  <c r="F1091" i="136"/>
  <c r="G247" i="136"/>
  <c r="F1097" i="136" l="1"/>
  <c r="G48" i="136"/>
  <c r="G1219" i="136"/>
  <c r="F1219" i="136"/>
  <c r="E1218" i="136"/>
  <c r="E1217" i="136" s="1"/>
  <c r="D1218" i="136"/>
  <c r="G1216" i="136"/>
  <c r="F1216" i="136"/>
  <c r="G1215" i="136"/>
  <c r="F1215" i="136"/>
  <c r="E1214" i="136"/>
  <c r="D1214" i="136"/>
  <c r="G1213" i="136"/>
  <c r="F1213" i="136"/>
  <c r="G1212" i="136"/>
  <c r="F1212" i="136"/>
  <c r="G1211" i="136"/>
  <c r="F1211" i="136"/>
  <c r="E1210" i="136"/>
  <c r="E1209" i="136" s="1"/>
  <c r="D1210" i="136"/>
  <c r="D1209" i="136" s="1"/>
  <c r="G1208" i="136"/>
  <c r="F1208" i="136"/>
  <c r="E1207" i="136"/>
  <c r="E1206" i="136" s="1"/>
  <c r="D1207" i="136"/>
  <c r="G1205" i="136"/>
  <c r="F1205" i="136"/>
  <c r="G1204" i="136"/>
  <c r="F1204" i="136"/>
  <c r="E1203" i="136"/>
  <c r="E1202" i="136" s="1"/>
  <c r="D1203" i="136"/>
  <c r="G1201" i="136"/>
  <c r="F1201" i="136"/>
  <c r="E1200" i="136"/>
  <c r="D1200" i="136"/>
  <c r="G1199" i="136"/>
  <c r="F1199" i="136"/>
  <c r="E1198" i="136"/>
  <c r="D1198" i="136"/>
  <c r="F1195" i="136"/>
  <c r="E1194" i="136"/>
  <c r="D1194" i="136"/>
  <c r="F1193" i="136"/>
  <c r="F1192" i="136"/>
  <c r="E1191" i="136"/>
  <c r="E1190" i="136" s="1"/>
  <c r="D1191" i="136"/>
  <c r="G1188" i="136"/>
  <c r="F1188" i="136"/>
  <c r="G1187" i="136"/>
  <c r="F1187" i="136"/>
  <c r="F1186" i="136"/>
  <c r="E1185" i="136"/>
  <c r="D1185" i="136"/>
  <c r="G1184" i="136"/>
  <c r="F1184" i="136"/>
  <c r="G1183" i="136"/>
  <c r="F1183" i="136"/>
  <c r="E1182" i="136"/>
  <c r="D1182" i="136"/>
  <c r="D1181" i="136" s="1"/>
  <c r="F1180" i="136"/>
  <c r="E1179" i="136"/>
  <c r="D1179" i="136"/>
  <c r="G1177" i="136"/>
  <c r="F1177" i="136"/>
  <c r="E1176" i="136"/>
  <c r="E1175" i="136" s="1"/>
  <c r="D1176" i="136"/>
  <c r="G1174" i="136"/>
  <c r="F1174" i="136"/>
  <c r="G1173" i="136"/>
  <c r="F1173" i="136"/>
  <c r="E1172" i="136"/>
  <c r="E1171" i="136" s="1"/>
  <c r="D1172" i="136"/>
  <c r="D1171" i="136" s="1"/>
  <c r="G1170" i="136"/>
  <c r="F1170" i="136"/>
  <c r="E1169" i="136"/>
  <c r="D1169" i="136"/>
  <c r="G1167" i="136"/>
  <c r="F1167" i="136"/>
  <c r="G1166" i="136"/>
  <c r="F1166" i="136"/>
  <c r="F1165" i="136"/>
  <c r="E1164" i="136"/>
  <c r="D1164" i="136"/>
  <c r="G1163" i="136"/>
  <c r="F1163" i="136"/>
  <c r="G1162" i="136"/>
  <c r="F1162" i="136"/>
  <c r="G1161" i="136"/>
  <c r="F1161" i="136"/>
  <c r="E1160" i="136"/>
  <c r="D1160" i="136"/>
  <c r="G1158" i="136"/>
  <c r="F1158" i="136"/>
  <c r="G1157" i="136"/>
  <c r="F1157" i="136"/>
  <c r="E1156" i="136"/>
  <c r="D1156" i="136"/>
  <c r="G1153" i="136"/>
  <c r="F1153" i="136"/>
  <c r="G1152" i="136"/>
  <c r="F1152" i="136"/>
  <c r="G1151" i="136"/>
  <c r="F1151" i="136"/>
  <c r="G1150" i="136"/>
  <c r="F1150" i="136"/>
  <c r="G1149" i="136"/>
  <c r="F1149" i="136"/>
  <c r="G1148" i="136"/>
  <c r="F1148" i="136"/>
  <c r="G1147" i="136"/>
  <c r="F1147" i="136"/>
  <c r="E1146" i="136"/>
  <c r="D1146" i="136"/>
  <c r="G1145" i="136"/>
  <c r="F1145" i="136"/>
  <c r="G1144" i="136"/>
  <c r="F1144" i="136"/>
  <c r="E1143" i="136"/>
  <c r="D1143" i="136"/>
  <c r="G1141" i="136"/>
  <c r="F1141" i="136"/>
  <c r="E1140" i="136"/>
  <c r="D1140" i="136"/>
  <c r="G1138" i="136"/>
  <c r="F1138" i="136"/>
  <c r="G1137" i="136"/>
  <c r="F1137" i="136"/>
  <c r="G1136" i="136"/>
  <c r="F1136" i="136"/>
  <c r="F1135" i="136"/>
  <c r="G1134" i="136"/>
  <c r="F1134" i="136"/>
  <c r="E1133" i="136"/>
  <c r="D1133" i="136"/>
  <c r="G1132" i="136"/>
  <c r="F1132" i="136"/>
  <c r="G1131" i="136"/>
  <c r="F1131" i="136"/>
  <c r="E1130" i="136"/>
  <c r="D1130" i="136"/>
  <c r="G1127" i="136"/>
  <c r="F1127" i="136"/>
  <c r="E1126" i="136"/>
  <c r="E1125" i="136" s="1"/>
  <c r="D1126" i="136"/>
  <c r="D1125" i="136" s="1"/>
  <c r="F1123" i="136"/>
  <c r="D1122" i="136"/>
  <c r="F1122" i="136" s="1"/>
  <c r="G1121" i="136"/>
  <c r="F1121" i="136"/>
  <c r="G1120" i="136"/>
  <c r="F1120" i="136"/>
  <c r="E1119" i="136"/>
  <c r="D1119" i="136"/>
  <c r="G1118" i="136"/>
  <c r="F1118" i="136"/>
  <c r="G1117" i="136"/>
  <c r="F1117" i="136"/>
  <c r="E1116" i="136"/>
  <c r="D1116" i="136"/>
  <c r="F1113" i="136"/>
  <c r="G1112" i="136"/>
  <c r="F1112" i="136"/>
  <c r="G1111" i="136"/>
  <c r="F1111" i="136"/>
  <c r="E1110" i="136"/>
  <c r="E1109" i="136" s="1"/>
  <c r="D1110" i="136"/>
  <c r="D1109" i="136" s="1"/>
  <c r="G1108" i="136"/>
  <c r="F1108" i="136"/>
  <c r="E1107" i="136"/>
  <c r="D1107" i="136"/>
  <c r="G1104" i="136"/>
  <c r="F1104" i="136"/>
  <c r="G1103" i="136"/>
  <c r="F1103" i="136"/>
  <c r="E1102" i="136"/>
  <c r="D1102" i="136"/>
  <c r="G1101" i="136"/>
  <c r="F1101" i="136"/>
  <c r="G1100" i="136"/>
  <c r="F1100" i="136"/>
  <c r="E1099" i="136"/>
  <c r="D1099" i="136"/>
  <c r="G1090" i="136"/>
  <c r="F1090" i="136"/>
  <c r="G1089" i="136"/>
  <c r="F1089" i="136"/>
  <c r="G1088" i="136"/>
  <c r="F1088" i="136"/>
  <c r="G1087" i="136"/>
  <c r="F1087" i="136"/>
  <c r="G1083" i="136"/>
  <c r="F1083" i="136"/>
  <c r="G1082" i="136"/>
  <c r="F1082" i="136"/>
  <c r="E1081" i="136"/>
  <c r="E1080" i="136" s="1"/>
  <c r="D1081" i="136"/>
  <c r="G1079" i="136"/>
  <c r="F1079" i="136"/>
  <c r="G1078" i="136"/>
  <c r="F1078" i="136"/>
  <c r="G1077" i="136"/>
  <c r="F1077" i="136"/>
  <c r="E1076" i="136"/>
  <c r="D1076" i="136"/>
  <c r="G1075" i="136"/>
  <c r="F1075" i="136"/>
  <c r="G1074" i="136"/>
  <c r="F1074" i="136"/>
  <c r="E1073" i="136"/>
  <c r="D1073" i="136"/>
  <c r="D1072" i="136" s="1"/>
  <c r="G1070" i="136"/>
  <c r="F1070" i="136"/>
  <c r="G1069" i="136"/>
  <c r="F1069" i="136"/>
  <c r="G1068" i="136"/>
  <c r="F1068" i="136"/>
  <c r="G1067" i="136"/>
  <c r="F1067" i="136"/>
  <c r="G1066" i="136"/>
  <c r="F1066" i="136"/>
  <c r="E1065" i="136"/>
  <c r="D1065" i="136"/>
  <c r="G1064" i="136"/>
  <c r="F1064" i="136"/>
  <c r="G1063" i="136"/>
  <c r="F1063" i="136"/>
  <c r="E1062" i="136"/>
  <c r="E1061" i="136" s="1"/>
  <c r="D1062" i="136"/>
  <c r="G1059" i="136"/>
  <c r="F1059" i="136"/>
  <c r="E1058" i="136"/>
  <c r="D1058" i="136"/>
  <c r="G1056" i="136"/>
  <c r="F1056" i="136"/>
  <c r="G1055" i="136"/>
  <c r="F1055" i="136"/>
  <c r="E1054" i="136"/>
  <c r="D1054" i="136"/>
  <c r="D1053" i="136" s="1"/>
  <c r="G1052" i="136"/>
  <c r="F1052" i="136"/>
  <c r="G1051" i="136"/>
  <c r="F1051" i="136"/>
  <c r="E1050" i="136"/>
  <c r="D1050" i="136"/>
  <c r="D1049" i="136" s="1"/>
  <c r="G1048" i="136"/>
  <c r="F1048" i="136"/>
  <c r="G1047" i="136"/>
  <c r="F1047" i="136"/>
  <c r="E1046" i="136"/>
  <c r="D1046" i="136"/>
  <c r="D1045" i="136" s="1"/>
  <c r="G1043" i="136"/>
  <c r="F1043" i="136"/>
  <c r="E1042" i="136"/>
  <c r="D1042" i="136"/>
  <c r="G1041" i="136"/>
  <c r="F1041" i="136"/>
  <c r="E1040" i="136"/>
  <c r="D1040" i="136"/>
  <c r="G1038" i="136"/>
  <c r="F1038" i="136"/>
  <c r="E1037" i="136"/>
  <c r="D1037" i="136"/>
  <c r="F1034" i="136"/>
  <c r="G1033" i="136"/>
  <c r="F1033" i="136"/>
  <c r="G1032" i="136"/>
  <c r="F1032" i="136"/>
  <c r="G1031" i="136"/>
  <c r="F1031" i="136"/>
  <c r="F1030" i="136"/>
  <c r="G1029" i="136"/>
  <c r="F1029" i="136"/>
  <c r="E1028" i="136"/>
  <c r="D1028" i="136"/>
  <c r="G1025" i="136"/>
  <c r="F1025" i="136"/>
  <c r="G1024" i="136"/>
  <c r="F1024" i="136"/>
  <c r="E1023" i="136"/>
  <c r="D1023" i="136"/>
  <c r="D1022" i="136" s="1"/>
  <c r="F1021" i="136"/>
  <c r="G1020" i="136"/>
  <c r="F1020" i="136"/>
  <c r="G1018" i="136"/>
  <c r="F1018" i="136"/>
  <c r="G1017" i="136"/>
  <c r="F1017" i="136"/>
  <c r="G1016" i="136"/>
  <c r="F1016" i="136"/>
  <c r="G1015" i="136"/>
  <c r="F1015" i="136"/>
  <c r="G1014" i="136"/>
  <c r="F1014" i="136"/>
  <c r="G1013" i="136"/>
  <c r="F1013" i="136"/>
  <c r="G1012" i="136"/>
  <c r="F1012" i="136"/>
  <c r="G1011" i="136"/>
  <c r="F1011" i="136"/>
  <c r="G1010" i="136"/>
  <c r="F1010" i="136"/>
  <c r="G1009" i="136"/>
  <c r="F1009" i="136"/>
  <c r="G1008" i="136"/>
  <c r="F1008" i="136"/>
  <c r="G1007" i="136"/>
  <c r="F1007" i="136"/>
  <c r="F1006" i="136"/>
  <c r="G1005" i="136"/>
  <c r="F1005" i="136"/>
  <c r="G1003" i="136"/>
  <c r="F1003" i="136"/>
  <c r="F1002" i="136"/>
  <c r="F1001" i="136"/>
  <c r="G1000" i="136"/>
  <c r="F1000" i="136"/>
  <c r="E999" i="136"/>
  <c r="D999" i="136"/>
  <c r="D998" i="136" s="1"/>
  <c r="G995" i="136"/>
  <c r="F995" i="136"/>
  <c r="G994" i="136"/>
  <c r="F994" i="136"/>
  <c r="E993" i="136"/>
  <c r="D993" i="136"/>
  <c r="D992" i="136" s="1"/>
  <c r="G989" i="136"/>
  <c r="F989" i="136"/>
  <c r="G988" i="136"/>
  <c r="F988" i="136"/>
  <c r="E987" i="136"/>
  <c r="D987" i="136"/>
  <c r="D986" i="136" s="1"/>
  <c r="G984" i="136"/>
  <c r="F984" i="136"/>
  <c r="E983" i="136"/>
  <c r="E982" i="136" s="1"/>
  <c r="D983" i="136"/>
  <c r="G981" i="136"/>
  <c r="F981" i="136"/>
  <c r="E980" i="136"/>
  <c r="D980" i="136"/>
  <c r="D979" i="136"/>
  <c r="F978" i="136"/>
  <c r="G977" i="136"/>
  <c r="F977" i="136"/>
  <c r="E973" i="136"/>
  <c r="E979" i="136" s="1"/>
  <c r="G979" i="136" s="1"/>
  <c r="D973" i="136"/>
  <c r="G971" i="136"/>
  <c r="F971" i="136"/>
  <c r="E970" i="136"/>
  <c r="D970" i="136"/>
  <c r="G969" i="136"/>
  <c r="F969" i="136"/>
  <c r="G968" i="136"/>
  <c r="F968" i="136"/>
  <c r="E967" i="136"/>
  <c r="D967" i="136"/>
  <c r="D966" i="136" s="1"/>
  <c r="G964" i="136"/>
  <c r="F964" i="136"/>
  <c r="E963" i="136"/>
  <c r="D963" i="136"/>
  <c r="G962" i="136"/>
  <c r="F962" i="136"/>
  <c r="F961" i="136"/>
  <c r="G960" i="136"/>
  <c r="F960" i="136"/>
  <c r="E959" i="136"/>
  <c r="D959" i="136"/>
  <c r="D958" i="136" s="1"/>
  <c r="G955" i="136"/>
  <c r="F955" i="136"/>
  <c r="G954" i="136"/>
  <c r="F954" i="136"/>
  <c r="G953" i="136"/>
  <c r="F953" i="136"/>
  <c r="G952" i="136"/>
  <c r="F952" i="136"/>
  <c r="G951" i="136"/>
  <c r="F951" i="136"/>
  <c r="G950" i="136"/>
  <c r="F950" i="136"/>
  <c r="G949" i="136"/>
  <c r="F949" i="136"/>
  <c r="G948" i="136"/>
  <c r="F948" i="136"/>
  <c r="G947" i="136"/>
  <c r="F947" i="136"/>
  <c r="G946" i="136"/>
  <c r="F946" i="136"/>
  <c r="G945" i="136"/>
  <c r="F945" i="136"/>
  <c r="G944" i="136"/>
  <c r="F944" i="136"/>
  <c r="G943" i="136"/>
  <c r="F943" i="136"/>
  <c r="E942" i="136"/>
  <c r="D942" i="136"/>
  <c r="G941" i="136"/>
  <c r="F941" i="136"/>
  <c r="G940" i="136"/>
  <c r="F940" i="136"/>
  <c r="G938" i="136"/>
  <c r="F938" i="136"/>
  <c r="E937" i="136"/>
  <c r="E936" i="136" s="1"/>
  <c r="D937" i="136"/>
  <c r="F934" i="136"/>
  <c r="E933" i="136"/>
  <c r="D933" i="136"/>
  <c r="D932" i="136" s="1"/>
  <c r="G931" i="136"/>
  <c r="F931" i="136"/>
  <c r="G930" i="136"/>
  <c r="F930" i="136"/>
  <c r="E929" i="136"/>
  <c r="D929" i="136"/>
  <c r="G928" i="136"/>
  <c r="F928" i="136"/>
  <c r="G927" i="136"/>
  <c r="F927" i="136"/>
  <c r="G926" i="136"/>
  <c r="F926" i="136"/>
  <c r="E925" i="136"/>
  <c r="D925" i="136"/>
  <c r="D924" i="136" s="1"/>
  <c r="G922" i="136"/>
  <c r="F922" i="136"/>
  <c r="G921" i="136"/>
  <c r="F921" i="136"/>
  <c r="G920" i="136"/>
  <c r="F920" i="136"/>
  <c r="E919" i="136"/>
  <c r="D919" i="136"/>
  <c r="G918" i="136"/>
  <c r="F918" i="136"/>
  <c r="G917" i="136"/>
  <c r="F917" i="136"/>
  <c r="G916" i="136"/>
  <c r="F916" i="136"/>
  <c r="E915" i="136"/>
  <c r="D915" i="136"/>
  <c r="D914" i="136" s="1"/>
  <c r="D913" i="136" s="1"/>
  <c r="F912" i="136"/>
  <c r="E911" i="136"/>
  <c r="D911" i="136"/>
  <c r="G910" i="136"/>
  <c r="F910" i="136"/>
  <c r="G909" i="136"/>
  <c r="F909" i="136"/>
  <c r="G908" i="136"/>
  <c r="F908" i="136"/>
  <c r="G907" i="136"/>
  <c r="F907" i="136"/>
  <c r="F906" i="136"/>
  <c r="F905" i="136"/>
  <c r="G904" i="136"/>
  <c r="F904" i="136"/>
  <c r="G903" i="136"/>
  <c r="F903" i="136"/>
  <c r="G902" i="136"/>
  <c r="F902" i="136"/>
  <c r="G901" i="136"/>
  <c r="F901" i="136"/>
  <c r="G900" i="136"/>
  <c r="F900" i="136"/>
  <c r="G899" i="136"/>
  <c r="F899" i="136"/>
  <c r="G898" i="136"/>
  <c r="F898" i="136"/>
  <c r="E897" i="136"/>
  <c r="D897" i="136"/>
  <c r="G896" i="136"/>
  <c r="F896" i="136"/>
  <c r="G895" i="136"/>
  <c r="F895" i="136"/>
  <c r="F894" i="136"/>
  <c r="G893" i="136"/>
  <c r="F893" i="136"/>
  <c r="E892" i="136"/>
  <c r="E891" i="136" s="1"/>
  <c r="D892" i="136"/>
  <c r="G888" i="136"/>
  <c r="F888" i="136"/>
  <c r="E887" i="136"/>
  <c r="D887" i="136"/>
  <c r="G885" i="136"/>
  <c r="F885" i="136"/>
  <c r="G884" i="136"/>
  <c r="F884" i="136"/>
  <c r="E883" i="136"/>
  <c r="D883" i="136"/>
  <c r="G882" i="136"/>
  <c r="F882" i="136"/>
  <c r="G881" i="136"/>
  <c r="F881" i="136"/>
  <c r="E880" i="136"/>
  <c r="D880" i="136"/>
  <c r="D879" i="136" s="1"/>
  <c r="G877" i="136"/>
  <c r="F877" i="136"/>
  <c r="G876" i="136"/>
  <c r="F876" i="136"/>
  <c r="E875" i="136"/>
  <c r="D875" i="136"/>
  <c r="G874" i="136"/>
  <c r="F874" i="136"/>
  <c r="G873" i="136"/>
  <c r="F873" i="136"/>
  <c r="E872" i="136"/>
  <c r="D872" i="136"/>
  <c r="D871" i="136" s="1"/>
  <c r="G869" i="136"/>
  <c r="F869" i="136"/>
  <c r="G868" i="136"/>
  <c r="F868" i="136"/>
  <c r="G867" i="136"/>
  <c r="F867" i="136"/>
  <c r="G866" i="136"/>
  <c r="F866" i="136"/>
  <c r="G865" i="136"/>
  <c r="F865" i="136"/>
  <c r="G864" i="136"/>
  <c r="F864" i="136"/>
  <c r="G863" i="136"/>
  <c r="F863" i="136"/>
  <c r="G862" i="136"/>
  <c r="F862" i="136"/>
  <c r="G861" i="136"/>
  <c r="F861" i="136"/>
  <c r="G860" i="136"/>
  <c r="F860" i="136"/>
  <c r="G859" i="136"/>
  <c r="F859" i="136"/>
  <c r="G858" i="136"/>
  <c r="F858" i="136"/>
  <c r="F857" i="136"/>
  <c r="G856" i="136"/>
  <c r="F856" i="136"/>
  <c r="E855" i="136"/>
  <c r="D855" i="136"/>
  <c r="G854" i="136"/>
  <c r="F854" i="136"/>
  <c r="G853" i="136"/>
  <c r="F853" i="136"/>
  <c r="G852" i="136"/>
  <c r="F852" i="136"/>
  <c r="E851" i="136"/>
  <c r="D851" i="136"/>
  <c r="D850" i="136" s="1"/>
  <c r="G848" i="136"/>
  <c r="F848" i="136"/>
  <c r="F847" i="136"/>
  <c r="G846" i="136"/>
  <c r="F846" i="136"/>
  <c r="G845" i="136"/>
  <c r="F845" i="136"/>
  <c r="G844" i="136"/>
  <c r="F844" i="136"/>
  <c r="G843" i="136"/>
  <c r="F843" i="136"/>
  <c r="G842" i="136"/>
  <c r="F842" i="136"/>
  <c r="G841" i="136"/>
  <c r="F841" i="136"/>
  <c r="G840" i="136"/>
  <c r="F840" i="136"/>
  <c r="G839" i="136"/>
  <c r="F839" i="136"/>
  <c r="G838" i="136"/>
  <c r="F838" i="136"/>
  <c r="G837" i="136"/>
  <c r="F837" i="136"/>
  <c r="E836" i="136"/>
  <c r="D836" i="136"/>
  <c r="G835" i="136"/>
  <c r="F835" i="136"/>
  <c r="G834" i="136"/>
  <c r="F834" i="136"/>
  <c r="G833" i="136"/>
  <c r="F833" i="136"/>
  <c r="E832" i="136"/>
  <c r="D832" i="136"/>
  <c r="G829" i="136"/>
  <c r="F829" i="136"/>
  <c r="E826" i="136"/>
  <c r="D826" i="136"/>
  <c r="G825" i="136"/>
  <c r="F825" i="136"/>
  <c r="G824" i="136"/>
  <c r="F824" i="136"/>
  <c r="E823" i="136"/>
  <c r="E822" i="136" s="1"/>
  <c r="D823" i="136"/>
  <c r="D822" i="136" s="1"/>
  <c r="F821" i="136"/>
  <c r="E820" i="136"/>
  <c r="D820" i="136"/>
  <c r="G819" i="136"/>
  <c r="F819" i="136"/>
  <c r="G818" i="136"/>
  <c r="F818" i="136"/>
  <c r="G817" i="136"/>
  <c r="F817" i="136"/>
  <c r="G816" i="136"/>
  <c r="F816" i="136"/>
  <c r="G815" i="136"/>
  <c r="F815" i="136"/>
  <c r="G814" i="136"/>
  <c r="F814" i="136"/>
  <c r="G813" i="136"/>
  <c r="F813" i="136"/>
  <c r="G812" i="136"/>
  <c r="F812" i="136"/>
  <c r="G811" i="136"/>
  <c r="F811" i="136"/>
  <c r="G810" i="136"/>
  <c r="F810" i="136"/>
  <c r="G809" i="136"/>
  <c r="F809" i="136"/>
  <c r="G808" i="136"/>
  <c r="F808" i="136"/>
  <c r="G807" i="136"/>
  <c r="F807" i="136"/>
  <c r="E806" i="136"/>
  <c r="D806" i="136"/>
  <c r="G805" i="136"/>
  <c r="F805" i="136"/>
  <c r="G804" i="136"/>
  <c r="F804" i="136"/>
  <c r="G802" i="136"/>
  <c r="F802" i="136"/>
  <c r="E801" i="136"/>
  <c r="E800" i="136" s="1"/>
  <c r="D801" i="136"/>
  <c r="G798" i="136"/>
  <c r="F798" i="136"/>
  <c r="E797" i="136"/>
  <c r="E796" i="136" s="1"/>
  <c r="D797" i="136"/>
  <c r="F795" i="136"/>
  <c r="G794" i="136"/>
  <c r="F794" i="136"/>
  <c r="G793" i="136"/>
  <c r="F793" i="136"/>
  <c r="G792" i="136"/>
  <c r="F792" i="136"/>
  <c r="G791" i="136"/>
  <c r="F791" i="136"/>
  <c r="G790" i="136"/>
  <c r="F790" i="136"/>
  <c r="G789" i="136"/>
  <c r="F789" i="136"/>
  <c r="G788" i="136"/>
  <c r="F788" i="136"/>
  <c r="G787" i="136"/>
  <c r="F787" i="136"/>
  <c r="G786" i="136"/>
  <c r="F786" i="136"/>
  <c r="E785" i="136"/>
  <c r="D785" i="136"/>
  <c r="G784" i="136"/>
  <c r="F784" i="136"/>
  <c r="G783" i="136"/>
  <c r="F783" i="136"/>
  <c r="F782" i="136"/>
  <c r="G781" i="136"/>
  <c r="F781" i="136"/>
  <c r="E780" i="136"/>
  <c r="D780" i="136"/>
  <c r="G775" i="136"/>
  <c r="F775" i="136"/>
  <c r="G774" i="136"/>
  <c r="F774" i="136"/>
  <c r="E773" i="136"/>
  <c r="D773" i="136"/>
  <c r="G772" i="136"/>
  <c r="F772" i="136"/>
  <c r="G771" i="136"/>
  <c r="F771" i="136"/>
  <c r="G770" i="136"/>
  <c r="F770" i="136"/>
  <c r="E769" i="136"/>
  <c r="D769" i="136"/>
  <c r="D768" i="136" s="1"/>
  <c r="G766" i="136"/>
  <c r="F766" i="136"/>
  <c r="G765" i="136"/>
  <c r="F765" i="136"/>
  <c r="E764" i="136"/>
  <c r="D764" i="136"/>
  <c r="F761" i="136"/>
  <c r="G760" i="136"/>
  <c r="F760" i="136"/>
  <c r="G759" i="136"/>
  <c r="F759" i="136"/>
  <c r="G758" i="136"/>
  <c r="F758" i="136"/>
  <c r="G757" i="136"/>
  <c r="F757" i="136"/>
  <c r="G756" i="136"/>
  <c r="F756" i="136"/>
  <c r="G755" i="136"/>
  <c r="F755" i="136"/>
  <c r="E754" i="136"/>
  <c r="D754" i="136"/>
  <c r="G753" i="136"/>
  <c r="F753" i="136"/>
  <c r="G752" i="136"/>
  <c r="F752" i="136"/>
  <c r="E751" i="136"/>
  <c r="E750" i="136" s="1"/>
  <c r="D751" i="136"/>
  <c r="D750" i="136" s="1"/>
  <c r="G747" i="136"/>
  <c r="F747" i="136"/>
  <c r="G746" i="136"/>
  <c r="F746" i="136"/>
  <c r="G745" i="136"/>
  <c r="F745" i="136"/>
  <c r="G744" i="136"/>
  <c r="F744" i="136"/>
  <c r="G743" i="136"/>
  <c r="F743" i="136"/>
  <c r="E742" i="136"/>
  <c r="D742" i="136"/>
  <c r="D741" i="136" s="1"/>
  <c r="D740" i="136" s="1"/>
  <c r="G739" i="136"/>
  <c r="F739" i="136"/>
  <c r="E738" i="136"/>
  <c r="E737" i="136" s="1"/>
  <c r="D738" i="136"/>
  <c r="D737" i="136" s="1"/>
  <c r="G736" i="136"/>
  <c r="F736" i="136"/>
  <c r="G735" i="136"/>
  <c r="F735" i="136"/>
  <c r="G734" i="136"/>
  <c r="F734" i="136"/>
  <c r="G733" i="136"/>
  <c r="F733" i="136"/>
  <c r="G732" i="136"/>
  <c r="F732" i="136"/>
  <c r="G731" i="136"/>
  <c r="F731" i="136"/>
  <c r="G730" i="136"/>
  <c r="F730" i="136"/>
  <c r="E729" i="136"/>
  <c r="D729" i="136"/>
  <c r="G726" i="136"/>
  <c r="F726" i="136"/>
  <c r="E725" i="136"/>
  <c r="D725" i="136"/>
  <c r="F724" i="136"/>
  <c r="F723" i="136"/>
  <c r="E722" i="136"/>
  <c r="D722" i="136"/>
  <c r="G719" i="136"/>
  <c r="F719" i="136"/>
  <c r="G718" i="136"/>
  <c r="F718" i="136"/>
  <c r="E717" i="136"/>
  <c r="D717" i="136"/>
  <c r="D716" i="136" s="1"/>
  <c r="G714" i="136"/>
  <c r="F714" i="136"/>
  <c r="E713" i="136"/>
  <c r="E712" i="136" s="1"/>
  <c r="E172" i="136" s="1"/>
  <c r="D713" i="136"/>
  <c r="G711" i="136"/>
  <c r="F711" i="136"/>
  <c r="F710" i="136"/>
  <c r="G709" i="136"/>
  <c r="F709" i="136"/>
  <c r="G708" i="136"/>
  <c r="F708" i="136"/>
  <c r="G707" i="136"/>
  <c r="F707" i="136"/>
  <c r="G706" i="136"/>
  <c r="F706" i="136"/>
  <c r="F705" i="136"/>
  <c r="G704" i="136"/>
  <c r="F704" i="136"/>
  <c r="E703" i="136"/>
  <c r="D703" i="136"/>
  <c r="G702" i="136"/>
  <c r="F702" i="136"/>
  <c r="G701" i="136"/>
  <c r="F701" i="136"/>
  <c r="E700" i="136"/>
  <c r="D700" i="136"/>
  <c r="G696" i="136"/>
  <c r="F696" i="136"/>
  <c r="E695" i="136"/>
  <c r="D695" i="136"/>
  <c r="D694" i="136" s="1"/>
  <c r="G692" i="136"/>
  <c r="F692" i="136"/>
  <c r="E691" i="136"/>
  <c r="D691" i="136"/>
  <c r="D175" i="136" s="1"/>
  <c r="G689" i="136"/>
  <c r="F689" i="136"/>
  <c r="F688" i="136"/>
  <c r="G687" i="136"/>
  <c r="F687" i="136"/>
  <c r="G686" i="136"/>
  <c r="F686" i="136"/>
  <c r="G685" i="136"/>
  <c r="F685" i="136"/>
  <c r="G684" i="136"/>
  <c r="F684" i="136"/>
  <c r="G683" i="136"/>
  <c r="F683" i="136"/>
  <c r="G682" i="136"/>
  <c r="F682" i="136"/>
  <c r="E681" i="136"/>
  <c r="D681" i="136"/>
  <c r="G680" i="136"/>
  <c r="F680" i="136"/>
  <c r="G679" i="136"/>
  <c r="F679" i="136"/>
  <c r="E678" i="136"/>
  <c r="E677" i="136" s="1"/>
  <c r="D678" i="136"/>
  <c r="G675" i="136"/>
  <c r="F675" i="136"/>
  <c r="E674" i="136"/>
  <c r="E673" i="136" s="1"/>
  <c r="D674" i="136"/>
  <c r="G671" i="136"/>
  <c r="F671" i="136"/>
  <c r="G670" i="136"/>
  <c r="F670" i="136"/>
  <c r="G669" i="136"/>
  <c r="F669" i="136"/>
  <c r="G668" i="136"/>
  <c r="F668" i="136"/>
  <c r="G667" i="136"/>
  <c r="F667" i="136"/>
  <c r="G666" i="136"/>
  <c r="F666" i="136"/>
  <c r="G665" i="136"/>
  <c r="F665" i="136"/>
  <c r="E664" i="136"/>
  <c r="D664" i="136"/>
  <c r="G663" i="136"/>
  <c r="F663" i="136"/>
  <c r="G662" i="136"/>
  <c r="F662" i="136"/>
  <c r="E661" i="136"/>
  <c r="E660" i="136" s="1"/>
  <c r="D661" i="136"/>
  <c r="G658" i="136"/>
  <c r="F658" i="136"/>
  <c r="G657" i="136"/>
  <c r="F657" i="136"/>
  <c r="G656" i="136"/>
  <c r="F656" i="136"/>
  <c r="G655" i="136"/>
  <c r="F655" i="136"/>
  <c r="G654" i="136"/>
  <c r="F654" i="136"/>
  <c r="G653" i="136"/>
  <c r="F653" i="136"/>
  <c r="E652" i="136"/>
  <c r="D652" i="136"/>
  <c r="G651" i="136"/>
  <c r="F651" i="136"/>
  <c r="G650" i="136"/>
  <c r="F650" i="136"/>
  <c r="G649" i="136"/>
  <c r="F649" i="136"/>
  <c r="E648" i="136"/>
  <c r="D648" i="136"/>
  <c r="G645" i="136"/>
  <c r="F645" i="136"/>
  <c r="E644" i="136"/>
  <c r="D644" i="136"/>
  <c r="D643" i="136" s="1"/>
  <c r="F639" i="136"/>
  <c r="F638" i="136"/>
  <c r="G637" i="136"/>
  <c r="F637" i="136"/>
  <c r="G636" i="136"/>
  <c r="F636" i="136"/>
  <c r="G635" i="136"/>
  <c r="F635" i="136"/>
  <c r="G634" i="136"/>
  <c r="F634" i="136"/>
  <c r="G633" i="136"/>
  <c r="F633" i="136"/>
  <c r="G632" i="136"/>
  <c r="F632" i="136"/>
  <c r="G631" i="136"/>
  <c r="F631" i="136"/>
  <c r="G630" i="136"/>
  <c r="F630" i="136"/>
  <c r="G629" i="136"/>
  <c r="F629" i="136"/>
  <c r="G628" i="136"/>
  <c r="F628" i="136"/>
  <c r="G627" i="136"/>
  <c r="F627" i="136"/>
  <c r="G626" i="136"/>
  <c r="F626" i="136"/>
  <c r="G625" i="136"/>
  <c r="F625" i="136"/>
  <c r="D623" i="136"/>
  <c r="G621" i="136"/>
  <c r="F621" i="136"/>
  <c r="E620" i="136"/>
  <c r="E619" i="136" s="1"/>
  <c r="D620" i="136"/>
  <c r="D619" i="136" s="1"/>
  <c r="G618" i="136"/>
  <c r="F618" i="136"/>
  <c r="G617" i="136"/>
  <c r="F617" i="136"/>
  <c r="G616" i="136"/>
  <c r="F616" i="136"/>
  <c r="G615" i="136"/>
  <c r="F615" i="136"/>
  <c r="G614" i="136"/>
  <c r="F614" i="136"/>
  <c r="G613" i="136"/>
  <c r="F613" i="136"/>
  <c r="G612" i="136"/>
  <c r="F612" i="136"/>
  <c r="G611" i="136"/>
  <c r="F611" i="136"/>
  <c r="E610" i="136"/>
  <c r="D610" i="136"/>
  <c r="G609" i="136"/>
  <c r="F609" i="136"/>
  <c r="F608" i="136"/>
  <c r="F607" i="136"/>
  <c r="G606" i="136"/>
  <c r="F606" i="136"/>
  <c r="E605" i="136"/>
  <c r="E604" i="136" s="1"/>
  <c r="D605" i="136"/>
  <c r="E601" i="136"/>
  <c r="D601" i="136"/>
  <c r="G600" i="136"/>
  <c r="F600" i="136"/>
  <c r="E599" i="136"/>
  <c r="D599" i="136"/>
  <c r="D598" i="136" s="1"/>
  <c r="G597" i="136"/>
  <c r="F597" i="136"/>
  <c r="G596" i="136"/>
  <c r="F596" i="136"/>
  <c r="G595" i="136"/>
  <c r="F595" i="136"/>
  <c r="G594" i="136"/>
  <c r="F594" i="136"/>
  <c r="G593" i="136"/>
  <c r="F593" i="136"/>
  <c r="G592" i="136"/>
  <c r="F592" i="136"/>
  <c r="G591" i="136"/>
  <c r="F591" i="136"/>
  <c r="G590" i="136"/>
  <c r="F590" i="136"/>
  <c r="G589" i="136"/>
  <c r="F589" i="136"/>
  <c r="G588" i="136"/>
  <c r="F588" i="136"/>
  <c r="G587" i="136"/>
  <c r="F587" i="136"/>
  <c r="E586" i="136"/>
  <c r="D586" i="136"/>
  <c r="G585" i="136"/>
  <c r="F585" i="136"/>
  <c r="F584" i="136"/>
  <c r="G583" i="136"/>
  <c r="F583" i="136"/>
  <c r="E582" i="136"/>
  <c r="D582" i="136"/>
  <c r="D581" i="136" s="1"/>
  <c r="G576" i="136"/>
  <c r="F576" i="136"/>
  <c r="D575" i="136"/>
  <c r="G574" i="136"/>
  <c r="F574" i="136"/>
  <c r="G573" i="136"/>
  <c r="F573" i="136"/>
  <c r="G572" i="136"/>
  <c r="F572" i="136"/>
  <c r="G571" i="136"/>
  <c r="F571" i="136"/>
  <c r="G570" i="136"/>
  <c r="F570" i="136"/>
  <c r="G569" i="136"/>
  <c r="F569" i="136"/>
  <c r="G568" i="136"/>
  <c r="F568" i="136"/>
  <c r="G567" i="136"/>
  <c r="F567" i="136"/>
  <c r="D566" i="136"/>
  <c r="G565" i="136"/>
  <c r="F565" i="136"/>
  <c r="G564" i="136"/>
  <c r="F564" i="136"/>
  <c r="G563" i="136"/>
  <c r="F563" i="136"/>
  <c r="G562" i="136"/>
  <c r="F562" i="136"/>
  <c r="G561" i="136"/>
  <c r="F561" i="136"/>
  <c r="G560" i="136"/>
  <c r="F560" i="136"/>
  <c r="G559" i="136"/>
  <c r="F559" i="136"/>
  <c r="G558" i="136"/>
  <c r="F558" i="136"/>
  <c r="G557" i="136"/>
  <c r="F557" i="136"/>
  <c r="G556" i="136"/>
  <c r="F556" i="136"/>
  <c r="G555" i="136"/>
  <c r="F555" i="136"/>
  <c r="G554" i="136"/>
  <c r="F554" i="136"/>
  <c r="G553" i="136"/>
  <c r="F553" i="136"/>
  <c r="G552" i="136"/>
  <c r="F552" i="136"/>
  <c r="G551" i="136"/>
  <c r="F551" i="136"/>
  <c r="G550" i="136"/>
  <c r="F550" i="136"/>
  <c r="G549" i="136"/>
  <c r="F549" i="136"/>
  <c r="G548" i="136"/>
  <c r="F548" i="136"/>
  <c r="G547" i="136"/>
  <c r="F547" i="136"/>
  <c r="G546" i="136"/>
  <c r="F546" i="136"/>
  <c r="G545" i="136"/>
  <c r="F545" i="136"/>
  <c r="G544" i="136"/>
  <c r="F544" i="136"/>
  <c r="G543" i="136"/>
  <c r="F543" i="136"/>
  <c r="G542" i="136"/>
  <c r="F542" i="136"/>
  <c r="G541" i="136"/>
  <c r="F541" i="136"/>
  <c r="G540" i="136"/>
  <c r="F540" i="136"/>
  <c r="G539" i="136"/>
  <c r="F539" i="136"/>
  <c r="G538" i="136"/>
  <c r="F538" i="136"/>
  <c r="G537" i="136"/>
  <c r="F537" i="136"/>
  <c r="G536" i="136"/>
  <c r="F536" i="136"/>
  <c r="G535" i="136"/>
  <c r="F535" i="136"/>
  <c r="G534" i="136"/>
  <c r="F534" i="136"/>
  <c r="G533" i="136"/>
  <c r="F533" i="136"/>
  <c r="G532" i="136"/>
  <c r="F532" i="136"/>
  <c r="G531" i="136"/>
  <c r="F531" i="136"/>
  <c r="G530" i="136"/>
  <c r="F530" i="136"/>
  <c r="G529" i="136"/>
  <c r="F529" i="136"/>
  <c r="G528" i="136"/>
  <c r="F528" i="136"/>
  <c r="E527" i="136"/>
  <c r="E526" i="136" s="1"/>
  <c r="G525" i="136"/>
  <c r="F525" i="136"/>
  <c r="E524" i="136"/>
  <c r="D524" i="136"/>
  <c r="G523" i="136"/>
  <c r="F523" i="136"/>
  <c r="E522" i="136"/>
  <c r="E521" i="136" s="1"/>
  <c r="D522" i="136"/>
  <c r="G519" i="136"/>
  <c r="F519" i="136"/>
  <c r="E518" i="136"/>
  <c r="D518" i="136"/>
  <c r="G517" i="136"/>
  <c r="F517" i="136"/>
  <c r="G516" i="136"/>
  <c r="F516" i="136"/>
  <c r="E515" i="136"/>
  <c r="D515" i="136"/>
  <c r="G511" i="136"/>
  <c r="F511" i="136"/>
  <c r="E510" i="136"/>
  <c r="E509" i="136" s="1"/>
  <c r="D510" i="136"/>
  <c r="E508" i="136"/>
  <c r="D508" i="136"/>
  <c r="G507" i="136"/>
  <c r="F507" i="136"/>
  <c r="G506" i="136"/>
  <c r="F506" i="136"/>
  <c r="E505" i="136"/>
  <c r="D505" i="136"/>
  <c r="G504" i="136"/>
  <c r="F504" i="136"/>
  <c r="G503" i="136"/>
  <c r="F503" i="136"/>
  <c r="G502" i="136"/>
  <c r="F502" i="136"/>
  <c r="G501" i="136"/>
  <c r="F501" i="136"/>
  <c r="E500" i="136"/>
  <c r="E499" i="136" s="1"/>
  <c r="D500" i="136"/>
  <c r="G497" i="136"/>
  <c r="F497" i="136"/>
  <c r="E496" i="136"/>
  <c r="D496" i="136"/>
  <c r="F495" i="136"/>
  <c r="F494" i="136"/>
  <c r="E493" i="136"/>
  <c r="E498" i="136" s="1"/>
  <c r="D493" i="136"/>
  <c r="G491" i="136"/>
  <c r="F491" i="136"/>
  <c r="G490" i="136"/>
  <c r="F490" i="136"/>
  <c r="E489" i="136"/>
  <c r="D489" i="136"/>
  <c r="D488" i="136" s="1"/>
  <c r="G487" i="136"/>
  <c r="F487" i="136"/>
  <c r="G486" i="136"/>
  <c r="F486" i="136"/>
  <c r="G485" i="136"/>
  <c r="F485" i="136"/>
  <c r="F484" i="136"/>
  <c r="G483" i="136"/>
  <c r="F483" i="136"/>
  <c r="G482" i="136"/>
  <c r="F482" i="136"/>
  <c r="G481" i="136"/>
  <c r="F481" i="136"/>
  <c r="G480" i="136"/>
  <c r="F480" i="136"/>
  <c r="G479" i="136"/>
  <c r="F479" i="136"/>
  <c r="G478" i="136"/>
  <c r="F478" i="136"/>
  <c r="E477" i="136"/>
  <c r="D477" i="136"/>
  <c r="G476" i="136"/>
  <c r="F476" i="136"/>
  <c r="G475" i="136"/>
  <c r="F475" i="136"/>
  <c r="F474" i="136"/>
  <c r="G473" i="136"/>
  <c r="F473" i="136"/>
  <c r="E472" i="136"/>
  <c r="E471" i="136" s="1"/>
  <c r="D472" i="136"/>
  <c r="D471" i="136" s="1"/>
  <c r="G470" i="136"/>
  <c r="F470" i="136"/>
  <c r="G467" i="136"/>
  <c r="F467" i="136"/>
  <c r="E466" i="136"/>
  <c r="E465" i="136" s="1"/>
  <c r="D466" i="136"/>
  <c r="D465" i="136" s="1"/>
  <c r="F464" i="136"/>
  <c r="E463" i="136"/>
  <c r="D463" i="136"/>
  <c r="F462" i="136"/>
  <c r="G461" i="136"/>
  <c r="F461" i="136"/>
  <c r="G460" i="136"/>
  <c r="F460" i="136"/>
  <c r="G459" i="136"/>
  <c r="F459" i="136"/>
  <c r="G458" i="136"/>
  <c r="F458" i="136"/>
  <c r="G457" i="136"/>
  <c r="F457" i="136"/>
  <c r="G456" i="136"/>
  <c r="F456" i="136"/>
  <c r="G455" i="136"/>
  <c r="F455" i="136"/>
  <c r="G454" i="136"/>
  <c r="F454" i="136"/>
  <c r="E453" i="136"/>
  <c r="D453" i="136"/>
  <c r="G452" i="136"/>
  <c r="F452" i="136"/>
  <c r="G451" i="136"/>
  <c r="F451" i="136"/>
  <c r="E450" i="136"/>
  <c r="E449" i="136" s="1"/>
  <c r="D450" i="136"/>
  <c r="G448" i="136"/>
  <c r="F448" i="136"/>
  <c r="G446" i="136"/>
  <c r="F446" i="136"/>
  <c r="E445" i="136"/>
  <c r="D445" i="136"/>
  <c r="F444" i="136"/>
  <c r="G443" i="136"/>
  <c r="F443" i="136"/>
  <c r="G442" i="136"/>
  <c r="F442" i="136"/>
  <c r="G441" i="136"/>
  <c r="F441" i="136"/>
  <c r="F440" i="136"/>
  <c r="G439" i="136"/>
  <c r="F439" i="136"/>
  <c r="G438" i="136"/>
  <c r="F438" i="136"/>
  <c r="E437" i="136"/>
  <c r="D437" i="136"/>
  <c r="G436" i="136"/>
  <c r="F436" i="136"/>
  <c r="G435" i="136"/>
  <c r="F435" i="136"/>
  <c r="E434" i="136"/>
  <c r="E433" i="136" s="1"/>
  <c r="D434" i="136"/>
  <c r="D433" i="136" s="1"/>
  <c r="G431" i="136"/>
  <c r="F431" i="136"/>
  <c r="E430" i="136"/>
  <c r="D430" i="136"/>
  <c r="D429" i="136" s="1"/>
  <c r="G428" i="136"/>
  <c r="F428" i="136"/>
  <c r="G427" i="136"/>
  <c r="F427" i="136"/>
  <c r="G426" i="136"/>
  <c r="F426" i="136"/>
  <c r="G425" i="136"/>
  <c r="F425" i="136"/>
  <c r="G424" i="136"/>
  <c r="F424" i="136"/>
  <c r="G423" i="136"/>
  <c r="F423" i="136"/>
  <c r="E422" i="136"/>
  <c r="E421" i="136" s="1"/>
  <c r="D422" i="136"/>
  <c r="G420" i="136"/>
  <c r="F420" i="136"/>
  <c r="G419" i="136"/>
  <c r="F419" i="136"/>
  <c r="G418" i="136"/>
  <c r="F418" i="136"/>
  <c r="G417" i="136"/>
  <c r="F417" i="136"/>
  <c r="G416" i="136"/>
  <c r="F416" i="136"/>
  <c r="G415" i="136"/>
  <c r="F415" i="136"/>
  <c r="E414" i="136"/>
  <c r="D414" i="136"/>
  <c r="D413" i="136" s="1"/>
  <c r="G412" i="136"/>
  <c r="F412" i="136"/>
  <c r="E411" i="136"/>
  <c r="E410" i="136" s="1"/>
  <c r="D411" i="136"/>
  <c r="D410" i="136" s="1"/>
  <c r="F409" i="136"/>
  <c r="E408" i="136"/>
  <c r="D408" i="136"/>
  <c r="G407" i="136"/>
  <c r="F407" i="136"/>
  <c r="G406" i="136"/>
  <c r="F406" i="136"/>
  <c r="G405" i="136"/>
  <c r="F405" i="136"/>
  <c r="G404" i="136"/>
  <c r="F404" i="136"/>
  <c r="G403" i="136"/>
  <c r="F403" i="136"/>
  <c r="G402" i="136"/>
  <c r="F402" i="136"/>
  <c r="G401" i="136"/>
  <c r="F401" i="136"/>
  <c r="E400" i="136"/>
  <c r="D400" i="136"/>
  <c r="G399" i="136"/>
  <c r="F399" i="136"/>
  <c r="G398" i="136"/>
  <c r="F398" i="136"/>
  <c r="E397" i="136"/>
  <c r="D397" i="136"/>
  <c r="G392" i="136"/>
  <c r="F392" i="136"/>
  <c r="E391" i="136"/>
  <c r="E390" i="136" s="1"/>
  <c r="D391" i="136"/>
  <c r="D390" i="136" s="1"/>
  <c r="G389" i="136"/>
  <c r="F389" i="136"/>
  <c r="E388" i="136"/>
  <c r="D388" i="136"/>
  <c r="G386" i="136"/>
  <c r="F386" i="136"/>
  <c r="G385" i="136"/>
  <c r="F385" i="136"/>
  <c r="G384" i="136"/>
  <c r="F384" i="136"/>
  <c r="E383" i="136"/>
  <c r="E382" i="136" s="1"/>
  <c r="D383" i="136"/>
  <c r="G381" i="136"/>
  <c r="F381" i="136"/>
  <c r="G380" i="136"/>
  <c r="F380" i="136"/>
  <c r="E379" i="136"/>
  <c r="D379" i="136"/>
  <c r="G378" i="136"/>
  <c r="F378" i="136"/>
  <c r="G377" i="136"/>
  <c r="F377" i="136"/>
  <c r="E376" i="136"/>
  <c r="E375" i="136" s="1"/>
  <c r="D376" i="136"/>
  <c r="G373" i="136"/>
  <c r="F373" i="136"/>
  <c r="G372" i="136"/>
  <c r="F372" i="136"/>
  <c r="G371" i="136"/>
  <c r="F371" i="136"/>
  <c r="G370" i="136"/>
  <c r="F370" i="136"/>
  <c r="E369" i="136"/>
  <c r="D369" i="136"/>
  <c r="G368" i="136"/>
  <c r="F368" i="136"/>
  <c r="G367" i="136"/>
  <c r="F367" i="136"/>
  <c r="E366" i="136"/>
  <c r="E365" i="136" s="1"/>
  <c r="D366" i="136"/>
  <c r="G362" i="136"/>
  <c r="F362" i="136"/>
  <c r="E361" i="136"/>
  <c r="E360" i="136" s="1"/>
  <c r="D361" i="136"/>
  <c r="G359" i="136"/>
  <c r="F359" i="136"/>
  <c r="E358" i="136"/>
  <c r="E357" i="136" s="1"/>
  <c r="D358" i="136"/>
  <c r="D357" i="136" s="1"/>
  <c r="G355" i="136"/>
  <c r="F355" i="136"/>
  <c r="E354" i="136"/>
  <c r="D354" i="136"/>
  <c r="G352" i="136"/>
  <c r="F352" i="136"/>
  <c r="G351" i="136"/>
  <c r="F351" i="136"/>
  <c r="G350" i="136"/>
  <c r="F350" i="136"/>
  <c r="G349" i="136"/>
  <c r="F349" i="136"/>
  <c r="G348" i="136"/>
  <c r="F348" i="136"/>
  <c r="F347" i="136"/>
  <c r="G346" i="136"/>
  <c r="F346" i="136"/>
  <c r="E345" i="136"/>
  <c r="D345" i="136"/>
  <c r="G344" i="136"/>
  <c r="F344" i="136"/>
  <c r="G343" i="136"/>
  <c r="F343" i="136"/>
  <c r="E342" i="136"/>
  <c r="E341" i="136" s="1"/>
  <c r="D342" i="136"/>
  <c r="D341" i="136" s="1"/>
  <c r="G339" i="136"/>
  <c r="F339" i="136"/>
  <c r="E338" i="136"/>
  <c r="D338" i="136"/>
  <c r="D337" i="136" s="1"/>
  <c r="G336" i="136"/>
  <c r="F336" i="136"/>
  <c r="G335" i="136"/>
  <c r="F335" i="136"/>
  <c r="E334" i="136"/>
  <c r="E332" i="136" s="1"/>
  <c r="D334" i="136"/>
  <c r="G333" i="136"/>
  <c r="F333" i="136"/>
  <c r="G330" i="136"/>
  <c r="F330" i="136"/>
  <c r="E329" i="136"/>
  <c r="E157" i="136" s="1"/>
  <c r="D329" i="136"/>
  <c r="D157" i="136" s="1"/>
  <c r="G327" i="136"/>
  <c r="F327" i="136"/>
  <c r="G326" i="136"/>
  <c r="F326" i="136"/>
  <c r="E325" i="136"/>
  <c r="D325" i="136"/>
  <c r="G323" i="136"/>
  <c r="F323" i="136"/>
  <c r="G322" i="136"/>
  <c r="F322" i="136"/>
  <c r="F321" i="136"/>
  <c r="E320" i="136"/>
  <c r="D320" i="136"/>
  <c r="G319" i="136"/>
  <c r="F319" i="136"/>
  <c r="G318" i="136"/>
  <c r="F318" i="136"/>
  <c r="E317" i="136"/>
  <c r="E316" i="136" s="1"/>
  <c r="D317" i="136"/>
  <c r="G314" i="136"/>
  <c r="F314" i="136"/>
  <c r="E313" i="136"/>
  <c r="E312" i="136" s="1"/>
  <c r="E311" i="136" s="1"/>
  <c r="D313" i="136"/>
  <c r="G310" i="136"/>
  <c r="F310" i="136"/>
  <c r="G309" i="136"/>
  <c r="F309" i="136"/>
  <c r="G308" i="136"/>
  <c r="F308" i="136"/>
  <c r="E307" i="136"/>
  <c r="G305" i="136"/>
  <c r="F305" i="136"/>
  <c r="G304" i="136"/>
  <c r="F304" i="136"/>
  <c r="G303" i="136"/>
  <c r="F303" i="136"/>
  <c r="G302" i="136"/>
  <c r="F302" i="136"/>
  <c r="G301" i="136"/>
  <c r="F301" i="136"/>
  <c r="G300" i="136"/>
  <c r="F300" i="136"/>
  <c r="G299" i="136"/>
  <c r="F299" i="136"/>
  <c r="G298" i="136"/>
  <c r="F298" i="136"/>
  <c r="G297" i="136"/>
  <c r="F297" i="136"/>
  <c r="G296" i="136"/>
  <c r="F296" i="136"/>
  <c r="D294" i="136"/>
  <c r="G291" i="136"/>
  <c r="F291" i="136"/>
  <c r="E290" i="136"/>
  <c r="D290" i="136"/>
  <c r="G289" i="136"/>
  <c r="F289" i="136"/>
  <c r="G288" i="136"/>
  <c r="F288" i="136"/>
  <c r="E287" i="136"/>
  <c r="D287" i="136"/>
  <c r="G284" i="136"/>
  <c r="F284" i="136"/>
  <c r="E283" i="136"/>
  <c r="D283" i="136"/>
  <c r="D282" i="136" s="1"/>
  <c r="G281" i="136"/>
  <c r="F281" i="136"/>
  <c r="G280" i="136"/>
  <c r="F280" i="136"/>
  <c r="G279" i="136"/>
  <c r="F279" i="136"/>
  <c r="F278" i="136"/>
  <c r="G277" i="136"/>
  <c r="F277" i="136"/>
  <c r="G276" i="136"/>
  <c r="F276" i="136"/>
  <c r="E275" i="136"/>
  <c r="D275" i="136"/>
  <c r="G274" i="136"/>
  <c r="F274" i="136"/>
  <c r="G273" i="136"/>
  <c r="F273" i="136"/>
  <c r="G272" i="136"/>
  <c r="F272" i="136"/>
  <c r="G271" i="136"/>
  <c r="F271" i="136"/>
  <c r="E270" i="136"/>
  <c r="D270" i="136"/>
  <c r="G268" i="136"/>
  <c r="F268" i="136"/>
  <c r="G266" i="136"/>
  <c r="F266" i="136"/>
  <c r="E265" i="136"/>
  <c r="D265" i="136"/>
  <c r="D264" i="136" s="1"/>
  <c r="G262" i="136"/>
  <c r="F262" i="136"/>
  <c r="G261" i="136"/>
  <c r="F261" i="136"/>
  <c r="E260" i="136"/>
  <c r="E259" i="136" s="1"/>
  <c r="D260" i="136"/>
  <c r="G258" i="136"/>
  <c r="F258" i="136"/>
  <c r="G257" i="136"/>
  <c r="F257" i="136"/>
  <c r="G256" i="136"/>
  <c r="F256" i="136"/>
  <c r="E255" i="136"/>
  <c r="E142" i="136" s="1"/>
  <c r="D255" i="136"/>
  <c r="G254" i="136"/>
  <c r="F254" i="136"/>
  <c r="G253" i="136"/>
  <c r="F253" i="136"/>
  <c r="E252" i="136"/>
  <c r="D252" i="136"/>
  <c r="G250" i="136"/>
  <c r="F250" i="136"/>
  <c r="E249" i="136"/>
  <c r="D249" i="136"/>
  <c r="G246" i="136"/>
  <c r="F246" i="136"/>
  <c r="E245" i="136"/>
  <c r="E244" i="136" s="1"/>
  <c r="E243" i="136" s="1"/>
  <c r="D245" i="136"/>
  <c r="D244" i="136" s="1"/>
  <c r="D243" i="136" s="1"/>
  <c r="G242" i="136"/>
  <c r="F242" i="136"/>
  <c r="G241" i="136"/>
  <c r="F241" i="136"/>
  <c r="E240" i="136"/>
  <c r="D240" i="136"/>
  <c r="G239" i="136"/>
  <c r="F239" i="136"/>
  <c r="G238" i="136"/>
  <c r="F238" i="136"/>
  <c r="G237" i="136"/>
  <c r="F237" i="136"/>
  <c r="G236" i="136"/>
  <c r="F236" i="136"/>
  <c r="G235" i="136"/>
  <c r="F235" i="136"/>
  <c r="G234" i="136"/>
  <c r="F234" i="136"/>
  <c r="G233" i="136"/>
  <c r="F233" i="136"/>
  <c r="G232" i="136"/>
  <c r="F232" i="136"/>
  <c r="G231" i="136"/>
  <c r="F231" i="136"/>
  <c r="E230" i="136"/>
  <c r="D230" i="136"/>
  <c r="G229" i="136"/>
  <c r="F229" i="136"/>
  <c r="G228" i="136"/>
  <c r="F228" i="136"/>
  <c r="G227" i="136"/>
  <c r="F227" i="136"/>
  <c r="G226" i="136"/>
  <c r="F226" i="136"/>
  <c r="E225" i="136"/>
  <c r="E224" i="136" s="1"/>
  <c r="D225" i="136"/>
  <c r="G223" i="136"/>
  <c r="F223" i="136"/>
  <c r="E222" i="136"/>
  <c r="D222" i="136"/>
  <c r="G220" i="136"/>
  <c r="F220" i="136"/>
  <c r="G219" i="136"/>
  <c r="F219" i="136"/>
  <c r="G218" i="136"/>
  <c r="F218" i="136"/>
  <c r="G217" i="136"/>
  <c r="F217" i="136"/>
  <c r="G216" i="136"/>
  <c r="F216" i="136"/>
  <c r="G215" i="136"/>
  <c r="F215" i="136"/>
  <c r="G214" i="136"/>
  <c r="F214" i="136"/>
  <c r="E213" i="136"/>
  <c r="D213" i="136"/>
  <c r="G212" i="136"/>
  <c r="F212" i="136"/>
  <c r="G211" i="136"/>
  <c r="F211" i="136"/>
  <c r="G210" i="136"/>
  <c r="F210" i="136"/>
  <c r="E209" i="136"/>
  <c r="E208" i="136" s="1"/>
  <c r="D209" i="136"/>
  <c r="G202" i="136"/>
  <c r="F202" i="136"/>
  <c r="G201" i="136"/>
  <c r="F201" i="136"/>
  <c r="E200" i="136"/>
  <c r="D200" i="136"/>
  <c r="F200" i="136" s="1"/>
  <c r="G199" i="136"/>
  <c r="F199" i="136"/>
  <c r="E198" i="136"/>
  <c r="D198" i="136"/>
  <c r="F198" i="136" s="1"/>
  <c r="E195" i="136"/>
  <c r="G195" i="136" s="1"/>
  <c r="E194" i="136"/>
  <c r="D194" i="136"/>
  <c r="G192" i="136"/>
  <c r="F192" i="136"/>
  <c r="E191" i="136"/>
  <c r="F191" i="136" s="1"/>
  <c r="D191" i="136"/>
  <c r="G188" i="136"/>
  <c r="F188" i="136"/>
  <c r="G187" i="136"/>
  <c r="F187" i="136"/>
  <c r="G186" i="136"/>
  <c r="F186" i="136"/>
  <c r="G185" i="136"/>
  <c r="F185" i="136"/>
  <c r="G184" i="136"/>
  <c r="F184" i="136"/>
  <c r="E183" i="136"/>
  <c r="E182" i="136" s="1"/>
  <c r="E181" i="136" s="1"/>
  <c r="D183" i="136"/>
  <c r="E180" i="136"/>
  <c r="D180" i="136"/>
  <c r="E176" i="136"/>
  <c r="D176" i="136"/>
  <c r="E171" i="136"/>
  <c r="D171" i="136"/>
  <c r="E170" i="136"/>
  <c r="D170" i="136"/>
  <c r="E169" i="136"/>
  <c r="E168" i="136"/>
  <c r="D168" i="136"/>
  <c r="E167" i="136"/>
  <c r="D167" i="136"/>
  <c r="E166" i="136"/>
  <c r="D166" i="136"/>
  <c r="E165" i="136"/>
  <c r="D165" i="136"/>
  <c r="E164" i="136"/>
  <c r="D164" i="136"/>
  <c r="E163" i="136"/>
  <c r="D163" i="136"/>
  <c r="E162" i="136"/>
  <c r="D162" i="136"/>
  <c r="E161" i="136"/>
  <c r="D161" i="136"/>
  <c r="E160" i="136"/>
  <c r="D160" i="136"/>
  <c r="E159" i="136"/>
  <c r="D159" i="136"/>
  <c r="E158" i="136"/>
  <c r="D158" i="136"/>
  <c r="E156" i="136"/>
  <c r="D156" i="136"/>
  <c r="F153" i="136"/>
  <c r="F152" i="136"/>
  <c r="F150" i="136"/>
  <c r="D149" i="136"/>
  <c r="G137" i="136"/>
  <c r="F137" i="136"/>
  <c r="G136" i="136"/>
  <c r="F136" i="136"/>
  <c r="E135" i="136"/>
  <c r="D135" i="136"/>
  <c r="G134" i="136"/>
  <c r="F134" i="136"/>
  <c r="G133" i="136"/>
  <c r="F133" i="136"/>
  <c r="G132" i="136"/>
  <c r="F132" i="136"/>
  <c r="F131" i="136"/>
  <c r="D130" i="136"/>
  <c r="G129" i="136"/>
  <c r="F129" i="136"/>
  <c r="G128" i="136"/>
  <c r="F128" i="136"/>
  <c r="G127" i="136"/>
  <c r="F127" i="136"/>
  <c r="G126" i="136"/>
  <c r="F126" i="136"/>
  <c r="G125" i="136"/>
  <c r="F125" i="136"/>
  <c r="G124" i="136"/>
  <c r="F124" i="136"/>
  <c r="G123" i="136"/>
  <c r="F123" i="136"/>
  <c r="G122" i="136"/>
  <c r="F122" i="136"/>
  <c r="G121" i="136"/>
  <c r="F121" i="136"/>
  <c r="G120" i="136"/>
  <c r="F120" i="136"/>
  <c r="G119" i="136"/>
  <c r="F119" i="136"/>
  <c r="E118" i="136"/>
  <c r="E117" i="136" s="1"/>
  <c r="E116" i="136" s="1"/>
  <c r="D118" i="136"/>
  <c r="G115" i="136"/>
  <c r="F115" i="136"/>
  <c r="G114" i="136"/>
  <c r="F114" i="136"/>
  <c r="G113" i="136"/>
  <c r="F113" i="136"/>
  <c r="G112" i="136"/>
  <c r="F112" i="136"/>
  <c r="G111" i="136"/>
  <c r="F111" i="136"/>
  <c r="G110" i="136"/>
  <c r="F110" i="136"/>
  <c r="G109" i="136"/>
  <c r="F109" i="136"/>
  <c r="G108" i="136"/>
  <c r="F108" i="136"/>
  <c r="G107" i="136"/>
  <c r="F107" i="136"/>
  <c r="G106" i="136"/>
  <c r="F106" i="136"/>
  <c r="G105" i="136"/>
  <c r="F105" i="136"/>
  <c r="E104" i="136"/>
  <c r="D104" i="136"/>
  <c r="D103" i="136" s="1"/>
  <c r="G102" i="136"/>
  <c r="F102" i="136"/>
  <c r="F100" i="136"/>
  <c r="G99" i="136"/>
  <c r="F99" i="136"/>
  <c r="G98" i="136"/>
  <c r="F98" i="136"/>
  <c r="E97" i="136"/>
  <c r="D97" i="136"/>
  <c r="G96" i="136"/>
  <c r="F96" i="136"/>
  <c r="G95" i="136"/>
  <c r="F95" i="136"/>
  <c r="E94" i="136"/>
  <c r="D94" i="136"/>
  <c r="G93" i="136"/>
  <c r="F93" i="136"/>
  <c r="G92" i="136"/>
  <c r="F92" i="136"/>
  <c r="G91" i="136"/>
  <c r="F91" i="136"/>
  <c r="G90" i="136"/>
  <c r="F90" i="136"/>
  <c r="G89" i="136"/>
  <c r="F89" i="136"/>
  <c r="E88" i="136"/>
  <c r="D88" i="136"/>
  <c r="G86" i="136"/>
  <c r="F86" i="136"/>
  <c r="E85" i="136"/>
  <c r="D85" i="136"/>
  <c r="G84" i="136"/>
  <c r="F84" i="136"/>
  <c r="E83" i="136"/>
  <c r="D83" i="136"/>
  <c r="G82" i="136"/>
  <c r="F82" i="136"/>
  <c r="E81" i="136"/>
  <c r="D81" i="136"/>
  <c r="G80" i="136"/>
  <c r="F80" i="136"/>
  <c r="G79" i="136"/>
  <c r="F79" i="136"/>
  <c r="E78" i="136"/>
  <c r="D78" i="136"/>
  <c r="G77" i="136"/>
  <c r="F77" i="136"/>
  <c r="G76" i="136"/>
  <c r="F76" i="136"/>
  <c r="G75" i="136"/>
  <c r="F75" i="136"/>
  <c r="E74" i="136"/>
  <c r="D74" i="136"/>
  <c r="G73" i="136"/>
  <c r="F73" i="136"/>
  <c r="F72" i="136"/>
  <c r="G71" i="136"/>
  <c r="F71" i="136"/>
  <c r="G70" i="136"/>
  <c r="F70" i="136"/>
  <c r="G69" i="136"/>
  <c r="F69" i="136"/>
  <c r="G68" i="136"/>
  <c r="F68" i="136"/>
  <c r="G67" i="136"/>
  <c r="F67" i="136"/>
  <c r="G66" i="136"/>
  <c r="F66" i="136"/>
  <c r="G65" i="136"/>
  <c r="F65" i="136"/>
  <c r="G64" i="136"/>
  <c r="F64" i="136"/>
  <c r="G63" i="136"/>
  <c r="F63" i="136"/>
  <c r="G62" i="136"/>
  <c r="F62" i="136"/>
  <c r="E61" i="136"/>
  <c r="D61" i="136"/>
  <c r="G60" i="136"/>
  <c r="F60" i="136"/>
  <c r="G59" i="136"/>
  <c r="F59" i="136"/>
  <c r="G58" i="136"/>
  <c r="F58" i="136"/>
  <c r="G57" i="136"/>
  <c r="F57" i="136"/>
  <c r="G56" i="136"/>
  <c r="F56" i="136"/>
  <c r="E55" i="136"/>
  <c r="D55" i="136"/>
  <c r="F54" i="136"/>
  <c r="G53" i="136"/>
  <c r="F53" i="136"/>
  <c r="G52" i="136"/>
  <c r="F52" i="136"/>
  <c r="G51" i="136"/>
  <c r="F51" i="136"/>
  <c r="G50" i="136"/>
  <c r="F50" i="136"/>
  <c r="E49" i="136"/>
  <c r="D49" i="136"/>
  <c r="F48" i="136"/>
  <c r="E47" i="136"/>
  <c r="D47" i="136"/>
  <c r="G46" i="136"/>
  <c r="F46" i="136"/>
  <c r="G45" i="136"/>
  <c r="F45" i="136"/>
  <c r="E44" i="136"/>
  <c r="D44" i="136"/>
  <c r="G43" i="136"/>
  <c r="F43" i="136"/>
  <c r="G42" i="136"/>
  <c r="F42" i="136"/>
  <c r="E41" i="136"/>
  <c r="D41" i="136"/>
  <c r="F41" i="136" s="1"/>
  <c r="F40" i="136"/>
  <c r="G39" i="136"/>
  <c r="F39" i="136"/>
  <c r="F38" i="136"/>
  <c r="G37" i="136"/>
  <c r="F37" i="136"/>
  <c r="G36" i="136"/>
  <c r="F36" i="136"/>
  <c r="G35" i="136"/>
  <c r="F35" i="136"/>
  <c r="G34" i="136"/>
  <c r="F34" i="136"/>
  <c r="E33" i="136"/>
  <c r="D33" i="136"/>
  <c r="G32" i="136"/>
  <c r="F32" i="136"/>
  <c r="G31" i="136"/>
  <c r="F31" i="136"/>
  <c r="G30" i="136"/>
  <c r="F30" i="136"/>
  <c r="G29" i="136"/>
  <c r="F29" i="136"/>
  <c r="G28" i="136"/>
  <c r="F28" i="136"/>
  <c r="E27" i="136"/>
  <c r="D27" i="136"/>
  <c r="G26" i="136"/>
  <c r="F26" i="136"/>
  <c r="G25" i="136"/>
  <c r="F25" i="136"/>
  <c r="G24" i="136"/>
  <c r="F24" i="136"/>
  <c r="G23" i="136"/>
  <c r="F23" i="136"/>
  <c r="E22" i="136"/>
  <c r="D22" i="136"/>
  <c r="G21" i="136"/>
  <c r="F21" i="136"/>
  <c r="G20" i="136"/>
  <c r="F20" i="136"/>
  <c r="G19" i="136"/>
  <c r="F19" i="136"/>
  <c r="E18" i="136"/>
  <c r="D18" i="136"/>
  <c r="F17" i="136"/>
  <c r="G16" i="136"/>
  <c r="F16" i="136"/>
  <c r="G15" i="136"/>
  <c r="F15" i="136"/>
  <c r="G14" i="136"/>
  <c r="F14" i="136"/>
  <c r="E13" i="136"/>
  <c r="D13" i="136"/>
  <c r="G10" i="136"/>
  <c r="F10" i="136"/>
  <c r="G9" i="136"/>
  <c r="F9" i="136"/>
  <c r="E8" i="136"/>
  <c r="D8" i="136"/>
  <c r="G6" i="136"/>
  <c r="F6" i="136"/>
  <c r="G5" i="136"/>
  <c r="F5" i="136"/>
  <c r="E4" i="136"/>
  <c r="G4" i="136" s="1"/>
  <c r="D4" i="136"/>
  <c r="E1115" i="136" l="1"/>
  <c r="G18" i="136"/>
  <c r="G41" i="136"/>
  <c r="G8" i="136"/>
  <c r="G81" i="136"/>
  <c r="G85" i="136"/>
  <c r="G44" i="136"/>
  <c r="F55" i="136"/>
  <c r="F78" i="136"/>
  <c r="F183" i="136"/>
  <c r="F13" i="136"/>
  <c r="F1207" i="136"/>
  <c r="F1214" i="136"/>
  <c r="G158" i="136"/>
  <c r="F164" i="136"/>
  <c r="G166" i="136"/>
  <c r="F471" i="136"/>
  <c r="F472" i="136"/>
  <c r="G725" i="136"/>
  <c r="F729" i="136"/>
  <c r="G471" i="136"/>
  <c r="D957" i="136"/>
  <c r="G366" i="136"/>
  <c r="G472" i="136"/>
  <c r="F1019" i="136"/>
  <c r="F1081" i="136"/>
  <c r="D174" i="136"/>
  <c r="D173" i="136" s="1"/>
  <c r="F496" i="136"/>
  <c r="F703" i="136"/>
  <c r="F156" i="136"/>
  <c r="F163" i="136"/>
  <c r="F171" i="136"/>
  <c r="F477" i="136"/>
  <c r="F508" i="136"/>
  <c r="F919" i="136"/>
  <c r="G283" i="136"/>
  <c r="E286" i="136"/>
  <c r="F750" i="136"/>
  <c r="F180" i="136"/>
  <c r="G209" i="136"/>
  <c r="F290" i="136"/>
  <c r="F963" i="136"/>
  <c r="D1178" i="136"/>
  <c r="D140" i="136"/>
  <c r="G729" i="136"/>
  <c r="G1172" i="136"/>
  <c r="E364" i="136"/>
  <c r="D728" i="136"/>
  <c r="E728" i="136"/>
  <c r="E721" i="136" s="1"/>
  <c r="G754" i="136"/>
  <c r="F836" i="136"/>
  <c r="G1004" i="136"/>
  <c r="F1058" i="136"/>
  <c r="F1164" i="136"/>
  <c r="F1203" i="136"/>
  <c r="F737" i="136"/>
  <c r="E374" i="136"/>
  <c r="G1146" i="136"/>
  <c r="F408" i="136"/>
  <c r="D432" i="136"/>
  <c r="G738" i="136"/>
  <c r="F942" i="136"/>
  <c r="D1071" i="136"/>
  <c r="F1076" i="136"/>
  <c r="G1126" i="136"/>
  <c r="G1179" i="136"/>
  <c r="G287" i="136"/>
  <c r="G379" i="136"/>
  <c r="E432" i="136"/>
  <c r="D527" i="136"/>
  <c r="F527" i="136" s="1"/>
  <c r="G619" i="136"/>
  <c r="F973" i="136"/>
  <c r="G1081" i="136"/>
  <c r="G1102" i="136"/>
  <c r="G1191" i="136"/>
  <c r="G1194" i="136"/>
  <c r="F94" i="136"/>
  <c r="F1179" i="136"/>
  <c r="G294" i="136"/>
  <c r="G383" i="136"/>
  <c r="D382" i="136"/>
  <c r="F648" i="136"/>
  <c r="D647" i="136"/>
  <c r="D646" i="136" s="1"/>
  <c r="E886" i="136"/>
  <c r="G887" i="136"/>
  <c r="G925" i="136"/>
  <c r="E924" i="136"/>
  <c r="E923" i="136" s="1"/>
  <c r="G22" i="136"/>
  <c r="G49" i="136"/>
  <c r="G55" i="136"/>
  <c r="G104" i="136"/>
  <c r="G135" i="136"/>
  <c r="G270" i="136"/>
  <c r="G376" i="136"/>
  <c r="D375" i="136"/>
  <c r="G648" i="136"/>
  <c r="G851" i="136"/>
  <c r="F1143" i="136"/>
  <c r="D1142" i="136"/>
  <c r="D1139" i="136" s="1"/>
  <c r="G1218" i="136"/>
  <c r="E190" i="136"/>
  <c r="E189" i="136" s="1"/>
  <c r="G222" i="136"/>
  <c r="G249" i="136"/>
  <c r="D365" i="136"/>
  <c r="F366" i="136"/>
  <c r="F383" i="136"/>
  <c r="F450" i="136"/>
  <c r="F619" i="136"/>
  <c r="G620" i="136"/>
  <c r="F764" i="136"/>
  <c r="D763" i="136"/>
  <c r="G933" i="136"/>
  <c r="E932" i="136"/>
  <c r="G1119" i="136"/>
  <c r="E1142" i="136"/>
  <c r="E1139" i="136" s="1"/>
  <c r="G1143" i="136"/>
  <c r="D1202" i="136"/>
  <c r="G1207" i="136"/>
  <c r="E103" i="136"/>
  <c r="G103" i="136" s="1"/>
  <c r="G160" i="136"/>
  <c r="G162" i="136"/>
  <c r="G170" i="136"/>
  <c r="E174" i="136"/>
  <c r="D178" i="136"/>
  <c r="D177" i="136" s="1"/>
  <c r="E328" i="136"/>
  <c r="E324" i="136" s="1"/>
  <c r="G334" i="136"/>
  <c r="F376" i="136"/>
  <c r="G524" i="136"/>
  <c r="G764" i="136"/>
  <c r="F820" i="136"/>
  <c r="F887" i="136"/>
  <c r="D1190" i="136"/>
  <c r="D1196" i="136" s="1"/>
  <c r="F1191" i="136"/>
  <c r="G1203" i="136"/>
  <c r="G508" i="136"/>
  <c r="G915" i="136"/>
  <c r="G959" i="136"/>
  <c r="E1060" i="136"/>
  <c r="F1073" i="136"/>
  <c r="E140" i="136"/>
  <c r="G1198" i="136"/>
  <c r="F8" i="136"/>
  <c r="G13" i="136"/>
  <c r="G27" i="136"/>
  <c r="G33" i="136"/>
  <c r="F85" i="136"/>
  <c r="G97" i="136"/>
  <c r="G161" i="136"/>
  <c r="G169" i="136"/>
  <c r="E178" i="136"/>
  <c r="E177" i="136" s="1"/>
  <c r="G265" i="136"/>
  <c r="G275" i="136"/>
  <c r="G290" i="136"/>
  <c r="G325" i="136"/>
  <c r="G369" i="136"/>
  <c r="F620" i="136"/>
  <c r="E647" i="136"/>
  <c r="E646" i="136" s="1"/>
  <c r="G751" i="136"/>
  <c r="E763" i="136"/>
  <c r="G937" i="136"/>
  <c r="G970" i="136"/>
  <c r="G1116" i="136"/>
  <c r="F1146" i="136"/>
  <c r="F1172" i="136"/>
  <c r="F1194" i="136"/>
  <c r="F1218" i="136"/>
  <c r="F674" i="136"/>
  <c r="G674" i="136"/>
  <c r="G1037" i="136"/>
  <c r="G1030" i="136"/>
  <c r="F1004" i="136"/>
  <c r="F933" i="136"/>
  <c r="G880" i="136"/>
  <c r="G872" i="136"/>
  <c r="G430" i="136"/>
  <c r="E429" i="136"/>
  <c r="F429" i="136" s="1"/>
  <c r="F430" i="136"/>
  <c r="G599" i="136"/>
  <c r="F599" i="136"/>
  <c r="D693" i="136"/>
  <c r="E251" i="136"/>
  <c r="F515" i="136"/>
  <c r="D514" i="136"/>
  <c r="G691" i="136"/>
  <c r="E690" i="136"/>
  <c r="E676" i="136" s="1"/>
  <c r="G769" i="136"/>
  <c r="E768" i="136"/>
  <c r="G768" i="136" s="1"/>
  <c r="F883" i="136"/>
  <c r="G883" i="136"/>
  <c r="E890" i="136"/>
  <c r="G897" i="136"/>
  <c r="G967" i="136"/>
  <c r="E966" i="136"/>
  <c r="E965" i="136" s="1"/>
  <c r="F4" i="136"/>
  <c r="G78" i="136"/>
  <c r="G94" i="136"/>
  <c r="E141" i="136"/>
  <c r="G200" i="136"/>
  <c r="E146" i="136"/>
  <c r="G252" i="136"/>
  <c r="F397" i="136"/>
  <c r="D396" i="136"/>
  <c r="D395" i="136" s="1"/>
  <c r="G411" i="136"/>
  <c r="F411" i="136"/>
  <c r="E598" i="136"/>
  <c r="G695" i="136"/>
  <c r="E694" i="136"/>
  <c r="F694" i="136" s="1"/>
  <c r="F780" i="136"/>
  <c r="D779" i="136"/>
  <c r="F875" i="136"/>
  <c r="G875" i="136"/>
  <c r="F983" i="136"/>
  <c r="G983" i="136"/>
  <c r="D982" i="136"/>
  <c r="F982" i="136" s="1"/>
  <c r="G1050" i="136"/>
  <c r="E1049" i="136"/>
  <c r="G1049" i="136" s="1"/>
  <c r="F1050" i="136"/>
  <c r="F47" i="136"/>
  <c r="G47" i="136"/>
  <c r="G410" i="136"/>
  <c r="F410" i="136"/>
  <c r="E175" i="136"/>
  <c r="G175" i="136" s="1"/>
  <c r="D208" i="136"/>
  <c r="F249" i="136"/>
  <c r="G295" i="136"/>
  <c r="F295" i="136"/>
  <c r="G157" i="136"/>
  <c r="F369" i="136"/>
  <c r="F379" i="136"/>
  <c r="G414" i="136"/>
  <c r="E413" i="136"/>
  <c r="G413" i="136" s="1"/>
  <c r="F414" i="136"/>
  <c r="G582" i="136"/>
  <c r="E581" i="136"/>
  <c r="E580" i="136" s="1"/>
  <c r="F582" i="136"/>
  <c r="E672" i="136"/>
  <c r="F801" i="136"/>
  <c r="G801" i="136"/>
  <c r="D800" i="136"/>
  <c r="F800" i="136" s="1"/>
  <c r="F1125" i="136"/>
  <c r="F44" i="136"/>
  <c r="F61" i="136"/>
  <c r="F81" i="136"/>
  <c r="G88" i="136"/>
  <c r="G118" i="136"/>
  <c r="F159" i="136"/>
  <c r="G164" i="136"/>
  <c r="F168" i="136"/>
  <c r="F176" i="136"/>
  <c r="G180" i="136"/>
  <c r="F194" i="136"/>
  <c r="G225" i="136"/>
  <c r="F270" i="136"/>
  <c r="F320" i="136"/>
  <c r="G388" i="136"/>
  <c r="G397" i="136"/>
  <c r="G453" i="136"/>
  <c r="G515" i="136"/>
  <c r="E514" i="136"/>
  <c r="F601" i="136"/>
  <c r="G664" i="136"/>
  <c r="G780" i="136"/>
  <c r="G836" i="136"/>
  <c r="F872" i="136"/>
  <c r="F880" i="136"/>
  <c r="G892" i="136"/>
  <c r="D891" i="136"/>
  <c r="D890" i="136" s="1"/>
  <c r="F959" i="136"/>
  <c r="G1023" i="136"/>
  <c r="F1037" i="136"/>
  <c r="D1036" i="136"/>
  <c r="D1057" i="136"/>
  <c r="F1102" i="136"/>
  <c r="F1116" i="136"/>
  <c r="G1125" i="136"/>
  <c r="F1198" i="136"/>
  <c r="G450" i="136"/>
  <c r="D449" i="136"/>
  <c r="D447" i="136" s="1"/>
  <c r="D849" i="136"/>
  <c r="G1040" i="136"/>
  <c r="E1039" i="136"/>
  <c r="F1086" i="136"/>
  <c r="D1085" i="136"/>
  <c r="F1130" i="136"/>
  <c r="D1129" i="136"/>
  <c r="G1169" i="136"/>
  <c r="E1168" i="136"/>
  <c r="E1196" i="136"/>
  <c r="E1189" i="136"/>
  <c r="G1214" i="136"/>
  <c r="F33" i="136"/>
  <c r="F49" i="136"/>
  <c r="G74" i="136"/>
  <c r="G83" i="136"/>
  <c r="E87" i="136"/>
  <c r="F97" i="136"/>
  <c r="F104" i="136"/>
  <c r="G156" i="136"/>
  <c r="F160" i="136"/>
  <c r="G165" i="136"/>
  <c r="F167" i="136"/>
  <c r="F222" i="136"/>
  <c r="D224" i="136"/>
  <c r="G224" i="136" s="1"/>
  <c r="G230" i="136"/>
  <c r="F255" i="136"/>
  <c r="E396" i="136"/>
  <c r="E395" i="136" s="1"/>
  <c r="F400" i="136"/>
  <c r="G489" i="136"/>
  <c r="F522" i="136"/>
  <c r="G610" i="136"/>
  <c r="D673" i="136"/>
  <c r="G673" i="136" s="1"/>
  <c r="F691" i="136"/>
  <c r="D690" i="136"/>
  <c r="F769" i="136"/>
  <c r="E779" i="136"/>
  <c r="E850" i="136"/>
  <c r="F850" i="136" s="1"/>
  <c r="D870" i="136"/>
  <c r="E871" i="136"/>
  <c r="D878" i="136"/>
  <c r="E879" i="136"/>
  <c r="F879" i="136" s="1"/>
  <c r="D886" i="136"/>
  <c r="F892" i="136"/>
  <c r="E914" i="136"/>
  <c r="F914" i="136" s="1"/>
  <c r="G919" i="136"/>
  <c r="F937" i="136"/>
  <c r="D936" i="136"/>
  <c r="G936" i="136" s="1"/>
  <c r="E958" i="136"/>
  <c r="G958" i="136" s="1"/>
  <c r="G1019" i="136"/>
  <c r="E1022" i="136"/>
  <c r="G1022" i="136" s="1"/>
  <c r="F1040" i="136"/>
  <c r="G1042" i="136"/>
  <c r="G1058" i="136"/>
  <c r="E1057" i="136"/>
  <c r="G1086" i="136"/>
  <c r="F1099" i="136"/>
  <c r="D1098" i="136"/>
  <c r="D1115" i="136"/>
  <c r="F1119" i="136"/>
  <c r="G1164" i="136"/>
  <c r="F1169" i="136"/>
  <c r="D1217" i="136"/>
  <c r="G1099" i="136"/>
  <c r="G1130" i="136"/>
  <c r="G1140" i="136"/>
  <c r="G493" i="136"/>
  <c r="F695" i="136"/>
  <c r="G722" i="136"/>
  <c r="E727" i="136"/>
  <c r="F851" i="136"/>
  <c r="E1036" i="136"/>
  <c r="G1076" i="136"/>
  <c r="D1080" i="136"/>
  <c r="E1085" i="136"/>
  <c r="E1098" i="136"/>
  <c r="F1126" i="136"/>
  <c r="E1129" i="136"/>
  <c r="G703" i="136"/>
  <c r="G681" i="136"/>
  <c r="F313" i="136"/>
  <c r="F610" i="136"/>
  <c r="G586" i="136"/>
  <c r="G176" i="136"/>
  <c r="G168" i="136"/>
  <c r="G522" i="136"/>
  <c r="F453" i="136"/>
  <c r="G245" i="136"/>
  <c r="F245" i="136"/>
  <c r="F230" i="136"/>
  <c r="F225" i="136"/>
  <c r="G213" i="136"/>
  <c r="D117" i="136"/>
  <c r="F118" i="136"/>
  <c r="G61" i="136"/>
  <c r="D12" i="136"/>
  <c r="D11" i="136" s="1"/>
  <c r="F345" i="136"/>
  <c r="G345" i="136"/>
  <c r="G354" i="136"/>
  <c r="E353" i="136"/>
  <c r="E340" i="136" s="1"/>
  <c r="D360" i="136"/>
  <c r="F360" i="136" s="1"/>
  <c r="F361" i="136"/>
  <c r="F493" i="136"/>
  <c r="D498" i="136"/>
  <c r="F498" i="136" s="1"/>
  <c r="F605" i="136"/>
  <c r="D604" i="136"/>
  <c r="G604" i="136" s="1"/>
  <c r="G149" i="136"/>
  <c r="D179" i="136"/>
  <c r="D197" i="136"/>
  <c r="E207" i="136"/>
  <c r="G240" i="136"/>
  <c r="E12" i="136"/>
  <c r="F18" i="136"/>
  <c r="D87" i="136"/>
  <c r="F135" i="136"/>
  <c r="F149" i="136"/>
  <c r="F157" i="136"/>
  <c r="G159" i="136"/>
  <c r="F161" i="136"/>
  <c r="G163" i="136"/>
  <c r="F165" i="136"/>
  <c r="G167" i="136"/>
  <c r="F169" i="136"/>
  <c r="G171" i="136"/>
  <c r="G183" i="136"/>
  <c r="G191" i="136"/>
  <c r="E193" i="136"/>
  <c r="G194" i="136"/>
  <c r="F240" i="136"/>
  <c r="D251" i="136"/>
  <c r="G255" i="136"/>
  <c r="E269" i="136"/>
  <c r="F287" i="136"/>
  <c r="F307" i="136"/>
  <c r="G313" i="136"/>
  <c r="G338" i="136"/>
  <c r="E337" i="136"/>
  <c r="G337" i="136" s="1"/>
  <c r="F354" i="136"/>
  <c r="E387" i="136"/>
  <c r="F391" i="136"/>
  <c r="G391" i="136"/>
  <c r="F434" i="136"/>
  <c r="G434" i="136"/>
  <c r="F445" i="136"/>
  <c r="G445" i="136"/>
  <c r="E488" i="136"/>
  <c r="G488" i="136" s="1"/>
  <c r="F505" i="136"/>
  <c r="E603" i="136"/>
  <c r="D622" i="136"/>
  <c r="G652" i="136"/>
  <c r="G700" i="136"/>
  <c r="E699" i="136"/>
  <c r="D715" i="136"/>
  <c r="D749" i="136"/>
  <c r="F785" i="136"/>
  <c r="G785" i="136"/>
  <c r="F822" i="136"/>
  <c r="G822" i="136"/>
  <c r="F826" i="136"/>
  <c r="G826" i="136"/>
  <c r="G942" i="136"/>
  <c r="E935" i="136"/>
  <c r="F260" i="136"/>
  <c r="D259" i="136"/>
  <c r="G307" i="136"/>
  <c r="E306" i="136"/>
  <c r="E293" i="136" s="1"/>
  <c r="F341" i="136"/>
  <c r="G341" i="136"/>
  <c r="F357" i="136"/>
  <c r="G357" i="136"/>
  <c r="F465" i="136"/>
  <c r="G465" i="136"/>
  <c r="G505" i="136"/>
  <c r="E492" i="136"/>
  <c r="G644" i="136"/>
  <c r="E643" i="136"/>
  <c r="G643" i="136" s="1"/>
  <c r="F678" i="136"/>
  <c r="D677" i="136"/>
  <c r="G677" i="136" s="1"/>
  <c r="F742" i="136"/>
  <c r="G742" i="136"/>
  <c r="E741" i="136"/>
  <c r="F797" i="136"/>
  <c r="D796" i="136"/>
  <c r="G797" i="136"/>
  <c r="E799" i="136"/>
  <c r="G806" i="136"/>
  <c r="F832" i="136"/>
  <c r="D831" i="136"/>
  <c r="G1046" i="136"/>
  <c r="F1046" i="136"/>
  <c r="E1045" i="136"/>
  <c r="F22" i="136"/>
  <c r="F27" i="136"/>
  <c r="F74" i="136"/>
  <c r="F83" i="136"/>
  <c r="F88" i="136"/>
  <c r="E130" i="136"/>
  <c r="G130" i="136" s="1"/>
  <c r="F195" i="136"/>
  <c r="G198" i="136"/>
  <c r="F213" i="136"/>
  <c r="F283" i="136"/>
  <c r="G320" i="136"/>
  <c r="F390" i="136"/>
  <c r="G390" i="136"/>
  <c r="F433" i="136"/>
  <c r="G433" i="136"/>
  <c r="F437" i="136"/>
  <c r="G437" i="136"/>
  <c r="F463" i="136"/>
  <c r="E447" i="136"/>
  <c r="D499" i="136"/>
  <c r="F499" i="136" s="1"/>
  <c r="F500" i="136"/>
  <c r="G624" i="136"/>
  <c r="E623" i="136"/>
  <c r="E659" i="136"/>
  <c r="G773" i="136"/>
  <c r="G832" i="136"/>
  <c r="E831" i="136"/>
  <c r="G1054" i="136"/>
  <c r="F1054" i="136"/>
  <c r="E1053" i="136"/>
  <c r="F1210" i="136"/>
  <c r="D142" i="136"/>
  <c r="D146" i="136"/>
  <c r="E155" i="136"/>
  <c r="F158" i="136"/>
  <c r="F162" i="136"/>
  <c r="F166" i="136"/>
  <c r="F170" i="136"/>
  <c r="E179" i="136"/>
  <c r="D182" i="136"/>
  <c r="D193" i="136"/>
  <c r="E197" i="136"/>
  <c r="G197" i="136" s="1"/>
  <c r="F209" i="136"/>
  <c r="E221" i="136"/>
  <c r="F252" i="136"/>
  <c r="G260" i="136"/>
  <c r="E264" i="136"/>
  <c r="F264" i="136" s="1"/>
  <c r="D269" i="136"/>
  <c r="E282" i="136"/>
  <c r="G282" i="136" s="1"/>
  <c r="D286" i="136"/>
  <c r="F294" i="136"/>
  <c r="D306" i="136"/>
  <c r="D312" i="136"/>
  <c r="E315" i="136"/>
  <c r="D316" i="136"/>
  <c r="G316" i="136" s="1"/>
  <c r="F317" i="136"/>
  <c r="F329" i="136"/>
  <c r="D328" i="136"/>
  <c r="G329" i="136"/>
  <c r="F338" i="136"/>
  <c r="F342" i="136"/>
  <c r="G342" i="136"/>
  <c r="D353" i="136"/>
  <c r="F358" i="136"/>
  <c r="D190" i="136"/>
  <c r="G358" i="136"/>
  <c r="D387" i="136"/>
  <c r="F388" i="136"/>
  <c r="D421" i="136"/>
  <c r="G421" i="136" s="1"/>
  <c r="F422" i="136"/>
  <c r="F466" i="136"/>
  <c r="G466" i="136"/>
  <c r="D469" i="136"/>
  <c r="G477" i="136"/>
  <c r="G496" i="136"/>
  <c r="D509" i="136"/>
  <c r="F509" i="136" s="1"/>
  <c r="F510" i="136"/>
  <c r="F518" i="136"/>
  <c r="G518" i="136"/>
  <c r="E520" i="136"/>
  <c r="F661" i="136"/>
  <c r="D660" i="136"/>
  <c r="F713" i="136"/>
  <c r="G713" i="136"/>
  <c r="D712" i="136"/>
  <c r="G737" i="136"/>
  <c r="G750" i="136"/>
  <c r="E749" i="136"/>
  <c r="F773" i="136"/>
  <c r="F980" i="136"/>
  <c r="D976" i="136"/>
  <c r="G999" i="136"/>
  <c r="E998" i="136"/>
  <c r="F998" i="136" s="1"/>
  <c r="G1185" i="136"/>
  <c r="F1185" i="136"/>
  <c r="F325" i="136"/>
  <c r="F489" i="136"/>
  <c r="F524" i="136"/>
  <c r="D521" i="136"/>
  <c r="F586" i="136"/>
  <c r="D580" i="136"/>
  <c r="F624" i="136"/>
  <c r="F644" i="136"/>
  <c r="F652" i="136"/>
  <c r="F664" i="136"/>
  <c r="F681" i="136"/>
  <c r="F700" i="136"/>
  <c r="G717" i="136"/>
  <c r="E716" i="136"/>
  <c r="F716" i="136" s="1"/>
  <c r="D727" i="136"/>
  <c r="F722" i="136"/>
  <c r="D767" i="136"/>
  <c r="F823" i="136"/>
  <c r="G823" i="136"/>
  <c r="F827" i="136"/>
  <c r="G827" i="136"/>
  <c r="F1065" i="136"/>
  <c r="G1065" i="136"/>
  <c r="G1160" i="136"/>
  <c r="E1159" i="136"/>
  <c r="E1155" i="136" s="1"/>
  <c r="F265" i="136"/>
  <c r="F275" i="136"/>
  <c r="G317" i="136"/>
  <c r="F334" i="136"/>
  <c r="D332" i="136"/>
  <c r="G361" i="136"/>
  <c r="G400" i="136"/>
  <c r="G422" i="136"/>
  <c r="G500" i="136"/>
  <c r="G510" i="136"/>
  <c r="G601" i="136"/>
  <c r="G605" i="136"/>
  <c r="G661" i="136"/>
  <c r="G678" i="136"/>
  <c r="D699" i="136"/>
  <c r="F717" i="136"/>
  <c r="G855" i="136"/>
  <c r="F855" i="136"/>
  <c r="F911" i="136"/>
  <c r="D965" i="136"/>
  <c r="D985" i="136"/>
  <c r="D991" i="136"/>
  <c r="G1073" i="136"/>
  <c r="E1072" i="136"/>
  <c r="F1109" i="136"/>
  <c r="D1106" i="136"/>
  <c r="G1109" i="136"/>
  <c r="F1160" i="136"/>
  <c r="D1159" i="136"/>
  <c r="F738" i="136"/>
  <c r="F751" i="136"/>
  <c r="F806" i="136"/>
  <c r="F929" i="136"/>
  <c r="G929" i="136"/>
  <c r="G963" i="136"/>
  <c r="G993" i="136"/>
  <c r="E992" i="136"/>
  <c r="G1028" i="136"/>
  <c r="E1027" i="136"/>
  <c r="F1110" i="136"/>
  <c r="G1110" i="136"/>
  <c r="G1156" i="136"/>
  <c r="F1171" i="136"/>
  <c r="D1168" i="136"/>
  <c r="G1171" i="136"/>
  <c r="F725" i="136"/>
  <c r="F754" i="136"/>
  <c r="D923" i="136"/>
  <c r="G987" i="136"/>
  <c r="E986" i="136"/>
  <c r="F986" i="136" s="1"/>
  <c r="D997" i="136"/>
  <c r="F1028" i="136"/>
  <c r="D1027" i="136"/>
  <c r="F1062" i="136"/>
  <c r="D1061" i="136"/>
  <c r="G1062" i="136"/>
  <c r="G1107" i="136"/>
  <c r="F1107" i="136"/>
  <c r="E1106" i="136"/>
  <c r="G1133" i="136"/>
  <c r="F1133" i="136"/>
  <c r="F1156" i="136"/>
  <c r="F1176" i="136"/>
  <c r="D1175" i="136"/>
  <c r="G1176" i="136"/>
  <c r="G1182" i="136"/>
  <c r="F1182" i="136"/>
  <c r="E1181" i="136"/>
  <c r="G1200" i="136"/>
  <c r="E1197" i="136"/>
  <c r="F925" i="136"/>
  <c r="F967" i="136"/>
  <c r="F979" i="136"/>
  <c r="F987" i="136"/>
  <c r="F993" i="136"/>
  <c r="F999" i="136"/>
  <c r="F1200" i="136"/>
  <c r="D1197" i="136"/>
  <c r="F897" i="136"/>
  <c r="F915" i="136"/>
  <c r="F970" i="136"/>
  <c r="G980" i="136"/>
  <c r="E976" i="136"/>
  <c r="F1023" i="136"/>
  <c r="F1042" i="136"/>
  <c r="D1039" i="136"/>
  <c r="F1140" i="136"/>
  <c r="G1210" i="136"/>
  <c r="F1180" i="134"/>
  <c r="F1181" i="134"/>
  <c r="F1183" i="134"/>
  <c r="D1182" i="134"/>
  <c r="D1179" i="134"/>
  <c r="D1178" i="134" s="1"/>
  <c r="F1178" i="134" s="1"/>
  <c r="E1182" i="134"/>
  <c r="E1179" i="134"/>
  <c r="E1178" i="134" s="1"/>
  <c r="E145" i="136" l="1"/>
  <c r="G1036" i="136"/>
  <c r="F1049" i="136"/>
  <c r="D799" i="136"/>
  <c r="F799" i="136" s="1"/>
  <c r="E144" i="136"/>
  <c r="D145" i="136"/>
  <c r="D207" i="136"/>
  <c r="F207" i="136" s="1"/>
  <c r="D144" i="136"/>
  <c r="F337" i="136"/>
  <c r="F413" i="136"/>
  <c r="D141" i="136"/>
  <c r="F141" i="136" s="1"/>
  <c r="D526" i="136"/>
  <c r="F526" i="136" s="1"/>
  <c r="G174" i="136"/>
  <c r="F208" i="136"/>
  <c r="F690" i="136"/>
  <c r="F1159" i="136"/>
  <c r="F581" i="136"/>
  <c r="G1098" i="136"/>
  <c r="E139" i="136"/>
  <c r="F1196" i="136"/>
  <c r="G432" i="136"/>
  <c r="E363" i="136"/>
  <c r="E356" i="136" s="1"/>
  <c r="F1139" i="136"/>
  <c r="F1022" i="136"/>
  <c r="D1084" i="136"/>
  <c r="G581" i="136"/>
  <c r="E957" i="136"/>
  <c r="G957" i="136" s="1"/>
  <c r="G360" i="136"/>
  <c r="E331" i="136"/>
  <c r="F1115" i="136"/>
  <c r="F175" i="136"/>
  <c r="F447" i="136"/>
  <c r="F432" i="136"/>
  <c r="F728" i="136"/>
  <c r="G924" i="136"/>
  <c r="G387" i="136"/>
  <c r="G647" i="136"/>
  <c r="D721" i="136"/>
  <c r="F721" i="136" s="1"/>
  <c r="G179" i="136"/>
  <c r="F251" i="136"/>
  <c r="F924" i="136"/>
  <c r="F768" i="136"/>
  <c r="E767" i="136"/>
  <c r="G767" i="136" s="1"/>
  <c r="G728" i="136"/>
  <c r="G1190" i="136"/>
  <c r="G527" i="136"/>
  <c r="F174" i="136"/>
  <c r="G177" i="136"/>
  <c r="F178" i="136"/>
  <c r="E1084" i="136"/>
  <c r="D492" i="136"/>
  <c r="F492" i="136" s="1"/>
  <c r="F1142" i="136"/>
  <c r="G1196" i="136"/>
  <c r="F1057" i="136"/>
  <c r="D1189" i="136"/>
  <c r="F1189" i="136" s="1"/>
  <c r="G1142" i="136"/>
  <c r="F1202" i="136"/>
  <c r="G1202" i="136"/>
  <c r="F932" i="136"/>
  <c r="G932" i="136"/>
  <c r="F1039" i="136"/>
  <c r="G429" i="136"/>
  <c r="F177" i="136"/>
  <c r="G1139" i="136"/>
  <c r="G850" i="136"/>
  <c r="G365" i="136"/>
  <c r="F365" i="136"/>
  <c r="D364" i="136"/>
  <c r="G382" i="136"/>
  <c r="F382" i="136"/>
  <c r="E1105" i="136"/>
  <c r="F1190" i="136"/>
  <c r="G396" i="136"/>
  <c r="G87" i="136"/>
  <c r="F958" i="136"/>
  <c r="E762" i="136"/>
  <c r="E748" i="136" s="1"/>
  <c r="G763" i="136"/>
  <c r="F763" i="136"/>
  <c r="D762" i="136"/>
  <c r="G375" i="136"/>
  <c r="D374" i="136"/>
  <c r="F375" i="136"/>
  <c r="E849" i="136"/>
  <c r="G849" i="136" s="1"/>
  <c r="F727" i="136"/>
  <c r="D221" i="136"/>
  <c r="G221" i="136" s="1"/>
  <c r="E101" i="136"/>
  <c r="F224" i="136"/>
  <c r="F886" i="136"/>
  <c r="G890" i="136"/>
  <c r="G208" i="136"/>
  <c r="F103" i="136"/>
  <c r="E173" i="136"/>
  <c r="E154" i="136" s="1"/>
  <c r="F140" i="136"/>
  <c r="G178" i="136"/>
  <c r="F647" i="136"/>
  <c r="G886" i="136"/>
  <c r="F1080" i="136"/>
  <c r="G1080" i="136"/>
  <c r="G871" i="136"/>
  <c r="E870" i="136"/>
  <c r="G870" i="136" s="1"/>
  <c r="F1085" i="136"/>
  <c r="D1155" i="136"/>
  <c r="F966" i="136"/>
  <c r="F396" i="136"/>
  <c r="F1197" i="136"/>
  <c r="D935" i="136"/>
  <c r="F935" i="136" s="1"/>
  <c r="G966" i="136"/>
  <c r="F146" i="136"/>
  <c r="G193" i="136"/>
  <c r="F12" i="136"/>
  <c r="G1085" i="136"/>
  <c r="F1217" i="136"/>
  <c r="G1217" i="136"/>
  <c r="E913" i="136"/>
  <c r="E889" i="136" s="1"/>
  <c r="G914" i="136"/>
  <c r="G779" i="136"/>
  <c r="E778" i="136"/>
  <c r="F673" i="136"/>
  <c r="D672" i="136"/>
  <c r="F672" i="136" s="1"/>
  <c r="G1115" i="136"/>
  <c r="F779" i="136"/>
  <c r="G598" i="136"/>
  <c r="F598" i="136"/>
  <c r="G982" i="136"/>
  <c r="G1129" i="136"/>
  <c r="E1128" i="136"/>
  <c r="G672" i="136"/>
  <c r="G1106" i="136"/>
  <c r="G690" i="136"/>
  <c r="F87" i="136"/>
  <c r="G1057" i="136"/>
  <c r="G449" i="136"/>
  <c r="F449" i="136"/>
  <c r="E693" i="136"/>
  <c r="G694" i="136"/>
  <c r="F1168" i="136"/>
  <c r="F936" i="136"/>
  <c r="F646" i="136"/>
  <c r="G509" i="136"/>
  <c r="D1105" i="136"/>
  <c r="F1098" i="136"/>
  <c r="G879" i="136"/>
  <c r="E878" i="136"/>
  <c r="G878" i="136" s="1"/>
  <c r="D1128" i="136"/>
  <c r="F1129" i="136"/>
  <c r="F871" i="136"/>
  <c r="F1036" i="136"/>
  <c r="G891" i="136"/>
  <c r="F891" i="136"/>
  <c r="G514" i="136"/>
  <c r="E513" i="136"/>
  <c r="E512" i="136" s="1"/>
  <c r="G800" i="136"/>
  <c r="F514" i="136"/>
  <c r="D513" i="136"/>
  <c r="G140" i="136"/>
  <c r="G499" i="136"/>
  <c r="G498" i="136"/>
  <c r="G117" i="136"/>
  <c r="D116" i="136"/>
  <c r="F117" i="136"/>
  <c r="D990" i="136"/>
  <c r="G923" i="136"/>
  <c r="G623" i="136"/>
  <c r="E622" i="136"/>
  <c r="G622" i="136" s="1"/>
  <c r="G976" i="136"/>
  <c r="E972" i="136"/>
  <c r="G1039" i="136"/>
  <c r="G1197" i="136"/>
  <c r="F1061" i="136"/>
  <c r="D1060" i="136"/>
  <c r="G1061" i="136"/>
  <c r="F923" i="136"/>
  <c r="G1027" i="136"/>
  <c r="E1026" i="136"/>
  <c r="F1106" i="136"/>
  <c r="G965" i="136"/>
  <c r="D579" i="136"/>
  <c r="F580" i="136"/>
  <c r="D972" i="136"/>
  <c r="F976" i="136"/>
  <c r="F660" i="136"/>
  <c r="D659" i="136"/>
  <c r="F659" i="136" s="1"/>
  <c r="F488" i="136"/>
  <c r="G395" i="136"/>
  <c r="E394" i="136"/>
  <c r="D189" i="136"/>
  <c r="F190" i="136"/>
  <c r="F328" i="136"/>
  <c r="G328" i="136"/>
  <c r="D324" i="136"/>
  <c r="G286" i="136"/>
  <c r="F286" i="136"/>
  <c r="F1209" i="136"/>
  <c r="D1206" i="136"/>
  <c r="F1206" i="136" s="1"/>
  <c r="G660" i="136"/>
  <c r="F282" i="136"/>
  <c r="F604" i="136"/>
  <c r="D603" i="136"/>
  <c r="G603" i="136" s="1"/>
  <c r="G251" i="136"/>
  <c r="D698" i="136"/>
  <c r="F699" i="136"/>
  <c r="F332" i="136"/>
  <c r="F831" i="136"/>
  <c r="D830" i="136"/>
  <c r="F197" i="136"/>
  <c r="F643" i="136"/>
  <c r="E469" i="136"/>
  <c r="F469" i="136" s="1"/>
  <c r="F387" i="136"/>
  <c r="D340" i="136"/>
  <c r="F340" i="136" s="1"/>
  <c r="F353" i="136"/>
  <c r="F306" i="136"/>
  <c r="D293" i="136"/>
  <c r="G293" i="136" s="1"/>
  <c r="F269" i="136"/>
  <c r="D267" i="136"/>
  <c r="G244" i="136"/>
  <c r="F193" i="136"/>
  <c r="G1053" i="136"/>
  <c r="F1053" i="136"/>
  <c r="G447" i="136"/>
  <c r="F395" i="136"/>
  <c r="F244" i="136"/>
  <c r="G1209" i="136"/>
  <c r="G1045" i="136"/>
  <c r="F1045" i="136"/>
  <c r="F796" i="136"/>
  <c r="G796" i="136"/>
  <c r="D778" i="136"/>
  <c r="F741" i="136"/>
  <c r="G741" i="136"/>
  <c r="E740" i="136"/>
  <c r="G699" i="136"/>
  <c r="E698" i="136"/>
  <c r="G646" i="136"/>
  <c r="G12" i="136"/>
  <c r="E11" i="136"/>
  <c r="F179" i="136"/>
  <c r="F130" i="136"/>
  <c r="G727" i="136"/>
  <c r="D7" i="136"/>
  <c r="G146" i="136"/>
  <c r="F965" i="136"/>
  <c r="F312" i="136"/>
  <c r="D311" i="136"/>
  <c r="G312" i="136"/>
  <c r="F142" i="136"/>
  <c r="G142" i="136"/>
  <c r="F259" i="136"/>
  <c r="G259" i="136"/>
  <c r="F623" i="136"/>
  <c r="G332" i="136"/>
  <c r="E292" i="136"/>
  <c r="G1181" i="136"/>
  <c r="F1181" i="136"/>
  <c r="E1178" i="136"/>
  <c r="E1154" i="136" s="1"/>
  <c r="F1175" i="136"/>
  <c r="G1175" i="136"/>
  <c r="F1027" i="136"/>
  <c r="D1026" i="136"/>
  <c r="G986" i="136"/>
  <c r="E985" i="136"/>
  <c r="G985" i="136" s="1"/>
  <c r="G992" i="136"/>
  <c r="E991" i="136"/>
  <c r="F991" i="136" s="1"/>
  <c r="G1072" i="136"/>
  <c r="F1072" i="136"/>
  <c r="E1071" i="136"/>
  <c r="E1044" i="136" s="1"/>
  <c r="F992" i="136"/>
  <c r="G1168" i="136"/>
  <c r="D520" i="136"/>
  <c r="G520" i="136" s="1"/>
  <c r="F521" i="136"/>
  <c r="G998" i="136"/>
  <c r="E997" i="136"/>
  <c r="F985" i="136"/>
  <c r="F890" i="136"/>
  <c r="G1159" i="136"/>
  <c r="G716" i="136"/>
  <c r="E715" i="136"/>
  <c r="G715" i="136" s="1"/>
  <c r="G749" i="136"/>
  <c r="F712" i="136"/>
  <c r="G712" i="136"/>
  <c r="D172" i="136"/>
  <c r="G521" i="136"/>
  <c r="F421" i="136"/>
  <c r="D394" i="136"/>
  <c r="D315" i="136"/>
  <c r="F315" i="136" s="1"/>
  <c r="F316" i="136"/>
  <c r="G264" i="136"/>
  <c r="F182" i="136"/>
  <c r="D181" i="136"/>
  <c r="G182" i="136"/>
  <c r="G831" i="136"/>
  <c r="E830" i="136"/>
  <c r="F677" i="136"/>
  <c r="D676" i="136"/>
  <c r="F676" i="136" s="1"/>
  <c r="G580" i="136"/>
  <c r="E579" i="136"/>
  <c r="G306" i="136"/>
  <c r="F749" i="136"/>
  <c r="G269" i="136"/>
  <c r="E267" i="136"/>
  <c r="G190" i="136"/>
  <c r="G353" i="136"/>
  <c r="F1182" i="134"/>
  <c r="F1179" i="134"/>
  <c r="E1184" i="134"/>
  <c r="D1184" i="134"/>
  <c r="F1184" i="134" s="1"/>
  <c r="D1177" i="134"/>
  <c r="E1177" i="134"/>
  <c r="G207" i="136" l="1"/>
  <c r="G799" i="136"/>
  <c r="D1154" i="136"/>
  <c r="F1154" i="136" s="1"/>
  <c r="F173" i="136"/>
  <c r="G141" i="136"/>
  <c r="F957" i="136"/>
  <c r="D720" i="136"/>
  <c r="F1105" i="136"/>
  <c r="G526" i="136"/>
  <c r="D139" i="136"/>
  <c r="F139" i="136" s="1"/>
  <c r="E143" i="136"/>
  <c r="E138" i="136" s="1"/>
  <c r="G144" i="136"/>
  <c r="F767" i="136"/>
  <c r="G721" i="136"/>
  <c r="G173" i="136"/>
  <c r="E777" i="136"/>
  <c r="F1026" i="136"/>
  <c r="G267" i="136"/>
  <c r="F221" i="136"/>
  <c r="F870" i="136"/>
  <c r="F762" i="136"/>
  <c r="G1105" i="136"/>
  <c r="G1189" i="136"/>
  <c r="G659" i="136"/>
  <c r="F849" i="136"/>
  <c r="F1155" i="136"/>
  <c r="G1155" i="136"/>
  <c r="F1084" i="136"/>
  <c r="F878" i="136"/>
  <c r="F830" i="136"/>
  <c r="E956" i="136"/>
  <c r="F513" i="136"/>
  <c r="G374" i="136"/>
  <c r="F374" i="136"/>
  <c r="D748" i="136"/>
  <c r="F748" i="136" s="1"/>
  <c r="G762" i="136"/>
  <c r="G364" i="136"/>
  <c r="F364" i="136"/>
  <c r="D363" i="136"/>
  <c r="G935" i="136"/>
  <c r="D889" i="136"/>
  <c r="F889" i="136" s="1"/>
  <c r="G1206" i="136"/>
  <c r="G513" i="136"/>
  <c r="F693" i="136"/>
  <c r="G693" i="136"/>
  <c r="G315" i="136"/>
  <c r="F972" i="136"/>
  <c r="G1128" i="136"/>
  <c r="E1124" i="136"/>
  <c r="E1114" i="136" s="1"/>
  <c r="E263" i="136"/>
  <c r="D1124" i="136"/>
  <c r="F1128" i="136"/>
  <c r="G1084" i="136"/>
  <c r="G913" i="136"/>
  <c r="F913" i="136"/>
  <c r="G676" i="136"/>
  <c r="G579" i="136"/>
  <c r="D468" i="136"/>
  <c r="F145" i="136"/>
  <c r="G243" i="136"/>
  <c r="G116" i="136"/>
  <c r="F116" i="136"/>
  <c r="D101" i="136"/>
  <c r="F181" i="136"/>
  <c r="G181" i="136"/>
  <c r="F394" i="136"/>
  <c r="D956" i="136"/>
  <c r="D3" i="136"/>
  <c r="E7" i="136"/>
  <c r="F7" i="136" s="1"/>
  <c r="G11" i="136"/>
  <c r="F740" i="136"/>
  <c r="G740" i="136"/>
  <c r="F267" i="136"/>
  <c r="D263" i="136"/>
  <c r="F715" i="136"/>
  <c r="D331" i="136"/>
  <c r="F603" i="136"/>
  <c r="D602" i="136"/>
  <c r="F622" i="136"/>
  <c r="F579" i="136"/>
  <c r="E148" i="136"/>
  <c r="F172" i="136"/>
  <c r="G172" i="136"/>
  <c r="D155" i="136"/>
  <c r="G145" i="136"/>
  <c r="F293" i="136"/>
  <c r="D292" i="136"/>
  <c r="D697" i="136"/>
  <c r="F698" i="136"/>
  <c r="E206" i="136"/>
  <c r="F324" i="136"/>
  <c r="G324" i="136"/>
  <c r="F189" i="136"/>
  <c r="G189" i="136"/>
  <c r="D996" i="136"/>
  <c r="E285" i="136"/>
  <c r="F311" i="136"/>
  <c r="G311" i="136"/>
  <c r="G698" i="136"/>
  <c r="E697" i="136"/>
  <c r="F1060" i="136"/>
  <c r="D1044" i="136"/>
  <c r="F1044" i="136" s="1"/>
  <c r="G1060" i="136"/>
  <c r="F520" i="136"/>
  <c r="D512" i="136"/>
  <c r="F512" i="136" s="1"/>
  <c r="G991" i="136"/>
  <c r="E990" i="136"/>
  <c r="G990" i="136" s="1"/>
  <c r="G1178" i="136"/>
  <c r="F1178" i="136"/>
  <c r="E602" i="136"/>
  <c r="G830" i="136"/>
  <c r="G997" i="136"/>
  <c r="E996" i="136"/>
  <c r="G1071" i="136"/>
  <c r="F1071" i="136"/>
  <c r="G340" i="136"/>
  <c r="F11" i="136"/>
  <c r="G492" i="136"/>
  <c r="F778" i="136"/>
  <c r="D777" i="136"/>
  <c r="G778" i="136"/>
  <c r="F243" i="136"/>
  <c r="D206" i="136"/>
  <c r="F144" i="136"/>
  <c r="D143" i="136"/>
  <c r="G469" i="136"/>
  <c r="E468" i="136"/>
  <c r="E720" i="136"/>
  <c r="G394" i="136"/>
  <c r="G1026" i="136"/>
  <c r="F997" i="136"/>
  <c r="G972" i="136"/>
  <c r="F1177" i="134"/>
  <c r="G1154" i="136" l="1"/>
  <c r="G720" i="136"/>
  <c r="G889" i="136"/>
  <c r="G139" i="136"/>
  <c r="F956" i="136"/>
  <c r="G956" i="136"/>
  <c r="F1124" i="136"/>
  <c r="G363" i="136"/>
  <c r="F363" i="136"/>
  <c r="D356" i="136"/>
  <c r="G748" i="136"/>
  <c r="G996" i="136"/>
  <c r="F468" i="136"/>
  <c r="G1044" i="136"/>
  <c r="D1114" i="136"/>
  <c r="F1114" i="136" s="1"/>
  <c r="E393" i="136"/>
  <c r="G1124" i="136"/>
  <c r="G697" i="136"/>
  <c r="G602" i="136"/>
  <c r="G512" i="136"/>
  <c r="G468" i="136"/>
  <c r="F101" i="136"/>
  <c r="G101" i="136"/>
  <c r="F143" i="136"/>
  <c r="D138" i="136"/>
  <c r="F138" i="136" s="1"/>
  <c r="D776" i="136"/>
  <c r="F777" i="136"/>
  <c r="G206" i="136"/>
  <c r="F292" i="136"/>
  <c r="D285" i="136"/>
  <c r="F285" i="136" s="1"/>
  <c r="F155" i="136"/>
  <c r="D154" i="136"/>
  <c r="G155" i="136"/>
  <c r="F263" i="136"/>
  <c r="E776" i="136"/>
  <c r="F206" i="136"/>
  <c r="G292" i="136"/>
  <c r="F331" i="136"/>
  <c r="G331" i="136"/>
  <c r="G7" i="136"/>
  <c r="E3" i="136"/>
  <c r="F3" i="136" s="1"/>
  <c r="G777" i="136"/>
  <c r="F996" i="136"/>
  <c r="F697" i="136"/>
  <c r="F720" i="136"/>
  <c r="F990" i="136"/>
  <c r="F602" i="136"/>
  <c r="D393" i="136"/>
  <c r="G263" i="136"/>
  <c r="G143" i="136"/>
  <c r="D1173" i="134"/>
  <c r="E1173" i="134"/>
  <c r="F1174" i="134"/>
  <c r="F356" i="136" l="1"/>
  <c r="G356" i="136"/>
  <c r="E204" i="136"/>
  <c r="F393" i="136"/>
  <c r="G1114" i="136"/>
  <c r="G776" i="136"/>
  <c r="D204" i="136"/>
  <c r="D147" i="136"/>
  <c r="G138" i="136"/>
  <c r="E147" i="136"/>
  <c r="G3" i="136"/>
  <c r="F154" i="136"/>
  <c r="D148" i="136"/>
  <c r="G154" i="136"/>
  <c r="E205" i="136"/>
  <c r="F776" i="136"/>
  <c r="G393" i="136"/>
  <c r="D205" i="136"/>
  <c r="G285" i="136"/>
  <c r="E1025" i="134"/>
  <c r="D1025" i="134"/>
  <c r="F1029" i="134"/>
  <c r="G204" i="136" l="1"/>
  <c r="F205" i="136"/>
  <c r="F204" i="136"/>
  <c r="G205" i="136"/>
  <c r="E196" i="136"/>
  <c r="G147" i="136"/>
  <c r="F148" i="136"/>
  <c r="G148" i="136"/>
  <c r="D196" i="136"/>
  <c r="F147" i="136"/>
  <c r="E621" i="134"/>
  <c r="D621" i="134"/>
  <c r="F636" i="134"/>
  <c r="F196" i="136" l="1"/>
  <c r="G196" i="136"/>
  <c r="E203" i="136"/>
  <c r="E304" i="134"/>
  <c r="F203" i="136" l="1"/>
  <c r="G203" i="136"/>
  <c r="E272" i="134"/>
  <c r="D272" i="134"/>
  <c r="F275" i="134"/>
  <c r="D104" i="134" l="1"/>
  <c r="E88" i="134" l="1"/>
  <c r="E135" i="134" l="1"/>
  <c r="E130" i="134" s="1"/>
  <c r="D135" i="134"/>
  <c r="D130" i="134"/>
  <c r="D563" i="134" l="1"/>
  <c r="D572" i="134"/>
  <c r="D524" i="134" l="1"/>
  <c r="E104" i="134"/>
  <c r="D85" i="134"/>
  <c r="E85" i="134"/>
  <c r="F47" i="134" l="1"/>
  <c r="F48" i="134"/>
  <c r="E47" i="134"/>
  <c r="D47" i="134"/>
  <c r="G185" i="134" l="1"/>
  <c r="G759" i="134" l="1"/>
  <c r="G760" i="134"/>
  <c r="F760" i="134"/>
  <c r="F759" i="134"/>
  <c r="E758" i="134"/>
  <c r="E757" i="134" s="1"/>
  <c r="E756" i="134" s="1"/>
  <c r="D758" i="134"/>
  <c r="D177" i="134" s="1"/>
  <c r="D176" i="134" s="1"/>
  <c r="D757" i="134" l="1"/>
  <c r="F757" i="134" s="1"/>
  <c r="F758" i="134"/>
  <c r="E177" i="134"/>
  <c r="G758" i="134"/>
  <c r="D756" i="134" l="1"/>
  <c r="F756" i="134" s="1"/>
  <c r="G757" i="134"/>
  <c r="G177" i="134"/>
  <c r="E176" i="134"/>
  <c r="G176" i="134" s="1"/>
  <c r="F177" i="134"/>
  <c r="G1203" i="134"/>
  <c r="G1204" i="134"/>
  <c r="F1203" i="134"/>
  <c r="F1204" i="134"/>
  <c r="E1202" i="134"/>
  <c r="D1202" i="134"/>
  <c r="F1150" i="134"/>
  <c r="G1150" i="134"/>
  <c r="E1080" i="134"/>
  <c r="D1080" i="134"/>
  <c r="G979" i="134"/>
  <c r="F1202" i="134" l="1"/>
  <c r="G756" i="134"/>
  <c r="F176" i="134"/>
  <c r="G1202" i="134"/>
  <c r="D920" i="134"/>
  <c r="D919" i="134" s="1"/>
  <c r="G921" i="134"/>
  <c r="G922" i="134"/>
  <c r="G923" i="134"/>
  <c r="G925" i="134"/>
  <c r="G926" i="134"/>
  <c r="G912" i="134"/>
  <c r="G824" i="134"/>
  <c r="D823" i="134"/>
  <c r="D822" i="134" s="1"/>
  <c r="E793" i="134"/>
  <c r="D793" i="134"/>
  <c r="G739" i="134" l="1"/>
  <c r="G740" i="134"/>
  <c r="G741" i="134"/>
  <c r="G733" i="134"/>
  <c r="E723" i="134"/>
  <c r="D723" i="134"/>
  <c r="G633" i="134"/>
  <c r="G634" i="134"/>
  <c r="D497" i="134"/>
  <c r="G501" i="134"/>
  <c r="G500" i="134"/>
  <c r="G336" i="134" l="1"/>
  <c r="F336" i="134"/>
  <c r="E335" i="134"/>
  <c r="D335" i="134"/>
  <c r="F335" i="134" s="1"/>
  <c r="G335" i="134" l="1"/>
  <c r="E334" i="134"/>
  <c r="D334" i="134"/>
  <c r="G276" i="134"/>
  <c r="G277" i="134"/>
  <c r="G278" i="134"/>
  <c r="G269" i="134"/>
  <c r="G270" i="134"/>
  <c r="G334" i="134" l="1"/>
  <c r="F334" i="134"/>
  <c r="G245" i="134"/>
  <c r="F245" i="134"/>
  <c r="E244" i="134"/>
  <c r="D244" i="134"/>
  <c r="F244" i="134" l="1"/>
  <c r="D243" i="134"/>
  <c r="G244" i="134"/>
  <c r="E243" i="134"/>
  <c r="E242" i="134" s="1"/>
  <c r="G238" i="134"/>
  <c r="G120" i="134"/>
  <c r="F120" i="134"/>
  <c r="E61" i="134"/>
  <c r="D61" i="134"/>
  <c r="G73" i="134"/>
  <c r="G45" i="134"/>
  <c r="G46" i="134"/>
  <c r="G39" i="134"/>
  <c r="G1207" i="134"/>
  <c r="F1207" i="134"/>
  <c r="E1206" i="134"/>
  <c r="E1205" i="134" s="1"/>
  <c r="D1206" i="134"/>
  <c r="D1205" i="134" s="1"/>
  <c r="G1201" i="134"/>
  <c r="F1201" i="134"/>
  <c r="G1200" i="134"/>
  <c r="F1200" i="134"/>
  <c r="G1199" i="134"/>
  <c r="F1199" i="134"/>
  <c r="E1198" i="134"/>
  <c r="D1198" i="134"/>
  <c r="G1196" i="134"/>
  <c r="F1196" i="134"/>
  <c r="E1195" i="134"/>
  <c r="D1195" i="134"/>
  <c r="G1193" i="134"/>
  <c r="F1193" i="134"/>
  <c r="G1192" i="134"/>
  <c r="F1192" i="134"/>
  <c r="E1191" i="134"/>
  <c r="D1191" i="134"/>
  <c r="G1189" i="134"/>
  <c r="F1189" i="134"/>
  <c r="E1188" i="134"/>
  <c r="D1188" i="134"/>
  <c r="G1187" i="134"/>
  <c r="F1187" i="134"/>
  <c r="E1186" i="134"/>
  <c r="D1186" i="134"/>
  <c r="G1176" i="134"/>
  <c r="F1176" i="134"/>
  <c r="G1175" i="134"/>
  <c r="F1175" i="134"/>
  <c r="G1172" i="134"/>
  <c r="F1172" i="134"/>
  <c r="G1171" i="134"/>
  <c r="F1171" i="134"/>
  <c r="E1170" i="134"/>
  <c r="E1169" i="134" s="1"/>
  <c r="D1170" i="134"/>
  <c r="F1168" i="134"/>
  <c r="E1167" i="134"/>
  <c r="D1167" i="134"/>
  <c r="G1165" i="134"/>
  <c r="F1165" i="134"/>
  <c r="E1164" i="134"/>
  <c r="E1163" i="134" s="1"/>
  <c r="D1164" i="134"/>
  <c r="G1162" i="134"/>
  <c r="F1162" i="134"/>
  <c r="G1161" i="134"/>
  <c r="F1161" i="134"/>
  <c r="E1160" i="134"/>
  <c r="D1160" i="134"/>
  <c r="G1158" i="134"/>
  <c r="F1158" i="134"/>
  <c r="E1157" i="134"/>
  <c r="D1157" i="134"/>
  <c r="G1155" i="134"/>
  <c r="F1155" i="134"/>
  <c r="G1154" i="134"/>
  <c r="F1154" i="134"/>
  <c r="F1153" i="134"/>
  <c r="E1152" i="134"/>
  <c r="D1152" i="134"/>
  <c r="G1151" i="134"/>
  <c r="F1151" i="134"/>
  <c r="G1149" i="134"/>
  <c r="F1149" i="134"/>
  <c r="E1148" i="134"/>
  <c r="E1147" i="134" s="1"/>
  <c r="D1148" i="134"/>
  <c r="D1147" i="134" s="1"/>
  <c r="G1146" i="134"/>
  <c r="F1146" i="134"/>
  <c r="G1145" i="134"/>
  <c r="F1145" i="134"/>
  <c r="E1144" i="134"/>
  <c r="D1144" i="134"/>
  <c r="G1141" i="134"/>
  <c r="F1141" i="134"/>
  <c r="G1140" i="134"/>
  <c r="F1140" i="134"/>
  <c r="G1139" i="134"/>
  <c r="F1139" i="134"/>
  <c r="G1138" i="134"/>
  <c r="F1138" i="134"/>
  <c r="G1137" i="134"/>
  <c r="F1137" i="134"/>
  <c r="G1136" i="134"/>
  <c r="F1136" i="134"/>
  <c r="G1135" i="134"/>
  <c r="F1135" i="134"/>
  <c r="E1134" i="134"/>
  <c r="D1134" i="134"/>
  <c r="G1133" i="134"/>
  <c r="F1133" i="134"/>
  <c r="G1132" i="134"/>
  <c r="F1132" i="134"/>
  <c r="E1131" i="134"/>
  <c r="D1131" i="134"/>
  <c r="D1130" i="134" s="1"/>
  <c r="G1129" i="134"/>
  <c r="F1129" i="134"/>
  <c r="E1128" i="134"/>
  <c r="D1128" i="134"/>
  <c r="G1126" i="134"/>
  <c r="F1126" i="134"/>
  <c r="G1125" i="134"/>
  <c r="F1125" i="134"/>
  <c r="G1124" i="134"/>
  <c r="F1124" i="134"/>
  <c r="F1123" i="134"/>
  <c r="G1122" i="134"/>
  <c r="F1122" i="134"/>
  <c r="E1121" i="134"/>
  <c r="D1121" i="134"/>
  <c r="G1120" i="134"/>
  <c r="F1120" i="134"/>
  <c r="G1119" i="134"/>
  <c r="F1119" i="134"/>
  <c r="E1118" i="134"/>
  <c r="E1117" i="134" s="1"/>
  <c r="D1118" i="134"/>
  <c r="G1115" i="134"/>
  <c r="F1115" i="134"/>
  <c r="E1114" i="134"/>
  <c r="E1113" i="134" s="1"/>
  <c r="D1114" i="134"/>
  <c r="F1111" i="134"/>
  <c r="D1110" i="134"/>
  <c r="G1109" i="134"/>
  <c r="F1109" i="134"/>
  <c r="G1108" i="134"/>
  <c r="F1108" i="134"/>
  <c r="E1107" i="134"/>
  <c r="D1107" i="134"/>
  <c r="G1106" i="134"/>
  <c r="F1106" i="134"/>
  <c r="G1105" i="134"/>
  <c r="F1105" i="134"/>
  <c r="E1104" i="134"/>
  <c r="D1104" i="134"/>
  <c r="F1101" i="134"/>
  <c r="G1100" i="134"/>
  <c r="F1100" i="134"/>
  <c r="G1099" i="134"/>
  <c r="F1099" i="134"/>
  <c r="E1098" i="134"/>
  <c r="E1097" i="134" s="1"/>
  <c r="D1098" i="134"/>
  <c r="G1096" i="134"/>
  <c r="F1096" i="134"/>
  <c r="E1095" i="134"/>
  <c r="D1095" i="134"/>
  <c r="G1092" i="134"/>
  <c r="F1092" i="134"/>
  <c r="G1091" i="134"/>
  <c r="F1091" i="134"/>
  <c r="E1090" i="134"/>
  <c r="D1090" i="134"/>
  <c r="G1089" i="134"/>
  <c r="F1089" i="134"/>
  <c r="G1088" i="134"/>
  <c r="F1088" i="134"/>
  <c r="E1087" i="134"/>
  <c r="E1086" i="134" s="1"/>
  <c r="D1087" i="134"/>
  <c r="G1085" i="134"/>
  <c r="F1085" i="134"/>
  <c r="G1084" i="134"/>
  <c r="F1084" i="134"/>
  <c r="G1083" i="134"/>
  <c r="F1083" i="134"/>
  <c r="G1082" i="134"/>
  <c r="F1082" i="134"/>
  <c r="G1081" i="134"/>
  <c r="F1081" i="134"/>
  <c r="E1079" i="134"/>
  <c r="G1077" i="134"/>
  <c r="F1077" i="134"/>
  <c r="G1076" i="134"/>
  <c r="F1076" i="134"/>
  <c r="E1075" i="134"/>
  <c r="D1075" i="134"/>
  <c r="G1073" i="134"/>
  <c r="F1073" i="134"/>
  <c r="G1072" i="134"/>
  <c r="F1072" i="134"/>
  <c r="G1071" i="134"/>
  <c r="F1071" i="134"/>
  <c r="E1070" i="134"/>
  <c r="D1070" i="134"/>
  <c r="G1069" i="134"/>
  <c r="F1069" i="134"/>
  <c r="G1068" i="134"/>
  <c r="F1068" i="134"/>
  <c r="E1067" i="134"/>
  <c r="D1067" i="134"/>
  <c r="D1066" i="134" s="1"/>
  <c r="G1064" i="134"/>
  <c r="F1064" i="134"/>
  <c r="G1063" i="134"/>
  <c r="F1063" i="134"/>
  <c r="G1062" i="134"/>
  <c r="F1062" i="134"/>
  <c r="G1061" i="134"/>
  <c r="F1061" i="134"/>
  <c r="G1060" i="134"/>
  <c r="F1060" i="134"/>
  <c r="E1059" i="134"/>
  <c r="D1059" i="134"/>
  <c r="G1058" i="134"/>
  <c r="F1058" i="134"/>
  <c r="G1057" i="134"/>
  <c r="F1057" i="134"/>
  <c r="E1056" i="134"/>
  <c r="E1055" i="134" s="1"/>
  <c r="D1056" i="134"/>
  <c r="G1053" i="134"/>
  <c r="F1053" i="134"/>
  <c r="E1052" i="134"/>
  <c r="D1052" i="134"/>
  <c r="D1051" i="134" s="1"/>
  <c r="G1050" i="134"/>
  <c r="F1050" i="134"/>
  <c r="G1049" i="134"/>
  <c r="F1049" i="134"/>
  <c r="E1048" i="134"/>
  <c r="E1047" i="134" s="1"/>
  <c r="D1048" i="134"/>
  <c r="D1047" i="134" s="1"/>
  <c r="G1046" i="134"/>
  <c r="F1046" i="134"/>
  <c r="G1045" i="134"/>
  <c r="F1045" i="134"/>
  <c r="E1044" i="134"/>
  <c r="D1044" i="134"/>
  <c r="D1043" i="134" s="1"/>
  <c r="G1042" i="134"/>
  <c r="F1042" i="134"/>
  <c r="G1041" i="134"/>
  <c r="F1041" i="134"/>
  <c r="E1040" i="134"/>
  <c r="D1040" i="134"/>
  <c r="D1039" i="134" s="1"/>
  <c r="G1037" i="134"/>
  <c r="F1037" i="134"/>
  <c r="E1036" i="134"/>
  <c r="D1036" i="134"/>
  <c r="G1035" i="134"/>
  <c r="F1035" i="134"/>
  <c r="E1034" i="134"/>
  <c r="D1034" i="134"/>
  <c r="G1032" i="134"/>
  <c r="F1032" i="134"/>
  <c r="E1031" i="134"/>
  <c r="E1030" i="134" s="1"/>
  <c r="D1031" i="134"/>
  <c r="G1028" i="134"/>
  <c r="F1028" i="134"/>
  <c r="G1027" i="134"/>
  <c r="F1027" i="134"/>
  <c r="G1026" i="134"/>
  <c r="F1026" i="134"/>
  <c r="G1024" i="134"/>
  <c r="F1024" i="134"/>
  <c r="E1023" i="134"/>
  <c r="D1023" i="134"/>
  <c r="G1020" i="134"/>
  <c r="F1020" i="134"/>
  <c r="G1019" i="134"/>
  <c r="F1019" i="134"/>
  <c r="E1018" i="134"/>
  <c r="D1018" i="134"/>
  <c r="D1017" i="134" s="1"/>
  <c r="F1016" i="134"/>
  <c r="G1015" i="134"/>
  <c r="F1015" i="134"/>
  <c r="E1014" i="134"/>
  <c r="D1014" i="134"/>
  <c r="G1013" i="134"/>
  <c r="F1013" i="134"/>
  <c r="G1012" i="134"/>
  <c r="F1012" i="134"/>
  <c r="G1011" i="134"/>
  <c r="F1011" i="134"/>
  <c r="G1010" i="134"/>
  <c r="F1010" i="134"/>
  <c r="G1009" i="134"/>
  <c r="F1009" i="134"/>
  <c r="G1008" i="134"/>
  <c r="F1008" i="134"/>
  <c r="G1007" i="134"/>
  <c r="F1007" i="134"/>
  <c r="G1006" i="134"/>
  <c r="F1006" i="134"/>
  <c r="G1005" i="134"/>
  <c r="F1005" i="134"/>
  <c r="G1004" i="134"/>
  <c r="F1004" i="134"/>
  <c r="G1003" i="134"/>
  <c r="F1003" i="134"/>
  <c r="G1002" i="134"/>
  <c r="F1002" i="134"/>
  <c r="F1001" i="134"/>
  <c r="G1000" i="134"/>
  <c r="F1000" i="134"/>
  <c r="E999" i="134"/>
  <c r="D999" i="134"/>
  <c r="G998" i="134"/>
  <c r="F998" i="134"/>
  <c r="F997" i="134"/>
  <c r="F996" i="134"/>
  <c r="G995" i="134"/>
  <c r="F995" i="134"/>
  <c r="E994" i="134"/>
  <c r="D994" i="134"/>
  <c r="G990" i="134"/>
  <c r="F990" i="134"/>
  <c r="G989" i="134"/>
  <c r="F989" i="134"/>
  <c r="E988" i="134"/>
  <c r="D988" i="134"/>
  <c r="G984" i="134"/>
  <c r="F984" i="134"/>
  <c r="G983" i="134"/>
  <c r="F983" i="134"/>
  <c r="E982" i="134"/>
  <c r="D982" i="134"/>
  <c r="D981" i="134" s="1"/>
  <c r="F979" i="134"/>
  <c r="E978" i="134"/>
  <c r="D978" i="134"/>
  <c r="G976" i="134"/>
  <c r="F976" i="134"/>
  <c r="E975" i="134"/>
  <c r="D975" i="134"/>
  <c r="D971" i="134" s="1"/>
  <c r="D974" i="134"/>
  <c r="F973" i="134"/>
  <c r="G972" i="134"/>
  <c r="F972" i="134"/>
  <c r="E968" i="134"/>
  <c r="E974" i="134" s="1"/>
  <c r="D968" i="134"/>
  <c r="G966" i="134"/>
  <c r="F966" i="134"/>
  <c r="E965" i="134"/>
  <c r="D965" i="134"/>
  <c r="G964" i="134"/>
  <c r="F964" i="134"/>
  <c r="G963" i="134"/>
  <c r="F963" i="134"/>
  <c r="E962" i="134"/>
  <c r="E961" i="134" s="1"/>
  <c r="D962" i="134"/>
  <c r="D961" i="134" s="1"/>
  <c r="G959" i="134"/>
  <c r="F959" i="134"/>
  <c r="E958" i="134"/>
  <c r="D958" i="134"/>
  <c r="G957" i="134"/>
  <c r="F957" i="134"/>
  <c r="F956" i="134"/>
  <c r="G955" i="134"/>
  <c r="F955" i="134"/>
  <c r="E954" i="134"/>
  <c r="E953" i="134" s="1"/>
  <c r="D954" i="134"/>
  <c r="G950" i="134"/>
  <c r="F950" i="134"/>
  <c r="G949" i="134"/>
  <c r="F949" i="134"/>
  <c r="G948" i="134"/>
  <c r="F948" i="134"/>
  <c r="G947" i="134"/>
  <c r="F947" i="134"/>
  <c r="G946" i="134"/>
  <c r="F946" i="134"/>
  <c r="G945" i="134"/>
  <c r="F945" i="134"/>
  <c r="G944" i="134"/>
  <c r="F944" i="134"/>
  <c r="G943" i="134"/>
  <c r="F943" i="134"/>
  <c r="G942" i="134"/>
  <c r="F942" i="134"/>
  <c r="G941" i="134"/>
  <c r="F941" i="134"/>
  <c r="G940" i="134"/>
  <c r="F940" i="134"/>
  <c r="G939" i="134"/>
  <c r="F939" i="134"/>
  <c r="G938" i="134"/>
  <c r="F938" i="134"/>
  <c r="E937" i="134"/>
  <c r="D937" i="134"/>
  <c r="G936" i="134"/>
  <c r="F936" i="134"/>
  <c r="G935" i="134"/>
  <c r="F935" i="134"/>
  <c r="G933" i="134"/>
  <c r="F933" i="134"/>
  <c r="E932" i="134"/>
  <c r="D932" i="134"/>
  <c r="F929" i="134"/>
  <c r="E928" i="134"/>
  <c r="E927" i="134" s="1"/>
  <c r="D928" i="134"/>
  <c r="F926" i="134"/>
  <c r="F925" i="134"/>
  <c r="E924" i="134"/>
  <c r="D924" i="134"/>
  <c r="F923" i="134"/>
  <c r="F922" i="134"/>
  <c r="F921" i="134"/>
  <c r="E920" i="134"/>
  <c r="G920" i="134" s="1"/>
  <c r="G917" i="134"/>
  <c r="F917" i="134"/>
  <c r="G916" i="134"/>
  <c r="F916" i="134"/>
  <c r="G915" i="134"/>
  <c r="F915" i="134"/>
  <c r="E914" i="134"/>
  <c r="D914" i="134"/>
  <c r="G913" i="134"/>
  <c r="F913" i="134"/>
  <c r="F912" i="134"/>
  <c r="G911" i="134"/>
  <c r="F911" i="134"/>
  <c r="E910" i="134"/>
  <c r="E909" i="134" s="1"/>
  <c r="D910" i="134"/>
  <c r="F907" i="134"/>
  <c r="E906" i="134"/>
  <c r="D906" i="134"/>
  <c r="G905" i="134"/>
  <c r="F905" i="134"/>
  <c r="G904" i="134"/>
  <c r="F904" i="134"/>
  <c r="G903" i="134"/>
  <c r="F903" i="134"/>
  <c r="G902" i="134"/>
  <c r="F902" i="134"/>
  <c r="F901" i="134"/>
  <c r="F900" i="134"/>
  <c r="G899" i="134"/>
  <c r="F899" i="134"/>
  <c r="G898" i="134"/>
  <c r="F898" i="134"/>
  <c r="G897" i="134"/>
  <c r="F897" i="134"/>
  <c r="G896" i="134"/>
  <c r="F896" i="134"/>
  <c r="G895" i="134"/>
  <c r="F895" i="134"/>
  <c r="G894" i="134"/>
  <c r="F894" i="134"/>
  <c r="G893" i="134"/>
  <c r="F893" i="134"/>
  <c r="E892" i="134"/>
  <c r="D892" i="134"/>
  <c r="G891" i="134"/>
  <c r="F891" i="134"/>
  <c r="G890" i="134"/>
  <c r="F890" i="134"/>
  <c r="F889" i="134"/>
  <c r="G888" i="134"/>
  <c r="F888" i="134"/>
  <c r="E887" i="134"/>
  <c r="D887" i="134"/>
  <c r="G883" i="134"/>
  <c r="F883" i="134"/>
  <c r="E882" i="134"/>
  <c r="D882" i="134"/>
  <c r="G880" i="134"/>
  <c r="F880" i="134"/>
  <c r="G879" i="134"/>
  <c r="F879" i="134"/>
  <c r="E878" i="134"/>
  <c r="D878" i="134"/>
  <c r="G877" i="134"/>
  <c r="F877" i="134"/>
  <c r="G876" i="134"/>
  <c r="F876" i="134"/>
  <c r="E875" i="134"/>
  <c r="D875" i="134"/>
  <c r="D874" i="134" s="1"/>
  <c r="G872" i="134"/>
  <c r="F872" i="134"/>
  <c r="G871" i="134"/>
  <c r="F871" i="134"/>
  <c r="E870" i="134"/>
  <c r="D870" i="134"/>
  <c r="G869" i="134"/>
  <c r="F869" i="134"/>
  <c r="G868" i="134"/>
  <c r="F868" i="134"/>
  <c r="E867" i="134"/>
  <c r="D867" i="134"/>
  <c r="D866" i="134" s="1"/>
  <c r="G864" i="134"/>
  <c r="F864" i="134"/>
  <c r="G863" i="134"/>
  <c r="F863" i="134"/>
  <c r="G862" i="134"/>
  <c r="F862" i="134"/>
  <c r="G861" i="134"/>
  <c r="F861" i="134"/>
  <c r="G860" i="134"/>
  <c r="F860" i="134"/>
  <c r="G859" i="134"/>
  <c r="F859" i="134"/>
  <c r="G858" i="134"/>
  <c r="F858" i="134"/>
  <c r="G857" i="134"/>
  <c r="F857" i="134"/>
  <c r="G856" i="134"/>
  <c r="F856" i="134"/>
  <c r="G855" i="134"/>
  <c r="F855" i="134"/>
  <c r="G854" i="134"/>
  <c r="F854" i="134"/>
  <c r="G853" i="134"/>
  <c r="F853" i="134"/>
  <c r="F852" i="134"/>
  <c r="G851" i="134"/>
  <c r="F851" i="134"/>
  <c r="E850" i="134"/>
  <c r="D850" i="134"/>
  <c r="G849" i="134"/>
  <c r="F849" i="134"/>
  <c r="G848" i="134"/>
  <c r="F848" i="134"/>
  <c r="G847" i="134"/>
  <c r="F847" i="134"/>
  <c r="E846" i="134"/>
  <c r="D846" i="134"/>
  <c r="D845" i="134" s="1"/>
  <c r="G843" i="134"/>
  <c r="F843" i="134"/>
  <c r="F842" i="134"/>
  <c r="G841" i="134"/>
  <c r="F841" i="134"/>
  <c r="G840" i="134"/>
  <c r="F840" i="134"/>
  <c r="G839" i="134"/>
  <c r="F839" i="134"/>
  <c r="G838" i="134"/>
  <c r="F838" i="134"/>
  <c r="G837" i="134"/>
  <c r="F837" i="134"/>
  <c r="G836" i="134"/>
  <c r="F836" i="134"/>
  <c r="G835" i="134"/>
  <c r="F835" i="134"/>
  <c r="G834" i="134"/>
  <c r="F834" i="134"/>
  <c r="G833" i="134"/>
  <c r="F833" i="134"/>
  <c r="G832" i="134"/>
  <c r="F832" i="134"/>
  <c r="E831" i="134"/>
  <c r="D831" i="134"/>
  <c r="G830" i="134"/>
  <c r="F830" i="134"/>
  <c r="G829" i="134"/>
  <c r="F829" i="134"/>
  <c r="G828" i="134"/>
  <c r="F828" i="134"/>
  <c r="E827" i="134"/>
  <c r="D827" i="134"/>
  <c r="F824" i="134"/>
  <c r="E823" i="134"/>
  <c r="G821" i="134"/>
  <c r="F821" i="134"/>
  <c r="G820" i="134"/>
  <c r="F820" i="134"/>
  <c r="E819" i="134"/>
  <c r="D819" i="134"/>
  <c r="D818" i="134" s="1"/>
  <c r="F817" i="134"/>
  <c r="E816" i="134"/>
  <c r="D816" i="134"/>
  <c r="G815" i="134"/>
  <c r="F815" i="134"/>
  <c r="G814" i="134"/>
  <c r="F814" i="134"/>
  <c r="G813" i="134"/>
  <c r="F813" i="134"/>
  <c r="G812" i="134"/>
  <c r="F812" i="134"/>
  <c r="G811" i="134"/>
  <c r="F811" i="134"/>
  <c r="G810" i="134"/>
  <c r="F810" i="134"/>
  <c r="G809" i="134"/>
  <c r="F809" i="134"/>
  <c r="G808" i="134"/>
  <c r="F808" i="134"/>
  <c r="G807" i="134"/>
  <c r="F807" i="134"/>
  <c r="G806" i="134"/>
  <c r="F806" i="134"/>
  <c r="G805" i="134"/>
  <c r="F805" i="134"/>
  <c r="G804" i="134"/>
  <c r="F804" i="134"/>
  <c r="G803" i="134"/>
  <c r="F803" i="134"/>
  <c r="E802" i="134"/>
  <c r="D802" i="134"/>
  <c r="G801" i="134"/>
  <c r="F801" i="134"/>
  <c r="G800" i="134"/>
  <c r="F800" i="134"/>
  <c r="G798" i="134"/>
  <c r="F798" i="134"/>
  <c r="E797" i="134"/>
  <c r="D797" i="134"/>
  <c r="D796" i="134" s="1"/>
  <c r="G794" i="134"/>
  <c r="F794" i="134"/>
  <c r="D792" i="134"/>
  <c r="F791" i="134"/>
  <c r="G790" i="134"/>
  <c r="F790" i="134"/>
  <c r="G789" i="134"/>
  <c r="F789" i="134"/>
  <c r="G788" i="134"/>
  <c r="F788" i="134"/>
  <c r="G787" i="134"/>
  <c r="F787" i="134"/>
  <c r="G786" i="134"/>
  <c r="F786" i="134"/>
  <c r="G785" i="134"/>
  <c r="F785" i="134"/>
  <c r="G784" i="134"/>
  <c r="F784" i="134"/>
  <c r="G783" i="134"/>
  <c r="F783" i="134"/>
  <c r="G782" i="134"/>
  <c r="F782" i="134"/>
  <c r="F781" i="134"/>
  <c r="G780" i="134"/>
  <c r="F780" i="134"/>
  <c r="E779" i="134"/>
  <c r="D779" i="134"/>
  <c r="G778" i="134"/>
  <c r="F778" i="134"/>
  <c r="G777" i="134"/>
  <c r="F777" i="134"/>
  <c r="F776" i="134"/>
  <c r="G775" i="134"/>
  <c r="F775" i="134"/>
  <c r="E774" i="134"/>
  <c r="D774" i="134"/>
  <c r="G769" i="134"/>
  <c r="F769" i="134"/>
  <c r="G768" i="134"/>
  <c r="F768" i="134"/>
  <c r="E767" i="134"/>
  <c r="D767" i="134"/>
  <c r="G766" i="134"/>
  <c r="F766" i="134"/>
  <c r="G765" i="134"/>
  <c r="F765" i="134"/>
  <c r="G764" i="134"/>
  <c r="F764" i="134"/>
  <c r="E763" i="134"/>
  <c r="E762" i="134" s="1"/>
  <c r="D763" i="134"/>
  <c r="F755" i="134"/>
  <c r="G754" i="134"/>
  <c r="F754" i="134"/>
  <c r="G753" i="134"/>
  <c r="F753" i="134"/>
  <c r="G752" i="134"/>
  <c r="F752" i="134"/>
  <c r="G751" i="134"/>
  <c r="F751" i="134"/>
  <c r="G750" i="134"/>
  <c r="F750" i="134"/>
  <c r="G749" i="134"/>
  <c r="F749" i="134"/>
  <c r="E748" i="134"/>
  <c r="D748" i="134"/>
  <c r="G747" i="134"/>
  <c r="F747" i="134"/>
  <c r="G746" i="134"/>
  <c r="F746" i="134"/>
  <c r="E745" i="134"/>
  <c r="E744" i="134" s="1"/>
  <c r="D745" i="134"/>
  <c r="F741" i="134"/>
  <c r="F740" i="134"/>
  <c r="F739" i="134"/>
  <c r="G738" i="134"/>
  <c r="F738" i="134"/>
  <c r="G737" i="134"/>
  <c r="F737" i="134"/>
  <c r="E736" i="134"/>
  <c r="E735" i="134" s="1"/>
  <c r="D736" i="134"/>
  <c r="D735" i="134" s="1"/>
  <c r="D734" i="134" s="1"/>
  <c r="F733" i="134"/>
  <c r="E732" i="134"/>
  <c r="D732" i="134"/>
  <c r="G730" i="134"/>
  <c r="F730" i="134"/>
  <c r="G729" i="134"/>
  <c r="F729" i="134"/>
  <c r="G728" i="134"/>
  <c r="F728" i="134"/>
  <c r="G727" i="134"/>
  <c r="F727" i="134"/>
  <c r="G726" i="134"/>
  <c r="F726" i="134"/>
  <c r="G725" i="134"/>
  <c r="F725" i="134"/>
  <c r="G724" i="134"/>
  <c r="F724" i="134"/>
  <c r="D722" i="134"/>
  <c r="G720" i="134"/>
  <c r="F720" i="134"/>
  <c r="E719" i="134"/>
  <c r="D719" i="134"/>
  <c r="F718" i="134"/>
  <c r="F717" i="134"/>
  <c r="E716" i="134"/>
  <c r="E721" i="134" s="1"/>
  <c r="D716" i="134"/>
  <c r="D721" i="134" s="1"/>
  <c r="G713" i="134"/>
  <c r="F713" i="134"/>
  <c r="G712" i="134"/>
  <c r="F712" i="134"/>
  <c r="E711" i="134"/>
  <c r="D711" i="134"/>
  <c r="G708" i="134"/>
  <c r="F708" i="134"/>
  <c r="E707" i="134"/>
  <c r="E706" i="134" s="1"/>
  <c r="E171" i="134" s="1"/>
  <c r="D707" i="134"/>
  <c r="G705" i="134"/>
  <c r="F705" i="134"/>
  <c r="F704" i="134"/>
  <c r="G703" i="134"/>
  <c r="F703" i="134"/>
  <c r="G702" i="134"/>
  <c r="F702" i="134"/>
  <c r="G701" i="134"/>
  <c r="F701" i="134"/>
  <c r="G700" i="134"/>
  <c r="F700" i="134"/>
  <c r="F699" i="134"/>
  <c r="G698" i="134"/>
  <c r="F698" i="134"/>
  <c r="E697" i="134"/>
  <c r="D697" i="134"/>
  <c r="G696" i="134"/>
  <c r="F696" i="134"/>
  <c r="G695" i="134"/>
  <c r="F695" i="134"/>
  <c r="E694" i="134"/>
  <c r="D694" i="134"/>
  <c r="G690" i="134"/>
  <c r="F690" i="134"/>
  <c r="E689" i="134"/>
  <c r="D689" i="134"/>
  <c r="D688" i="134" s="1"/>
  <c r="G686" i="134"/>
  <c r="F686" i="134"/>
  <c r="E685" i="134"/>
  <c r="E174" i="134" s="1"/>
  <c r="D685" i="134"/>
  <c r="D174" i="134" s="1"/>
  <c r="G683" i="134"/>
  <c r="F683" i="134"/>
  <c r="F682" i="134"/>
  <c r="G681" i="134"/>
  <c r="F681" i="134"/>
  <c r="G680" i="134"/>
  <c r="F680" i="134"/>
  <c r="G679" i="134"/>
  <c r="F679" i="134"/>
  <c r="G678" i="134"/>
  <c r="F678" i="134"/>
  <c r="G677" i="134"/>
  <c r="F677" i="134"/>
  <c r="G676" i="134"/>
  <c r="F676" i="134"/>
  <c r="E675" i="134"/>
  <c r="D675" i="134"/>
  <c r="G674" i="134"/>
  <c r="F674" i="134"/>
  <c r="G673" i="134"/>
  <c r="F673" i="134"/>
  <c r="E672" i="134"/>
  <c r="D672" i="134"/>
  <c r="G669" i="134"/>
  <c r="F669" i="134"/>
  <c r="E668" i="134"/>
  <c r="D668" i="134"/>
  <c r="D667" i="134" s="1"/>
  <c r="D666" i="134" s="1"/>
  <c r="G665" i="134"/>
  <c r="F665" i="134"/>
  <c r="G664" i="134"/>
  <c r="F664" i="134"/>
  <c r="G663" i="134"/>
  <c r="F663" i="134"/>
  <c r="G662" i="134"/>
  <c r="F662" i="134"/>
  <c r="G661" i="134"/>
  <c r="F661" i="134"/>
  <c r="G660" i="134"/>
  <c r="F660" i="134"/>
  <c r="G659" i="134"/>
  <c r="F659" i="134"/>
  <c r="E658" i="134"/>
  <c r="D658" i="134"/>
  <c r="G657" i="134"/>
  <c r="F657" i="134"/>
  <c r="G656" i="134"/>
  <c r="F656" i="134"/>
  <c r="E655" i="134"/>
  <c r="D655" i="134"/>
  <c r="G652" i="134"/>
  <c r="F652" i="134"/>
  <c r="G651" i="134"/>
  <c r="F651" i="134"/>
  <c r="G650" i="134"/>
  <c r="F650" i="134"/>
  <c r="G649" i="134"/>
  <c r="F649" i="134"/>
  <c r="G648" i="134"/>
  <c r="F648" i="134"/>
  <c r="G647" i="134"/>
  <c r="F647" i="134"/>
  <c r="E646" i="134"/>
  <c r="D646" i="134"/>
  <c r="G645" i="134"/>
  <c r="F645" i="134"/>
  <c r="G644" i="134"/>
  <c r="F644" i="134"/>
  <c r="G643" i="134"/>
  <c r="F643" i="134"/>
  <c r="E642" i="134"/>
  <c r="D642" i="134"/>
  <c r="D641" i="134" s="1"/>
  <c r="G639" i="134"/>
  <c r="F639" i="134"/>
  <c r="E638" i="134"/>
  <c r="D638" i="134"/>
  <c r="F635" i="134"/>
  <c r="F634" i="134"/>
  <c r="F633" i="134"/>
  <c r="G632" i="134"/>
  <c r="F632" i="134"/>
  <c r="G631" i="134"/>
  <c r="F631" i="134"/>
  <c r="G630" i="134"/>
  <c r="F630" i="134"/>
  <c r="G629" i="134"/>
  <c r="F629" i="134"/>
  <c r="G628" i="134"/>
  <c r="F628" i="134"/>
  <c r="G627" i="134"/>
  <c r="F627" i="134"/>
  <c r="G626" i="134"/>
  <c r="F626" i="134"/>
  <c r="G625" i="134"/>
  <c r="F625" i="134"/>
  <c r="G624" i="134"/>
  <c r="F624" i="134"/>
  <c r="G623" i="134"/>
  <c r="F623" i="134"/>
  <c r="G622" i="134"/>
  <c r="F622" i="134"/>
  <c r="E620" i="134"/>
  <c r="G618" i="134"/>
  <c r="F618" i="134"/>
  <c r="E617" i="134"/>
  <c r="E173" i="134" s="1"/>
  <c r="D617" i="134"/>
  <c r="G615" i="134"/>
  <c r="F615" i="134"/>
  <c r="G614" i="134"/>
  <c r="F614" i="134"/>
  <c r="G613" i="134"/>
  <c r="F613" i="134"/>
  <c r="G612" i="134"/>
  <c r="F612" i="134"/>
  <c r="G611" i="134"/>
  <c r="F611" i="134"/>
  <c r="G610" i="134"/>
  <c r="F610" i="134"/>
  <c r="G609" i="134"/>
  <c r="F609" i="134"/>
  <c r="G608" i="134"/>
  <c r="F608" i="134"/>
  <c r="E607" i="134"/>
  <c r="D607" i="134"/>
  <c r="G606" i="134"/>
  <c r="F606" i="134"/>
  <c r="F605" i="134"/>
  <c r="F604" i="134"/>
  <c r="G603" i="134"/>
  <c r="F603" i="134"/>
  <c r="E602" i="134"/>
  <c r="E601" i="134" s="1"/>
  <c r="D602" i="134"/>
  <c r="E598" i="134"/>
  <c r="D598" i="134"/>
  <c r="G597" i="134"/>
  <c r="F597" i="134"/>
  <c r="E596" i="134"/>
  <c r="E595" i="134" s="1"/>
  <c r="D596" i="134"/>
  <c r="D595" i="134" s="1"/>
  <c r="G594" i="134"/>
  <c r="F594" i="134"/>
  <c r="G593" i="134"/>
  <c r="F593" i="134"/>
  <c r="G592" i="134"/>
  <c r="F592" i="134"/>
  <c r="G591" i="134"/>
  <c r="F591" i="134"/>
  <c r="G590" i="134"/>
  <c r="F590" i="134"/>
  <c r="G589" i="134"/>
  <c r="F589" i="134"/>
  <c r="G588" i="134"/>
  <c r="F588" i="134"/>
  <c r="G587" i="134"/>
  <c r="F587" i="134"/>
  <c r="G586" i="134"/>
  <c r="F586" i="134"/>
  <c r="G585" i="134"/>
  <c r="F585" i="134"/>
  <c r="G584" i="134"/>
  <c r="F584" i="134"/>
  <c r="E583" i="134"/>
  <c r="D583" i="134"/>
  <c r="G582" i="134"/>
  <c r="F582" i="134"/>
  <c r="F581" i="134"/>
  <c r="G580" i="134"/>
  <c r="F580" i="134"/>
  <c r="E579" i="134"/>
  <c r="D579" i="134"/>
  <c r="D578" i="134" s="1"/>
  <c r="G573" i="134"/>
  <c r="F573" i="134"/>
  <c r="G571" i="134"/>
  <c r="F571" i="134"/>
  <c r="G570" i="134"/>
  <c r="F570" i="134"/>
  <c r="G569" i="134"/>
  <c r="F569" i="134"/>
  <c r="G568" i="134"/>
  <c r="F568" i="134"/>
  <c r="G567" i="134"/>
  <c r="F567" i="134"/>
  <c r="G566" i="134"/>
  <c r="F566" i="134"/>
  <c r="G565" i="134"/>
  <c r="F565" i="134"/>
  <c r="G564" i="134"/>
  <c r="F564" i="134"/>
  <c r="G562" i="134"/>
  <c r="F562" i="134"/>
  <c r="G561" i="134"/>
  <c r="F561" i="134"/>
  <c r="G560" i="134"/>
  <c r="F560" i="134"/>
  <c r="G559" i="134"/>
  <c r="F559" i="134"/>
  <c r="G558" i="134"/>
  <c r="F558" i="134"/>
  <c r="G557" i="134"/>
  <c r="F557" i="134"/>
  <c r="G556" i="134"/>
  <c r="F556" i="134"/>
  <c r="G555" i="134"/>
  <c r="F555" i="134"/>
  <c r="G554" i="134"/>
  <c r="F554" i="134"/>
  <c r="G553" i="134"/>
  <c r="F553" i="134"/>
  <c r="G552" i="134"/>
  <c r="F552" i="134"/>
  <c r="G551" i="134"/>
  <c r="F551" i="134"/>
  <c r="G550" i="134"/>
  <c r="F550" i="134"/>
  <c r="G549" i="134"/>
  <c r="F549" i="134"/>
  <c r="G548" i="134"/>
  <c r="F548" i="134"/>
  <c r="G547" i="134"/>
  <c r="F547" i="134"/>
  <c r="G546" i="134"/>
  <c r="F546" i="134"/>
  <c r="G545" i="134"/>
  <c r="F545" i="134"/>
  <c r="G544" i="134"/>
  <c r="F544" i="134"/>
  <c r="G543" i="134"/>
  <c r="F543" i="134"/>
  <c r="G542" i="134"/>
  <c r="F542" i="134"/>
  <c r="G541" i="134"/>
  <c r="F541" i="134"/>
  <c r="G540" i="134"/>
  <c r="F540" i="134"/>
  <c r="G539" i="134"/>
  <c r="F539" i="134"/>
  <c r="G538" i="134"/>
  <c r="F538" i="134"/>
  <c r="G537" i="134"/>
  <c r="F537" i="134"/>
  <c r="G536" i="134"/>
  <c r="F536" i="134"/>
  <c r="G535" i="134"/>
  <c r="F535" i="134"/>
  <c r="G534" i="134"/>
  <c r="F534" i="134"/>
  <c r="G533" i="134"/>
  <c r="F533" i="134"/>
  <c r="G532" i="134"/>
  <c r="F532" i="134"/>
  <c r="G531" i="134"/>
  <c r="F531" i="134"/>
  <c r="G530" i="134"/>
  <c r="F530" i="134"/>
  <c r="G529" i="134"/>
  <c r="F529" i="134"/>
  <c r="G528" i="134"/>
  <c r="F528" i="134"/>
  <c r="G527" i="134"/>
  <c r="F527" i="134"/>
  <c r="G526" i="134"/>
  <c r="F526" i="134"/>
  <c r="G525" i="134"/>
  <c r="F525" i="134"/>
  <c r="E524" i="134"/>
  <c r="G522" i="134"/>
  <c r="F522" i="134"/>
  <c r="E521" i="134"/>
  <c r="D521" i="134"/>
  <c r="G520" i="134"/>
  <c r="F520" i="134"/>
  <c r="E519" i="134"/>
  <c r="D519" i="134"/>
  <c r="G516" i="134"/>
  <c r="F516" i="134"/>
  <c r="E515" i="134"/>
  <c r="D515" i="134"/>
  <c r="G514" i="134"/>
  <c r="F514" i="134"/>
  <c r="G513" i="134"/>
  <c r="F513" i="134"/>
  <c r="E512" i="134"/>
  <c r="D512" i="134"/>
  <c r="G508" i="134"/>
  <c r="F508" i="134"/>
  <c r="E507" i="134"/>
  <c r="D507" i="134"/>
  <c r="D506" i="134" s="1"/>
  <c r="E505" i="134"/>
  <c r="D505" i="134"/>
  <c r="G504" i="134"/>
  <c r="F504" i="134"/>
  <c r="G503" i="134"/>
  <c r="F503" i="134"/>
  <c r="E502" i="134"/>
  <c r="D502" i="134"/>
  <c r="F501" i="134"/>
  <c r="F500" i="134"/>
  <c r="G499" i="134"/>
  <c r="F499" i="134"/>
  <c r="G498" i="134"/>
  <c r="F498" i="134"/>
  <c r="E497" i="134"/>
  <c r="G494" i="134"/>
  <c r="F494" i="134"/>
  <c r="E493" i="134"/>
  <c r="D493" i="134"/>
  <c r="F492" i="134"/>
  <c r="F491" i="134"/>
  <c r="E490" i="134"/>
  <c r="D490" i="134"/>
  <c r="G488" i="134"/>
  <c r="F488" i="134"/>
  <c r="G487" i="134"/>
  <c r="F487" i="134"/>
  <c r="E486" i="134"/>
  <c r="E485" i="134" s="1"/>
  <c r="D486" i="134"/>
  <c r="D485" i="134" s="1"/>
  <c r="G484" i="134"/>
  <c r="F484" i="134"/>
  <c r="G483" i="134"/>
  <c r="F483" i="134"/>
  <c r="G482" i="134"/>
  <c r="F482" i="134"/>
  <c r="F481" i="134"/>
  <c r="G480" i="134"/>
  <c r="F480" i="134"/>
  <c r="G479" i="134"/>
  <c r="F479" i="134"/>
  <c r="G478" i="134"/>
  <c r="F478" i="134"/>
  <c r="G477" i="134"/>
  <c r="F477" i="134"/>
  <c r="G476" i="134"/>
  <c r="F476" i="134"/>
  <c r="G475" i="134"/>
  <c r="F475" i="134"/>
  <c r="E474" i="134"/>
  <c r="D474" i="134"/>
  <c r="G473" i="134"/>
  <c r="F473" i="134"/>
  <c r="G472" i="134"/>
  <c r="F472" i="134"/>
  <c r="F471" i="134"/>
  <c r="G470" i="134"/>
  <c r="F470" i="134"/>
  <c r="E469" i="134"/>
  <c r="D469" i="134"/>
  <c r="D468" i="134" s="1"/>
  <c r="G467" i="134"/>
  <c r="F467" i="134"/>
  <c r="G464" i="134"/>
  <c r="F464" i="134"/>
  <c r="E463" i="134"/>
  <c r="D463" i="134"/>
  <c r="F461" i="134"/>
  <c r="E460" i="134"/>
  <c r="D460" i="134"/>
  <c r="F459" i="134"/>
  <c r="G458" i="134"/>
  <c r="F458" i="134"/>
  <c r="G457" i="134"/>
  <c r="F457" i="134"/>
  <c r="G456" i="134"/>
  <c r="F456" i="134"/>
  <c r="G455" i="134"/>
  <c r="F455" i="134"/>
  <c r="G454" i="134"/>
  <c r="F454" i="134"/>
  <c r="G453" i="134"/>
  <c r="F453" i="134"/>
  <c r="G452" i="134"/>
  <c r="F452" i="134"/>
  <c r="G451" i="134"/>
  <c r="F451" i="134"/>
  <c r="E450" i="134"/>
  <c r="D450" i="134"/>
  <c r="G449" i="134"/>
  <c r="F449" i="134"/>
  <c r="G448" i="134"/>
  <c r="F448" i="134"/>
  <c r="E447" i="134"/>
  <c r="E446" i="134" s="1"/>
  <c r="D447" i="134"/>
  <c r="D446" i="134" s="1"/>
  <c r="G445" i="134"/>
  <c r="F445" i="134"/>
  <c r="G443" i="134"/>
  <c r="F443" i="134"/>
  <c r="E442" i="134"/>
  <c r="D442" i="134"/>
  <c r="F441" i="134"/>
  <c r="G440" i="134"/>
  <c r="F440" i="134"/>
  <c r="G439" i="134"/>
  <c r="F439" i="134"/>
  <c r="G438" i="134"/>
  <c r="F438" i="134"/>
  <c r="F437" i="134"/>
  <c r="G436" i="134"/>
  <c r="F436" i="134"/>
  <c r="G435" i="134"/>
  <c r="F435" i="134"/>
  <c r="E434" i="134"/>
  <c r="D434" i="134"/>
  <c r="G433" i="134"/>
  <c r="F433" i="134"/>
  <c r="G432" i="134"/>
  <c r="F432" i="134"/>
  <c r="E431" i="134"/>
  <c r="E430" i="134" s="1"/>
  <c r="D431" i="134"/>
  <c r="D430" i="134" s="1"/>
  <c r="G428" i="134"/>
  <c r="F428" i="134"/>
  <c r="E427" i="134"/>
  <c r="D427" i="134"/>
  <c r="G425" i="134"/>
  <c r="F425" i="134"/>
  <c r="G424" i="134"/>
  <c r="F424" i="134"/>
  <c r="G423" i="134"/>
  <c r="F423" i="134"/>
  <c r="G422" i="134"/>
  <c r="F422" i="134"/>
  <c r="G421" i="134"/>
  <c r="F421" i="134"/>
  <c r="G420" i="134"/>
  <c r="F420" i="134"/>
  <c r="E419" i="134"/>
  <c r="D419" i="134"/>
  <c r="G417" i="134"/>
  <c r="F417" i="134"/>
  <c r="G416" i="134"/>
  <c r="F416" i="134"/>
  <c r="G415" i="134"/>
  <c r="F415" i="134"/>
  <c r="G414" i="134"/>
  <c r="F414" i="134"/>
  <c r="G413" i="134"/>
  <c r="F413" i="134"/>
  <c r="G412" i="134"/>
  <c r="F412" i="134"/>
  <c r="E411" i="134"/>
  <c r="E410" i="134" s="1"/>
  <c r="D411" i="134"/>
  <c r="G409" i="134"/>
  <c r="F409" i="134"/>
  <c r="E408" i="134"/>
  <c r="E407" i="134" s="1"/>
  <c r="D408" i="134"/>
  <c r="F406" i="134"/>
  <c r="E405" i="134"/>
  <c r="D405" i="134"/>
  <c r="G404" i="134"/>
  <c r="F404" i="134"/>
  <c r="G403" i="134"/>
  <c r="F403" i="134"/>
  <c r="G402" i="134"/>
  <c r="F402" i="134"/>
  <c r="G401" i="134"/>
  <c r="F401" i="134"/>
  <c r="G400" i="134"/>
  <c r="F400" i="134"/>
  <c r="G399" i="134"/>
  <c r="F399" i="134"/>
  <c r="G398" i="134"/>
  <c r="F398" i="134"/>
  <c r="E397" i="134"/>
  <c r="D397" i="134"/>
  <c r="G396" i="134"/>
  <c r="F396" i="134"/>
  <c r="G395" i="134"/>
  <c r="F395" i="134"/>
  <c r="E394" i="134"/>
  <c r="D394" i="134"/>
  <c r="D393" i="134" s="1"/>
  <c r="G389" i="134"/>
  <c r="F389" i="134"/>
  <c r="E388" i="134"/>
  <c r="E387" i="134" s="1"/>
  <c r="D388" i="134"/>
  <c r="D387" i="134" s="1"/>
  <c r="G386" i="134"/>
  <c r="F386" i="134"/>
  <c r="E385" i="134"/>
  <c r="D385" i="134"/>
  <c r="G383" i="134"/>
  <c r="F383" i="134"/>
  <c r="G382" i="134"/>
  <c r="F382" i="134"/>
  <c r="G381" i="134"/>
  <c r="F381" i="134"/>
  <c r="E380" i="134"/>
  <c r="E379" i="134" s="1"/>
  <c r="D380" i="134"/>
  <c r="G378" i="134"/>
  <c r="F378" i="134"/>
  <c r="G377" i="134"/>
  <c r="F377" i="134"/>
  <c r="E376" i="134"/>
  <c r="D376" i="134"/>
  <c r="G375" i="134"/>
  <c r="F375" i="134"/>
  <c r="G374" i="134"/>
  <c r="F374" i="134"/>
  <c r="E373" i="134"/>
  <c r="E372" i="134" s="1"/>
  <c r="D373" i="134"/>
  <c r="D372" i="134" s="1"/>
  <c r="G370" i="134"/>
  <c r="F370" i="134"/>
  <c r="G369" i="134"/>
  <c r="F369" i="134"/>
  <c r="G368" i="134"/>
  <c r="F368" i="134"/>
  <c r="G367" i="134"/>
  <c r="F367" i="134"/>
  <c r="E366" i="134"/>
  <c r="D366" i="134"/>
  <c r="G365" i="134"/>
  <c r="F365" i="134"/>
  <c r="G364" i="134"/>
  <c r="F364" i="134"/>
  <c r="E363" i="134"/>
  <c r="E362" i="134" s="1"/>
  <c r="D363" i="134"/>
  <c r="G359" i="134"/>
  <c r="F359" i="134"/>
  <c r="E358" i="134"/>
  <c r="D358" i="134"/>
  <c r="G356" i="134"/>
  <c r="F356" i="134"/>
  <c r="E355" i="134"/>
  <c r="E354" i="134" s="1"/>
  <c r="D355" i="134"/>
  <c r="D189" i="134" s="1"/>
  <c r="G352" i="134"/>
  <c r="F352" i="134"/>
  <c r="E351" i="134"/>
  <c r="D351" i="134"/>
  <c r="D350" i="134" s="1"/>
  <c r="G349" i="134"/>
  <c r="F349" i="134"/>
  <c r="G348" i="134"/>
  <c r="F348" i="134"/>
  <c r="G347" i="134"/>
  <c r="F347" i="134"/>
  <c r="G346" i="134"/>
  <c r="F346" i="134"/>
  <c r="G345" i="134"/>
  <c r="F345" i="134"/>
  <c r="F344" i="134"/>
  <c r="G343" i="134"/>
  <c r="F343" i="134"/>
  <c r="E342" i="134"/>
  <c r="D342" i="134"/>
  <c r="G341" i="134"/>
  <c r="F341" i="134"/>
  <c r="G340" i="134"/>
  <c r="F340" i="134"/>
  <c r="E339" i="134"/>
  <c r="D339" i="134"/>
  <c r="G333" i="134"/>
  <c r="F333" i="134"/>
  <c r="G332" i="134"/>
  <c r="F332" i="134"/>
  <c r="E331" i="134"/>
  <c r="D331" i="134"/>
  <c r="D329" i="134" s="1"/>
  <c r="G330" i="134"/>
  <c r="F330" i="134"/>
  <c r="G327" i="134"/>
  <c r="F327" i="134"/>
  <c r="E326" i="134"/>
  <c r="D326" i="134"/>
  <c r="D156" i="134" s="1"/>
  <c r="G324" i="134"/>
  <c r="F324" i="134"/>
  <c r="G323" i="134"/>
  <c r="F323" i="134"/>
  <c r="E322" i="134"/>
  <c r="D322" i="134"/>
  <c r="G320" i="134"/>
  <c r="F320" i="134"/>
  <c r="G319" i="134"/>
  <c r="F319" i="134"/>
  <c r="F318" i="134"/>
  <c r="E317" i="134"/>
  <c r="D317" i="134"/>
  <c r="G316" i="134"/>
  <c r="F316" i="134"/>
  <c r="G315" i="134"/>
  <c r="F315" i="134"/>
  <c r="E314" i="134"/>
  <c r="E313" i="134" s="1"/>
  <c r="D314" i="134"/>
  <c r="G311" i="134"/>
  <c r="F311" i="134"/>
  <c r="E310" i="134"/>
  <c r="E309" i="134" s="1"/>
  <c r="D310" i="134"/>
  <c r="G307" i="134"/>
  <c r="F307" i="134"/>
  <c r="G306" i="134"/>
  <c r="F306" i="134"/>
  <c r="G305" i="134"/>
  <c r="F305" i="134"/>
  <c r="E303" i="134"/>
  <c r="D304" i="134"/>
  <c r="D303" i="134" s="1"/>
  <c r="G302" i="134"/>
  <c r="F302" i="134"/>
  <c r="G301" i="134"/>
  <c r="F301" i="134"/>
  <c r="G300" i="134"/>
  <c r="F300" i="134"/>
  <c r="G299" i="134"/>
  <c r="F299" i="134"/>
  <c r="G298" i="134"/>
  <c r="F298" i="134"/>
  <c r="G297" i="134"/>
  <c r="F297" i="134"/>
  <c r="G296" i="134"/>
  <c r="F296" i="134"/>
  <c r="G295" i="134"/>
  <c r="F295" i="134"/>
  <c r="G294" i="134"/>
  <c r="F294" i="134"/>
  <c r="G293" i="134"/>
  <c r="F293" i="134"/>
  <c r="E292" i="134"/>
  <c r="E291" i="134" s="1"/>
  <c r="D292" i="134"/>
  <c r="G288" i="134"/>
  <c r="F288" i="134"/>
  <c r="E287" i="134"/>
  <c r="D287" i="134"/>
  <c r="G286" i="134"/>
  <c r="F286" i="134"/>
  <c r="G285" i="134"/>
  <c r="F285" i="134"/>
  <c r="E284" i="134"/>
  <c r="D284" i="134"/>
  <c r="G281" i="134"/>
  <c r="F281" i="134"/>
  <c r="E280" i="134"/>
  <c r="E279" i="134" s="1"/>
  <c r="D280" i="134"/>
  <c r="F278" i="134"/>
  <c r="F277" i="134"/>
  <c r="F276" i="134"/>
  <c r="G274" i="134"/>
  <c r="F274" i="134"/>
  <c r="G273" i="134"/>
  <c r="F273" i="134"/>
  <c r="G271" i="134"/>
  <c r="F271" i="134"/>
  <c r="F270" i="134"/>
  <c r="F269" i="134"/>
  <c r="G268" i="134"/>
  <c r="F268" i="134"/>
  <c r="E267" i="134"/>
  <c r="E266" i="134" s="1"/>
  <c r="D267" i="134"/>
  <c r="D266" i="134" s="1"/>
  <c r="G265" i="134"/>
  <c r="F265" i="134"/>
  <c r="G263" i="134"/>
  <c r="F263" i="134"/>
  <c r="E262" i="134"/>
  <c r="D262" i="134"/>
  <c r="D261" i="134" s="1"/>
  <c r="G259" i="134"/>
  <c r="F259" i="134"/>
  <c r="G258" i="134"/>
  <c r="F258" i="134"/>
  <c r="E257" i="134"/>
  <c r="E256" i="134" s="1"/>
  <c r="D257" i="134"/>
  <c r="G255" i="134"/>
  <c r="F255" i="134"/>
  <c r="G254" i="134"/>
  <c r="F254" i="134"/>
  <c r="G253" i="134"/>
  <c r="F253" i="134"/>
  <c r="E252" i="134"/>
  <c r="D252" i="134"/>
  <c r="D142" i="134" s="1"/>
  <c r="G251" i="134"/>
  <c r="F251" i="134"/>
  <c r="G250" i="134"/>
  <c r="F250" i="134"/>
  <c r="E249" i="134"/>
  <c r="D249" i="134"/>
  <c r="G247" i="134"/>
  <c r="F247" i="134"/>
  <c r="E246" i="134"/>
  <c r="D246" i="134"/>
  <c r="G241" i="134"/>
  <c r="F241" i="134"/>
  <c r="G240" i="134"/>
  <c r="F240" i="134"/>
  <c r="E239" i="134"/>
  <c r="D239" i="134"/>
  <c r="F238" i="134"/>
  <c r="G237" i="134"/>
  <c r="F237" i="134"/>
  <c r="G236" i="134"/>
  <c r="F236" i="134"/>
  <c r="G235" i="134"/>
  <c r="F235" i="134"/>
  <c r="G234" i="134"/>
  <c r="F234" i="134"/>
  <c r="G233" i="134"/>
  <c r="F233" i="134"/>
  <c r="G232" i="134"/>
  <c r="F232" i="134"/>
  <c r="G231" i="134"/>
  <c r="F231" i="134"/>
  <c r="G230" i="134"/>
  <c r="F230" i="134"/>
  <c r="E229" i="134"/>
  <c r="D229" i="134"/>
  <c r="G228" i="134"/>
  <c r="F228" i="134"/>
  <c r="G227" i="134"/>
  <c r="F227" i="134"/>
  <c r="G226" i="134"/>
  <c r="F226" i="134"/>
  <c r="G225" i="134"/>
  <c r="F225" i="134"/>
  <c r="E224" i="134"/>
  <c r="E223" i="134" s="1"/>
  <c r="D224" i="134"/>
  <c r="D223" i="134" s="1"/>
  <c r="G222" i="134"/>
  <c r="F222" i="134"/>
  <c r="E221" i="134"/>
  <c r="D221" i="134"/>
  <c r="G219" i="134"/>
  <c r="F219" i="134"/>
  <c r="G218" i="134"/>
  <c r="F218" i="134"/>
  <c r="G217" i="134"/>
  <c r="F217" i="134"/>
  <c r="G216" i="134"/>
  <c r="F216" i="134"/>
  <c r="G215" i="134"/>
  <c r="F215" i="134"/>
  <c r="G214" i="134"/>
  <c r="F214" i="134"/>
  <c r="G213" i="134"/>
  <c r="F213" i="134"/>
  <c r="E212" i="134"/>
  <c r="D212" i="134"/>
  <c r="G211" i="134"/>
  <c r="F211" i="134"/>
  <c r="G210" i="134"/>
  <c r="F210" i="134"/>
  <c r="G209" i="134"/>
  <c r="F209" i="134"/>
  <c r="E208" i="134"/>
  <c r="D208" i="134"/>
  <c r="G201" i="134"/>
  <c r="F201" i="134"/>
  <c r="G200" i="134"/>
  <c r="F200" i="134"/>
  <c r="E199" i="134"/>
  <c r="D199" i="134"/>
  <c r="G198" i="134"/>
  <c r="F198" i="134"/>
  <c r="E197" i="134"/>
  <c r="D197" i="134"/>
  <c r="E194" i="134"/>
  <c r="E193" i="134"/>
  <c r="D193" i="134"/>
  <c r="D192" i="134" s="1"/>
  <c r="G191" i="134"/>
  <c r="F191" i="134"/>
  <c r="E190" i="134"/>
  <c r="D190" i="134"/>
  <c r="G187" i="134"/>
  <c r="F187" i="134"/>
  <c r="G186" i="134"/>
  <c r="F186" i="134"/>
  <c r="F185" i="134"/>
  <c r="G184" i="134"/>
  <c r="F184" i="134"/>
  <c r="G183" i="134"/>
  <c r="F183" i="134"/>
  <c r="E182" i="134"/>
  <c r="D182" i="134"/>
  <c r="E179" i="134"/>
  <c r="E178" i="134" s="1"/>
  <c r="D179" i="134"/>
  <c r="D178" i="134" s="1"/>
  <c r="E175" i="134"/>
  <c r="D175" i="134"/>
  <c r="E170" i="134"/>
  <c r="D170" i="134"/>
  <c r="E169" i="134"/>
  <c r="D169" i="134"/>
  <c r="E168" i="134"/>
  <c r="D168" i="134"/>
  <c r="E167" i="134"/>
  <c r="D167" i="134"/>
  <c r="E166" i="134"/>
  <c r="D166" i="134"/>
  <c r="E165" i="134"/>
  <c r="D165" i="134"/>
  <c r="E164" i="134"/>
  <c r="D164" i="134"/>
  <c r="E163" i="134"/>
  <c r="D163" i="134"/>
  <c r="E162" i="134"/>
  <c r="D162" i="134"/>
  <c r="E161" i="134"/>
  <c r="D161" i="134"/>
  <c r="E160" i="134"/>
  <c r="D160" i="134"/>
  <c r="E159" i="134"/>
  <c r="D159" i="134"/>
  <c r="E158" i="134"/>
  <c r="D158" i="134"/>
  <c r="E157" i="134"/>
  <c r="D157" i="134"/>
  <c r="E155" i="134"/>
  <c r="D155" i="134"/>
  <c r="F152" i="134"/>
  <c r="G151" i="134"/>
  <c r="F151" i="134"/>
  <c r="F150" i="134"/>
  <c r="E149" i="134"/>
  <c r="D149" i="134"/>
  <c r="G137" i="134"/>
  <c r="F137" i="134"/>
  <c r="G136" i="134"/>
  <c r="F136" i="134"/>
  <c r="G134" i="134"/>
  <c r="F134" i="134"/>
  <c r="G133" i="134"/>
  <c r="F133" i="134"/>
  <c r="G132" i="134"/>
  <c r="F132" i="134"/>
  <c r="F131" i="134"/>
  <c r="G129" i="134"/>
  <c r="F129" i="134"/>
  <c r="G128" i="134"/>
  <c r="F128" i="134"/>
  <c r="G127" i="134"/>
  <c r="F127" i="134"/>
  <c r="G126" i="134"/>
  <c r="F126" i="134"/>
  <c r="G125" i="134"/>
  <c r="F125" i="134"/>
  <c r="G124" i="134"/>
  <c r="F124" i="134"/>
  <c r="G123" i="134"/>
  <c r="F123" i="134"/>
  <c r="G122" i="134"/>
  <c r="F122" i="134"/>
  <c r="G121" i="134"/>
  <c r="F121" i="134"/>
  <c r="G119" i="134"/>
  <c r="F119" i="134"/>
  <c r="E118" i="134"/>
  <c r="E117" i="134" s="1"/>
  <c r="E116" i="134" s="1"/>
  <c r="D118" i="134"/>
  <c r="G115" i="134"/>
  <c r="F115" i="134"/>
  <c r="G114" i="134"/>
  <c r="F114" i="134"/>
  <c r="G113" i="134"/>
  <c r="F113" i="134"/>
  <c r="G112" i="134"/>
  <c r="F112" i="134"/>
  <c r="G111" i="134"/>
  <c r="F111" i="134"/>
  <c r="G110" i="134"/>
  <c r="F110" i="134"/>
  <c r="G109" i="134"/>
  <c r="F109" i="134"/>
  <c r="G108" i="134"/>
  <c r="F108" i="134"/>
  <c r="G107" i="134"/>
  <c r="F107" i="134"/>
  <c r="G106" i="134"/>
  <c r="F106" i="134"/>
  <c r="G105" i="134"/>
  <c r="F105" i="134"/>
  <c r="E103" i="134"/>
  <c r="D103" i="134"/>
  <c r="G102" i="134"/>
  <c r="F102" i="134"/>
  <c r="F100" i="134"/>
  <c r="G99" i="134"/>
  <c r="F99" i="134"/>
  <c r="G98" i="134"/>
  <c r="F98" i="134"/>
  <c r="E97" i="134"/>
  <c r="D97" i="134"/>
  <c r="G96" i="134"/>
  <c r="F96" i="134"/>
  <c r="G95" i="134"/>
  <c r="F95" i="134"/>
  <c r="E94" i="134"/>
  <c r="D94" i="134"/>
  <c r="G93" i="134"/>
  <c r="F93" i="134"/>
  <c r="G92" i="134"/>
  <c r="F92" i="134"/>
  <c r="G91" i="134"/>
  <c r="F91" i="134"/>
  <c r="G90" i="134"/>
  <c r="F90" i="134"/>
  <c r="G89" i="134"/>
  <c r="F89" i="134"/>
  <c r="D88" i="134"/>
  <c r="G86" i="134"/>
  <c r="F86" i="134"/>
  <c r="G84" i="134"/>
  <c r="F84" i="134"/>
  <c r="E83" i="134"/>
  <c r="D83" i="134"/>
  <c r="G82" i="134"/>
  <c r="F82" i="134"/>
  <c r="E81" i="134"/>
  <c r="D81" i="134"/>
  <c r="G80" i="134"/>
  <c r="F80" i="134"/>
  <c r="G79" i="134"/>
  <c r="F79" i="134"/>
  <c r="E78" i="134"/>
  <c r="D78" i="134"/>
  <c r="G77" i="134"/>
  <c r="F77" i="134"/>
  <c r="G76" i="134"/>
  <c r="F76" i="134"/>
  <c r="G75" i="134"/>
  <c r="F75" i="134"/>
  <c r="E74" i="134"/>
  <c r="D74" i="134"/>
  <c r="F73" i="134"/>
  <c r="F72" i="134"/>
  <c r="G71" i="134"/>
  <c r="F71" i="134"/>
  <c r="G70" i="134"/>
  <c r="F70" i="134"/>
  <c r="G69" i="134"/>
  <c r="F69" i="134"/>
  <c r="G68" i="134"/>
  <c r="F68" i="134"/>
  <c r="G67" i="134"/>
  <c r="F67" i="134"/>
  <c r="G66" i="134"/>
  <c r="F66" i="134"/>
  <c r="G65" i="134"/>
  <c r="F65" i="134"/>
  <c r="G64" i="134"/>
  <c r="F64" i="134"/>
  <c r="G63" i="134"/>
  <c r="F63" i="134"/>
  <c r="G62" i="134"/>
  <c r="F62" i="134"/>
  <c r="G60" i="134"/>
  <c r="F60" i="134"/>
  <c r="G59" i="134"/>
  <c r="F59" i="134"/>
  <c r="G58" i="134"/>
  <c r="F58" i="134"/>
  <c r="G57" i="134"/>
  <c r="F57" i="134"/>
  <c r="G56" i="134"/>
  <c r="F56" i="134"/>
  <c r="E55" i="134"/>
  <c r="D55" i="134"/>
  <c r="F54" i="134"/>
  <c r="G53" i="134"/>
  <c r="F53" i="134"/>
  <c r="G52" i="134"/>
  <c r="F52" i="134"/>
  <c r="G51" i="134"/>
  <c r="F51" i="134"/>
  <c r="G50" i="134"/>
  <c r="F50" i="134"/>
  <c r="E49" i="134"/>
  <c r="D49" i="134"/>
  <c r="F46" i="134"/>
  <c r="F45" i="134"/>
  <c r="E44" i="134"/>
  <c r="D44" i="134"/>
  <c r="G43" i="134"/>
  <c r="F43" i="134"/>
  <c r="G42" i="134"/>
  <c r="F42" i="134"/>
  <c r="E41" i="134"/>
  <c r="D41" i="134"/>
  <c r="F40" i="134"/>
  <c r="F39" i="134"/>
  <c r="F38" i="134"/>
  <c r="G37" i="134"/>
  <c r="F37" i="134"/>
  <c r="G36" i="134"/>
  <c r="F36" i="134"/>
  <c r="G35" i="134"/>
  <c r="F35" i="134"/>
  <c r="G34" i="134"/>
  <c r="F34" i="134"/>
  <c r="E33" i="134"/>
  <c r="D33" i="134"/>
  <c r="G32" i="134"/>
  <c r="F32" i="134"/>
  <c r="G31" i="134"/>
  <c r="F31" i="134"/>
  <c r="G30" i="134"/>
  <c r="F30" i="134"/>
  <c r="G29" i="134"/>
  <c r="F29" i="134"/>
  <c r="G28" i="134"/>
  <c r="F28" i="134"/>
  <c r="E27" i="134"/>
  <c r="D27" i="134"/>
  <c r="G26" i="134"/>
  <c r="F26" i="134"/>
  <c r="G25" i="134"/>
  <c r="F25" i="134"/>
  <c r="G24" i="134"/>
  <c r="F24" i="134"/>
  <c r="G23" i="134"/>
  <c r="F23" i="134"/>
  <c r="E22" i="134"/>
  <c r="D22" i="134"/>
  <c r="G21" i="134"/>
  <c r="F21" i="134"/>
  <c r="G20" i="134"/>
  <c r="F20" i="134"/>
  <c r="G19" i="134"/>
  <c r="F19" i="134"/>
  <c r="E18" i="134"/>
  <c r="D18" i="134"/>
  <c r="F17" i="134"/>
  <c r="G16" i="134"/>
  <c r="F16" i="134"/>
  <c r="G15" i="134"/>
  <c r="F15" i="134"/>
  <c r="G14" i="134"/>
  <c r="F14" i="134"/>
  <c r="E13" i="134"/>
  <c r="D13" i="134"/>
  <c r="G10" i="134"/>
  <c r="F10" i="134"/>
  <c r="G9" i="134"/>
  <c r="F9" i="134"/>
  <c r="E8" i="134"/>
  <c r="D8" i="134"/>
  <c r="G6" i="134"/>
  <c r="F6" i="134"/>
  <c r="G5" i="134"/>
  <c r="F5" i="134"/>
  <c r="E4" i="134"/>
  <c r="D4" i="134"/>
  <c r="E1166" i="134" l="1"/>
  <c r="E1143" i="134"/>
  <c r="D242" i="134"/>
  <c r="G242" i="134" s="1"/>
  <c r="D12" i="134"/>
  <c r="D11" i="134" s="1"/>
  <c r="E495" i="134"/>
  <c r="E12" i="134"/>
  <c r="F1167" i="134"/>
  <c r="F118" i="134"/>
  <c r="D960" i="134"/>
  <c r="F130" i="134"/>
  <c r="F175" i="134"/>
  <c r="F208" i="134"/>
  <c r="F221" i="134"/>
  <c r="D325" i="134"/>
  <c r="D321" i="134" s="1"/>
  <c r="G802" i="134"/>
  <c r="F870" i="134"/>
  <c r="F910" i="134"/>
  <c r="E1093" i="134"/>
  <c r="F1157" i="134"/>
  <c r="F81" i="134"/>
  <c r="F317" i="134"/>
  <c r="E361" i="134"/>
  <c r="F607" i="134"/>
  <c r="E952" i="134"/>
  <c r="F1087" i="134"/>
  <c r="E743" i="134"/>
  <c r="E742" i="134" s="1"/>
  <c r="G1087" i="134"/>
  <c r="G1205" i="134"/>
  <c r="F158" i="134"/>
  <c r="F162" i="134"/>
  <c r="F376" i="134"/>
  <c r="F397" i="134"/>
  <c r="F405" i="134"/>
  <c r="F408" i="134"/>
  <c r="F748" i="134"/>
  <c r="F767" i="134"/>
  <c r="F1090" i="134"/>
  <c r="F1170" i="134"/>
  <c r="F1188" i="134"/>
  <c r="F1191" i="134"/>
  <c r="E731" i="134"/>
  <c r="G732" i="134"/>
  <c r="G831" i="134"/>
  <c r="G999" i="134"/>
  <c r="D1065" i="134"/>
  <c r="G719" i="134"/>
  <c r="E822" i="134"/>
  <c r="G823" i="134"/>
  <c r="G892" i="134"/>
  <c r="G924" i="134"/>
  <c r="E977" i="134"/>
  <c r="G978" i="134"/>
  <c r="F157" i="134"/>
  <c r="F165" i="134"/>
  <c r="F167" i="134"/>
  <c r="F169" i="134"/>
  <c r="F252" i="134"/>
  <c r="E371" i="134"/>
  <c r="F380" i="134"/>
  <c r="G878" i="134"/>
  <c r="F906" i="134"/>
  <c r="F1056" i="134"/>
  <c r="D918" i="134"/>
  <c r="D844" i="134"/>
  <c r="G55" i="134"/>
  <c r="F267" i="134"/>
  <c r="E290" i="134"/>
  <c r="F372" i="134"/>
  <c r="G373" i="134"/>
  <c r="D495" i="134"/>
  <c r="G675" i="134"/>
  <c r="F174" i="134"/>
  <c r="G44" i="134"/>
  <c r="G49" i="134"/>
  <c r="G1034" i="134"/>
  <c r="G1090" i="134"/>
  <c r="E1103" i="134"/>
  <c r="G1131" i="134"/>
  <c r="F4" i="134"/>
  <c r="F13" i="134"/>
  <c r="G74" i="134"/>
  <c r="F314" i="134"/>
  <c r="F366" i="134"/>
  <c r="F373" i="134"/>
  <c r="G376" i="134"/>
  <c r="D407" i="134"/>
  <c r="F407" i="134" s="1"/>
  <c r="G474" i="134"/>
  <c r="F914" i="134"/>
  <c r="F962" i="134"/>
  <c r="G1173" i="134"/>
  <c r="F1195" i="134"/>
  <c r="G497" i="134"/>
  <c r="D173" i="134"/>
  <c r="F617" i="134"/>
  <c r="F621" i="134"/>
  <c r="D620" i="134"/>
  <c r="F620" i="134" s="1"/>
  <c r="F1075" i="134"/>
  <c r="D1074" i="134"/>
  <c r="F49" i="134"/>
  <c r="E141" i="134"/>
  <c r="G366" i="134"/>
  <c r="G407" i="134"/>
  <c r="G607" i="134"/>
  <c r="G617" i="134"/>
  <c r="G745" i="134"/>
  <c r="G914" i="134"/>
  <c r="G1157" i="134"/>
  <c r="G13" i="134"/>
  <c r="E189" i="134"/>
  <c r="F189" i="134" s="1"/>
  <c r="G355" i="134"/>
  <c r="G430" i="134"/>
  <c r="G442" i="134"/>
  <c r="D616" i="134"/>
  <c r="G736" i="134"/>
  <c r="E931" i="134"/>
  <c r="E930" i="134" s="1"/>
  <c r="G932" i="134"/>
  <c r="G1095" i="134"/>
  <c r="G1170" i="134"/>
  <c r="G78" i="134"/>
  <c r="G149" i="134"/>
  <c r="G292" i="134"/>
  <c r="G363" i="134"/>
  <c r="G408" i="134"/>
  <c r="F474" i="134"/>
  <c r="E616" i="134"/>
  <c r="G616" i="134" s="1"/>
  <c r="G1052" i="134"/>
  <c r="E1078" i="134"/>
  <c r="D1169" i="134"/>
  <c r="F1169" i="134" s="1"/>
  <c r="F1173" i="134"/>
  <c r="D466" i="134"/>
  <c r="F598" i="134"/>
  <c r="G1152" i="134"/>
  <c r="F8" i="134"/>
  <c r="F18" i="134"/>
  <c r="F155" i="134"/>
  <c r="G157" i="134"/>
  <c r="G163" i="134"/>
  <c r="F190" i="134"/>
  <c r="F197" i="134"/>
  <c r="G199" i="134"/>
  <c r="F257" i="134"/>
  <c r="F355" i="134"/>
  <c r="G387" i="134"/>
  <c r="F469" i="134"/>
  <c r="F878" i="134"/>
  <c r="F999" i="134"/>
  <c r="D1086" i="134"/>
  <c r="D1093" i="134" s="1"/>
  <c r="G1195" i="134"/>
  <c r="F61" i="134"/>
  <c r="G243" i="134"/>
  <c r="F242" i="134"/>
  <c r="F243" i="134"/>
  <c r="F331" i="134"/>
  <c r="G314" i="134"/>
  <c r="D313" i="134"/>
  <c r="F313" i="134" s="1"/>
  <c r="F304" i="134"/>
  <c r="D188" i="134"/>
  <c r="G351" i="134"/>
  <c r="E350" i="134"/>
  <c r="F350" i="134" s="1"/>
  <c r="G505" i="134"/>
  <c r="F505" i="134"/>
  <c r="G507" i="134"/>
  <c r="F507" i="134"/>
  <c r="G579" i="134"/>
  <c r="F579" i="134"/>
  <c r="E578" i="134"/>
  <c r="G578" i="134" s="1"/>
  <c r="G167" i="134"/>
  <c r="G169" i="134"/>
  <c r="G182" i="134"/>
  <c r="E181" i="134"/>
  <c r="E180" i="134" s="1"/>
  <c r="G313" i="134"/>
  <c r="E312" i="134"/>
  <c r="G326" i="134"/>
  <c r="F326" i="134"/>
  <c r="E325" i="134"/>
  <c r="D371" i="134"/>
  <c r="D379" i="134"/>
  <c r="F387" i="134"/>
  <c r="G388" i="134"/>
  <c r="E637" i="134"/>
  <c r="E619" i="134" s="1"/>
  <c r="G638" i="134"/>
  <c r="F707" i="134"/>
  <c r="G707" i="134"/>
  <c r="D706" i="134"/>
  <c r="D171" i="134" s="1"/>
  <c r="F171" i="134" s="1"/>
  <c r="G867" i="134"/>
  <c r="F867" i="134"/>
  <c r="E866" i="134"/>
  <c r="F866" i="134" s="1"/>
  <c r="D873" i="134"/>
  <c r="F1198" i="134"/>
  <c r="D1197" i="134"/>
  <c r="D1194" i="134" s="1"/>
  <c r="G8" i="134"/>
  <c r="G18" i="134"/>
  <c r="F104" i="134"/>
  <c r="E156" i="134"/>
  <c r="G156" i="134" s="1"/>
  <c r="G160" i="134"/>
  <c r="F224" i="134"/>
  <c r="D146" i="134"/>
  <c r="D256" i="134"/>
  <c r="F339" i="134"/>
  <c r="D338" i="134"/>
  <c r="D337" i="134" s="1"/>
  <c r="D328" i="134" s="1"/>
  <c r="G372" i="134"/>
  <c r="G380" i="134"/>
  <c r="E384" i="134"/>
  <c r="D429" i="134"/>
  <c r="G502" i="134"/>
  <c r="F502" i="134"/>
  <c r="E506" i="134"/>
  <c r="G642" i="134"/>
  <c r="F642" i="134"/>
  <c r="E641" i="134"/>
  <c r="G641" i="134" s="1"/>
  <c r="F1104" i="134"/>
  <c r="G1104" i="134"/>
  <c r="D140" i="134"/>
  <c r="G4" i="134"/>
  <c r="G97" i="134"/>
  <c r="F103" i="134"/>
  <c r="G179" i="134"/>
  <c r="G190" i="134"/>
  <c r="G257" i="134"/>
  <c r="D291" i="134"/>
  <c r="D290" i="134" s="1"/>
  <c r="F292" i="134"/>
  <c r="D362" i="134"/>
  <c r="G362" i="134" s="1"/>
  <c r="F363" i="134"/>
  <c r="E418" i="134"/>
  <c r="G419" i="134"/>
  <c r="G689" i="134"/>
  <c r="E688" i="134"/>
  <c r="E687" i="134" s="1"/>
  <c r="F689" i="134"/>
  <c r="E734" i="134"/>
  <c r="F734" i="134" s="1"/>
  <c r="G735" i="134"/>
  <c r="D865" i="134"/>
  <c r="G875" i="134"/>
  <c r="F875" i="134"/>
  <c r="E874" i="134"/>
  <c r="F887" i="134"/>
  <c r="D886" i="134"/>
  <c r="G937" i="134"/>
  <c r="F937" i="134"/>
  <c r="F434" i="134"/>
  <c r="G434" i="134"/>
  <c r="F524" i="134"/>
  <c r="F668" i="134"/>
  <c r="G887" i="134"/>
  <c r="G1059" i="134"/>
  <c r="G1191" i="134"/>
  <c r="F1205" i="134"/>
  <c r="G22" i="134"/>
  <c r="G81" i="134"/>
  <c r="F83" i="134"/>
  <c r="G155" i="134"/>
  <c r="G175" i="134"/>
  <c r="G193" i="134"/>
  <c r="G223" i="134"/>
  <c r="G303" i="134"/>
  <c r="F303" i="134"/>
  <c r="G339" i="134"/>
  <c r="E338" i="134"/>
  <c r="G512" i="134"/>
  <c r="D601" i="134"/>
  <c r="F602" i="134"/>
  <c r="G668" i="134"/>
  <c r="F823" i="134"/>
  <c r="F831" i="134"/>
  <c r="E886" i="134"/>
  <c r="G1018" i="134"/>
  <c r="F1034" i="134"/>
  <c r="G1048" i="134"/>
  <c r="G1144" i="134"/>
  <c r="G1206" i="134"/>
  <c r="F33" i="134"/>
  <c r="F74" i="134"/>
  <c r="G83" i="134"/>
  <c r="G85" i="134"/>
  <c r="G88" i="134"/>
  <c r="E140" i="134"/>
  <c r="G159" i="134"/>
  <c r="F161" i="134"/>
  <c r="F163" i="134"/>
  <c r="G164" i="134"/>
  <c r="G166" i="134"/>
  <c r="G168" i="134"/>
  <c r="F170" i="134"/>
  <c r="G221" i="134"/>
  <c r="G224" i="134"/>
  <c r="G304" i="134"/>
  <c r="G317" i="134"/>
  <c r="D354" i="134"/>
  <c r="F388" i="134"/>
  <c r="F430" i="134"/>
  <c r="G431" i="134"/>
  <c r="F442" i="134"/>
  <c r="G493" i="134"/>
  <c r="D577" i="134"/>
  <c r="D576" i="134" s="1"/>
  <c r="E667" i="134"/>
  <c r="D687" i="134"/>
  <c r="G697" i="134"/>
  <c r="F716" i="134"/>
  <c r="F735" i="134"/>
  <c r="F816" i="134"/>
  <c r="G870" i="134"/>
  <c r="G910" i="134"/>
  <c r="F974" i="134"/>
  <c r="E1033" i="134"/>
  <c r="G1044" i="134"/>
  <c r="D1055" i="134"/>
  <c r="D1054" i="134" s="1"/>
  <c r="G1056" i="134"/>
  <c r="F1095" i="134"/>
  <c r="E1094" i="134"/>
  <c r="G1128" i="134"/>
  <c r="E1190" i="134"/>
  <c r="F1206" i="134"/>
  <c r="G229" i="134"/>
  <c r="F419" i="134"/>
  <c r="F431" i="134"/>
  <c r="F515" i="134"/>
  <c r="G621" i="134"/>
  <c r="F638" i="134"/>
  <c r="G658" i="134"/>
  <c r="G721" i="134"/>
  <c r="F736" i="134"/>
  <c r="F745" i="134"/>
  <c r="G748" i="134"/>
  <c r="G779" i="134"/>
  <c r="F793" i="134"/>
  <c r="E908" i="134"/>
  <c r="F965" i="134"/>
  <c r="F1025" i="134"/>
  <c r="F1110" i="134"/>
  <c r="F1152" i="134"/>
  <c r="G267" i="134"/>
  <c r="F229" i="134"/>
  <c r="D220" i="134"/>
  <c r="F223" i="134"/>
  <c r="G41" i="134"/>
  <c r="F27" i="134"/>
  <c r="G266" i="134"/>
  <c r="E264" i="134"/>
  <c r="G723" i="134"/>
  <c r="F723" i="134"/>
  <c r="E722" i="134"/>
  <c r="F22" i="134"/>
  <c r="F88" i="134"/>
  <c r="G103" i="134"/>
  <c r="E101" i="134"/>
  <c r="G162" i="134"/>
  <c r="G174" i="134"/>
  <c r="E192" i="134"/>
  <c r="G192" i="134" s="1"/>
  <c r="G208" i="134"/>
  <c r="E207" i="134"/>
  <c r="F280" i="134"/>
  <c r="G280" i="134"/>
  <c r="G358" i="134"/>
  <c r="E357" i="134"/>
  <c r="G797" i="134"/>
  <c r="F797" i="134"/>
  <c r="E796" i="134"/>
  <c r="G27" i="134"/>
  <c r="F41" i="134"/>
  <c r="F78" i="134"/>
  <c r="F97" i="134"/>
  <c r="G104" i="134"/>
  <c r="G118" i="134"/>
  <c r="G135" i="134"/>
  <c r="F159" i="134"/>
  <c r="G161" i="134"/>
  <c r="F166" i="134"/>
  <c r="G170" i="134"/>
  <c r="E172" i="134"/>
  <c r="F179" i="134"/>
  <c r="D207" i="134"/>
  <c r="G252" i="134"/>
  <c r="E248" i="134"/>
  <c r="E142" i="134"/>
  <c r="G142" i="134" s="1"/>
  <c r="D283" i="134"/>
  <c r="F284" i="134"/>
  <c r="F310" i="134"/>
  <c r="D309" i="134"/>
  <c r="G322" i="134"/>
  <c r="F322" i="134"/>
  <c r="G463" i="134"/>
  <c r="E462" i="134"/>
  <c r="E444" i="134" s="1"/>
  <c r="F485" i="134"/>
  <c r="G485" i="134"/>
  <c r="F490" i="134"/>
  <c r="F655" i="134"/>
  <c r="D654" i="134"/>
  <c r="F882" i="134"/>
  <c r="D881" i="134"/>
  <c r="F1080" i="134"/>
  <c r="D1079" i="134"/>
  <c r="G1080" i="134"/>
  <c r="F1107" i="134"/>
  <c r="G1107" i="134"/>
  <c r="E87" i="134"/>
  <c r="F212" i="134"/>
  <c r="G212" i="134"/>
  <c r="F358" i="134"/>
  <c r="D357" i="134"/>
  <c r="G583" i="134"/>
  <c r="F583" i="134"/>
  <c r="E845" i="134"/>
  <c r="F845" i="134" s="1"/>
  <c r="G846" i="134"/>
  <c r="D1163" i="134"/>
  <c r="F1163" i="134" s="1"/>
  <c r="F1164" i="134"/>
  <c r="D1185" i="134"/>
  <c r="G1186" i="134"/>
  <c r="F1186" i="134"/>
  <c r="F55" i="134"/>
  <c r="F94" i="134"/>
  <c r="D87" i="134"/>
  <c r="F193" i="134"/>
  <c r="E196" i="134"/>
  <c r="G197" i="134"/>
  <c r="F262" i="134"/>
  <c r="G262" i="134"/>
  <c r="E261" i="134"/>
  <c r="F266" i="134"/>
  <c r="G961" i="134"/>
  <c r="E960" i="134"/>
  <c r="F961" i="134"/>
  <c r="F968" i="134"/>
  <c r="F978" i="134"/>
  <c r="D977" i="134"/>
  <c r="D980" i="134"/>
  <c r="F994" i="134"/>
  <c r="D993" i="134"/>
  <c r="F1160" i="134"/>
  <c r="D1159" i="134"/>
  <c r="G33" i="134"/>
  <c r="G61" i="134"/>
  <c r="G94" i="134"/>
  <c r="D117" i="134"/>
  <c r="G130" i="134"/>
  <c r="G158" i="134"/>
  <c r="G165" i="134"/>
  <c r="F182" i="134"/>
  <c r="D181" i="134"/>
  <c r="F194" i="134"/>
  <c r="G194" i="134"/>
  <c r="F239" i="134"/>
  <c r="G239" i="134"/>
  <c r="E220" i="134"/>
  <c r="E146" i="134"/>
  <c r="D279" i="134"/>
  <c r="G287" i="134"/>
  <c r="E283" i="134"/>
  <c r="E308" i="134"/>
  <c r="G394" i="134"/>
  <c r="E393" i="134"/>
  <c r="F393" i="134" s="1"/>
  <c r="F411" i="134"/>
  <c r="D410" i="134"/>
  <c r="F779" i="134"/>
  <c r="G1040" i="134"/>
  <c r="F1040" i="134"/>
  <c r="E1039" i="134"/>
  <c r="E1116" i="134"/>
  <c r="G1121" i="134"/>
  <c r="F1121" i="134"/>
  <c r="G1134" i="134"/>
  <c r="F1134" i="134"/>
  <c r="F44" i="134"/>
  <c r="F85" i="134"/>
  <c r="F135" i="134"/>
  <c r="F149" i="134"/>
  <c r="F160" i="134"/>
  <c r="F164" i="134"/>
  <c r="F168" i="134"/>
  <c r="F199" i="134"/>
  <c r="D196" i="134"/>
  <c r="F246" i="134"/>
  <c r="G246" i="134"/>
  <c r="F249" i="134"/>
  <c r="D248" i="134"/>
  <c r="G249" i="134"/>
  <c r="F272" i="134"/>
  <c r="D264" i="134"/>
  <c r="G272" i="134"/>
  <c r="F287" i="134"/>
  <c r="G342" i="134"/>
  <c r="F342" i="134"/>
  <c r="F385" i="134"/>
  <c r="D384" i="134"/>
  <c r="F427" i="134"/>
  <c r="D426" i="134"/>
  <c r="F521" i="134"/>
  <c r="D518" i="134"/>
  <c r="F646" i="134"/>
  <c r="D640" i="134"/>
  <c r="F697" i="134"/>
  <c r="G819" i="134"/>
  <c r="F819" i="134"/>
  <c r="E818" i="134"/>
  <c r="G850" i="134"/>
  <c r="F850" i="134"/>
  <c r="E881" i="134"/>
  <c r="G882" i="134"/>
  <c r="G1047" i="134"/>
  <c r="F1047" i="134"/>
  <c r="G1070" i="134"/>
  <c r="F1070" i="134"/>
  <c r="G1148" i="134"/>
  <c r="F1147" i="134"/>
  <c r="G1160" i="134"/>
  <c r="E1159" i="134"/>
  <c r="E1156" i="134" s="1"/>
  <c r="G427" i="134"/>
  <c r="E426" i="134"/>
  <c r="G446" i="134"/>
  <c r="F446" i="134"/>
  <c r="G450" i="134"/>
  <c r="F450" i="134"/>
  <c r="F486" i="134"/>
  <c r="G486" i="134"/>
  <c r="F497" i="134"/>
  <c r="D496" i="134"/>
  <c r="G519" i="134"/>
  <c r="F519" i="134"/>
  <c r="E518" i="134"/>
  <c r="G595" i="134"/>
  <c r="F595" i="134"/>
  <c r="G646" i="134"/>
  <c r="F672" i="134"/>
  <c r="D671" i="134"/>
  <c r="F685" i="134"/>
  <c r="D684" i="134"/>
  <c r="D731" i="134"/>
  <c r="F732" i="134"/>
  <c r="G763" i="134"/>
  <c r="F763" i="134"/>
  <c r="D762" i="134"/>
  <c r="F827" i="134"/>
  <c r="D826" i="134"/>
  <c r="G988" i="134"/>
  <c r="E987" i="134"/>
  <c r="G1114" i="134"/>
  <c r="F1114" i="134"/>
  <c r="D1113" i="134"/>
  <c r="F394" i="134"/>
  <c r="G447" i="134"/>
  <c r="F447" i="134"/>
  <c r="F460" i="134"/>
  <c r="F463" i="134"/>
  <c r="F512" i="134"/>
  <c r="D511" i="134"/>
  <c r="G596" i="134"/>
  <c r="F596" i="134"/>
  <c r="F658" i="134"/>
  <c r="F675" i="134"/>
  <c r="F711" i="134"/>
  <c r="D710" i="134"/>
  <c r="F892" i="134"/>
  <c r="F954" i="134"/>
  <c r="D953" i="134"/>
  <c r="G953" i="134" s="1"/>
  <c r="G954" i="134"/>
  <c r="G982" i="134"/>
  <c r="E981" i="134"/>
  <c r="F988" i="134"/>
  <c r="D987" i="134"/>
  <c r="F1014" i="134"/>
  <c r="G1014" i="134"/>
  <c r="E1022" i="134"/>
  <c r="G1023" i="134"/>
  <c r="F1031" i="134"/>
  <c r="D1030" i="134"/>
  <c r="F1030" i="134" s="1"/>
  <c r="G1031" i="134"/>
  <c r="F1048" i="134"/>
  <c r="E1054" i="134"/>
  <c r="G1067" i="134"/>
  <c r="E1066" i="134"/>
  <c r="F1067" i="134"/>
  <c r="F1098" i="134"/>
  <c r="D1097" i="134"/>
  <c r="G1098" i="134"/>
  <c r="E1130" i="134"/>
  <c r="F1131" i="134"/>
  <c r="D1143" i="134"/>
  <c r="G284" i="134"/>
  <c r="G310" i="134"/>
  <c r="G331" i="134"/>
  <c r="E329" i="134"/>
  <c r="F351" i="134"/>
  <c r="G385" i="134"/>
  <c r="G397" i="134"/>
  <c r="G411" i="134"/>
  <c r="D462" i="134"/>
  <c r="G469" i="134"/>
  <c r="E468" i="134"/>
  <c r="G515" i="134"/>
  <c r="G521" i="134"/>
  <c r="E523" i="134"/>
  <c r="G655" i="134"/>
  <c r="G672" i="134"/>
  <c r="F694" i="134"/>
  <c r="D693" i="134"/>
  <c r="F774" i="134"/>
  <c r="D773" i="134"/>
  <c r="G793" i="134"/>
  <c r="E792" i="134"/>
  <c r="G792" i="134" s="1"/>
  <c r="F920" i="134"/>
  <c r="E919" i="134"/>
  <c r="E918" i="134" s="1"/>
  <c r="G958" i="134"/>
  <c r="F958" i="134"/>
  <c r="G975" i="134"/>
  <c r="E971" i="134"/>
  <c r="F971" i="134" s="1"/>
  <c r="F1023" i="134"/>
  <c r="D1022" i="134"/>
  <c r="F1036" i="134"/>
  <c r="D1033" i="134"/>
  <c r="F1118" i="134"/>
  <c r="D1117" i="134"/>
  <c r="G1117" i="134" s="1"/>
  <c r="G685" i="134"/>
  <c r="G774" i="134"/>
  <c r="F928" i="134"/>
  <c r="D927" i="134"/>
  <c r="F927" i="134" s="1"/>
  <c r="E429" i="134"/>
  <c r="G694" i="134"/>
  <c r="G711" i="134"/>
  <c r="F802" i="134"/>
  <c r="D795" i="134"/>
  <c r="G827" i="134"/>
  <c r="F932" i="134"/>
  <c r="D931" i="134"/>
  <c r="G994" i="134"/>
  <c r="E993" i="134"/>
  <c r="G1118" i="134"/>
  <c r="F1128" i="134"/>
  <c r="D1127" i="134"/>
  <c r="D418" i="134"/>
  <c r="F493" i="134"/>
  <c r="E496" i="134"/>
  <c r="E489" i="134" s="1"/>
  <c r="E511" i="134"/>
  <c r="G598" i="134"/>
  <c r="G602" i="134"/>
  <c r="D637" i="134"/>
  <c r="E654" i="134"/>
  <c r="E671" i="134"/>
  <c r="E684" i="134"/>
  <c r="E693" i="134"/>
  <c r="E710" i="134"/>
  <c r="F719" i="134"/>
  <c r="D744" i="134"/>
  <c r="G767" i="134"/>
  <c r="E761" i="134"/>
  <c r="E773" i="134"/>
  <c r="E826" i="134"/>
  <c r="E825" i="134" s="1"/>
  <c r="F846" i="134"/>
  <c r="D909" i="134"/>
  <c r="G965" i="134"/>
  <c r="F975" i="134"/>
  <c r="F982" i="134"/>
  <c r="E1017" i="134"/>
  <c r="G1017" i="134" s="1"/>
  <c r="G1025" i="134"/>
  <c r="G1036" i="134"/>
  <c r="E1043" i="134"/>
  <c r="F1044" i="134"/>
  <c r="E1051" i="134"/>
  <c r="F1052" i="134"/>
  <c r="G1075" i="134"/>
  <c r="E1074" i="134"/>
  <c r="D1103" i="134"/>
  <c r="F1148" i="134"/>
  <c r="G1188" i="134"/>
  <c r="E1185" i="134"/>
  <c r="D1190" i="134"/>
  <c r="G1198" i="134"/>
  <c r="E1197" i="134"/>
  <c r="E1194" i="134" s="1"/>
  <c r="F924" i="134"/>
  <c r="G962" i="134"/>
  <c r="G974" i="134"/>
  <c r="F1018" i="134"/>
  <c r="F1059" i="134"/>
  <c r="F1144" i="134"/>
  <c r="G1164" i="134"/>
  <c r="D563" i="133"/>
  <c r="D554" i="133"/>
  <c r="E145" i="134" l="1"/>
  <c r="E144" i="134"/>
  <c r="F495" i="134"/>
  <c r="E1142" i="134"/>
  <c r="D145" i="134"/>
  <c r="D154" i="134"/>
  <c r="G173" i="134"/>
  <c r="D172" i="134"/>
  <c r="G1074" i="134"/>
  <c r="E360" i="134"/>
  <c r="E353" i="134" s="1"/>
  <c r="F1093" i="134"/>
  <c r="G325" i="134"/>
  <c r="G178" i="134"/>
  <c r="D312" i="134"/>
  <c r="G312" i="134" s="1"/>
  <c r="F156" i="134"/>
  <c r="G426" i="134"/>
  <c r="F731" i="134"/>
  <c r="F410" i="134"/>
  <c r="G146" i="134"/>
  <c r="F977" i="134"/>
  <c r="E188" i="134"/>
  <c r="G188" i="134" s="1"/>
  <c r="G977" i="134"/>
  <c r="G684" i="134"/>
  <c r="G919" i="134"/>
  <c r="G731" i="134"/>
  <c r="F822" i="134"/>
  <c r="G822" i="134"/>
  <c r="D392" i="134"/>
  <c r="D391" i="134" s="1"/>
  <c r="F706" i="134"/>
  <c r="G350" i="134"/>
  <c r="G918" i="134"/>
  <c r="F721" i="134"/>
  <c r="F886" i="134"/>
  <c r="G189" i="134"/>
  <c r="F1055" i="134"/>
  <c r="G1055" i="134"/>
  <c r="G620" i="134"/>
  <c r="F384" i="134"/>
  <c r="F1086" i="134"/>
  <c r="G1185" i="134"/>
  <c r="E337" i="134"/>
  <c r="E328" i="134" s="1"/>
  <c r="G524" i="134"/>
  <c r="D361" i="134"/>
  <c r="D360" i="134" s="1"/>
  <c r="D353" i="134" s="1"/>
  <c r="F248" i="134"/>
  <c r="D141" i="134"/>
  <c r="D139" i="134" s="1"/>
  <c r="G384" i="134"/>
  <c r="D885" i="134"/>
  <c r="F496" i="134"/>
  <c r="G734" i="134"/>
  <c r="F173" i="134"/>
  <c r="D523" i="134"/>
  <c r="F523" i="134" s="1"/>
  <c r="G338" i="134"/>
  <c r="D1166" i="134"/>
  <c r="G1169" i="134"/>
  <c r="E640" i="134"/>
  <c r="G640" i="134" s="1"/>
  <c r="G1093" i="134"/>
  <c r="E600" i="134"/>
  <c r="G687" i="134"/>
  <c r="F140" i="134"/>
  <c r="G1086" i="134"/>
  <c r="F616" i="134"/>
  <c r="G291" i="134"/>
  <c r="F601" i="134"/>
  <c r="D600" i="134"/>
  <c r="G601" i="134"/>
  <c r="G874" i="134"/>
  <c r="E873" i="134"/>
  <c r="G873" i="134" s="1"/>
  <c r="G506" i="134"/>
  <c r="F506" i="134"/>
  <c r="F874" i="134"/>
  <c r="F371" i="134"/>
  <c r="G371" i="134"/>
  <c r="F1033" i="134"/>
  <c r="F462" i="134"/>
  <c r="E577" i="134"/>
  <c r="F577" i="134" s="1"/>
  <c r="F688" i="134"/>
  <c r="F256" i="134"/>
  <c r="G256" i="134"/>
  <c r="G866" i="134"/>
  <c r="E865" i="134"/>
  <c r="G865" i="134" s="1"/>
  <c r="G171" i="134"/>
  <c r="G1163" i="134"/>
  <c r="F637" i="134"/>
  <c r="D619" i="134"/>
  <c r="F619" i="134" s="1"/>
  <c r="F87" i="134"/>
  <c r="E154" i="134"/>
  <c r="E153" i="134" s="1"/>
  <c r="F291" i="134"/>
  <c r="F687" i="134"/>
  <c r="F354" i="134"/>
  <c r="G354" i="134"/>
  <c r="G1030" i="134"/>
  <c r="G688" i="134"/>
  <c r="F362" i="134"/>
  <c r="G706" i="134"/>
  <c r="F196" i="134"/>
  <c r="F881" i="134"/>
  <c r="D489" i="134"/>
  <c r="F489" i="134" s="1"/>
  <c r="E321" i="134"/>
  <c r="F321" i="134" s="1"/>
  <c r="F178" i="134"/>
  <c r="F667" i="134"/>
  <c r="G667" i="134"/>
  <c r="E666" i="134"/>
  <c r="G140" i="134"/>
  <c r="G886" i="134"/>
  <c r="E885" i="134"/>
  <c r="E884" i="134" s="1"/>
  <c r="F325" i="134"/>
  <c r="F578" i="134"/>
  <c r="F338" i="134"/>
  <c r="F379" i="134"/>
  <c r="G379" i="134"/>
  <c r="F641" i="134"/>
  <c r="G264" i="134"/>
  <c r="G1043" i="134"/>
  <c r="F1043" i="134"/>
  <c r="G710" i="134"/>
  <c r="E709" i="134"/>
  <c r="F418" i="134"/>
  <c r="G418" i="134"/>
  <c r="F1054" i="134"/>
  <c r="D1038" i="134"/>
  <c r="G1130" i="134"/>
  <c r="E1127" i="134"/>
  <c r="G1127" i="134" s="1"/>
  <c r="F1130" i="134"/>
  <c r="G1159" i="134"/>
  <c r="G283" i="134"/>
  <c r="F993" i="134"/>
  <c r="D992" i="134"/>
  <c r="G722" i="134"/>
  <c r="F722" i="134"/>
  <c r="E715" i="134"/>
  <c r="F1190" i="134"/>
  <c r="G1190" i="134"/>
  <c r="G826" i="134"/>
  <c r="G693" i="134"/>
  <c r="E692" i="134"/>
  <c r="G511" i="134"/>
  <c r="E510" i="134"/>
  <c r="F1117" i="134"/>
  <c r="D1116" i="134"/>
  <c r="F1116" i="134" s="1"/>
  <c r="F1022" i="134"/>
  <c r="D1021" i="134"/>
  <c r="D772" i="134"/>
  <c r="F773" i="134"/>
  <c r="G329" i="134"/>
  <c r="G1113" i="134"/>
  <c r="F1113" i="134"/>
  <c r="G762" i="134"/>
  <c r="F762" i="134"/>
  <c r="D761" i="134"/>
  <c r="F761" i="134" s="1"/>
  <c r="G818" i="134"/>
  <c r="F818" i="134"/>
  <c r="F264" i="134"/>
  <c r="D260" i="134"/>
  <c r="G1039" i="134"/>
  <c r="F1039" i="134"/>
  <c r="F181" i="134"/>
  <c r="D180" i="134"/>
  <c r="F180" i="134" s="1"/>
  <c r="F117" i="134"/>
  <c r="G117" i="134"/>
  <c r="D116" i="134"/>
  <c r="F1159" i="134"/>
  <c r="D1156" i="134"/>
  <c r="G960" i="134"/>
  <c r="F960" i="134"/>
  <c r="F261" i="134"/>
  <c r="G261" i="134"/>
  <c r="E260" i="134"/>
  <c r="G196" i="134"/>
  <c r="G248" i="134"/>
  <c r="G357" i="134"/>
  <c r="G207" i="134"/>
  <c r="E206" i="134"/>
  <c r="E205" i="134" s="1"/>
  <c r="F1103" i="134"/>
  <c r="G1103" i="134"/>
  <c r="G1051" i="134"/>
  <c r="F1051" i="134"/>
  <c r="G773" i="134"/>
  <c r="E772" i="134"/>
  <c r="G496" i="134"/>
  <c r="F931" i="134"/>
  <c r="D930" i="134"/>
  <c r="G931" i="134"/>
  <c r="F1017" i="134"/>
  <c r="F918" i="134"/>
  <c r="G468" i="134"/>
  <c r="E466" i="134"/>
  <c r="F1097" i="134"/>
  <c r="D1094" i="134"/>
  <c r="G1097" i="134"/>
  <c r="G1033" i="134"/>
  <c r="F987" i="134"/>
  <c r="D986" i="134"/>
  <c r="F684" i="134"/>
  <c r="F329" i="134"/>
  <c r="G1147" i="134"/>
  <c r="G881" i="134"/>
  <c r="G495" i="134"/>
  <c r="E11" i="134"/>
  <c r="G12" i="134"/>
  <c r="F468" i="134"/>
  <c r="E289" i="134"/>
  <c r="F279" i="134"/>
  <c r="G279" i="134"/>
  <c r="F146" i="134"/>
  <c r="D967" i="134"/>
  <c r="F1185" i="134"/>
  <c r="G87" i="134"/>
  <c r="F1079" i="134"/>
  <c r="G1079" i="134"/>
  <c r="D1078" i="134"/>
  <c r="G462" i="134"/>
  <c r="E139" i="134"/>
  <c r="F792" i="134"/>
  <c r="F290" i="134"/>
  <c r="G290" i="134"/>
  <c r="F142" i="134"/>
  <c r="D7" i="134"/>
  <c r="E653" i="134"/>
  <c r="G654" i="134"/>
  <c r="E992" i="134"/>
  <c r="G993" i="134"/>
  <c r="E980" i="134"/>
  <c r="G980" i="134" s="1"/>
  <c r="G981" i="134"/>
  <c r="D709" i="134"/>
  <c r="F710" i="134"/>
  <c r="F511" i="134"/>
  <c r="D510" i="134"/>
  <c r="G987" i="134"/>
  <c r="E986" i="134"/>
  <c r="F671" i="134"/>
  <c r="D670" i="134"/>
  <c r="G518" i="134"/>
  <c r="E517" i="134"/>
  <c r="D517" i="134"/>
  <c r="F518" i="134"/>
  <c r="G220" i="134"/>
  <c r="F220" i="134"/>
  <c r="F919" i="134"/>
  <c r="F309" i="134"/>
  <c r="D308" i="134"/>
  <c r="D289" i="134" s="1"/>
  <c r="D282" i="134" s="1"/>
  <c r="F744" i="134"/>
  <c r="G744" i="134"/>
  <c r="D743" i="134"/>
  <c r="D742" i="134" s="1"/>
  <c r="F742" i="134" s="1"/>
  <c r="F429" i="134"/>
  <c r="G429" i="134"/>
  <c r="G1066" i="134"/>
  <c r="F1066" i="134"/>
  <c r="E1065" i="134"/>
  <c r="G1197" i="134"/>
  <c r="F1197" i="134"/>
  <c r="F909" i="134"/>
  <c r="G909" i="134"/>
  <c r="D908" i="134"/>
  <c r="D715" i="134"/>
  <c r="E670" i="134"/>
  <c r="G671" i="134"/>
  <c r="E967" i="134"/>
  <c r="G971" i="134"/>
  <c r="D692" i="134"/>
  <c r="F693" i="134"/>
  <c r="G1054" i="134"/>
  <c r="G1022" i="134"/>
  <c r="E1021" i="134"/>
  <c r="F953" i="134"/>
  <c r="D952" i="134"/>
  <c r="D444" i="134"/>
  <c r="F444" i="134" s="1"/>
  <c r="D825" i="134"/>
  <c r="F826" i="134"/>
  <c r="F426" i="134"/>
  <c r="E1112" i="134"/>
  <c r="G393" i="134"/>
  <c r="E392" i="134"/>
  <c r="G309" i="134"/>
  <c r="F1074" i="134"/>
  <c r="F981" i="134"/>
  <c r="G410" i="134"/>
  <c r="G845" i="134"/>
  <c r="E844" i="134"/>
  <c r="F357" i="134"/>
  <c r="F654" i="134"/>
  <c r="D653" i="134"/>
  <c r="F283" i="134"/>
  <c r="D206" i="134"/>
  <c r="D205" i="134" s="1"/>
  <c r="F207" i="134"/>
  <c r="D144" i="134"/>
  <c r="G796" i="134"/>
  <c r="F796" i="134"/>
  <c r="E795" i="134"/>
  <c r="G795" i="134" s="1"/>
  <c r="F12" i="134"/>
  <c r="G637" i="134"/>
  <c r="G181" i="134"/>
  <c r="F192" i="134"/>
  <c r="D515" i="133"/>
  <c r="F205" i="133"/>
  <c r="F206" i="133"/>
  <c r="E190" i="133"/>
  <c r="E189" i="133"/>
  <c r="D1142" i="134" l="1"/>
  <c r="E771" i="134"/>
  <c r="F308" i="134"/>
  <c r="G289" i="134"/>
  <c r="D153" i="134"/>
  <c r="F153" i="134" s="1"/>
  <c r="F172" i="134"/>
  <c r="F188" i="134"/>
  <c r="G523" i="134"/>
  <c r="F312" i="134"/>
  <c r="F1156" i="134"/>
  <c r="G337" i="134"/>
  <c r="F361" i="134"/>
  <c r="G742" i="134"/>
  <c r="G361" i="134"/>
  <c r="G172" i="134"/>
  <c r="F640" i="134"/>
  <c r="F825" i="134"/>
  <c r="D771" i="134"/>
  <c r="G328" i="134"/>
  <c r="F328" i="134"/>
  <c r="F517" i="134"/>
  <c r="G619" i="134"/>
  <c r="G709" i="134"/>
  <c r="F865" i="134"/>
  <c r="G141" i="134"/>
  <c r="G154" i="134"/>
  <c r="F337" i="134"/>
  <c r="G321" i="134"/>
  <c r="F353" i="134"/>
  <c r="F1166" i="134"/>
  <c r="G1166" i="134"/>
  <c r="E576" i="134"/>
  <c r="G576" i="134" s="1"/>
  <c r="F141" i="134"/>
  <c r="F145" i="134"/>
  <c r="F885" i="134"/>
  <c r="G260" i="134"/>
  <c r="F205" i="134"/>
  <c r="D465" i="134"/>
  <c r="G653" i="134"/>
  <c r="F980" i="134"/>
  <c r="G577" i="134"/>
  <c r="G489" i="134"/>
  <c r="G308" i="134"/>
  <c r="F154" i="134"/>
  <c r="G885" i="134"/>
  <c r="G1021" i="134"/>
  <c r="G670" i="134"/>
  <c r="G205" i="134"/>
  <c r="F873" i="134"/>
  <c r="F666" i="134"/>
  <c r="G666" i="134"/>
  <c r="G600" i="134"/>
  <c r="F600" i="134"/>
  <c r="F206" i="134"/>
  <c r="F908" i="134"/>
  <c r="G908" i="134"/>
  <c r="G517" i="134"/>
  <c r="E7" i="134"/>
  <c r="F7" i="134" s="1"/>
  <c r="G11" i="134"/>
  <c r="F11" i="134"/>
  <c r="G1142" i="134"/>
  <c r="G1143" i="134"/>
  <c r="F986" i="134"/>
  <c r="D985" i="134"/>
  <c r="F1094" i="134"/>
  <c r="G1094" i="134"/>
  <c r="F709" i="134"/>
  <c r="F1078" i="134"/>
  <c r="G1078" i="134"/>
  <c r="F772" i="134"/>
  <c r="G692" i="134"/>
  <c r="E691" i="134"/>
  <c r="E282" i="134"/>
  <c r="G1156" i="134"/>
  <c r="F144" i="134"/>
  <c r="D143" i="134"/>
  <c r="D138" i="134" s="1"/>
  <c r="E1102" i="134"/>
  <c r="D884" i="134"/>
  <c r="F715" i="134"/>
  <c r="D714" i="134"/>
  <c r="G1065" i="134"/>
  <c r="F1065" i="134"/>
  <c r="F1143" i="134"/>
  <c r="F1127" i="134"/>
  <c r="F670" i="134"/>
  <c r="F510" i="134"/>
  <c r="D509" i="134"/>
  <c r="E991" i="134"/>
  <c r="G992" i="134"/>
  <c r="E465" i="134"/>
  <c r="G466" i="134"/>
  <c r="F466" i="134"/>
  <c r="G144" i="134"/>
  <c r="E143" i="134"/>
  <c r="E138" i="134" s="1"/>
  <c r="G353" i="134"/>
  <c r="F1021" i="134"/>
  <c r="F795" i="134"/>
  <c r="G444" i="134"/>
  <c r="G180" i="134"/>
  <c r="G844" i="134"/>
  <c r="F844" i="134"/>
  <c r="G1194" i="134"/>
  <c r="F1194" i="134"/>
  <c r="E985" i="134"/>
  <c r="G986" i="134"/>
  <c r="E148" i="134"/>
  <c r="F139" i="134"/>
  <c r="F692" i="134"/>
  <c r="D691" i="134"/>
  <c r="G145" i="134"/>
  <c r="F260" i="134"/>
  <c r="F653" i="134"/>
  <c r="G392" i="134"/>
  <c r="E391" i="134"/>
  <c r="G1116" i="134"/>
  <c r="F952" i="134"/>
  <c r="D951" i="134"/>
  <c r="G952" i="134"/>
  <c r="G967" i="134"/>
  <c r="E951" i="134"/>
  <c r="G761" i="134"/>
  <c r="D599" i="134"/>
  <c r="F743" i="134"/>
  <c r="G743" i="134"/>
  <c r="G360" i="134"/>
  <c r="F360" i="134"/>
  <c r="G139" i="134"/>
  <c r="F967" i="134"/>
  <c r="F930" i="134"/>
  <c r="G930" i="134"/>
  <c r="G772" i="134"/>
  <c r="G206" i="134"/>
  <c r="F116" i="134"/>
  <c r="G116" i="134"/>
  <c r="D101" i="134"/>
  <c r="E1038" i="134"/>
  <c r="G1038" i="134" s="1"/>
  <c r="F392" i="134"/>
  <c r="D1112" i="134"/>
  <c r="E509" i="134"/>
  <c r="G510" i="134"/>
  <c r="G825" i="134"/>
  <c r="G715" i="134"/>
  <c r="E714" i="134"/>
  <c r="E599" i="134"/>
  <c r="F992" i="134"/>
  <c r="D991" i="134"/>
  <c r="E1132" i="133"/>
  <c r="D390" i="134" l="1"/>
  <c r="E390" i="134"/>
  <c r="G509" i="134"/>
  <c r="F691" i="134"/>
  <c r="D148" i="134"/>
  <c r="G148" i="134" s="1"/>
  <c r="G153" i="134"/>
  <c r="F576" i="134"/>
  <c r="F1142" i="134"/>
  <c r="G985" i="134"/>
  <c r="F289" i="134"/>
  <c r="G714" i="134"/>
  <c r="G465" i="134"/>
  <c r="F951" i="134"/>
  <c r="F282" i="134"/>
  <c r="F599" i="134"/>
  <c r="F1038" i="134"/>
  <c r="F148" i="134"/>
  <c r="F465" i="134"/>
  <c r="G991" i="134"/>
  <c r="F138" i="134"/>
  <c r="G143" i="134"/>
  <c r="F101" i="134"/>
  <c r="G101" i="134"/>
  <c r="G391" i="134"/>
  <c r="F714" i="134"/>
  <c r="F985" i="134"/>
  <c r="F991" i="134"/>
  <c r="F1112" i="134"/>
  <c r="D1102" i="134"/>
  <c r="F1102" i="134" s="1"/>
  <c r="G771" i="134"/>
  <c r="E770" i="134"/>
  <c r="F509" i="134"/>
  <c r="F771" i="134"/>
  <c r="D770" i="134"/>
  <c r="D3" i="134"/>
  <c r="G138" i="134"/>
  <c r="G951" i="134"/>
  <c r="F391" i="134"/>
  <c r="F884" i="134"/>
  <c r="G884" i="134"/>
  <c r="F143" i="134"/>
  <c r="G691" i="134"/>
  <c r="E3" i="134"/>
  <c r="G7" i="134"/>
  <c r="G599" i="134"/>
  <c r="G1112" i="134"/>
  <c r="D1064" i="133"/>
  <c r="E1064" i="133"/>
  <c r="F1069" i="133"/>
  <c r="G1069" i="133"/>
  <c r="F914" i="133"/>
  <c r="D913" i="133"/>
  <c r="D912" i="133" s="1"/>
  <c r="E913" i="133"/>
  <c r="F809" i="133"/>
  <c r="E808" i="133"/>
  <c r="E807" i="133" s="1"/>
  <c r="F807" i="133" s="1"/>
  <c r="D203" i="134" l="1"/>
  <c r="F770" i="134"/>
  <c r="G282" i="134"/>
  <c r="G390" i="134"/>
  <c r="D204" i="134"/>
  <c r="G770" i="134"/>
  <c r="E203" i="134"/>
  <c r="E204" i="134"/>
  <c r="G3" i="134"/>
  <c r="E147" i="134"/>
  <c r="F3" i="134"/>
  <c r="D147" i="134"/>
  <c r="F390" i="134"/>
  <c r="G1102" i="134"/>
  <c r="F913" i="133"/>
  <c r="F808" i="133"/>
  <c r="E912" i="133"/>
  <c r="F912" i="133" s="1"/>
  <c r="G203" i="134" l="1"/>
  <c r="G204" i="134"/>
  <c r="G147" i="134"/>
  <c r="E195" i="134"/>
  <c r="D195" i="134"/>
  <c r="F147" i="134"/>
  <c r="F203" i="134"/>
  <c r="F204" i="134"/>
  <c r="E748" i="133"/>
  <c r="E747" i="133" s="1"/>
  <c r="F195" i="134" l="1"/>
  <c r="G195" i="134"/>
  <c r="E202" i="134"/>
  <c r="E713" i="133"/>
  <c r="D713" i="133"/>
  <c r="G202" i="134" l="1"/>
  <c r="F202" i="134"/>
  <c r="G703" i="133"/>
  <c r="F703" i="133"/>
  <c r="E701" i="133"/>
  <c r="D701" i="133"/>
  <c r="D697" i="133" l="1"/>
  <c r="E612" i="133"/>
  <c r="D612" i="133"/>
  <c r="F626" i="133"/>
  <c r="F625" i="133"/>
  <c r="F624" i="133"/>
  <c r="E496" i="133" l="1"/>
  <c r="D496" i="133"/>
  <c r="E488" i="133"/>
  <c r="D488" i="133" l="1"/>
  <c r="D59" i="133" l="1"/>
  <c r="E59" i="133"/>
  <c r="F181" i="133" l="1"/>
  <c r="D178" i="133"/>
  <c r="D177" i="133" s="1"/>
  <c r="D47" i="133" l="1"/>
  <c r="E47" i="133"/>
  <c r="F52" i="133"/>
  <c r="F278" i="133" l="1"/>
  <c r="E284" i="133" l="1"/>
  <c r="E283" i="133" s="1"/>
  <c r="D284" i="133"/>
  <c r="G1178" i="133" l="1"/>
  <c r="F1178" i="133"/>
  <c r="E1177" i="133"/>
  <c r="D1177" i="133"/>
  <c r="D1176" i="133" s="1"/>
  <c r="G1175" i="133"/>
  <c r="F1175" i="133"/>
  <c r="G1174" i="133"/>
  <c r="F1174" i="133"/>
  <c r="G1173" i="133"/>
  <c r="F1173" i="133"/>
  <c r="E1172" i="133"/>
  <c r="E1171" i="133" s="1"/>
  <c r="D1172" i="133"/>
  <c r="G1170" i="133"/>
  <c r="F1170" i="133"/>
  <c r="E1169" i="133"/>
  <c r="D1169" i="133"/>
  <c r="G1167" i="133"/>
  <c r="F1167" i="133"/>
  <c r="G1166" i="133"/>
  <c r="F1166" i="133"/>
  <c r="E1165" i="133"/>
  <c r="E1164" i="133" s="1"/>
  <c r="D1165" i="133"/>
  <c r="D1164" i="133" s="1"/>
  <c r="G1163" i="133"/>
  <c r="F1163" i="133"/>
  <c r="E1162" i="133"/>
  <c r="D1162" i="133"/>
  <c r="G1161" i="133"/>
  <c r="F1161" i="133"/>
  <c r="E1160" i="133"/>
  <c r="E1159" i="133" s="1"/>
  <c r="D1160" i="133"/>
  <c r="G1158" i="133"/>
  <c r="F1158" i="133"/>
  <c r="G1157" i="133"/>
  <c r="F1157" i="133"/>
  <c r="E1156" i="133"/>
  <c r="D1156" i="133"/>
  <c r="G1155" i="133"/>
  <c r="F1155" i="133"/>
  <c r="G1154" i="133"/>
  <c r="F1154" i="133"/>
  <c r="E1153" i="133"/>
  <c r="D1153" i="133"/>
  <c r="F1151" i="133"/>
  <c r="E1150" i="133"/>
  <c r="D1150" i="133"/>
  <c r="G1148" i="133"/>
  <c r="F1148" i="133"/>
  <c r="E1147" i="133"/>
  <c r="E1146" i="133" s="1"/>
  <c r="D1147" i="133"/>
  <c r="D1146" i="133" s="1"/>
  <c r="G1145" i="133"/>
  <c r="F1145" i="133"/>
  <c r="G1144" i="133"/>
  <c r="F1144" i="133"/>
  <c r="E1143" i="133"/>
  <c r="D1143" i="133"/>
  <c r="G1141" i="133"/>
  <c r="F1141" i="133"/>
  <c r="E1140" i="133"/>
  <c r="D1140" i="133"/>
  <c r="G1138" i="133"/>
  <c r="F1138" i="133"/>
  <c r="G1137" i="133"/>
  <c r="F1137" i="133"/>
  <c r="F1136" i="133"/>
  <c r="E1135" i="133"/>
  <c r="D1135" i="133"/>
  <c r="G1134" i="133"/>
  <c r="F1134" i="133"/>
  <c r="G1133" i="133"/>
  <c r="F1133" i="133"/>
  <c r="E1131" i="133"/>
  <c r="D1132" i="133"/>
  <c r="G1130" i="133"/>
  <c r="F1130" i="133"/>
  <c r="G1129" i="133"/>
  <c r="F1129" i="133"/>
  <c r="E1128" i="133"/>
  <c r="D1128" i="133"/>
  <c r="G1125" i="133"/>
  <c r="F1125" i="133"/>
  <c r="G1124" i="133"/>
  <c r="F1124" i="133"/>
  <c r="G1123" i="133"/>
  <c r="F1123" i="133"/>
  <c r="G1122" i="133"/>
  <c r="F1122" i="133"/>
  <c r="G1121" i="133"/>
  <c r="F1121" i="133"/>
  <c r="G1120" i="133"/>
  <c r="F1120" i="133"/>
  <c r="G1119" i="133"/>
  <c r="F1119" i="133"/>
  <c r="E1118" i="133"/>
  <c r="D1118" i="133"/>
  <c r="G1117" i="133"/>
  <c r="F1117" i="133"/>
  <c r="G1116" i="133"/>
  <c r="F1116" i="133"/>
  <c r="E1115" i="133"/>
  <c r="D1115" i="133"/>
  <c r="D1114" i="133" s="1"/>
  <c r="G1113" i="133"/>
  <c r="F1113" i="133"/>
  <c r="E1112" i="133"/>
  <c r="D1112" i="133"/>
  <c r="G1110" i="133"/>
  <c r="F1110" i="133"/>
  <c r="G1109" i="133"/>
  <c r="F1109" i="133"/>
  <c r="G1108" i="133"/>
  <c r="F1108" i="133"/>
  <c r="F1107" i="133"/>
  <c r="G1106" i="133"/>
  <c r="F1106" i="133"/>
  <c r="E1105" i="133"/>
  <c r="D1105" i="133"/>
  <c r="G1104" i="133"/>
  <c r="F1104" i="133"/>
  <c r="G1103" i="133"/>
  <c r="F1103" i="133"/>
  <c r="E1102" i="133"/>
  <c r="E1101" i="133" s="1"/>
  <c r="D1102" i="133"/>
  <c r="G1099" i="133"/>
  <c r="F1099" i="133"/>
  <c r="E1098" i="133"/>
  <c r="D1098" i="133"/>
  <c r="D1097" i="133" s="1"/>
  <c r="F1095" i="133"/>
  <c r="E1094" i="133"/>
  <c r="D1094" i="133"/>
  <c r="G1093" i="133"/>
  <c r="F1093" i="133"/>
  <c r="G1092" i="133"/>
  <c r="F1092" i="133"/>
  <c r="E1091" i="133"/>
  <c r="D1091" i="133"/>
  <c r="G1090" i="133"/>
  <c r="F1090" i="133"/>
  <c r="G1089" i="133"/>
  <c r="F1089" i="133"/>
  <c r="E1088" i="133"/>
  <c r="D1088" i="133"/>
  <c r="F1085" i="133"/>
  <c r="G1084" i="133"/>
  <c r="F1084" i="133"/>
  <c r="G1083" i="133"/>
  <c r="F1083" i="133"/>
  <c r="E1082" i="133"/>
  <c r="D1082" i="133"/>
  <c r="D1081" i="133" s="1"/>
  <c r="G1080" i="133"/>
  <c r="F1080" i="133"/>
  <c r="E1079" i="133"/>
  <c r="D1079" i="133"/>
  <c r="G1076" i="133"/>
  <c r="F1076" i="133"/>
  <c r="G1075" i="133"/>
  <c r="F1075" i="133"/>
  <c r="E1074" i="133"/>
  <c r="D1074" i="133"/>
  <c r="G1073" i="133"/>
  <c r="F1073" i="133"/>
  <c r="G1072" i="133"/>
  <c r="F1072" i="133"/>
  <c r="E1071" i="133"/>
  <c r="E1070" i="133" s="1"/>
  <c r="D1071" i="133"/>
  <c r="G1068" i="133"/>
  <c r="F1068" i="133"/>
  <c r="G1067" i="133"/>
  <c r="F1067" i="133"/>
  <c r="G1066" i="133"/>
  <c r="F1066" i="133"/>
  <c r="G1065" i="133"/>
  <c r="F1065" i="133"/>
  <c r="G1061" i="133"/>
  <c r="F1061" i="133"/>
  <c r="G1060" i="133"/>
  <c r="F1060" i="133"/>
  <c r="E1059" i="133"/>
  <c r="D1059" i="133"/>
  <c r="D1058" i="133" s="1"/>
  <c r="G1057" i="133"/>
  <c r="F1057" i="133"/>
  <c r="G1056" i="133"/>
  <c r="F1056" i="133"/>
  <c r="G1055" i="133"/>
  <c r="F1055" i="133"/>
  <c r="E1054" i="133"/>
  <c r="D1054" i="133"/>
  <c r="G1053" i="133"/>
  <c r="F1053" i="133"/>
  <c r="G1052" i="133"/>
  <c r="F1052" i="133"/>
  <c r="E1051" i="133"/>
  <c r="E1050" i="133" s="1"/>
  <c r="D1051" i="133"/>
  <c r="G1048" i="133"/>
  <c r="F1048" i="133"/>
  <c r="G1047" i="133"/>
  <c r="F1047" i="133"/>
  <c r="G1046" i="133"/>
  <c r="F1046" i="133"/>
  <c r="G1045" i="133"/>
  <c r="F1045" i="133"/>
  <c r="G1044" i="133"/>
  <c r="F1044" i="133"/>
  <c r="E1043" i="133"/>
  <c r="D1043" i="133"/>
  <c r="G1042" i="133"/>
  <c r="F1042" i="133"/>
  <c r="G1041" i="133"/>
  <c r="F1041" i="133"/>
  <c r="E1040" i="133"/>
  <c r="E1039" i="133" s="1"/>
  <c r="D1040" i="133"/>
  <c r="G1037" i="133"/>
  <c r="F1037" i="133"/>
  <c r="E1036" i="133"/>
  <c r="D1036" i="133"/>
  <c r="G1034" i="133"/>
  <c r="F1034" i="133"/>
  <c r="G1033" i="133"/>
  <c r="F1033" i="133"/>
  <c r="E1032" i="133"/>
  <c r="E1031" i="133" s="1"/>
  <c r="D1032" i="133"/>
  <c r="D1031" i="133" s="1"/>
  <c r="G1030" i="133"/>
  <c r="F1030" i="133"/>
  <c r="G1029" i="133"/>
  <c r="F1029" i="133"/>
  <c r="E1028" i="133"/>
  <c r="D1028" i="133"/>
  <c r="D1027" i="133" s="1"/>
  <c r="G1026" i="133"/>
  <c r="F1026" i="133"/>
  <c r="G1025" i="133"/>
  <c r="F1025" i="133"/>
  <c r="E1024" i="133"/>
  <c r="D1024" i="133"/>
  <c r="D1023" i="133" s="1"/>
  <c r="G1021" i="133"/>
  <c r="F1021" i="133"/>
  <c r="E1020" i="133"/>
  <c r="D1020" i="133"/>
  <c r="G1019" i="133"/>
  <c r="F1019" i="133"/>
  <c r="E1018" i="133"/>
  <c r="D1018" i="133"/>
  <c r="D1017" i="133" s="1"/>
  <c r="G1016" i="133"/>
  <c r="F1016" i="133"/>
  <c r="E1015" i="133"/>
  <c r="D1015" i="133"/>
  <c r="D1014" i="133" s="1"/>
  <c r="G1013" i="133"/>
  <c r="F1013" i="133"/>
  <c r="G1012" i="133"/>
  <c r="F1012" i="133"/>
  <c r="G1011" i="133"/>
  <c r="F1011" i="133"/>
  <c r="E1010" i="133"/>
  <c r="D1010" i="133"/>
  <c r="G1009" i="133"/>
  <c r="F1009" i="133"/>
  <c r="E1008" i="133"/>
  <c r="E1007" i="133" s="1"/>
  <c r="D1008" i="133"/>
  <c r="G1005" i="133"/>
  <c r="F1005" i="133"/>
  <c r="G1004" i="133"/>
  <c r="F1004" i="133"/>
  <c r="E1003" i="133"/>
  <c r="D1003" i="133"/>
  <c r="D1002" i="133" s="1"/>
  <c r="F1001" i="133"/>
  <c r="G1000" i="133"/>
  <c r="F1000" i="133"/>
  <c r="E999" i="133"/>
  <c r="D999" i="133"/>
  <c r="G998" i="133"/>
  <c r="F998" i="133"/>
  <c r="G997" i="133"/>
  <c r="F997" i="133"/>
  <c r="G996" i="133"/>
  <c r="F996" i="133"/>
  <c r="G995" i="133"/>
  <c r="F995" i="133"/>
  <c r="G994" i="133"/>
  <c r="F994" i="133"/>
  <c r="G993" i="133"/>
  <c r="F993" i="133"/>
  <c r="G992" i="133"/>
  <c r="F992" i="133"/>
  <c r="G991" i="133"/>
  <c r="F991" i="133"/>
  <c r="G990" i="133"/>
  <c r="F990" i="133"/>
  <c r="G989" i="133"/>
  <c r="F989" i="133"/>
  <c r="G988" i="133"/>
  <c r="F988" i="133"/>
  <c r="G987" i="133"/>
  <c r="F987" i="133"/>
  <c r="F986" i="133"/>
  <c r="G985" i="133"/>
  <c r="F985" i="133"/>
  <c r="E984" i="133"/>
  <c r="D984" i="133"/>
  <c r="G983" i="133"/>
  <c r="F983" i="133"/>
  <c r="F982" i="133"/>
  <c r="F981" i="133"/>
  <c r="G980" i="133"/>
  <c r="F980" i="133"/>
  <c r="E979" i="133"/>
  <c r="D979" i="133"/>
  <c r="G975" i="133"/>
  <c r="F975" i="133"/>
  <c r="G974" i="133"/>
  <c r="F974" i="133"/>
  <c r="E973" i="133"/>
  <c r="D973" i="133"/>
  <c r="D972" i="133" s="1"/>
  <c r="G969" i="133"/>
  <c r="F969" i="133"/>
  <c r="G968" i="133"/>
  <c r="F968" i="133"/>
  <c r="E967" i="133"/>
  <c r="E966" i="133" s="1"/>
  <c r="D967" i="133"/>
  <c r="D966" i="133" s="1"/>
  <c r="D965" i="133" s="1"/>
  <c r="F964" i="133"/>
  <c r="E963" i="133"/>
  <c r="E962" i="133" s="1"/>
  <c r="D963" i="133"/>
  <c r="D962" i="133" s="1"/>
  <c r="G961" i="133"/>
  <c r="F961" i="133"/>
  <c r="E960" i="133"/>
  <c r="E956" i="133" s="1"/>
  <c r="D960" i="133"/>
  <c r="D959" i="133"/>
  <c r="F958" i="133"/>
  <c r="G957" i="133"/>
  <c r="F957" i="133"/>
  <c r="E953" i="133"/>
  <c r="E959" i="133" s="1"/>
  <c r="D953" i="133"/>
  <c r="G951" i="133"/>
  <c r="F951" i="133"/>
  <c r="E950" i="133"/>
  <c r="D950" i="133"/>
  <c r="G949" i="133"/>
  <c r="F949" i="133"/>
  <c r="G948" i="133"/>
  <c r="F948" i="133"/>
  <c r="E947" i="133"/>
  <c r="D947" i="133"/>
  <c r="D946" i="133" s="1"/>
  <c r="G944" i="133"/>
  <c r="F944" i="133"/>
  <c r="E943" i="133"/>
  <c r="D943" i="133"/>
  <c r="G942" i="133"/>
  <c r="F942" i="133"/>
  <c r="F941" i="133"/>
  <c r="G940" i="133"/>
  <c r="F940" i="133"/>
  <c r="E939" i="133"/>
  <c r="D939" i="133"/>
  <c r="D938" i="133" s="1"/>
  <c r="G935" i="133"/>
  <c r="F935" i="133"/>
  <c r="G934" i="133"/>
  <c r="F934" i="133"/>
  <c r="G933" i="133"/>
  <c r="F933" i="133"/>
  <c r="G932" i="133"/>
  <c r="F932" i="133"/>
  <c r="G931" i="133"/>
  <c r="F931" i="133"/>
  <c r="G930" i="133"/>
  <c r="F930" i="133"/>
  <c r="G929" i="133"/>
  <c r="F929" i="133"/>
  <c r="G928" i="133"/>
  <c r="F928" i="133"/>
  <c r="G927" i="133"/>
  <c r="F927" i="133"/>
  <c r="G926" i="133"/>
  <c r="F926" i="133"/>
  <c r="G925" i="133"/>
  <c r="F925" i="133"/>
  <c r="G924" i="133"/>
  <c r="F924" i="133"/>
  <c r="G923" i="133"/>
  <c r="F923" i="133"/>
  <c r="E922" i="133"/>
  <c r="D922" i="133"/>
  <c r="G921" i="133"/>
  <c r="F921" i="133"/>
  <c r="G920" i="133"/>
  <c r="F920" i="133"/>
  <c r="G918" i="133"/>
  <c r="F918" i="133"/>
  <c r="E917" i="133"/>
  <c r="D917" i="133"/>
  <c r="D916" i="133" s="1"/>
  <c r="F911" i="133"/>
  <c r="F910" i="133"/>
  <c r="E909" i="133"/>
  <c r="D909" i="133"/>
  <c r="F908" i="133"/>
  <c r="F907" i="133"/>
  <c r="F906" i="133"/>
  <c r="E905" i="133"/>
  <c r="E904" i="133" s="1"/>
  <c r="D905" i="133"/>
  <c r="G902" i="133"/>
  <c r="F902" i="133"/>
  <c r="G901" i="133"/>
  <c r="F901" i="133"/>
  <c r="G900" i="133"/>
  <c r="F900" i="133"/>
  <c r="E899" i="133"/>
  <c r="D899" i="133"/>
  <c r="G898" i="133"/>
  <c r="F898" i="133"/>
  <c r="F897" i="133"/>
  <c r="G896" i="133"/>
  <c r="F896" i="133"/>
  <c r="E895" i="133"/>
  <c r="D895" i="133"/>
  <c r="D894" i="133" s="1"/>
  <c r="F892" i="133"/>
  <c r="E891" i="133"/>
  <c r="D891" i="133"/>
  <c r="G890" i="133"/>
  <c r="F890" i="133"/>
  <c r="G889" i="133"/>
  <c r="F889" i="133"/>
  <c r="G888" i="133"/>
  <c r="F888" i="133"/>
  <c r="G887" i="133"/>
  <c r="F887" i="133"/>
  <c r="F886" i="133"/>
  <c r="F885" i="133"/>
  <c r="G884" i="133"/>
  <c r="F884" i="133"/>
  <c r="G883" i="133"/>
  <c r="F883" i="133"/>
  <c r="G882" i="133"/>
  <c r="F882" i="133"/>
  <c r="G881" i="133"/>
  <c r="F881" i="133"/>
  <c r="G880" i="133"/>
  <c r="F880" i="133"/>
  <c r="G879" i="133"/>
  <c r="F879" i="133"/>
  <c r="G878" i="133"/>
  <c r="F878" i="133"/>
  <c r="E877" i="133"/>
  <c r="D877" i="133"/>
  <c r="G876" i="133"/>
  <c r="F876" i="133"/>
  <c r="G875" i="133"/>
  <c r="F875" i="133"/>
  <c r="F874" i="133"/>
  <c r="G873" i="133"/>
  <c r="F873" i="133"/>
  <c r="E872" i="133"/>
  <c r="E871" i="133" s="1"/>
  <c r="D872" i="133"/>
  <c r="G868" i="133"/>
  <c r="F868" i="133"/>
  <c r="E867" i="133"/>
  <c r="D867" i="133"/>
  <c r="D866" i="133" s="1"/>
  <c r="G865" i="133"/>
  <c r="F865" i="133"/>
  <c r="G864" i="133"/>
  <c r="F864" i="133"/>
  <c r="E863" i="133"/>
  <c r="D863" i="133"/>
  <c r="G862" i="133"/>
  <c r="F862" i="133"/>
  <c r="G861" i="133"/>
  <c r="F861" i="133"/>
  <c r="E860" i="133"/>
  <c r="E859" i="133" s="1"/>
  <c r="D860" i="133"/>
  <c r="G857" i="133"/>
  <c r="F857" i="133"/>
  <c r="G856" i="133"/>
  <c r="F856" i="133"/>
  <c r="E855" i="133"/>
  <c r="D855" i="133"/>
  <c r="G854" i="133"/>
  <c r="F854" i="133"/>
  <c r="G853" i="133"/>
  <c r="F853" i="133"/>
  <c r="E852" i="133"/>
  <c r="E851" i="133" s="1"/>
  <c r="D852" i="133"/>
  <c r="D851" i="133" s="1"/>
  <c r="G849" i="133"/>
  <c r="F849" i="133"/>
  <c r="G848" i="133"/>
  <c r="F848" i="133"/>
  <c r="G847" i="133"/>
  <c r="F847" i="133"/>
  <c r="G846" i="133"/>
  <c r="F846" i="133"/>
  <c r="G845" i="133"/>
  <c r="F845" i="133"/>
  <c r="G844" i="133"/>
  <c r="F844" i="133"/>
  <c r="G843" i="133"/>
  <c r="F843" i="133"/>
  <c r="G842" i="133"/>
  <c r="F842" i="133"/>
  <c r="G841" i="133"/>
  <c r="F841" i="133"/>
  <c r="G840" i="133"/>
  <c r="F840" i="133"/>
  <c r="G839" i="133"/>
  <c r="F839" i="133"/>
  <c r="G838" i="133"/>
  <c r="F838" i="133"/>
  <c r="F837" i="133"/>
  <c r="G836" i="133"/>
  <c r="F836" i="133"/>
  <c r="E835" i="133"/>
  <c r="D835" i="133"/>
  <c r="G834" i="133"/>
  <c r="F834" i="133"/>
  <c r="G833" i="133"/>
  <c r="F833" i="133"/>
  <c r="G832" i="133"/>
  <c r="F832" i="133"/>
  <c r="E831" i="133"/>
  <c r="D831" i="133"/>
  <c r="G828" i="133"/>
  <c r="F828" i="133"/>
  <c r="F827" i="133"/>
  <c r="G826" i="133"/>
  <c r="F826" i="133"/>
  <c r="G825" i="133"/>
  <c r="F825" i="133"/>
  <c r="G824" i="133"/>
  <c r="F824" i="133"/>
  <c r="G823" i="133"/>
  <c r="F823" i="133"/>
  <c r="G822" i="133"/>
  <c r="F822" i="133"/>
  <c r="G821" i="133"/>
  <c r="F821" i="133"/>
  <c r="G820" i="133"/>
  <c r="F820" i="133"/>
  <c r="G819" i="133"/>
  <c r="F819" i="133"/>
  <c r="G818" i="133"/>
  <c r="F818" i="133"/>
  <c r="G817" i="133"/>
  <c r="F817" i="133"/>
  <c r="E816" i="133"/>
  <c r="D816" i="133"/>
  <c r="G815" i="133"/>
  <c r="F815" i="133"/>
  <c r="G814" i="133"/>
  <c r="F814" i="133"/>
  <c r="G813" i="133"/>
  <c r="F813" i="133"/>
  <c r="E812" i="133"/>
  <c r="D812" i="133"/>
  <c r="D811" i="133" s="1"/>
  <c r="G806" i="133"/>
  <c r="F806" i="133"/>
  <c r="G805" i="133"/>
  <c r="F805" i="133"/>
  <c r="E804" i="133"/>
  <c r="D804" i="133"/>
  <c r="D803" i="133" s="1"/>
  <c r="F802" i="133"/>
  <c r="E801" i="133"/>
  <c r="D801" i="133"/>
  <c r="G800" i="133"/>
  <c r="F800" i="133"/>
  <c r="G799" i="133"/>
  <c r="F799" i="133"/>
  <c r="G798" i="133"/>
  <c r="F798" i="133"/>
  <c r="G797" i="133"/>
  <c r="F797" i="133"/>
  <c r="G796" i="133"/>
  <c r="F796" i="133"/>
  <c r="G795" i="133"/>
  <c r="F795" i="133"/>
  <c r="G794" i="133"/>
  <c r="F794" i="133"/>
  <c r="G793" i="133"/>
  <c r="F793" i="133"/>
  <c r="G792" i="133"/>
  <c r="F792" i="133"/>
  <c r="G791" i="133"/>
  <c r="F791" i="133"/>
  <c r="G790" i="133"/>
  <c r="F790" i="133"/>
  <c r="G789" i="133"/>
  <c r="F789" i="133"/>
  <c r="G788" i="133"/>
  <c r="F788" i="133"/>
  <c r="E787" i="133"/>
  <c r="D787" i="133"/>
  <c r="G786" i="133"/>
  <c r="F786" i="133"/>
  <c r="G785" i="133"/>
  <c r="F785" i="133"/>
  <c r="G783" i="133"/>
  <c r="F783" i="133"/>
  <c r="E782" i="133"/>
  <c r="D782" i="133"/>
  <c r="D781" i="133" s="1"/>
  <c r="G779" i="133"/>
  <c r="F779" i="133"/>
  <c r="E778" i="133"/>
  <c r="D778" i="133"/>
  <c r="F776" i="133"/>
  <c r="G775" i="133"/>
  <c r="F775" i="133"/>
  <c r="G774" i="133"/>
  <c r="F774" i="133"/>
  <c r="G773" i="133"/>
  <c r="F773" i="133"/>
  <c r="G772" i="133"/>
  <c r="F772" i="133"/>
  <c r="G771" i="133"/>
  <c r="F771" i="133"/>
  <c r="G770" i="133"/>
  <c r="F770" i="133"/>
  <c r="G769" i="133"/>
  <c r="F769" i="133"/>
  <c r="G768" i="133"/>
  <c r="F768" i="133"/>
  <c r="G767" i="133"/>
  <c r="F767" i="133"/>
  <c r="F766" i="133"/>
  <c r="G765" i="133"/>
  <c r="F765" i="133"/>
  <c r="E764" i="133"/>
  <c r="D764" i="133"/>
  <c r="G763" i="133"/>
  <c r="F763" i="133"/>
  <c r="G762" i="133"/>
  <c r="F762" i="133"/>
  <c r="F761" i="133"/>
  <c r="G760" i="133"/>
  <c r="F760" i="133"/>
  <c r="E759" i="133"/>
  <c r="E758" i="133" s="1"/>
  <c r="D759" i="133"/>
  <c r="G754" i="133"/>
  <c r="F754" i="133"/>
  <c r="G753" i="133"/>
  <c r="F753" i="133"/>
  <c r="E752" i="133"/>
  <c r="D752" i="133"/>
  <c r="G751" i="133"/>
  <c r="F751" i="133"/>
  <c r="G750" i="133"/>
  <c r="F750" i="133"/>
  <c r="G749" i="133"/>
  <c r="F749" i="133"/>
  <c r="D748" i="133"/>
  <c r="F745" i="133"/>
  <c r="G744" i="133"/>
  <c r="F744" i="133"/>
  <c r="G743" i="133"/>
  <c r="F743" i="133"/>
  <c r="G742" i="133"/>
  <c r="F742" i="133"/>
  <c r="G741" i="133"/>
  <c r="F741" i="133"/>
  <c r="G740" i="133"/>
  <c r="F740" i="133"/>
  <c r="G739" i="133"/>
  <c r="F739" i="133"/>
  <c r="E738" i="133"/>
  <c r="D738" i="133"/>
  <c r="G737" i="133"/>
  <c r="F737" i="133"/>
  <c r="G736" i="133"/>
  <c r="F736" i="133"/>
  <c r="E735" i="133"/>
  <c r="E734" i="133" s="1"/>
  <c r="D735" i="133"/>
  <c r="D734" i="133" s="1"/>
  <c r="F732" i="133"/>
  <c r="F731" i="133"/>
  <c r="F730" i="133"/>
  <c r="G729" i="133"/>
  <c r="F729" i="133"/>
  <c r="G728" i="133"/>
  <c r="F728" i="133"/>
  <c r="E727" i="133"/>
  <c r="D727" i="133"/>
  <c r="F724" i="133"/>
  <c r="E723" i="133"/>
  <c r="E722" i="133" s="1"/>
  <c r="D723" i="133"/>
  <c r="D722" i="133" s="1"/>
  <c r="G721" i="133"/>
  <c r="F721" i="133"/>
  <c r="G720" i="133"/>
  <c r="F720" i="133"/>
  <c r="G719" i="133"/>
  <c r="F719" i="133"/>
  <c r="G718" i="133"/>
  <c r="F718" i="133"/>
  <c r="G717" i="133"/>
  <c r="F717" i="133"/>
  <c r="G716" i="133"/>
  <c r="F716" i="133"/>
  <c r="G715" i="133"/>
  <c r="F715" i="133"/>
  <c r="G714" i="133"/>
  <c r="F714" i="133"/>
  <c r="D712" i="133"/>
  <c r="G710" i="133"/>
  <c r="F710" i="133"/>
  <c r="E709" i="133"/>
  <c r="D709" i="133"/>
  <c r="F708" i="133"/>
  <c r="F707" i="133"/>
  <c r="E706" i="133"/>
  <c r="D706" i="133"/>
  <c r="G702" i="133"/>
  <c r="F702" i="133"/>
  <c r="E700" i="133"/>
  <c r="E699" i="133" s="1"/>
  <c r="G698" i="133"/>
  <c r="F698" i="133"/>
  <c r="E697" i="133"/>
  <c r="E696" i="133" s="1"/>
  <c r="E169" i="133" s="1"/>
  <c r="G695" i="133"/>
  <c r="F695" i="133"/>
  <c r="F694" i="133"/>
  <c r="G693" i="133"/>
  <c r="F693" i="133"/>
  <c r="G692" i="133"/>
  <c r="F692" i="133"/>
  <c r="G691" i="133"/>
  <c r="F691" i="133"/>
  <c r="G690" i="133"/>
  <c r="F690" i="133"/>
  <c r="F689" i="133"/>
  <c r="G688" i="133"/>
  <c r="F688" i="133"/>
  <c r="E687" i="133"/>
  <c r="D687" i="133"/>
  <c r="G686" i="133"/>
  <c r="F686" i="133"/>
  <c r="G685" i="133"/>
  <c r="F685" i="133"/>
  <c r="E684" i="133"/>
  <c r="D684" i="133"/>
  <c r="D683" i="133" s="1"/>
  <c r="G680" i="133"/>
  <c r="F680" i="133"/>
  <c r="E679" i="133"/>
  <c r="E678" i="133" s="1"/>
  <c r="E677" i="133" s="1"/>
  <c r="D679" i="133"/>
  <c r="G676" i="133"/>
  <c r="F676" i="133"/>
  <c r="E675" i="133"/>
  <c r="D675" i="133"/>
  <c r="D172" i="133" s="1"/>
  <c r="G673" i="133"/>
  <c r="F673" i="133"/>
  <c r="F672" i="133"/>
  <c r="G671" i="133"/>
  <c r="F671" i="133"/>
  <c r="G670" i="133"/>
  <c r="F670" i="133"/>
  <c r="G669" i="133"/>
  <c r="F669" i="133"/>
  <c r="G668" i="133"/>
  <c r="F668" i="133"/>
  <c r="G667" i="133"/>
  <c r="F667" i="133"/>
  <c r="G666" i="133"/>
  <c r="F666" i="133"/>
  <c r="E665" i="133"/>
  <c r="D665" i="133"/>
  <c r="G664" i="133"/>
  <c r="F664" i="133"/>
  <c r="G663" i="133"/>
  <c r="F663" i="133"/>
  <c r="E662" i="133"/>
  <c r="D662" i="133"/>
  <c r="G659" i="133"/>
  <c r="F659" i="133"/>
  <c r="E658" i="133"/>
  <c r="E657" i="133" s="1"/>
  <c r="D658" i="133"/>
  <c r="D657" i="133" s="1"/>
  <c r="G655" i="133"/>
  <c r="F655" i="133"/>
  <c r="G654" i="133"/>
  <c r="F654" i="133"/>
  <c r="G653" i="133"/>
  <c r="F653" i="133"/>
  <c r="G652" i="133"/>
  <c r="F652" i="133"/>
  <c r="G651" i="133"/>
  <c r="F651" i="133"/>
  <c r="G650" i="133"/>
  <c r="F650" i="133"/>
  <c r="G649" i="133"/>
  <c r="F649" i="133"/>
  <c r="E648" i="133"/>
  <c r="D648" i="133"/>
  <c r="G647" i="133"/>
  <c r="F647" i="133"/>
  <c r="G646" i="133"/>
  <c r="F646" i="133"/>
  <c r="E645" i="133"/>
  <c r="D645" i="133"/>
  <c r="D644" i="133" s="1"/>
  <c r="G642" i="133"/>
  <c r="F642" i="133"/>
  <c r="G641" i="133"/>
  <c r="F641" i="133"/>
  <c r="G640" i="133"/>
  <c r="F640" i="133"/>
  <c r="G639" i="133"/>
  <c r="F639" i="133"/>
  <c r="G638" i="133"/>
  <c r="F638" i="133"/>
  <c r="G637" i="133"/>
  <c r="F637" i="133"/>
  <c r="E636" i="133"/>
  <c r="D636" i="133"/>
  <c r="G635" i="133"/>
  <c r="F635" i="133"/>
  <c r="G634" i="133"/>
  <c r="F634" i="133"/>
  <c r="G633" i="133"/>
  <c r="F633" i="133"/>
  <c r="E632" i="133"/>
  <c r="E631" i="133" s="1"/>
  <c r="E630" i="133" s="1"/>
  <c r="D632" i="133"/>
  <c r="G629" i="133"/>
  <c r="F629" i="133"/>
  <c r="E628" i="133"/>
  <c r="D628" i="133"/>
  <c r="D627" i="133" s="1"/>
  <c r="G623" i="133"/>
  <c r="F623" i="133"/>
  <c r="G622" i="133"/>
  <c r="F622" i="133"/>
  <c r="G621" i="133"/>
  <c r="F621" i="133"/>
  <c r="G620" i="133"/>
  <c r="F620" i="133"/>
  <c r="G619" i="133"/>
  <c r="F619" i="133"/>
  <c r="G618" i="133"/>
  <c r="F618" i="133"/>
  <c r="G617" i="133"/>
  <c r="F617" i="133"/>
  <c r="G616" i="133"/>
  <c r="F616" i="133"/>
  <c r="G615" i="133"/>
  <c r="F615" i="133"/>
  <c r="G614" i="133"/>
  <c r="F614" i="133"/>
  <c r="G613" i="133"/>
  <c r="F613" i="133"/>
  <c r="G609" i="133"/>
  <c r="F609" i="133"/>
  <c r="E608" i="133"/>
  <c r="E607" i="133" s="1"/>
  <c r="D608" i="133"/>
  <c r="D171" i="133" s="1"/>
  <c r="G606" i="133"/>
  <c r="F606" i="133"/>
  <c r="G605" i="133"/>
  <c r="F605" i="133"/>
  <c r="G604" i="133"/>
  <c r="F604" i="133"/>
  <c r="G603" i="133"/>
  <c r="F603" i="133"/>
  <c r="G602" i="133"/>
  <c r="F602" i="133"/>
  <c r="G601" i="133"/>
  <c r="F601" i="133"/>
  <c r="G600" i="133"/>
  <c r="F600" i="133"/>
  <c r="G599" i="133"/>
  <c r="F599" i="133"/>
  <c r="E598" i="133"/>
  <c r="D598" i="133"/>
  <c r="G597" i="133"/>
  <c r="F597" i="133"/>
  <c r="F596" i="133"/>
  <c r="F595" i="133"/>
  <c r="G594" i="133"/>
  <c r="F594" i="133"/>
  <c r="E593" i="133"/>
  <c r="D593" i="133"/>
  <c r="D592" i="133" s="1"/>
  <c r="E589" i="133"/>
  <c r="D589" i="133"/>
  <c r="G588" i="133"/>
  <c r="F588" i="133"/>
  <c r="E587" i="133"/>
  <c r="D587" i="133"/>
  <c r="D586" i="133" s="1"/>
  <c r="G585" i="133"/>
  <c r="F585" i="133"/>
  <c r="G584" i="133"/>
  <c r="F584" i="133"/>
  <c r="G583" i="133"/>
  <c r="F583" i="133"/>
  <c r="G582" i="133"/>
  <c r="F582" i="133"/>
  <c r="G581" i="133"/>
  <c r="F581" i="133"/>
  <c r="G580" i="133"/>
  <c r="F580" i="133"/>
  <c r="G579" i="133"/>
  <c r="F579" i="133"/>
  <c r="G578" i="133"/>
  <c r="F578" i="133"/>
  <c r="G577" i="133"/>
  <c r="F577" i="133"/>
  <c r="G576" i="133"/>
  <c r="F576" i="133"/>
  <c r="G575" i="133"/>
  <c r="F575" i="133"/>
  <c r="E574" i="133"/>
  <c r="D574" i="133"/>
  <c r="G573" i="133"/>
  <c r="F573" i="133"/>
  <c r="F572" i="133"/>
  <c r="G571" i="133"/>
  <c r="F571" i="133"/>
  <c r="E570" i="133"/>
  <c r="D570" i="133"/>
  <c r="G564" i="133"/>
  <c r="F564" i="133"/>
  <c r="G562" i="133"/>
  <c r="F562" i="133"/>
  <c r="G561" i="133"/>
  <c r="F561" i="133"/>
  <c r="G560" i="133"/>
  <c r="F560" i="133"/>
  <c r="G559" i="133"/>
  <c r="F559" i="133"/>
  <c r="G558" i="133"/>
  <c r="F558" i="133"/>
  <c r="G557" i="133"/>
  <c r="F557" i="133"/>
  <c r="G556" i="133"/>
  <c r="F556" i="133"/>
  <c r="G555" i="133"/>
  <c r="F555" i="133"/>
  <c r="G553" i="133"/>
  <c r="F553" i="133"/>
  <c r="G552" i="133"/>
  <c r="F552" i="133"/>
  <c r="G551" i="133"/>
  <c r="F551" i="133"/>
  <c r="G550" i="133"/>
  <c r="F550" i="133"/>
  <c r="G549" i="133"/>
  <c r="F549" i="133"/>
  <c r="G548" i="133"/>
  <c r="F548" i="133"/>
  <c r="G547" i="133"/>
  <c r="F547" i="133"/>
  <c r="G546" i="133"/>
  <c r="F546" i="133"/>
  <c r="G545" i="133"/>
  <c r="F545" i="133"/>
  <c r="G544" i="133"/>
  <c r="F544" i="133"/>
  <c r="G543" i="133"/>
  <c r="F543" i="133"/>
  <c r="G542" i="133"/>
  <c r="F542" i="133"/>
  <c r="G541" i="133"/>
  <c r="F541" i="133"/>
  <c r="G540" i="133"/>
  <c r="F540" i="133"/>
  <c r="G539" i="133"/>
  <c r="F539" i="133"/>
  <c r="G538" i="133"/>
  <c r="F538" i="133"/>
  <c r="G537" i="133"/>
  <c r="F537" i="133"/>
  <c r="G536" i="133"/>
  <c r="F536" i="133"/>
  <c r="G535" i="133"/>
  <c r="F535" i="133"/>
  <c r="G534" i="133"/>
  <c r="F534" i="133"/>
  <c r="G533" i="133"/>
  <c r="F533" i="133"/>
  <c r="G532" i="133"/>
  <c r="F532" i="133"/>
  <c r="G531" i="133"/>
  <c r="F531" i="133"/>
  <c r="G530" i="133"/>
  <c r="F530" i="133"/>
  <c r="G529" i="133"/>
  <c r="F529" i="133"/>
  <c r="G528" i="133"/>
  <c r="F528" i="133"/>
  <c r="G527" i="133"/>
  <c r="F527" i="133"/>
  <c r="G526" i="133"/>
  <c r="F526" i="133"/>
  <c r="G525" i="133"/>
  <c r="F525" i="133"/>
  <c r="G524" i="133"/>
  <c r="F524" i="133"/>
  <c r="G523" i="133"/>
  <c r="F523" i="133"/>
  <c r="G522" i="133"/>
  <c r="F522" i="133"/>
  <c r="G521" i="133"/>
  <c r="F521" i="133"/>
  <c r="G520" i="133"/>
  <c r="F520" i="133"/>
  <c r="G519" i="133"/>
  <c r="F519" i="133"/>
  <c r="G518" i="133"/>
  <c r="F518" i="133"/>
  <c r="G517" i="133"/>
  <c r="F517" i="133"/>
  <c r="G516" i="133"/>
  <c r="F516" i="133"/>
  <c r="E515" i="133"/>
  <c r="G513" i="133"/>
  <c r="F513" i="133"/>
  <c r="E512" i="133"/>
  <c r="D512" i="133"/>
  <c r="G511" i="133"/>
  <c r="F511" i="133"/>
  <c r="E510" i="133"/>
  <c r="D510" i="133"/>
  <c r="G507" i="133"/>
  <c r="F507" i="133"/>
  <c r="E506" i="133"/>
  <c r="D506" i="133"/>
  <c r="G505" i="133"/>
  <c r="F505" i="133"/>
  <c r="G504" i="133"/>
  <c r="F504" i="133"/>
  <c r="E503" i="133"/>
  <c r="E502" i="133" s="1"/>
  <c r="D503" i="133"/>
  <c r="G499" i="133"/>
  <c r="F499" i="133"/>
  <c r="E498" i="133"/>
  <c r="D498" i="133"/>
  <c r="D497" i="133" s="1"/>
  <c r="F496" i="133"/>
  <c r="G495" i="133"/>
  <c r="F495" i="133"/>
  <c r="G494" i="133"/>
  <c r="F494" i="133"/>
  <c r="E493" i="133"/>
  <c r="D493" i="133"/>
  <c r="F492" i="133"/>
  <c r="F491" i="133"/>
  <c r="G490" i="133"/>
  <c r="F490" i="133"/>
  <c r="G489" i="133"/>
  <c r="F489" i="133"/>
  <c r="D487" i="133"/>
  <c r="E487" i="133"/>
  <c r="G485" i="133"/>
  <c r="F485" i="133"/>
  <c r="E484" i="133"/>
  <c r="D484" i="133"/>
  <c r="F483" i="133"/>
  <c r="F482" i="133"/>
  <c r="E481" i="133"/>
  <c r="E486" i="133" s="1"/>
  <c r="D481" i="133"/>
  <c r="G479" i="133"/>
  <c r="F479" i="133"/>
  <c r="G478" i="133"/>
  <c r="F478" i="133"/>
  <c r="E477" i="133"/>
  <c r="D477" i="133"/>
  <c r="D476" i="133" s="1"/>
  <c r="G475" i="133"/>
  <c r="F475" i="133"/>
  <c r="G474" i="133"/>
  <c r="F474" i="133"/>
  <c r="G473" i="133"/>
  <c r="F473" i="133"/>
  <c r="F472" i="133"/>
  <c r="G471" i="133"/>
  <c r="F471" i="133"/>
  <c r="G470" i="133"/>
  <c r="F470" i="133"/>
  <c r="G469" i="133"/>
  <c r="F469" i="133"/>
  <c r="G468" i="133"/>
  <c r="F468" i="133"/>
  <c r="G467" i="133"/>
  <c r="F467" i="133"/>
  <c r="G466" i="133"/>
  <c r="F466" i="133"/>
  <c r="E465" i="133"/>
  <c r="D465" i="133"/>
  <c r="G464" i="133"/>
  <c r="F464" i="133"/>
  <c r="G463" i="133"/>
  <c r="F463" i="133"/>
  <c r="F462" i="133"/>
  <c r="G461" i="133"/>
  <c r="F461" i="133"/>
  <c r="E460" i="133"/>
  <c r="D460" i="133"/>
  <c r="D459" i="133" s="1"/>
  <c r="G458" i="133"/>
  <c r="F458" i="133"/>
  <c r="G455" i="133"/>
  <c r="F455" i="133"/>
  <c r="E454" i="133"/>
  <c r="D454" i="133"/>
  <c r="F452" i="133"/>
  <c r="E451" i="133"/>
  <c r="D451" i="133"/>
  <c r="F450" i="133"/>
  <c r="G449" i="133"/>
  <c r="F449" i="133"/>
  <c r="G448" i="133"/>
  <c r="F448" i="133"/>
  <c r="G447" i="133"/>
  <c r="F447" i="133"/>
  <c r="G446" i="133"/>
  <c r="F446" i="133"/>
  <c r="G445" i="133"/>
  <c r="F445" i="133"/>
  <c r="G444" i="133"/>
  <c r="F444" i="133"/>
  <c r="G443" i="133"/>
  <c r="F443" i="133"/>
  <c r="G442" i="133"/>
  <c r="F442" i="133"/>
  <c r="E441" i="133"/>
  <c r="D441" i="133"/>
  <c r="G440" i="133"/>
  <c r="F440" i="133"/>
  <c r="G439" i="133"/>
  <c r="F439" i="133"/>
  <c r="E438" i="133"/>
  <c r="E437" i="133" s="1"/>
  <c r="D438" i="133"/>
  <c r="G436" i="133"/>
  <c r="F436" i="133"/>
  <c r="G434" i="133"/>
  <c r="F434" i="133"/>
  <c r="E433" i="133"/>
  <c r="D433" i="133"/>
  <c r="F432" i="133"/>
  <c r="G431" i="133"/>
  <c r="F431" i="133"/>
  <c r="G430" i="133"/>
  <c r="F430" i="133"/>
  <c r="G429" i="133"/>
  <c r="F429" i="133"/>
  <c r="F428" i="133"/>
  <c r="G427" i="133"/>
  <c r="F427" i="133"/>
  <c r="G426" i="133"/>
  <c r="F426" i="133"/>
  <c r="E425" i="133"/>
  <c r="D425" i="133"/>
  <c r="G424" i="133"/>
  <c r="F424" i="133"/>
  <c r="G423" i="133"/>
  <c r="F423" i="133"/>
  <c r="E422" i="133"/>
  <c r="D422" i="133"/>
  <c r="G419" i="133"/>
  <c r="F419" i="133"/>
  <c r="E418" i="133"/>
  <c r="E417" i="133" s="1"/>
  <c r="D418" i="133"/>
  <c r="D417" i="133" s="1"/>
  <c r="G416" i="133"/>
  <c r="F416" i="133"/>
  <c r="G415" i="133"/>
  <c r="F415" i="133"/>
  <c r="G414" i="133"/>
  <c r="F414" i="133"/>
  <c r="G413" i="133"/>
  <c r="F413" i="133"/>
  <c r="G412" i="133"/>
  <c r="F412" i="133"/>
  <c r="G411" i="133"/>
  <c r="F411" i="133"/>
  <c r="E410" i="133"/>
  <c r="E409" i="133" s="1"/>
  <c r="D410" i="133"/>
  <c r="D409" i="133" s="1"/>
  <c r="F408" i="133"/>
  <c r="E407" i="133"/>
  <c r="D407" i="133"/>
  <c r="G406" i="133"/>
  <c r="F406" i="133"/>
  <c r="G405" i="133"/>
  <c r="F405" i="133"/>
  <c r="G404" i="133"/>
  <c r="F404" i="133"/>
  <c r="G403" i="133"/>
  <c r="F403" i="133"/>
  <c r="G402" i="133"/>
  <c r="F402" i="133"/>
  <c r="G401" i="133"/>
  <c r="F401" i="133"/>
  <c r="E400" i="133"/>
  <c r="D400" i="133"/>
  <c r="G398" i="133"/>
  <c r="F398" i="133"/>
  <c r="E397" i="133"/>
  <c r="E396" i="133" s="1"/>
  <c r="D397" i="133"/>
  <c r="D396" i="133" s="1"/>
  <c r="F395" i="133"/>
  <c r="E394" i="133"/>
  <c r="D394" i="133"/>
  <c r="G393" i="133"/>
  <c r="F393" i="133"/>
  <c r="G392" i="133"/>
  <c r="F392" i="133"/>
  <c r="G391" i="133"/>
  <c r="F391" i="133"/>
  <c r="G390" i="133"/>
  <c r="F390" i="133"/>
  <c r="G389" i="133"/>
  <c r="F389" i="133"/>
  <c r="G388" i="133"/>
  <c r="F388" i="133"/>
  <c r="G387" i="133"/>
  <c r="F387" i="133"/>
  <c r="E386" i="133"/>
  <c r="D386" i="133"/>
  <c r="G385" i="133"/>
  <c r="F385" i="133"/>
  <c r="G384" i="133"/>
  <c r="F384" i="133"/>
  <c r="E383" i="133"/>
  <c r="E382" i="133" s="1"/>
  <c r="D383" i="133"/>
  <c r="G378" i="133"/>
  <c r="F378" i="133"/>
  <c r="E377" i="133"/>
  <c r="E376" i="133" s="1"/>
  <c r="D377" i="133"/>
  <c r="G375" i="133"/>
  <c r="F375" i="133"/>
  <c r="E374" i="133"/>
  <c r="D374" i="133"/>
  <c r="G372" i="133"/>
  <c r="F372" i="133"/>
  <c r="G371" i="133"/>
  <c r="F371" i="133"/>
  <c r="G370" i="133"/>
  <c r="F370" i="133"/>
  <c r="E369" i="133"/>
  <c r="E368" i="133" s="1"/>
  <c r="D369" i="133"/>
  <c r="D368" i="133" s="1"/>
  <c r="G367" i="133"/>
  <c r="F367" i="133"/>
  <c r="G366" i="133"/>
  <c r="F366" i="133"/>
  <c r="E365" i="133"/>
  <c r="D365" i="133"/>
  <c r="G364" i="133"/>
  <c r="F364" i="133"/>
  <c r="G363" i="133"/>
  <c r="F363" i="133"/>
  <c r="E362" i="133"/>
  <c r="D362" i="133"/>
  <c r="G359" i="133"/>
  <c r="F359" i="133"/>
  <c r="G358" i="133"/>
  <c r="F358" i="133"/>
  <c r="G357" i="133"/>
  <c r="F357" i="133"/>
  <c r="G356" i="133"/>
  <c r="F356" i="133"/>
  <c r="E355" i="133"/>
  <c r="D355" i="133"/>
  <c r="G354" i="133"/>
  <c r="F354" i="133"/>
  <c r="G353" i="133"/>
  <c r="F353" i="133"/>
  <c r="E352" i="133"/>
  <c r="D352" i="133"/>
  <c r="D351" i="133" s="1"/>
  <c r="G348" i="133"/>
  <c r="F348" i="133"/>
  <c r="E347" i="133"/>
  <c r="E346" i="133" s="1"/>
  <c r="D347" i="133"/>
  <c r="G345" i="133"/>
  <c r="F345" i="133"/>
  <c r="E344" i="133"/>
  <c r="E185" i="133" s="1"/>
  <c r="D344" i="133"/>
  <c r="D343" i="133" s="1"/>
  <c r="G341" i="133"/>
  <c r="F341" i="133"/>
  <c r="E340" i="133"/>
  <c r="E339" i="133" s="1"/>
  <c r="D340" i="133"/>
  <c r="D339" i="133" s="1"/>
  <c r="G338" i="133"/>
  <c r="F338" i="133"/>
  <c r="G337" i="133"/>
  <c r="F337" i="133"/>
  <c r="G336" i="133"/>
  <c r="F336" i="133"/>
  <c r="G335" i="133"/>
  <c r="F335" i="133"/>
  <c r="G334" i="133"/>
  <c r="F334" i="133"/>
  <c r="F333" i="133"/>
  <c r="G332" i="133"/>
  <c r="F332" i="133"/>
  <c r="E331" i="133"/>
  <c r="D331" i="133"/>
  <c r="G330" i="133"/>
  <c r="F330" i="133"/>
  <c r="G329" i="133"/>
  <c r="F329" i="133"/>
  <c r="E328" i="133"/>
  <c r="E327" i="133" s="1"/>
  <c r="D328" i="133"/>
  <c r="G325" i="133"/>
  <c r="F325" i="133"/>
  <c r="G324" i="133"/>
  <c r="F324" i="133"/>
  <c r="E323" i="133"/>
  <c r="E321" i="133" s="1"/>
  <c r="D323" i="133"/>
  <c r="G322" i="133"/>
  <c r="F322" i="133"/>
  <c r="G319" i="133"/>
  <c r="F319" i="133"/>
  <c r="E318" i="133"/>
  <c r="E317" i="133" s="1"/>
  <c r="D318" i="133"/>
  <c r="G316" i="133"/>
  <c r="F316" i="133"/>
  <c r="G315" i="133"/>
  <c r="F315" i="133"/>
  <c r="E314" i="133"/>
  <c r="D314" i="133"/>
  <c r="G312" i="133"/>
  <c r="F312" i="133"/>
  <c r="G311" i="133"/>
  <c r="F311" i="133"/>
  <c r="F310" i="133"/>
  <c r="E309" i="133"/>
  <c r="D309" i="133"/>
  <c r="G308" i="133"/>
  <c r="F308" i="133"/>
  <c r="G307" i="133"/>
  <c r="F307" i="133"/>
  <c r="E306" i="133"/>
  <c r="D306" i="133"/>
  <c r="D305" i="133" s="1"/>
  <c r="G303" i="133"/>
  <c r="F303" i="133"/>
  <c r="E302" i="133"/>
  <c r="E301" i="133" s="1"/>
  <c r="D302" i="133"/>
  <c r="G299" i="133"/>
  <c r="F299" i="133"/>
  <c r="G298" i="133"/>
  <c r="F298" i="133"/>
  <c r="G297" i="133"/>
  <c r="F297" i="133"/>
  <c r="E296" i="133"/>
  <c r="D296" i="133"/>
  <c r="D295" i="133" s="1"/>
  <c r="G294" i="133"/>
  <c r="F294" i="133"/>
  <c r="G293" i="133"/>
  <c r="F293" i="133"/>
  <c r="G292" i="133"/>
  <c r="F292" i="133"/>
  <c r="G291" i="133"/>
  <c r="F291" i="133"/>
  <c r="G290" i="133"/>
  <c r="F290" i="133"/>
  <c r="G289" i="133"/>
  <c r="F289" i="133"/>
  <c r="G288" i="133"/>
  <c r="F288" i="133"/>
  <c r="G287" i="133"/>
  <c r="F287" i="133"/>
  <c r="G286" i="133"/>
  <c r="F286" i="133"/>
  <c r="G285" i="133"/>
  <c r="F285" i="133"/>
  <c r="G284" i="133"/>
  <c r="D283" i="133"/>
  <c r="G280" i="133"/>
  <c r="F280" i="133"/>
  <c r="E279" i="133"/>
  <c r="D279" i="133"/>
  <c r="G278" i="133"/>
  <c r="G277" i="133"/>
  <c r="F277" i="133"/>
  <c r="E276" i="133"/>
  <c r="D276" i="133"/>
  <c r="G273" i="133"/>
  <c r="F273" i="133"/>
  <c r="E272" i="133"/>
  <c r="D272" i="133"/>
  <c r="D271" i="133" s="1"/>
  <c r="G270" i="133"/>
  <c r="F270" i="133"/>
  <c r="F269" i="133"/>
  <c r="F268" i="133"/>
  <c r="F267" i="133"/>
  <c r="G266" i="133"/>
  <c r="F266" i="133"/>
  <c r="G265" i="133"/>
  <c r="F265" i="133"/>
  <c r="E264" i="133"/>
  <c r="D264" i="133"/>
  <c r="G263" i="133"/>
  <c r="F263" i="133"/>
  <c r="F262" i="133"/>
  <c r="F261" i="133"/>
  <c r="G260" i="133"/>
  <c r="F260" i="133"/>
  <c r="E259" i="133"/>
  <c r="D259" i="133"/>
  <c r="D258" i="133" s="1"/>
  <c r="G257" i="133"/>
  <c r="F257" i="133"/>
  <c r="G255" i="133"/>
  <c r="F255" i="133"/>
  <c r="E254" i="133"/>
  <c r="E253" i="133" s="1"/>
  <c r="D254" i="133"/>
  <c r="G251" i="133"/>
  <c r="F251" i="133"/>
  <c r="G250" i="133"/>
  <c r="F250" i="133"/>
  <c r="E249" i="133"/>
  <c r="E248" i="133" s="1"/>
  <c r="D249" i="133"/>
  <c r="G247" i="133"/>
  <c r="F247" i="133"/>
  <c r="G246" i="133"/>
  <c r="F246" i="133"/>
  <c r="G245" i="133"/>
  <c r="F245" i="133"/>
  <c r="E244" i="133"/>
  <c r="D244" i="133"/>
  <c r="D140" i="133" s="1"/>
  <c r="G243" i="133"/>
  <c r="F243" i="133"/>
  <c r="G242" i="133"/>
  <c r="F242" i="133"/>
  <c r="E241" i="133"/>
  <c r="D241" i="133"/>
  <c r="G239" i="133"/>
  <c r="F239" i="133"/>
  <c r="E238" i="133"/>
  <c r="D238" i="133"/>
  <c r="G237" i="133"/>
  <c r="F237" i="133"/>
  <c r="G236" i="133"/>
  <c r="F236" i="133"/>
  <c r="E235" i="133"/>
  <c r="D235" i="133"/>
  <c r="F234" i="133"/>
  <c r="G233" i="133"/>
  <c r="F233" i="133"/>
  <c r="G232" i="133"/>
  <c r="F232" i="133"/>
  <c r="G231" i="133"/>
  <c r="F231" i="133"/>
  <c r="G230" i="133"/>
  <c r="F230" i="133"/>
  <c r="G229" i="133"/>
  <c r="F229" i="133"/>
  <c r="G228" i="133"/>
  <c r="F228" i="133"/>
  <c r="G227" i="133"/>
  <c r="F227" i="133"/>
  <c r="G226" i="133"/>
  <c r="F226" i="133"/>
  <c r="E225" i="133"/>
  <c r="D225" i="133"/>
  <c r="G224" i="133"/>
  <c r="F224" i="133"/>
  <c r="G223" i="133"/>
  <c r="F223" i="133"/>
  <c r="G222" i="133"/>
  <c r="F222" i="133"/>
  <c r="G221" i="133"/>
  <c r="F221" i="133"/>
  <c r="E220" i="133"/>
  <c r="D220" i="133"/>
  <c r="D219" i="133" s="1"/>
  <c r="G218" i="133"/>
  <c r="F218" i="133"/>
  <c r="E217" i="133"/>
  <c r="D217" i="133"/>
  <c r="G215" i="133"/>
  <c r="F215" i="133"/>
  <c r="G214" i="133"/>
  <c r="F214" i="133"/>
  <c r="G213" i="133"/>
  <c r="F213" i="133"/>
  <c r="G212" i="133"/>
  <c r="F212" i="133"/>
  <c r="G211" i="133"/>
  <c r="F211" i="133"/>
  <c r="G210" i="133"/>
  <c r="F210" i="133"/>
  <c r="G209" i="133"/>
  <c r="F209" i="133"/>
  <c r="E208" i="133"/>
  <c r="D208" i="133"/>
  <c r="G207" i="133"/>
  <c r="F207" i="133"/>
  <c r="G205" i="133"/>
  <c r="G206" i="133"/>
  <c r="E204" i="133"/>
  <c r="D204" i="133"/>
  <c r="D203" i="133" s="1"/>
  <c r="G197" i="133"/>
  <c r="F197" i="133"/>
  <c r="G196" i="133"/>
  <c r="F196" i="133"/>
  <c r="E195" i="133"/>
  <c r="D195" i="133"/>
  <c r="G194" i="133"/>
  <c r="F194" i="133"/>
  <c r="E193" i="133"/>
  <c r="D193" i="133"/>
  <c r="G190" i="133"/>
  <c r="F190" i="133"/>
  <c r="D189" i="133"/>
  <c r="G189" i="133" s="1"/>
  <c r="E188" i="133"/>
  <c r="G187" i="133"/>
  <c r="F187" i="133"/>
  <c r="E186" i="133"/>
  <c r="D186" i="133"/>
  <c r="G183" i="133"/>
  <c r="F183" i="133"/>
  <c r="G182" i="133"/>
  <c r="F182" i="133"/>
  <c r="G180" i="133"/>
  <c r="F180" i="133"/>
  <c r="G179" i="133"/>
  <c r="F179" i="133"/>
  <c r="E178" i="133"/>
  <c r="D176" i="133"/>
  <c r="E175" i="133"/>
  <c r="D175" i="133"/>
  <c r="E173" i="133"/>
  <c r="D173" i="133"/>
  <c r="E168" i="133"/>
  <c r="D168" i="133"/>
  <c r="E167" i="133"/>
  <c r="D167" i="133"/>
  <c r="E166" i="133"/>
  <c r="D166" i="133"/>
  <c r="E165" i="133"/>
  <c r="D165" i="133"/>
  <c r="E164" i="133"/>
  <c r="D164" i="133"/>
  <c r="E163" i="133"/>
  <c r="D163" i="133"/>
  <c r="E162" i="133"/>
  <c r="D162" i="133"/>
  <c r="E161" i="133"/>
  <c r="D161" i="133"/>
  <c r="E160" i="133"/>
  <c r="D160" i="133"/>
  <c r="E159" i="133"/>
  <c r="D159" i="133"/>
  <c r="E158" i="133"/>
  <c r="D158" i="133"/>
  <c r="E157" i="133"/>
  <c r="D157" i="133"/>
  <c r="E156" i="133"/>
  <c r="D156" i="133"/>
  <c r="E155" i="133"/>
  <c r="D155" i="133"/>
  <c r="E153" i="133"/>
  <c r="D153" i="133"/>
  <c r="F150" i="133"/>
  <c r="G149" i="133"/>
  <c r="F149" i="133"/>
  <c r="F148" i="133"/>
  <c r="E147" i="133"/>
  <c r="D147" i="133"/>
  <c r="G135" i="133"/>
  <c r="F135" i="133"/>
  <c r="G134" i="133"/>
  <c r="F134" i="133"/>
  <c r="E133" i="133"/>
  <c r="D133" i="133"/>
  <c r="G132" i="133"/>
  <c r="F132" i="133"/>
  <c r="G131" i="133"/>
  <c r="F131" i="133"/>
  <c r="G130" i="133"/>
  <c r="F130" i="133"/>
  <c r="F129" i="133"/>
  <c r="D128" i="133"/>
  <c r="G127" i="133"/>
  <c r="F127" i="133"/>
  <c r="G126" i="133"/>
  <c r="F126" i="133"/>
  <c r="G125" i="133"/>
  <c r="F125" i="133"/>
  <c r="G124" i="133"/>
  <c r="F124" i="133"/>
  <c r="G123" i="133"/>
  <c r="F123" i="133"/>
  <c r="G122" i="133"/>
  <c r="F122" i="133"/>
  <c r="G121" i="133"/>
  <c r="F121" i="133"/>
  <c r="G120" i="133"/>
  <c r="F120" i="133"/>
  <c r="G119" i="133"/>
  <c r="F119" i="133"/>
  <c r="G117" i="133"/>
  <c r="F117" i="133"/>
  <c r="E116" i="133"/>
  <c r="D116" i="133"/>
  <c r="D115" i="133" s="1"/>
  <c r="D114" i="133" s="1"/>
  <c r="G113" i="133"/>
  <c r="F113" i="133"/>
  <c r="G112" i="133"/>
  <c r="F112" i="133"/>
  <c r="G111" i="133"/>
  <c r="F111" i="133"/>
  <c r="G110" i="133"/>
  <c r="F110" i="133"/>
  <c r="G109" i="133"/>
  <c r="F109" i="133"/>
  <c r="G108" i="133"/>
  <c r="F108" i="133"/>
  <c r="G107" i="133"/>
  <c r="F107" i="133"/>
  <c r="G106" i="133"/>
  <c r="F106" i="133"/>
  <c r="G105" i="133"/>
  <c r="F105" i="133"/>
  <c r="G104" i="133"/>
  <c r="F104" i="133"/>
  <c r="G103" i="133"/>
  <c r="F103" i="133"/>
  <c r="E102" i="133"/>
  <c r="D102" i="133"/>
  <c r="D101" i="133" s="1"/>
  <c r="G100" i="133"/>
  <c r="F100" i="133"/>
  <c r="F98" i="133"/>
  <c r="G97" i="133"/>
  <c r="F97" i="133"/>
  <c r="G96" i="133"/>
  <c r="F96" i="133"/>
  <c r="E95" i="133"/>
  <c r="D95" i="133"/>
  <c r="G94" i="133"/>
  <c r="F94" i="133"/>
  <c r="G93" i="133"/>
  <c r="F93" i="133"/>
  <c r="E92" i="133"/>
  <c r="D92" i="133"/>
  <c r="G91" i="133"/>
  <c r="F91" i="133"/>
  <c r="G90" i="133"/>
  <c r="F90" i="133"/>
  <c r="G89" i="133"/>
  <c r="F89" i="133"/>
  <c r="G88" i="133"/>
  <c r="F88" i="133"/>
  <c r="G87" i="133"/>
  <c r="F87" i="133"/>
  <c r="E86" i="133"/>
  <c r="D86" i="133"/>
  <c r="G84" i="133"/>
  <c r="F84" i="133"/>
  <c r="E83" i="133"/>
  <c r="D83" i="133"/>
  <c r="G82" i="133"/>
  <c r="F82" i="133"/>
  <c r="E81" i="133"/>
  <c r="D81" i="133"/>
  <c r="G80" i="133"/>
  <c r="F80" i="133"/>
  <c r="E79" i="133"/>
  <c r="D79" i="133"/>
  <c r="G78" i="133"/>
  <c r="F78" i="133"/>
  <c r="G77" i="133"/>
  <c r="F77" i="133"/>
  <c r="E76" i="133"/>
  <c r="D76" i="133"/>
  <c r="G75" i="133"/>
  <c r="F75" i="133"/>
  <c r="G74" i="133"/>
  <c r="F74" i="133"/>
  <c r="G73" i="133"/>
  <c r="F73" i="133"/>
  <c r="E72" i="133"/>
  <c r="D72" i="133"/>
  <c r="F71" i="133"/>
  <c r="F70" i="133"/>
  <c r="G69" i="133"/>
  <c r="F69" i="133"/>
  <c r="G68" i="133"/>
  <c r="F68" i="133"/>
  <c r="G67" i="133"/>
  <c r="F67" i="133"/>
  <c r="G66" i="133"/>
  <c r="F66" i="133"/>
  <c r="G65" i="133"/>
  <c r="F65" i="133"/>
  <c r="G64" i="133"/>
  <c r="F64" i="133"/>
  <c r="G63" i="133"/>
  <c r="F63" i="133"/>
  <c r="G62" i="133"/>
  <c r="F62" i="133"/>
  <c r="G61" i="133"/>
  <c r="F61" i="133"/>
  <c r="G60" i="133"/>
  <c r="F60" i="133"/>
  <c r="G59" i="133"/>
  <c r="G58" i="133"/>
  <c r="F58" i="133"/>
  <c r="G57" i="133"/>
  <c r="F57" i="133"/>
  <c r="G56" i="133"/>
  <c r="F56" i="133"/>
  <c r="G55" i="133"/>
  <c r="F55" i="133"/>
  <c r="G54" i="133"/>
  <c r="F54" i="133"/>
  <c r="E53" i="133"/>
  <c r="D53" i="133"/>
  <c r="G51" i="133"/>
  <c r="F51" i="133"/>
  <c r="G50" i="133"/>
  <c r="F50" i="133"/>
  <c r="G49" i="133"/>
  <c r="F49" i="133"/>
  <c r="G48" i="133"/>
  <c r="F48" i="133"/>
  <c r="G47" i="133"/>
  <c r="F47" i="133"/>
  <c r="F46" i="133"/>
  <c r="F45" i="133"/>
  <c r="E44" i="133"/>
  <c r="D44" i="133"/>
  <c r="G43" i="133"/>
  <c r="F43" i="133"/>
  <c r="G42" i="133"/>
  <c r="F42" i="133"/>
  <c r="E41" i="133"/>
  <c r="D41" i="133"/>
  <c r="F40" i="133"/>
  <c r="G39" i="133"/>
  <c r="F39" i="133"/>
  <c r="F38" i="133"/>
  <c r="G37" i="133"/>
  <c r="F37" i="133"/>
  <c r="G36" i="133"/>
  <c r="F36" i="133"/>
  <c r="G35" i="133"/>
  <c r="F35" i="133"/>
  <c r="G34" i="133"/>
  <c r="F34" i="133"/>
  <c r="E33" i="133"/>
  <c r="D33" i="133"/>
  <c r="G32" i="133"/>
  <c r="F32" i="133"/>
  <c r="G31" i="133"/>
  <c r="F31" i="133"/>
  <c r="G30" i="133"/>
  <c r="F30" i="133"/>
  <c r="G29" i="133"/>
  <c r="F29" i="133"/>
  <c r="G28" i="133"/>
  <c r="F28" i="133"/>
  <c r="E27" i="133"/>
  <c r="D27" i="133"/>
  <c r="G26" i="133"/>
  <c r="F26" i="133"/>
  <c r="G25" i="133"/>
  <c r="F25" i="133"/>
  <c r="G24" i="133"/>
  <c r="F24" i="133"/>
  <c r="G23" i="133"/>
  <c r="F23" i="133"/>
  <c r="E22" i="133"/>
  <c r="D22" i="133"/>
  <c r="G21" i="133"/>
  <c r="F21" i="133"/>
  <c r="G20" i="133"/>
  <c r="F20" i="133"/>
  <c r="G19" i="133"/>
  <c r="F19" i="133"/>
  <c r="E18" i="133"/>
  <c r="D18" i="133"/>
  <c r="F17" i="133"/>
  <c r="G16" i="133"/>
  <c r="F16" i="133"/>
  <c r="G15" i="133"/>
  <c r="F15" i="133"/>
  <c r="G14" i="133"/>
  <c r="F14" i="133"/>
  <c r="E13" i="133"/>
  <c r="D13" i="133"/>
  <c r="G10" i="133"/>
  <c r="F10" i="133"/>
  <c r="G9" i="133"/>
  <c r="F9" i="133"/>
  <c r="E8" i="133"/>
  <c r="D8" i="133"/>
  <c r="G6" i="133"/>
  <c r="F6" i="133"/>
  <c r="G5" i="133"/>
  <c r="F5" i="133"/>
  <c r="E4" i="133"/>
  <c r="D4" i="133"/>
  <c r="F953" i="133" l="1"/>
  <c r="E139" i="133"/>
  <c r="G193" i="133"/>
  <c r="F1118" i="133"/>
  <c r="G1128" i="133"/>
  <c r="F451" i="133"/>
  <c r="F175" i="133"/>
  <c r="F891" i="133"/>
  <c r="F950" i="133"/>
  <c r="G960" i="133"/>
  <c r="G1098" i="133"/>
  <c r="F1132" i="133"/>
  <c r="G173" i="133"/>
  <c r="F238" i="133"/>
  <c r="G628" i="133"/>
  <c r="F1020" i="133"/>
  <c r="F1140" i="133"/>
  <c r="F727" i="133"/>
  <c r="D937" i="133"/>
  <c r="D85" i="133"/>
  <c r="E171" i="133"/>
  <c r="G171" i="133" s="1"/>
  <c r="D282" i="133"/>
  <c r="D304" i="133"/>
  <c r="F835" i="133"/>
  <c r="E1097" i="133"/>
  <c r="F1097" i="133" s="1"/>
  <c r="F173" i="133"/>
  <c r="G175" i="133"/>
  <c r="F425" i="133"/>
  <c r="F589" i="133"/>
  <c r="F1036" i="133"/>
  <c r="D1087" i="133"/>
  <c r="F1160" i="133"/>
  <c r="E1049" i="133"/>
  <c r="G1054" i="133"/>
  <c r="G1051" i="133"/>
  <c r="D705" i="133"/>
  <c r="G8" i="133"/>
  <c r="F79" i="133"/>
  <c r="G83" i="133"/>
  <c r="G86" i="133"/>
  <c r="G92" i="133"/>
  <c r="G167" i="133"/>
  <c r="D174" i="133"/>
  <c r="G238" i="133"/>
  <c r="F417" i="133"/>
  <c r="E627" i="133"/>
  <c r="G627" i="133" s="1"/>
  <c r="G636" i="133"/>
  <c r="G727" i="133"/>
  <c r="F963" i="133"/>
  <c r="G1010" i="133"/>
  <c r="F1032" i="133"/>
  <c r="F1164" i="133"/>
  <c r="E174" i="133"/>
  <c r="G574" i="133"/>
  <c r="F722" i="133"/>
  <c r="D726" i="133"/>
  <c r="F960" i="133"/>
  <c r="G999" i="133"/>
  <c r="F1024" i="133"/>
  <c r="F1150" i="133"/>
  <c r="F41" i="133"/>
  <c r="E154" i="133"/>
  <c r="E152" i="133" s="1"/>
  <c r="G156" i="133"/>
  <c r="G158" i="133"/>
  <c r="G160" i="133"/>
  <c r="G162" i="133"/>
  <c r="G164" i="133"/>
  <c r="G168" i="133"/>
  <c r="D202" i="133"/>
  <c r="F347" i="133"/>
  <c r="G369" i="133"/>
  <c r="G374" i="133"/>
  <c r="F418" i="133"/>
  <c r="F503" i="133"/>
  <c r="F628" i="133"/>
  <c r="D674" i="133"/>
  <c r="G687" i="133"/>
  <c r="E726" i="133"/>
  <c r="D893" i="133"/>
  <c r="G899" i="133"/>
  <c r="E903" i="133"/>
  <c r="F909" i="133"/>
  <c r="F943" i="133"/>
  <c r="F959" i="133"/>
  <c r="E1038" i="133"/>
  <c r="E1127" i="133"/>
  <c r="G1156" i="133"/>
  <c r="F1165" i="133"/>
  <c r="F302" i="133"/>
  <c r="G787" i="133"/>
  <c r="F687" i="133"/>
  <c r="G959" i="133"/>
  <c r="E1023" i="133"/>
  <c r="G1023" i="133" s="1"/>
  <c r="D1050" i="133"/>
  <c r="F1050" i="133" s="1"/>
  <c r="E1168" i="133"/>
  <c r="F244" i="133"/>
  <c r="F264" i="133"/>
  <c r="F365" i="133"/>
  <c r="F701" i="133"/>
  <c r="F723" i="133"/>
  <c r="G735" i="133"/>
  <c r="F752" i="133"/>
  <c r="F801" i="133"/>
  <c r="G835" i="133"/>
  <c r="G855" i="133"/>
  <c r="G863" i="133"/>
  <c r="G922" i="133"/>
  <c r="D956" i="133"/>
  <c r="F956" i="133" s="1"/>
  <c r="F973" i="133"/>
  <c r="F1010" i="133"/>
  <c r="F1028" i="133"/>
  <c r="G1177" i="133"/>
  <c r="F193" i="133"/>
  <c r="D240" i="133"/>
  <c r="G503" i="133"/>
  <c r="G147" i="133"/>
  <c r="F155" i="133"/>
  <c r="F157" i="133"/>
  <c r="F159" i="133"/>
  <c r="F161" i="133"/>
  <c r="F163" i="133"/>
  <c r="D192" i="133"/>
  <c r="F254" i="133"/>
  <c r="G331" i="133"/>
  <c r="F481" i="133"/>
  <c r="D486" i="133"/>
  <c r="D480" i="133"/>
  <c r="E501" i="133"/>
  <c r="F506" i="133"/>
  <c r="F648" i="133"/>
  <c r="F657" i="133"/>
  <c r="G738" i="133"/>
  <c r="F867" i="133"/>
  <c r="G1015" i="133"/>
  <c r="G1031" i="133"/>
  <c r="D1035" i="133"/>
  <c r="F1082" i="133"/>
  <c r="G1160" i="133"/>
  <c r="E480" i="133"/>
  <c r="F493" i="133"/>
  <c r="F636" i="133"/>
  <c r="F165" i="133"/>
  <c r="G484" i="133"/>
  <c r="F465" i="133"/>
  <c r="E399" i="133"/>
  <c r="F386" i="133"/>
  <c r="F397" i="133"/>
  <c r="F368" i="133"/>
  <c r="F369" i="133"/>
  <c r="F166" i="133"/>
  <c r="G166" i="133"/>
  <c r="G220" i="133"/>
  <c r="E219" i="133"/>
  <c r="G219" i="133" s="1"/>
  <c r="F383" i="133"/>
  <c r="D382" i="133"/>
  <c r="D381" i="133" s="1"/>
  <c r="G587" i="133"/>
  <c r="F587" i="133"/>
  <c r="F632" i="133"/>
  <c r="G632" i="133"/>
  <c r="G675" i="133"/>
  <c r="E172" i="133"/>
  <c r="D1007" i="133"/>
  <c r="G1007" i="133" s="1"/>
  <c r="F1008" i="133"/>
  <c r="F1153" i="133"/>
  <c r="D1152" i="133"/>
  <c r="D1149" i="133" s="1"/>
  <c r="F27" i="133"/>
  <c r="F44" i="133"/>
  <c r="F279" i="133"/>
  <c r="D275" i="133"/>
  <c r="G296" i="133"/>
  <c r="F309" i="133"/>
  <c r="G368" i="133"/>
  <c r="G383" i="133"/>
  <c r="G400" i="133"/>
  <c r="D399" i="133"/>
  <c r="F400" i="133"/>
  <c r="F422" i="133"/>
  <c r="D421" i="133"/>
  <c r="F438" i="133"/>
  <c r="D437" i="133"/>
  <c r="F437" i="133" s="1"/>
  <c r="D607" i="133"/>
  <c r="G607" i="133" s="1"/>
  <c r="G608" i="133"/>
  <c r="F675" i="133"/>
  <c r="D678" i="133"/>
  <c r="F678" i="133" s="1"/>
  <c r="F679" i="133"/>
  <c r="D700" i="133"/>
  <c r="F782" i="133"/>
  <c r="G782" i="133"/>
  <c r="E781" i="133"/>
  <c r="E870" i="133"/>
  <c r="F967" i="133"/>
  <c r="F1031" i="133"/>
  <c r="F1079" i="133"/>
  <c r="E138" i="133"/>
  <c r="F1177" i="133"/>
  <c r="D99" i="133"/>
  <c r="G155" i="133"/>
  <c r="G157" i="133"/>
  <c r="G159" i="133"/>
  <c r="G161" i="133"/>
  <c r="G163" i="133"/>
  <c r="G165" i="133"/>
  <c r="F168" i="133"/>
  <c r="E177" i="133"/>
  <c r="G178" i="133"/>
  <c r="F178" i="133"/>
  <c r="G204" i="133"/>
  <c r="E203" i="133"/>
  <c r="G203" i="133" s="1"/>
  <c r="G279" i="133"/>
  <c r="G396" i="133"/>
  <c r="G498" i="133"/>
  <c r="E497" i="133"/>
  <c r="G497" i="133" s="1"/>
  <c r="G506" i="133"/>
  <c r="G510" i="133"/>
  <c r="E509" i="133"/>
  <c r="E508" i="133" s="1"/>
  <c r="E586" i="133"/>
  <c r="F598" i="133"/>
  <c r="G598" i="133"/>
  <c r="F662" i="133"/>
  <c r="D661" i="133"/>
  <c r="E674" i="133"/>
  <c r="D696" i="133"/>
  <c r="D682" i="133" s="1"/>
  <c r="F697" i="133"/>
  <c r="G701" i="133"/>
  <c r="F706" i="133"/>
  <c r="E711" i="133"/>
  <c r="D859" i="133"/>
  <c r="F859" i="133" s="1"/>
  <c r="F860" i="133"/>
  <c r="G943" i="133"/>
  <c r="G1082" i="133"/>
  <c r="E1081" i="133"/>
  <c r="G1081" i="133" s="1"/>
  <c r="G1164" i="133"/>
  <c r="G1172" i="133"/>
  <c r="E1176" i="133"/>
  <c r="G1176" i="133" s="1"/>
  <c r="G102" i="133"/>
  <c r="G133" i="133"/>
  <c r="F156" i="133"/>
  <c r="F158" i="133"/>
  <c r="F160" i="133"/>
  <c r="F162" i="133"/>
  <c r="F164" i="133"/>
  <c r="F167" i="133"/>
  <c r="E326" i="133"/>
  <c r="E320" i="133" s="1"/>
  <c r="F374" i="133"/>
  <c r="G386" i="133"/>
  <c r="F407" i="133"/>
  <c r="F498" i="133"/>
  <c r="D643" i="133"/>
  <c r="G662" i="133"/>
  <c r="E661" i="133"/>
  <c r="E683" i="133"/>
  <c r="G683" i="133" s="1"/>
  <c r="G684" i="133"/>
  <c r="D758" i="133"/>
  <c r="G758" i="133" s="1"/>
  <c r="F759" i="133"/>
  <c r="G895" i="133"/>
  <c r="E894" i="133"/>
  <c r="F894" i="133" s="1"/>
  <c r="F1015" i="133"/>
  <c r="G1018" i="133"/>
  <c r="F1018" i="133"/>
  <c r="G1028" i="133"/>
  <c r="E1027" i="133"/>
  <c r="G1027" i="133" s="1"/>
  <c r="G1036" i="133"/>
  <c r="E1035" i="133"/>
  <c r="G13" i="133"/>
  <c r="G72" i="133"/>
  <c r="G76" i="133"/>
  <c r="G153" i="133"/>
  <c r="G186" i="133"/>
  <c r="G235" i="133"/>
  <c r="F241" i="133"/>
  <c r="G259" i="133"/>
  <c r="G355" i="133"/>
  <c r="G365" i="133"/>
  <c r="E381" i="133"/>
  <c r="G438" i="133"/>
  <c r="G1074" i="133"/>
  <c r="F1143" i="133"/>
  <c r="D1142" i="133"/>
  <c r="D1139" i="133" s="1"/>
  <c r="G1146" i="133"/>
  <c r="G1153" i="133"/>
  <c r="E1152" i="133"/>
  <c r="G18" i="133"/>
  <c r="F22" i="133"/>
  <c r="G53" i="133"/>
  <c r="F81" i="133"/>
  <c r="G95" i="133"/>
  <c r="G116" i="133"/>
  <c r="F195" i="133"/>
  <c r="G208" i="133"/>
  <c r="G225" i="133"/>
  <c r="F249" i="133"/>
  <c r="F272" i="133"/>
  <c r="F306" i="133"/>
  <c r="F314" i="133"/>
  <c r="F352" i="133"/>
  <c r="F362" i="133"/>
  <c r="G397" i="133"/>
  <c r="G417" i="133"/>
  <c r="G425" i="133"/>
  <c r="D502" i="133"/>
  <c r="F510" i="133"/>
  <c r="D509" i="133"/>
  <c r="D508" i="133" s="1"/>
  <c r="G658" i="133"/>
  <c r="D170" i="133"/>
  <c r="F709" i="133"/>
  <c r="G852" i="133"/>
  <c r="F899" i="133"/>
  <c r="G973" i="133"/>
  <c r="G1024" i="133"/>
  <c r="G1032" i="133"/>
  <c r="G1059" i="133"/>
  <c r="F1098" i="133"/>
  <c r="G1132" i="133"/>
  <c r="G1147" i="133"/>
  <c r="G1165" i="133"/>
  <c r="F1169" i="133"/>
  <c r="G1169" i="133"/>
  <c r="G418" i="133"/>
  <c r="F433" i="133"/>
  <c r="F441" i="133"/>
  <c r="F574" i="133"/>
  <c r="F608" i="133"/>
  <c r="G648" i="133"/>
  <c r="F684" i="133"/>
  <c r="F738" i="133"/>
  <c r="G812" i="133"/>
  <c r="F855" i="133"/>
  <c r="G939" i="133"/>
  <c r="F979" i="133"/>
  <c r="G1043" i="133"/>
  <c r="D1078" i="133"/>
  <c r="F1094" i="133"/>
  <c r="G1105" i="133"/>
  <c r="G1140" i="133"/>
  <c r="G309" i="133"/>
  <c r="F153" i="133"/>
  <c r="E271" i="133"/>
  <c r="G272" i="133"/>
  <c r="E258" i="133"/>
  <c r="F258" i="133" s="1"/>
  <c r="F259" i="133"/>
  <c r="E140" i="133"/>
  <c r="G241" i="133"/>
  <c r="E240" i="133"/>
  <c r="F225" i="133"/>
  <c r="F220" i="133"/>
  <c r="F102" i="133"/>
  <c r="E101" i="133"/>
  <c r="G101" i="133" s="1"/>
  <c r="F116" i="133"/>
  <c r="E115" i="133"/>
  <c r="G115" i="133" s="1"/>
  <c r="F83" i="133"/>
  <c r="G27" i="133"/>
  <c r="F33" i="133"/>
  <c r="G22" i="133"/>
  <c r="F18" i="133"/>
  <c r="F13" i="133"/>
  <c r="F4" i="133"/>
  <c r="F284" i="133"/>
  <c r="E300" i="133"/>
  <c r="E373" i="133"/>
  <c r="G487" i="133"/>
  <c r="F487" i="133"/>
  <c r="F515" i="133"/>
  <c r="D514" i="133"/>
  <c r="F748" i="133"/>
  <c r="G748" i="133"/>
  <c r="F984" i="133"/>
  <c r="G984" i="133"/>
  <c r="D12" i="133"/>
  <c r="G41" i="133"/>
  <c r="F76" i="133"/>
  <c r="F133" i="133"/>
  <c r="F217" i="133"/>
  <c r="D138" i="133"/>
  <c r="F235" i="133"/>
  <c r="D248" i="133"/>
  <c r="F248" i="133" s="1"/>
  <c r="F296" i="133"/>
  <c r="E305" i="133"/>
  <c r="G306" i="133"/>
  <c r="G314" i="133"/>
  <c r="E313" i="133"/>
  <c r="F323" i="133"/>
  <c r="D321" i="133"/>
  <c r="F339" i="133"/>
  <c r="G339" i="133"/>
  <c r="D185" i="133"/>
  <c r="G185" i="133" s="1"/>
  <c r="F344" i="133"/>
  <c r="D346" i="133"/>
  <c r="F355" i="133"/>
  <c r="G362" i="133"/>
  <c r="E361" i="133"/>
  <c r="F377" i="133"/>
  <c r="D376" i="133"/>
  <c r="G376" i="133" s="1"/>
  <c r="F394" i="133"/>
  <c r="F396" i="133"/>
  <c r="F612" i="133"/>
  <c r="D611" i="133"/>
  <c r="G645" i="133"/>
  <c r="F645" i="133"/>
  <c r="E644" i="133"/>
  <c r="G709" i="133"/>
  <c r="G734" i="133"/>
  <c r="E733" i="133"/>
  <c r="G804" i="133"/>
  <c r="F804" i="133"/>
  <c r="E803" i="133"/>
  <c r="F816" i="133"/>
  <c r="D810" i="133"/>
  <c r="G877" i="133"/>
  <c r="G979" i="133"/>
  <c r="E978" i="133"/>
  <c r="G1064" i="133"/>
  <c r="E1063" i="133"/>
  <c r="G1088" i="133"/>
  <c r="F1088" i="133"/>
  <c r="E1087" i="133"/>
  <c r="E12" i="133"/>
  <c r="G33" i="133"/>
  <c r="F59" i="133"/>
  <c r="F72" i="133"/>
  <c r="G79" i="133"/>
  <c r="F92" i="133"/>
  <c r="F95" i="133"/>
  <c r="E128" i="133"/>
  <c r="G128" i="133" s="1"/>
  <c r="F147" i="133"/>
  <c r="E184" i="133"/>
  <c r="F186" i="133"/>
  <c r="D188" i="133"/>
  <c r="F189" i="133"/>
  <c r="G195" i="133"/>
  <c r="E192" i="133"/>
  <c r="F204" i="133"/>
  <c r="F208" i="133"/>
  <c r="D216" i="133"/>
  <c r="G244" i="133"/>
  <c r="D253" i="133"/>
  <c r="G253" i="133" s="1"/>
  <c r="G254" i="133"/>
  <c r="D256" i="133"/>
  <c r="G264" i="133"/>
  <c r="F276" i="133"/>
  <c r="D301" i="133"/>
  <c r="G301" i="133" s="1"/>
  <c r="G302" i="133"/>
  <c r="G323" i="133"/>
  <c r="F331" i="133"/>
  <c r="G344" i="133"/>
  <c r="E343" i="133"/>
  <c r="G347" i="133"/>
  <c r="G352" i="133"/>
  <c r="E351" i="133"/>
  <c r="F351" i="133" s="1"/>
  <c r="G410" i="133"/>
  <c r="F410" i="133"/>
  <c r="F454" i="133"/>
  <c r="D453" i="133"/>
  <c r="D457" i="133"/>
  <c r="G589" i="133"/>
  <c r="G612" i="133"/>
  <c r="G657" i="133"/>
  <c r="E656" i="133"/>
  <c r="D747" i="133"/>
  <c r="G764" i="133"/>
  <c r="F764" i="133"/>
  <c r="F778" i="133"/>
  <c r="D777" i="133"/>
  <c r="F812" i="133"/>
  <c r="G816" i="133"/>
  <c r="F851" i="133"/>
  <c r="D850" i="133"/>
  <c r="F1102" i="133"/>
  <c r="D1101" i="133"/>
  <c r="G1102" i="133"/>
  <c r="F328" i="133"/>
  <c r="D327" i="133"/>
  <c r="G328" i="133"/>
  <c r="D350" i="133"/>
  <c r="G409" i="133"/>
  <c r="F409" i="133"/>
  <c r="G477" i="133"/>
  <c r="F477" i="133"/>
  <c r="E476" i="133"/>
  <c r="E85" i="133"/>
  <c r="G249" i="133"/>
  <c r="E295" i="133"/>
  <c r="F318" i="133"/>
  <c r="D154" i="133"/>
  <c r="G4" i="133"/>
  <c r="F8" i="133"/>
  <c r="F53" i="133"/>
  <c r="G81" i="133"/>
  <c r="F86" i="133"/>
  <c r="E144" i="133"/>
  <c r="G217" i="133"/>
  <c r="D144" i="133"/>
  <c r="D139" i="133"/>
  <c r="G276" i="133"/>
  <c r="E275" i="133"/>
  <c r="D317" i="133"/>
  <c r="F317" i="133" s="1"/>
  <c r="G318" i="133"/>
  <c r="F340" i="133"/>
  <c r="G340" i="133"/>
  <c r="D361" i="133"/>
  <c r="G422" i="133"/>
  <c r="E421" i="133"/>
  <c r="G454" i="133"/>
  <c r="E453" i="133"/>
  <c r="F484" i="133"/>
  <c r="D656" i="133"/>
  <c r="G665" i="133"/>
  <c r="F665" i="133"/>
  <c r="G713" i="133"/>
  <c r="F713" i="133"/>
  <c r="E712" i="133"/>
  <c r="E705" i="133" s="1"/>
  <c r="E811" i="133"/>
  <c r="F831" i="133"/>
  <c r="D830" i="133"/>
  <c r="G851" i="133"/>
  <c r="E850" i="133"/>
  <c r="D915" i="133"/>
  <c r="D945" i="133"/>
  <c r="E952" i="133"/>
  <c r="G1112" i="133"/>
  <c r="F1112" i="133"/>
  <c r="D1111" i="133"/>
  <c r="G1135" i="133"/>
  <c r="F1135" i="133"/>
  <c r="G460" i="133"/>
  <c r="E459" i="133"/>
  <c r="G488" i="133"/>
  <c r="F488" i="133"/>
  <c r="G512" i="133"/>
  <c r="F512" i="133"/>
  <c r="F570" i="133"/>
  <c r="D569" i="133"/>
  <c r="G593" i="133"/>
  <c r="E592" i="133"/>
  <c r="F592" i="133" s="1"/>
  <c r="F734" i="133"/>
  <c r="G947" i="133"/>
  <c r="F947" i="133"/>
  <c r="E946" i="133"/>
  <c r="F946" i="133" s="1"/>
  <c r="D971" i="133"/>
  <c r="D1039" i="133"/>
  <c r="G1039" i="133" s="1"/>
  <c r="F1040" i="133"/>
  <c r="F1064" i="133"/>
  <c r="G1091" i="133"/>
  <c r="F1091" i="133"/>
  <c r="G377" i="133"/>
  <c r="F460" i="133"/>
  <c r="F593" i="133"/>
  <c r="D733" i="133"/>
  <c r="G752" i="133"/>
  <c r="E746" i="133"/>
  <c r="G778" i="133"/>
  <c r="E858" i="133"/>
  <c r="G872" i="133"/>
  <c r="F872" i="133"/>
  <c r="D871" i="133"/>
  <c r="D904" i="133"/>
  <c r="F905" i="133"/>
  <c r="G917" i="133"/>
  <c r="E916" i="133"/>
  <c r="G966" i="133"/>
  <c r="E965" i="133"/>
  <c r="G965" i="133" s="1"/>
  <c r="D1070" i="133"/>
  <c r="G1070" i="133" s="1"/>
  <c r="F1071" i="133"/>
  <c r="E1100" i="133"/>
  <c r="G1115" i="133"/>
  <c r="E1114" i="133"/>
  <c r="F1114" i="133" s="1"/>
  <c r="F1162" i="133"/>
  <c r="D1159" i="133"/>
  <c r="F1159" i="133" s="1"/>
  <c r="G496" i="133"/>
  <c r="G515" i="133"/>
  <c r="G570" i="133"/>
  <c r="G831" i="133"/>
  <c r="E972" i="133"/>
  <c r="D978" i="133"/>
  <c r="E1006" i="133"/>
  <c r="E1014" i="133"/>
  <c r="G1014" i="133" s="1"/>
  <c r="F1051" i="133"/>
  <c r="F1054" i="133"/>
  <c r="D1063" i="133"/>
  <c r="F1128" i="133"/>
  <c r="G1162" i="133"/>
  <c r="F1172" i="133"/>
  <c r="D1171" i="133"/>
  <c r="G433" i="133"/>
  <c r="G441" i="133"/>
  <c r="G465" i="133"/>
  <c r="G493" i="133"/>
  <c r="E514" i="133"/>
  <c r="E569" i="133"/>
  <c r="E611" i="133"/>
  <c r="D631" i="133"/>
  <c r="F658" i="133"/>
  <c r="G679" i="133"/>
  <c r="G697" i="133"/>
  <c r="D711" i="133"/>
  <c r="F735" i="133"/>
  <c r="G759" i="133"/>
  <c r="E777" i="133"/>
  <c r="E757" i="133" s="1"/>
  <c r="F787" i="133"/>
  <c r="D780" i="133"/>
  <c r="E830" i="133"/>
  <c r="F852" i="133"/>
  <c r="G860" i="133"/>
  <c r="F863" i="133"/>
  <c r="G867" i="133"/>
  <c r="E866" i="133"/>
  <c r="F922" i="133"/>
  <c r="E938" i="133"/>
  <c r="G967" i="133"/>
  <c r="F999" i="133"/>
  <c r="F1003" i="133"/>
  <c r="E1058" i="133"/>
  <c r="F1059" i="133"/>
  <c r="E1077" i="133"/>
  <c r="G1118" i="133"/>
  <c r="D1131" i="133"/>
  <c r="G1143" i="133"/>
  <c r="E1142" i="133"/>
  <c r="F1156" i="133"/>
  <c r="F962" i="133"/>
  <c r="F966" i="133"/>
  <c r="G1003" i="133"/>
  <c r="E1002" i="133"/>
  <c r="G1002" i="133" s="1"/>
  <c r="F1043" i="133"/>
  <c r="F1074" i="133"/>
  <c r="F1105" i="133"/>
  <c r="F1115" i="133"/>
  <c r="F1146" i="133"/>
  <c r="F877" i="133"/>
  <c r="F895" i="133"/>
  <c r="F917" i="133"/>
  <c r="F939" i="133"/>
  <c r="G950" i="133"/>
  <c r="G1008" i="133"/>
  <c r="G1020" i="133"/>
  <c r="E1017" i="133"/>
  <c r="G1040" i="133"/>
  <c r="G1071" i="133"/>
  <c r="G1079" i="133"/>
  <c r="F1147" i="133"/>
  <c r="E1135" i="130"/>
  <c r="E143" i="133" l="1"/>
  <c r="D143" i="133"/>
  <c r="F758" i="133"/>
  <c r="F240" i="133"/>
  <c r="F171" i="133"/>
  <c r="G1097" i="133"/>
  <c r="G674" i="133"/>
  <c r="G138" i="133"/>
  <c r="F1023" i="133"/>
  <c r="E682" i="133"/>
  <c r="G682" i="133" s="1"/>
  <c r="F850" i="133"/>
  <c r="G174" i="133"/>
  <c r="E216" i="133"/>
  <c r="G216" i="133" s="1"/>
  <c r="G85" i="133"/>
  <c r="G192" i="133"/>
  <c r="F1081" i="133"/>
  <c r="D591" i="133"/>
  <c r="F509" i="133"/>
  <c r="F144" i="133"/>
  <c r="G678" i="133"/>
  <c r="E1022" i="133"/>
  <c r="F726" i="133"/>
  <c r="D725" i="133"/>
  <c r="D704" i="133" s="1"/>
  <c r="D952" i="133"/>
  <c r="F952" i="133" s="1"/>
  <c r="G1035" i="133"/>
  <c r="F480" i="133"/>
  <c r="G956" i="133"/>
  <c r="G726" i="133"/>
  <c r="E725" i="133"/>
  <c r="F174" i="133"/>
  <c r="F627" i="133"/>
  <c r="E780" i="133"/>
  <c r="G780" i="133" s="1"/>
  <c r="G696" i="133"/>
  <c r="F683" i="133"/>
  <c r="G509" i="133"/>
  <c r="D677" i="133"/>
  <c r="F677" i="133" s="1"/>
  <c r="F382" i="133"/>
  <c r="G1050" i="133"/>
  <c r="D1049" i="133"/>
  <c r="F733" i="133"/>
  <c r="G437" i="133"/>
  <c r="F219" i="133"/>
  <c r="F661" i="133"/>
  <c r="F674" i="133"/>
  <c r="F421" i="133"/>
  <c r="E380" i="133"/>
  <c r="G381" i="133"/>
  <c r="F1002" i="133"/>
  <c r="G1152" i="133"/>
  <c r="E1149" i="133"/>
  <c r="G1149" i="133" s="1"/>
  <c r="G586" i="133"/>
  <c r="F586" i="133"/>
  <c r="E176" i="133"/>
  <c r="G177" i="133"/>
  <c r="G399" i="133"/>
  <c r="F399" i="133"/>
  <c r="D142" i="133"/>
  <c r="G139" i="133"/>
  <c r="F502" i="133"/>
  <c r="D501" i="133"/>
  <c r="D500" i="133" s="1"/>
  <c r="F1027" i="133"/>
  <c r="F700" i="133"/>
  <c r="G700" i="133"/>
  <c r="D699" i="133"/>
  <c r="D681" i="133" s="1"/>
  <c r="G514" i="133"/>
  <c r="G859" i="133"/>
  <c r="F965" i="133"/>
  <c r="F497" i="133"/>
  <c r="G382" i="133"/>
  <c r="F203" i="133"/>
  <c r="D420" i="133"/>
  <c r="F607" i="133"/>
  <c r="G661" i="133"/>
  <c r="D169" i="133"/>
  <c r="D152" i="133" s="1"/>
  <c r="G152" i="133" s="1"/>
  <c r="F696" i="133"/>
  <c r="F1176" i="133"/>
  <c r="E1078" i="133"/>
  <c r="F781" i="133"/>
  <c r="G781" i="133"/>
  <c r="D660" i="133"/>
  <c r="G502" i="133"/>
  <c r="F1152" i="133"/>
  <c r="F1007" i="133"/>
  <c r="D1006" i="133"/>
  <c r="F1006" i="133" s="1"/>
  <c r="F711" i="133"/>
  <c r="F486" i="133"/>
  <c r="G453" i="133"/>
  <c r="D858" i="133"/>
  <c r="G858" i="133" s="1"/>
  <c r="G656" i="133"/>
  <c r="E202" i="133"/>
  <c r="G202" i="133" s="1"/>
  <c r="F177" i="133"/>
  <c r="E893" i="133"/>
  <c r="G894" i="133"/>
  <c r="F1035" i="133"/>
  <c r="E660" i="133"/>
  <c r="G172" i="133"/>
  <c r="E170" i="133"/>
  <c r="F172" i="133"/>
  <c r="F271" i="133"/>
  <c r="G271" i="133"/>
  <c r="E256" i="133"/>
  <c r="E252" i="133" s="1"/>
  <c r="G258" i="133"/>
  <c r="G140" i="133"/>
  <c r="F140" i="133"/>
  <c r="F139" i="133"/>
  <c r="E137" i="133"/>
  <c r="G240" i="133"/>
  <c r="F101" i="133"/>
  <c r="F115" i="133"/>
  <c r="E114" i="133"/>
  <c r="E99" i="133" s="1"/>
  <c r="G283" i="133"/>
  <c r="F283" i="133"/>
  <c r="G1142" i="133"/>
  <c r="E1139" i="133"/>
  <c r="F1139" i="133" s="1"/>
  <c r="G569" i="133"/>
  <c r="E568" i="133"/>
  <c r="F904" i="133"/>
  <c r="D903" i="133"/>
  <c r="F903" i="133" s="1"/>
  <c r="G459" i="133"/>
  <c r="E457" i="133"/>
  <c r="E456" i="133" s="1"/>
  <c r="G712" i="133"/>
  <c r="F712" i="133"/>
  <c r="F453" i="133"/>
  <c r="G1087" i="133"/>
  <c r="F1087" i="133"/>
  <c r="F508" i="133"/>
  <c r="F381" i="133"/>
  <c r="D380" i="133"/>
  <c r="F1142" i="133"/>
  <c r="E915" i="133"/>
  <c r="G916" i="133"/>
  <c r="D829" i="133"/>
  <c r="F830" i="133"/>
  <c r="F656" i="133"/>
  <c r="D360" i="133"/>
  <c r="D349" i="133" s="1"/>
  <c r="F361" i="133"/>
  <c r="G144" i="133"/>
  <c r="F1101" i="133"/>
  <c r="G1101" i="133"/>
  <c r="D1100" i="133"/>
  <c r="G1100" i="133" s="1"/>
  <c r="F777" i="133"/>
  <c r="D757" i="133"/>
  <c r="G351" i="133"/>
  <c r="E350" i="133"/>
  <c r="F350" i="133" s="1"/>
  <c r="D313" i="133"/>
  <c r="F313" i="133" s="1"/>
  <c r="G978" i="133"/>
  <c r="E977" i="133"/>
  <c r="G361" i="133"/>
  <c r="E360" i="133"/>
  <c r="F321" i="133"/>
  <c r="F12" i="133"/>
  <c r="D11" i="133"/>
  <c r="G321" i="133"/>
  <c r="G1131" i="133"/>
  <c r="F1131" i="133"/>
  <c r="D1127" i="133"/>
  <c r="F631" i="133"/>
  <c r="D630" i="133"/>
  <c r="G631" i="133"/>
  <c r="F1171" i="133"/>
  <c r="D1168" i="133"/>
  <c r="G1171" i="133"/>
  <c r="F1063" i="133"/>
  <c r="D1062" i="133"/>
  <c r="F978" i="133"/>
  <c r="D977" i="133"/>
  <c r="D970" i="133"/>
  <c r="D568" i="133"/>
  <c r="F569" i="133"/>
  <c r="E435" i="133"/>
  <c r="F916" i="133"/>
  <c r="G421" i="133"/>
  <c r="E420" i="133"/>
  <c r="G275" i="133"/>
  <c r="G711" i="133"/>
  <c r="G476" i="133"/>
  <c r="F476" i="133"/>
  <c r="G317" i="133"/>
  <c r="F747" i="133"/>
  <c r="D746" i="133"/>
  <c r="F746" i="133" s="1"/>
  <c r="G747" i="133"/>
  <c r="D456" i="133"/>
  <c r="D252" i="133"/>
  <c r="F253" i="133"/>
  <c r="G12" i="133"/>
  <c r="E11" i="133"/>
  <c r="G803" i="133"/>
  <c r="F803" i="133"/>
  <c r="F611" i="133"/>
  <c r="D610" i="133"/>
  <c r="G480" i="133"/>
  <c r="D184" i="133"/>
  <c r="F184" i="133" s="1"/>
  <c r="F185" i="133"/>
  <c r="F305" i="133"/>
  <c r="G305" i="133"/>
  <c r="E304" i="133"/>
  <c r="E142" i="133"/>
  <c r="D137" i="133"/>
  <c r="F138" i="133"/>
  <c r="F275" i="133"/>
  <c r="F192" i="133"/>
  <c r="G938" i="133"/>
  <c r="E937" i="133"/>
  <c r="G830" i="133"/>
  <c r="E829" i="133"/>
  <c r="F1039" i="133"/>
  <c r="D1038" i="133"/>
  <c r="G946" i="133"/>
  <c r="E945" i="133"/>
  <c r="G945" i="133" s="1"/>
  <c r="G592" i="133"/>
  <c r="E591" i="133"/>
  <c r="F327" i="133"/>
  <c r="G327" i="133"/>
  <c r="D326" i="133"/>
  <c r="G508" i="133"/>
  <c r="E500" i="133"/>
  <c r="G343" i="133"/>
  <c r="D201" i="133"/>
  <c r="F346" i="133"/>
  <c r="G346" i="133"/>
  <c r="F938" i="133"/>
  <c r="E1096" i="133"/>
  <c r="F1070" i="133"/>
  <c r="D1077" i="133"/>
  <c r="F1077" i="133" s="1"/>
  <c r="G871" i="133"/>
  <c r="D870" i="133"/>
  <c r="F871" i="133"/>
  <c r="D435" i="133"/>
  <c r="G295" i="133"/>
  <c r="E282" i="133"/>
  <c r="F295" i="133"/>
  <c r="G1017" i="133"/>
  <c r="F1017" i="133"/>
  <c r="G1058" i="133"/>
  <c r="F1058" i="133"/>
  <c r="G866" i="133"/>
  <c r="F866" i="133"/>
  <c r="G777" i="133"/>
  <c r="G611" i="133"/>
  <c r="E610" i="133"/>
  <c r="G972" i="133"/>
  <c r="E971" i="133"/>
  <c r="F971" i="133" s="1"/>
  <c r="G1114" i="133"/>
  <c r="E1111" i="133"/>
  <c r="G1111" i="133" s="1"/>
  <c r="G1159" i="133"/>
  <c r="F972" i="133"/>
  <c r="G850" i="133"/>
  <c r="G811" i="133"/>
  <c r="F811" i="133"/>
  <c r="E810" i="133"/>
  <c r="G810" i="133" s="1"/>
  <c r="G486" i="133"/>
  <c r="F154" i="133"/>
  <c r="G154" i="133"/>
  <c r="F705" i="133"/>
  <c r="F85" i="133"/>
  <c r="F459" i="133"/>
  <c r="F301" i="133"/>
  <c r="D300" i="133"/>
  <c r="G300" i="133" s="1"/>
  <c r="F188" i="133"/>
  <c r="G188" i="133"/>
  <c r="G1063" i="133"/>
  <c r="E1062" i="133"/>
  <c r="G733" i="133"/>
  <c r="G644" i="133"/>
  <c r="F644" i="133"/>
  <c r="E643" i="133"/>
  <c r="F376" i="133"/>
  <c r="D373" i="133"/>
  <c r="F373" i="133" s="1"/>
  <c r="F1014" i="133"/>
  <c r="F514" i="133"/>
  <c r="F343" i="133"/>
  <c r="F128" i="133"/>
  <c r="G248" i="133"/>
  <c r="E511" i="130"/>
  <c r="D511" i="130"/>
  <c r="D169" i="130"/>
  <c r="E151" i="130"/>
  <c r="D941" i="130"/>
  <c r="E941" i="130"/>
  <c r="F945" i="133" l="1"/>
  <c r="G313" i="133"/>
  <c r="D869" i="133"/>
  <c r="E681" i="133"/>
  <c r="G681" i="133" s="1"/>
  <c r="F591" i="133"/>
  <c r="E869" i="133"/>
  <c r="E756" i="133"/>
  <c r="G1062" i="133"/>
  <c r="E201" i="133"/>
  <c r="G201" i="133" s="1"/>
  <c r="F216" i="133"/>
  <c r="F682" i="133"/>
  <c r="D936" i="133"/>
  <c r="G757" i="133"/>
  <c r="D756" i="133"/>
  <c r="F858" i="133"/>
  <c r="G725" i="133"/>
  <c r="G500" i="133"/>
  <c r="G952" i="133"/>
  <c r="E704" i="133"/>
  <c r="G704" i="133" s="1"/>
  <c r="F725" i="133"/>
  <c r="F202" i="133"/>
  <c r="G114" i="133"/>
  <c r="G360" i="133"/>
  <c r="G256" i="133"/>
  <c r="G677" i="133"/>
  <c r="F780" i="133"/>
  <c r="D590" i="133"/>
  <c r="G610" i="133"/>
  <c r="G184" i="133"/>
  <c r="F256" i="133"/>
  <c r="F1111" i="133"/>
  <c r="G1049" i="133"/>
  <c r="F1049" i="133"/>
  <c r="F142" i="133"/>
  <c r="F660" i="133"/>
  <c r="F435" i="133"/>
  <c r="F170" i="133"/>
  <c r="G170" i="133"/>
  <c r="G1078" i="133"/>
  <c r="F1078" i="133"/>
  <c r="E151" i="133"/>
  <c r="E146" i="133" s="1"/>
  <c r="G893" i="133"/>
  <c r="F893" i="133"/>
  <c r="G1006" i="133"/>
  <c r="G176" i="133"/>
  <c r="F176" i="133"/>
  <c r="G660" i="133"/>
  <c r="G746" i="133"/>
  <c r="G829" i="133"/>
  <c r="G1077" i="133"/>
  <c r="G169" i="133"/>
  <c r="F169" i="133"/>
  <c r="F699" i="133"/>
  <c r="G699" i="133"/>
  <c r="F501" i="133"/>
  <c r="G501" i="133"/>
  <c r="F1149" i="133"/>
  <c r="F252" i="133"/>
  <c r="F114" i="133"/>
  <c r="F143" i="133"/>
  <c r="F201" i="133"/>
  <c r="G420" i="133"/>
  <c r="F1168" i="133"/>
  <c r="G1168" i="133"/>
  <c r="G915" i="133"/>
  <c r="G457" i="133"/>
  <c r="G456" i="133"/>
  <c r="G568" i="133"/>
  <c r="E567" i="133"/>
  <c r="F870" i="133"/>
  <c r="G870" i="133"/>
  <c r="G99" i="133"/>
  <c r="F99" i="133"/>
  <c r="G252" i="133"/>
  <c r="F137" i="133"/>
  <c r="F610" i="133"/>
  <c r="G11" i="133"/>
  <c r="E7" i="133"/>
  <c r="D567" i="133"/>
  <c r="F568" i="133"/>
  <c r="F1062" i="133"/>
  <c r="G1127" i="133"/>
  <c r="F1127" i="133"/>
  <c r="D1126" i="133"/>
  <c r="G977" i="133"/>
  <c r="E976" i="133"/>
  <c r="F1100" i="133"/>
  <c r="D1096" i="133"/>
  <c r="G1096" i="133" s="1"/>
  <c r="F829" i="133"/>
  <c r="F420" i="133"/>
  <c r="D151" i="133"/>
  <c r="F152" i="133"/>
  <c r="G143" i="133"/>
  <c r="F915" i="133"/>
  <c r="F810" i="133"/>
  <c r="F326" i="133"/>
  <c r="G326" i="133"/>
  <c r="G142" i="133"/>
  <c r="E141" i="133"/>
  <c r="F457" i="133"/>
  <c r="G373" i="133"/>
  <c r="D320" i="133"/>
  <c r="F360" i="133"/>
  <c r="F380" i="133"/>
  <c r="G380" i="133"/>
  <c r="E1126" i="133"/>
  <c r="G1139" i="133"/>
  <c r="D141" i="133"/>
  <c r="G282" i="133"/>
  <c r="E281" i="133"/>
  <c r="F282" i="133"/>
  <c r="F500" i="133"/>
  <c r="F300" i="133"/>
  <c r="D281" i="133"/>
  <c r="G643" i="133"/>
  <c r="F643" i="133"/>
  <c r="G705" i="133"/>
  <c r="G971" i="133"/>
  <c r="E970" i="133"/>
  <c r="G970" i="133" s="1"/>
  <c r="E590" i="133"/>
  <c r="G591" i="133"/>
  <c r="F1038" i="133"/>
  <c r="G1038" i="133"/>
  <c r="D1022" i="133"/>
  <c r="G937" i="133"/>
  <c r="E936" i="133"/>
  <c r="F937" i="133"/>
  <c r="F304" i="133"/>
  <c r="G304" i="133"/>
  <c r="G435" i="133"/>
  <c r="D976" i="133"/>
  <c r="F977" i="133"/>
  <c r="F630" i="133"/>
  <c r="G630" i="133"/>
  <c r="F11" i="133"/>
  <c r="D7" i="133"/>
  <c r="G137" i="133"/>
  <c r="G350" i="133"/>
  <c r="E349" i="133"/>
  <c r="F757" i="133"/>
  <c r="D342" i="133"/>
  <c r="G1161" i="130"/>
  <c r="F1161" i="130"/>
  <c r="F1124" i="130"/>
  <c r="D1123" i="130"/>
  <c r="E1123" i="130"/>
  <c r="F953" i="130"/>
  <c r="D952" i="130"/>
  <c r="D951" i="130" s="1"/>
  <c r="E952" i="130"/>
  <c r="E951" i="130" s="1"/>
  <c r="F898" i="130"/>
  <c r="E897" i="130"/>
  <c r="E896" i="130" s="1"/>
  <c r="F681" i="133" l="1"/>
  <c r="F567" i="133"/>
  <c r="G590" i="133"/>
  <c r="G151" i="133"/>
  <c r="F869" i="133"/>
  <c r="F590" i="133"/>
  <c r="F456" i="133"/>
  <c r="D379" i="133"/>
  <c r="G976" i="133"/>
  <c r="G1126" i="133"/>
  <c r="F141" i="133"/>
  <c r="F1022" i="133"/>
  <c r="G1022" i="133"/>
  <c r="F320" i="133"/>
  <c r="G320" i="133"/>
  <c r="D146" i="133"/>
  <c r="F146" i="133" s="1"/>
  <c r="F151" i="133"/>
  <c r="D1086" i="133"/>
  <c r="F1096" i="133"/>
  <c r="F1126" i="133"/>
  <c r="F970" i="133"/>
  <c r="E3" i="133"/>
  <c r="G7" i="133"/>
  <c r="D136" i="133"/>
  <c r="F756" i="133"/>
  <c r="D755" i="133"/>
  <c r="F7" i="133"/>
  <c r="D3" i="133"/>
  <c r="G936" i="133"/>
  <c r="F936" i="133"/>
  <c r="F281" i="133"/>
  <c r="D274" i="133"/>
  <c r="G281" i="133"/>
  <c r="E274" i="133"/>
  <c r="G756" i="133"/>
  <c r="E755" i="133"/>
  <c r="G567" i="133"/>
  <c r="G349" i="133"/>
  <c r="E342" i="133"/>
  <c r="G342" i="133" s="1"/>
  <c r="F976" i="133"/>
  <c r="E1086" i="133"/>
  <c r="G141" i="133"/>
  <c r="E136" i="133"/>
  <c r="F349" i="133"/>
  <c r="G869" i="133"/>
  <c r="E379" i="133"/>
  <c r="F704" i="133"/>
  <c r="F951" i="130"/>
  <c r="F952" i="130"/>
  <c r="E808" i="130"/>
  <c r="G379" i="133" l="1"/>
  <c r="G1086" i="133"/>
  <c r="G755" i="133"/>
  <c r="G136" i="133"/>
  <c r="F342" i="133"/>
  <c r="G146" i="133"/>
  <c r="G274" i="133"/>
  <c r="E200" i="133"/>
  <c r="E199" i="133"/>
  <c r="F755" i="133"/>
  <c r="G3" i="133"/>
  <c r="E145" i="133"/>
  <c r="F1086" i="133"/>
  <c r="F274" i="133"/>
  <c r="D199" i="133"/>
  <c r="D200" i="133"/>
  <c r="D145" i="133"/>
  <c r="F3" i="133"/>
  <c r="F379" i="133"/>
  <c r="F136" i="133"/>
  <c r="D562" i="130"/>
  <c r="D553" i="130"/>
  <c r="F200" i="133" l="1"/>
  <c r="F199" i="133"/>
  <c r="F145" i="133"/>
  <c r="D191" i="133"/>
  <c r="G199" i="133"/>
  <c r="E191" i="133"/>
  <c r="G145" i="133"/>
  <c r="G200" i="133"/>
  <c r="D514" i="130"/>
  <c r="E492" i="130"/>
  <c r="E487" i="130"/>
  <c r="E486" i="130"/>
  <c r="G191" i="133" l="1"/>
  <c r="E198" i="133"/>
  <c r="G198" i="133" s="1"/>
  <c r="F191" i="133"/>
  <c r="E294" i="130"/>
  <c r="D294" i="130"/>
  <c r="E282" i="130"/>
  <c r="D282" i="130"/>
  <c r="F198" i="133" l="1"/>
  <c r="E281" i="130"/>
  <c r="G134" i="130"/>
  <c r="E101" i="130"/>
  <c r="G1163" i="132" l="1"/>
  <c r="F1163" i="132"/>
  <c r="E1162" i="132"/>
  <c r="D1162" i="132"/>
  <c r="G1160" i="132"/>
  <c r="F1160" i="132"/>
  <c r="G1159" i="132"/>
  <c r="F1159" i="132"/>
  <c r="E1157" i="132"/>
  <c r="D1157" i="132"/>
  <c r="D1156" i="132"/>
  <c r="G1155" i="132"/>
  <c r="F1155" i="132"/>
  <c r="F1154" i="132"/>
  <c r="E1154" i="132"/>
  <c r="D1154" i="132"/>
  <c r="G1152" i="132"/>
  <c r="F1152" i="132"/>
  <c r="G1151" i="132"/>
  <c r="F1151" i="132"/>
  <c r="G1150" i="132"/>
  <c r="F1150" i="132"/>
  <c r="E1150" i="132"/>
  <c r="D1150" i="132"/>
  <c r="G1149" i="132"/>
  <c r="F1149" i="132"/>
  <c r="E1149" i="132"/>
  <c r="D1149" i="132"/>
  <c r="G1148" i="132"/>
  <c r="F1148" i="132"/>
  <c r="E1147" i="132"/>
  <c r="D1147" i="132"/>
  <c r="F1147" i="132" s="1"/>
  <c r="G1146" i="132"/>
  <c r="F1146" i="132"/>
  <c r="E1145" i="132"/>
  <c r="D1145" i="132"/>
  <c r="G1143" i="132"/>
  <c r="F1143" i="132"/>
  <c r="G1142" i="132"/>
  <c r="F1142" i="132"/>
  <c r="G1141" i="132"/>
  <c r="E1141" i="132"/>
  <c r="D1141" i="132"/>
  <c r="F1141" i="132" s="1"/>
  <c r="G1140" i="132"/>
  <c r="F1140" i="132"/>
  <c r="G1139" i="132"/>
  <c r="F1139" i="132"/>
  <c r="E1138" i="132"/>
  <c r="D1138" i="132"/>
  <c r="E1137" i="132"/>
  <c r="F1136" i="132"/>
  <c r="E1135" i="132"/>
  <c r="D1135" i="132"/>
  <c r="E1134" i="132"/>
  <c r="G1133" i="132"/>
  <c r="F1133" i="132"/>
  <c r="F1132" i="132"/>
  <c r="E1132" i="132"/>
  <c r="D1132" i="132"/>
  <c r="E1131" i="132"/>
  <c r="D1131" i="132"/>
  <c r="F1131" i="132" s="1"/>
  <c r="G1130" i="132"/>
  <c r="F1130" i="132"/>
  <c r="G1129" i="132"/>
  <c r="F1129" i="132"/>
  <c r="E1128" i="132"/>
  <c r="D1128" i="132"/>
  <c r="D1127" i="132" s="1"/>
  <c r="F1127" i="132"/>
  <c r="E1127" i="132"/>
  <c r="G1126" i="132"/>
  <c r="F1126" i="132"/>
  <c r="E1125" i="132"/>
  <c r="D1125" i="132"/>
  <c r="G1123" i="132"/>
  <c r="F1123" i="132"/>
  <c r="G1122" i="132"/>
  <c r="F1122" i="132"/>
  <c r="E1121" i="132"/>
  <c r="D1121" i="132"/>
  <c r="G1120" i="132"/>
  <c r="F1120" i="132"/>
  <c r="G1119" i="132"/>
  <c r="F1119" i="132"/>
  <c r="E1118" i="132"/>
  <c r="D1118" i="132"/>
  <c r="E1117" i="132"/>
  <c r="G1116" i="132"/>
  <c r="F1116" i="132"/>
  <c r="G1115" i="132"/>
  <c r="F1115" i="132"/>
  <c r="F1114" i="132"/>
  <c r="E1114" i="132"/>
  <c r="D1114" i="132"/>
  <c r="G1114" i="132" s="1"/>
  <c r="E1113" i="132"/>
  <c r="G1111" i="132"/>
  <c r="F1111" i="132"/>
  <c r="G1110" i="132"/>
  <c r="F1110" i="132"/>
  <c r="G1109" i="132"/>
  <c r="F1109" i="132"/>
  <c r="G1108" i="132"/>
  <c r="F1108" i="132"/>
  <c r="G1107" i="132"/>
  <c r="F1107" i="132"/>
  <c r="G1106" i="132"/>
  <c r="F1106" i="132"/>
  <c r="G1105" i="132"/>
  <c r="F1105" i="132"/>
  <c r="E1104" i="132"/>
  <c r="D1104" i="132"/>
  <c r="F1104" i="132" s="1"/>
  <c r="G1103" i="132"/>
  <c r="F1103" i="132"/>
  <c r="G1102" i="132"/>
  <c r="F1102" i="132"/>
  <c r="F1101" i="132"/>
  <c r="E1101" i="132"/>
  <c r="G1101" i="132" s="1"/>
  <c r="D1101" i="132"/>
  <c r="E1100" i="132"/>
  <c r="D1100" i="132"/>
  <c r="G1099" i="132"/>
  <c r="F1099" i="132"/>
  <c r="G1098" i="132"/>
  <c r="E1098" i="132"/>
  <c r="D1098" i="132"/>
  <c r="D1097" i="132" s="1"/>
  <c r="G1096" i="132"/>
  <c r="F1096" i="132"/>
  <c r="G1095" i="132"/>
  <c r="F1095" i="132"/>
  <c r="G1094" i="132"/>
  <c r="F1094" i="132"/>
  <c r="F1093" i="132"/>
  <c r="G1092" i="132"/>
  <c r="F1092" i="132"/>
  <c r="E1091" i="132"/>
  <c r="G1091" i="132" s="1"/>
  <c r="D1091" i="132"/>
  <c r="G1090" i="132"/>
  <c r="F1090" i="132"/>
  <c r="G1089" i="132"/>
  <c r="F1089" i="132"/>
  <c r="G1088" i="132"/>
  <c r="E1088" i="132"/>
  <c r="E1087" i="132" s="1"/>
  <c r="D1088" i="132"/>
  <c r="F1088" i="132" s="1"/>
  <c r="D1087" i="132"/>
  <c r="F1087" i="132" s="1"/>
  <c r="G1085" i="132"/>
  <c r="F1085" i="132"/>
  <c r="E1084" i="132"/>
  <c r="D1084" i="132"/>
  <c r="D1083" i="132"/>
  <c r="F1081" i="132"/>
  <c r="E1080" i="132"/>
  <c r="F1080" i="132" s="1"/>
  <c r="D1080" i="132"/>
  <c r="G1079" i="132"/>
  <c r="F1079" i="132"/>
  <c r="G1078" i="132"/>
  <c r="F1078" i="132"/>
  <c r="G1077" i="132"/>
  <c r="E1077" i="132"/>
  <c r="F1077" i="132" s="1"/>
  <c r="D1077" i="132"/>
  <c r="G1076" i="132"/>
  <c r="F1076" i="132"/>
  <c r="G1075" i="132"/>
  <c r="F1075" i="132"/>
  <c r="E1074" i="132"/>
  <c r="D1074" i="132"/>
  <c r="D1073" i="132"/>
  <c r="F1071" i="132"/>
  <c r="G1070" i="132"/>
  <c r="F1070" i="132"/>
  <c r="G1069" i="132"/>
  <c r="F1069" i="132"/>
  <c r="G1068" i="132"/>
  <c r="E1068" i="132"/>
  <c r="D1068" i="132"/>
  <c r="E1067" i="132"/>
  <c r="G1066" i="132"/>
  <c r="F1066" i="132"/>
  <c r="E1065" i="132"/>
  <c r="E1064" i="132" s="1"/>
  <c r="D1065" i="132"/>
  <c r="G1062" i="132"/>
  <c r="F1062" i="132"/>
  <c r="G1061" i="132"/>
  <c r="F1061" i="132"/>
  <c r="E1060" i="132"/>
  <c r="D1060" i="132"/>
  <c r="G1059" i="132"/>
  <c r="F1059" i="132"/>
  <c r="G1058" i="132"/>
  <c r="F1058" i="132"/>
  <c r="E1057" i="132"/>
  <c r="D1057" i="132"/>
  <c r="E1056" i="132"/>
  <c r="G1055" i="132"/>
  <c r="F1055" i="132"/>
  <c r="G1054" i="132"/>
  <c r="F1054" i="132"/>
  <c r="G1053" i="132"/>
  <c r="F1053" i="132"/>
  <c r="G1052" i="132"/>
  <c r="F1052" i="132"/>
  <c r="E1051" i="132"/>
  <c r="D1051" i="132"/>
  <c r="D1050" i="132" s="1"/>
  <c r="F1050" i="132"/>
  <c r="E1050" i="132"/>
  <c r="G1048" i="132"/>
  <c r="F1048" i="132"/>
  <c r="G1047" i="132"/>
  <c r="F1047" i="132"/>
  <c r="E1046" i="132"/>
  <c r="D1046" i="132"/>
  <c r="F1046" i="132" s="1"/>
  <c r="G1044" i="132"/>
  <c r="F1044" i="132"/>
  <c r="G1043" i="132"/>
  <c r="F1043" i="132"/>
  <c r="G1042" i="132"/>
  <c r="F1042" i="132"/>
  <c r="F1041" i="132"/>
  <c r="E1041" i="132"/>
  <c r="D1041" i="132"/>
  <c r="G1041" i="132" s="1"/>
  <c r="G1040" i="132"/>
  <c r="F1040" i="132"/>
  <c r="G1039" i="132"/>
  <c r="F1039" i="132"/>
  <c r="F1038" i="132"/>
  <c r="E1038" i="132"/>
  <c r="D1038" i="132"/>
  <c r="E1037" i="132"/>
  <c r="E1036" i="132"/>
  <c r="G1035" i="132"/>
  <c r="F1035" i="132"/>
  <c r="G1034" i="132"/>
  <c r="F1034" i="132"/>
  <c r="G1033" i="132"/>
  <c r="F1033" i="132"/>
  <c r="G1032" i="132"/>
  <c r="F1032" i="132"/>
  <c r="G1031" i="132"/>
  <c r="F1031" i="132"/>
  <c r="E1030" i="132"/>
  <c r="D1030" i="132"/>
  <c r="G1029" i="132"/>
  <c r="F1029" i="132"/>
  <c r="G1028" i="132"/>
  <c r="F1028" i="132"/>
  <c r="F1027" i="132"/>
  <c r="E1027" i="132"/>
  <c r="D1027" i="132"/>
  <c r="E1026" i="132"/>
  <c r="D1026" i="132"/>
  <c r="F1026" i="132" s="1"/>
  <c r="G1024" i="132"/>
  <c r="F1024" i="132"/>
  <c r="E1023" i="132"/>
  <c r="D1023" i="132"/>
  <c r="G1023" i="132" s="1"/>
  <c r="E1022" i="132"/>
  <c r="D1022" i="132"/>
  <c r="G1021" i="132"/>
  <c r="F1021" i="132"/>
  <c r="G1020" i="132"/>
  <c r="F1020" i="132"/>
  <c r="F1019" i="132"/>
  <c r="E1019" i="132"/>
  <c r="D1019" i="132"/>
  <c r="G1019" i="132" s="1"/>
  <c r="F1018" i="132"/>
  <c r="E1018" i="132"/>
  <c r="D1018" i="132"/>
  <c r="G1018" i="132" s="1"/>
  <c r="G1017" i="132"/>
  <c r="F1017" i="132"/>
  <c r="G1016" i="132"/>
  <c r="F1016" i="132"/>
  <c r="E1015" i="132"/>
  <c r="D1015" i="132"/>
  <c r="G1015" i="132" s="1"/>
  <c r="F1014" i="132"/>
  <c r="E1014" i="132"/>
  <c r="D1014" i="132"/>
  <c r="G1014" i="132" s="1"/>
  <c r="G1013" i="132"/>
  <c r="F1013" i="132"/>
  <c r="G1012" i="132"/>
  <c r="F1012" i="132"/>
  <c r="F1011" i="132"/>
  <c r="E1011" i="132"/>
  <c r="D1011" i="132"/>
  <c r="G1011" i="132" s="1"/>
  <c r="E1010" i="132"/>
  <c r="D1010" i="132"/>
  <c r="G1008" i="132"/>
  <c r="F1008" i="132"/>
  <c r="E1007" i="132"/>
  <c r="D1007" i="132"/>
  <c r="G1006" i="132"/>
  <c r="F1006" i="132"/>
  <c r="G1005" i="132"/>
  <c r="F1005" i="132"/>
  <c r="E1005" i="132"/>
  <c r="D1005" i="132"/>
  <c r="G1003" i="132"/>
  <c r="F1003" i="132"/>
  <c r="F1002" i="132"/>
  <c r="E1002" i="132"/>
  <c r="D1002" i="132"/>
  <c r="D1001" i="132" s="1"/>
  <c r="F1001" i="132" s="1"/>
  <c r="E1001" i="132"/>
  <c r="G1000" i="132"/>
  <c r="F1000" i="132"/>
  <c r="G999" i="132"/>
  <c r="F999" i="132"/>
  <c r="G998" i="132"/>
  <c r="F998" i="132"/>
  <c r="E997" i="132"/>
  <c r="D997" i="132"/>
  <c r="F997" i="132" s="1"/>
  <c r="G996" i="132"/>
  <c r="F996" i="132"/>
  <c r="E995" i="132"/>
  <c r="E994" i="132" s="1"/>
  <c r="D995" i="132"/>
  <c r="F995" i="132" s="1"/>
  <c r="G992" i="132"/>
  <c r="F992" i="132"/>
  <c r="G991" i="132"/>
  <c r="F991" i="132"/>
  <c r="E990" i="132"/>
  <c r="D990" i="132"/>
  <c r="D989" i="132"/>
  <c r="F988" i="132"/>
  <c r="G987" i="132"/>
  <c r="F987" i="132"/>
  <c r="E986" i="132"/>
  <c r="D986" i="132"/>
  <c r="G985" i="132"/>
  <c r="F985" i="132"/>
  <c r="G984" i="132"/>
  <c r="F984" i="132"/>
  <c r="G983" i="132"/>
  <c r="F983" i="132"/>
  <c r="G982" i="132"/>
  <c r="F982" i="132"/>
  <c r="G981" i="132"/>
  <c r="F981" i="132"/>
  <c r="G980" i="132"/>
  <c r="F980" i="132"/>
  <c r="G979" i="132"/>
  <c r="F979" i="132"/>
  <c r="G978" i="132"/>
  <c r="F978" i="132"/>
  <c r="G977" i="132"/>
  <c r="F977" i="132"/>
  <c r="G976" i="132"/>
  <c r="F976" i="132"/>
  <c r="G975" i="132"/>
  <c r="F975" i="132"/>
  <c r="G974" i="132"/>
  <c r="F974" i="132"/>
  <c r="F973" i="132"/>
  <c r="G972" i="132"/>
  <c r="F972" i="132"/>
  <c r="G971" i="132"/>
  <c r="F971" i="132"/>
  <c r="E971" i="132"/>
  <c r="D971" i="132"/>
  <c r="G970" i="132"/>
  <c r="F970" i="132"/>
  <c r="F969" i="132"/>
  <c r="F968" i="132"/>
  <c r="G967" i="132"/>
  <c r="F967" i="132"/>
  <c r="E966" i="132"/>
  <c r="D966" i="132"/>
  <c r="E965" i="132"/>
  <c r="G962" i="132"/>
  <c r="F962" i="132"/>
  <c r="G961" i="132"/>
  <c r="F961" i="132"/>
  <c r="F960" i="132"/>
  <c r="E960" i="132"/>
  <c r="D960" i="132"/>
  <c r="D959" i="132" s="1"/>
  <c r="E959" i="132"/>
  <c r="E958" i="132"/>
  <c r="E957" i="132"/>
  <c r="G956" i="132"/>
  <c r="F956" i="132"/>
  <c r="G955" i="132"/>
  <c r="F955" i="132"/>
  <c r="E954" i="132"/>
  <c r="D954" i="132"/>
  <c r="E953" i="132"/>
  <c r="G951" i="132"/>
  <c r="F951" i="132"/>
  <c r="G950" i="132"/>
  <c r="E950" i="132"/>
  <c r="D950" i="132"/>
  <c r="D946" i="132" s="1"/>
  <c r="D949" i="132"/>
  <c r="F948" i="132"/>
  <c r="G947" i="132"/>
  <c r="F947" i="132"/>
  <c r="F946" i="132"/>
  <c r="E946" i="132"/>
  <c r="G946" i="132" s="1"/>
  <c r="E943" i="132"/>
  <c r="D943" i="132"/>
  <c r="D942" i="132"/>
  <c r="G941" i="132"/>
  <c r="F941" i="132"/>
  <c r="G940" i="132"/>
  <c r="F940" i="132"/>
  <c r="E940" i="132"/>
  <c r="D940" i="132"/>
  <c r="G939" i="132"/>
  <c r="F939" i="132"/>
  <c r="G938" i="132"/>
  <c r="F938" i="132"/>
  <c r="G937" i="132"/>
  <c r="F937" i="132"/>
  <c r="E937" i="132"/>
  <c r="D937" i="132"/>
  <c r="G936" i="132"/>
  <c r="F936" i="132"/>
  <c r="E936" i="132"/>
  <c r="D936" i="132"/>
  <c r="G935" i="132"/>
  <c r="F935" i="132"/>
  <c r="E935" i="132"/>
  <c r="D935" i="132"/>
  <c r="G934" i="132"/>
  <c r="F934" i="132"/>
  <c r="E933" i="132"/>
  <c r="D933" i="132"/>
  <c r="F933" i="132" s="1"/>
  <c r="G932" i="132"/>
  <c r="F932" i="132"/>
  <c r="F931" i="132"/>
  <c r="G930" i="132"/>
  <c r="F930" i="132"/>
  <c r="E929" i="132"/>
  <c r="D929" i="132"/>
  <c r="D928" i="132"/>
  <c r="G925" i="132"/>
  <c r="F925" i="132"/>
  <c r="G924" i="132"/>
  <c r="F924" i="132"/>
  <c r="G923" i="132"/>
  <c r="F923" i="132"/>
  <c r="G922" i="132"/>
  <c r="F922" i="132"/>
  <c r="G921" i="132"/>
  <c r="F921" i="132"/>
  <c r="G920" i="132"/>
  <c r="F920" i="132"/>
  <c r="G919" i="132"/>
  <c r="F919" i="132"/>
  <c r="G918" i="132"/>
  <c r="F918" i="132"/>
  <c r="G917" i="132"/>
  <c r="F917" i="132"/>
  <c r="G916" i="132"/>
  <c r="F916" i="132"/>
  <c r="G915" i="132"/>
  <c r="F915" i="132"/>
  <c r="G914" i="132"/>
  <c r="F914" i="132"/>
  <c r="G913" i="132"/>
  <c r="F913" i="132"/>
  <c r="E912" i="132"/>
  <c r="D912" i="132"/>
  <c r="G911" i="132"/>
  <c r="F911" i="132"/>
  <c r="G910" i="132"/>
  <c r="F910" i="132"/>
  <c r="G908" i="132"/>
  <c r="F908" i="132"/>
  <c r="E907" i="132"/>
  <c r="D907" i="132"/>
  <c r="F904" i="132"/>
  <c r="F903" i="132"/>
  <c r="F902" i="132"/>
  <c r="E902" i="132"/>
  <c r="D902" i="132"/>
  <c r="F901" i="132"/>
  <c r="F900" i="132"/>
  <c r="E899" i="132"/>
  <c r="D899" i="132"/>
  <c r="E898" i="132"/>
  <c r="E897" i="132"/>
  <c r="G896" i="132"/>
  <c r="F896" i="132"/>
  <c r="G895" i="132"/>
  <c r="F895" i="132"/>
  <c r="G894" i="132"/>
  <c r="F894" i="132"/>
  <c r="F893" i="132"/>
  <c r="E893" i="132"/>
  <c r="D893" i="132"/>
  <c r="G893" i="132" s="1"/>
  <c r="G892" i="132"/>
  <c r="F892" i="132"/>
  <c r="F891" i="132"/>
  <c r="G890" i="132"/>
  <c r="F890" i="132"/>
  <c r="G889" i="132"/>
  <c r="E889" i="132"/>
  <c r="D889" i="132"/>
  <c r="E888" i="132"/>
  <c r="E887" i="132"/>
  <c r="F886" i="132"/>
  <c r="E885" i="132"/>
  <c r="D885" i="132"/>
  <c r="G884" i="132"/>
  <c r="F884" i="132"/>
  <c r="G883" i="132"/>
  <c r="F883" i="132"/>
  <c r="G882" i="132"/>
  <c r="F882" i="132"/>
  <c r="G881" i="132"/>
  <c r="F881" i="132"/>
  <c r="F880" i="132"/>
  <c r="F879" i="132"/>
  <c r="G878" i="132"/>
  <c r="F878" i="132"/>
  <c r="G877" i="132"/>
  <c r="F877" i="132"/>
  <c r="G876" i="132"/>
  <c r="F876" i="132"/>
  <c r="G875" i="132"/>
  <c r="F875" i="132"/>
  <c r="G874" i="132"/>
  <c r="F874" i="132"/>
  <c r="G873" i="132"/>
  <c r="F873" i="132"/>
  <c r="G872" i="132"/>
  <c r="F872" i="132"/>
  <c r="G871" i="132"/>
  <c r="E871" i="132"/>
  <c r="D871" i="132"/>
  <c r="F871" i="132" s="1"/>
  <c r="G870" i="132"/>
  <c r="F870" i="132"/>
  <c r="G869" i="132"/>
  <c r="F869" i="132"/>
  <c r="F868" i="132"/>
  <c r="G867" i="132"/>
  <c r="F867" i="132"/>
  <c r="G866" i="132"/>
  <c r="F866" i="132"/>
  <c r="E866" i="132"/>
  <c r="D866" i="132"/>
  <c r="G865" i="132"/>
  <c r="F865" i="132"/>
  <c r="E865" i="132"/>
  <c r="D865" i="132"/>
  <c r="G862" i="132"/>
  <c r="F862" i="132"/>
  <c r="E861" i="132"/>
  <c r="D861" i="132"/>
  <c r="E860" i="132"/>
  <c r="G859" i="132"/>
  <c r="F859" i="132"/>
  <c r="G858" i="132"/>
  <c r="F858" i="132"/>
  <c r="E857" i="132"/>
  <c r="D857" i="132"/>
  <c r="F857" i="132" s="1"/>
  <c r="G856" i="132"/>
  <c r="F856" i="132"/>
  <c r="G855" i="132"/>
  <c r="F855" i="132"/>
  <c r="F854" i="132"/>
  <c r="E854" i="132"/>
  <c r="G854" i="132" s="1"/>
  <c r="D854" i="132"/>
  <c r="E853" i="132"/>
  <c r="D853" i="132"/>
  <c r="D852" i="132"/>
  <c r="G851" i="132"/>
  <c r="F851" i="132"/>
  <c r="G850" i="132"/>
  <c r="F850" i="132"/>
  <c r="G849" i="132"/>
  <c r="E849" i="132"/>
  <c r="D849" i="132"/>
  <c r="F849" i="132" s="1"/>
  <c r="G848" i="132"/>
  <c r="F848" i="132"/>
  <c r="G847" i="132"/>
  <c r="F847" i="132"/>
  <c r="E846" i="132"/>
  <c r="D846" i="132"/>
  <c r="D845" i="132"/>
  <c r="G843" i="132"/>
  <c r="F843" i="132"/>
  <c r="G842" i="132"/>
  <c r="F842" i="132"/>
  <c r="G841" i="132"/>
  <c r="F841" i="132"/>
  <c r="G840" i="132"/>
  <c r="F840" i="132"/>
  <c r="G839" i="132"/>
  <c r="F839" i="132"/>
  <c r="G838" i="132"/>
  <c r="F838" i="132"/>
  <c r="G837" i="132"/>
  <c r="F837" i="132"/>
  <c r="G836" i="132"/>
  <c r="F836" i="132"/>
  <c r="G835" i="132"/>
  <c r="F835" i="132"/>
  <c r="G834" i="132"/>
  <c r="F834" i="132"/>
  <c r="G833" i="132"/>
  <c r="F833" i="132"/>
  <c r="G832" i="132"/>
  <c r="F832" i="132"/>
  <c r="F831" i="132"/>
  <c r="G830" i="132"/>
  <c r="F830" i="132"/>
  <c r="E829" i="132"/>
  <c r="D829" i="132"/>
  <c r="G828" i="132"/>
  <c r="F828" i="132"/>
  <c r="G827" i="132"/>
  <c r="F827" i="132"/>
  <c r="G826" i="132"/>
  <c r="F826" i="132"/>
  <c r="E825" i="132"/>
  <c r="D825" i="132"/>
  <c r="D824" i="132"/>
  <c r="G822" i="132"/>
  <c r="F822" i="132"/>
  <c r="F821" i="132"/>
  <c r="G820" i="132"/>
  <c r="F820" i="132"/>
  <c r="G819" i="132"/>
  <c r="F819" i="132"/>
  <c r="G818" i="132"/>
  <c r="F818" i="132"/>
  <c r="G817" i="132"/>
  <c r="F817" i="132"/>
  <c r="G816" i="132"/>
  <c r="F816" i="132"/>
  <c r="G815" i="132"/>
  <c r="F815" i="132"/>
  <c r="G814" i="132"/>
  <c r="F814" i="132"/>
  <c r="G813" i="132"/>
  <c r="F813" i="132"/>
  <c r="G812" i="132"/>
  <c r="F812" i="132"/>
  <c r="G811" i="132"/>
  <c r="F811" i="132"/>
  <c r="E810" i="132"/>
  <c r="G810" i="132" s="1"/>
  <c r="D810" i="132"/>
  <c r="G809" i="132"/>
  <c r="F809" i="132"/>
  <c r="G808" i="132"/>
  <c r="F808" i="132"/>
  <c r="G807" i="132"/>
  <c r="F807" i="132"/>
  <c r="E806" i="132"/>
  <c r="F806" i="132" s="1"/>
  <c r="D806" i="132"/>
  <c r="E805" i="132"/>
  <c r="D805" i="132"/>
  <c r="G803" i="132"/>
  <c r="F803" i="132"/>
  <c r="G802" i="132"/>
  <c r="F802" i="132"/>
  <c r="F801" i="132"/>
  <c r="E801" i="132"/>
  <c r="G801" i="132" s="1"/>
  <c r="D801" i="132"/>
  <c r="F800" i="132"/>
  <c r="E800" i="132"/>
  <c r="G800" i="132" s="1"/>
  <c r="D800" i="132"/>
  <c r="F799" i="132"/>
  <c r="F798" i="132"/>
  <c r="E798" i="132"/>
  <c r="D798" i="132"/>
  <c r="G797" i="132"/>
  <c r="F797" i="132"/>
  <c r="G796" i="132"/>
  <c r="F796" i="132"/>
  <c r="G795" i="132"/>
  <c r="F795" i="132"/>
  <c r="G794" i="132"/>
  <c r="F794" i="132"/>
  <c r="G793" i="132"/>
  <c r="F793" i="132"/>
  <c r="G792" i="132"/>
  <c r="F792" i="132"/>
  <c r="G791" i="132"/>
  <c r="F791" i="132"/>
  <c r="G790" i="132"/>
  <c r="F790" i="132"/>
  <c r="G789" i="132"/>
  <c r="F789" i="132"/>
  <c r="G788" i="132"/>
  <c r="F788" i="132"/>
  <c r="G787" i="132"/>
  <c r="F787" i="132"/>
  <c r="G786" i="132"/>
  <c r="F786" i="132"/>
  <c r="G785" i="132"/>
  <c r="F785" i="132"/>
  <c r="E784" i="132"/>
  <c r="G784" i="132" s="1"/>
  <c r="D784" i="132"/>
  <c r="G783" i="132"/>
  <c r="F783" i="132"/>
  <c r="G782" i="132"/>
  <c r="F782" i="132"/>
  <c r="G780" i="132"/>
  <c r="F780" i="132"/>
  <c r="G779" i="132"/>
  <c r="E779" i="132"/>
  <c r="F779" i="132" s="1"/>
  <c r="D779" i="132"/>
  <c r="D778" i="132"/>
  <c r="G776" i="132"/>
  <c r="F776" i="132"/>
  <c r="E775" i="132"/>
  <c r="D775" i="132"/>
  <c r="D774" i="132"/>
  <c r="F773" i="132"/>
  <c r="G772" i="132"/>
  <c r="F772" i="132"/>
  <c r="G771" i="132"/>
  <c r="F771" i="132"/>
  <c r="G770" i="132"/>
  <c r="F770" i="132"/>
  <c r="G769" i="132"/>
  <c r="F769" i="132"/>
  <c r="G768" i="132"/>
  <c r="F768" i="132"/>
  <c r="G767" i="132"/>
  <c r="F767" i="132"/>
  <c r="G766" i="132"/>
  <c r="F766" i="132"/>
  <c r="G765" i="132"/>
  <c r="F765" i="132"/>
  <c r="G764" i="132"/>
  <c r="F764" i="132"/>
  <c r="F763" i="132"/>
  <c r="G762" i="132"/>
  <c r="F762" i="132"/>
  <c r="F761" i="132"/>
  <c r="E761" i="132"/>
  <c r="G761" i="132" s="1"/>
  <c r="D761" i="132"/>
  <c r="G760" i="132"/>
  <c r="F760" i="132"/>
  <c r="G759" i="132"/>
  <c r="F759" i="132"/>
  <c r="F758" i="132"/>
  <c r="G757" i="132"/>
  <c r="F757" i="132"/>
  <c r="E756" i="132"/>
  <c r="D756" i="132"/>
  <c r="E755" i="132"/>
  <c r="G751" i="132"/>
  <c r="F751" i="132"/>
  <c r="G750" i="132"/>
  <c r="F750" i="132"/>
  <c r="E749" i="132"/>
  <c r="D749" i="132"/>
  <c r="G748" i="132"/>
  <c r="F748" i="132"/>
  <c r="G747" i="132"/>
  <c r="F747" i="132"/>
  <c r="G746" i="132"/>
  <c r="F746" i="132"/>
  <c r="G745" i="132"/>
  <c r="E745" i="132"/>
  <c r="D745" i="132"/>
  <c r="F745" i="132" s="1"/>
  <c r="G744" i="132"/>
  <c r="E744" i="132"/>
  <c r="D744" i="132"/>
  <c r="F744" i="132" s="1"/>
  <c r="D743" i="132"/>
  <c r="F742" i="132"/>
  <c r="G741" i="132"/>
  <c r="F741" i="132"/>
  <c r="G740" i="132"/>
  <c r="F740" i="132"/>
  <c r="G739" i="132"/>
  <c r="F739" i="132"/>
  <c r="G738" i="132"/>
  <c r="F738" i="132"/>
  <c r="G737" i="132"/>
  <c r="F737" i="132"/>
  <c r="G736" i="132"/>
  <c r="F736" i="132"/>
  <c r="G735" i="132"/>
  <c r="E735" i="132"/>
  <c r="D735" i="132"/>
  <c r="F735" i="132" s="1"/>
  <c r="G734" i="132"/>
  <c r="F734" i="132"/>
  <c r="G733" i="132"/>
  <c r="F733" i="132"/>
  <c r="E732" i="132"/>
  <c r="D732" i="132"/>
  <c r="D731" i="132"/>
  <c r="F729" i="132"/>
  <c r="F728" i="132"/>
  <c r="F727" i="132"/>
  <c r="G726" i="132"/>
  <c r="F726" i="132"/>
  <c r="G725" i="132"/>
  <c r="F725" i="132"/>
  <c r="E724" i="132"/>
  <c r="D724" i="132"/>
  <c r="E723" i="132"/>
  <c r="D723" i="132"/>
  <c r="E722" i="132"/>
  <c r="F721" i="132"/>
  <c r="F720" i="132"/>
  <c r="E720" i="132"/>
  <c r="D720" i="132"/>
  <c r="D719" i="132" s="1"/>
  <c r="E719" i="132"/>
  <c r="G718" i="132"/>
  <c r="F718" i="132"/>
  <c r="G717" i="132"/>
  <c r="F717" i="132"/>
  <c r="G716" i="132"/>
  <c r="F716" i="132"/>
  <c r="G715" i="132"/>
  <c r="F715" i="132"/>
  <c r="G714" i="132"/>
  <c r="F714" i="132"/>
  <c r="G713" i="132"/>
  <c r="F713" i="132"/>
  <c r="G712" i="132"/>
  <c r="F712" i="132"/>
  <c r="G711" i="132"/>
  <c r="F711" i="132"/>
  <c r="F710" i="132"/>
  <c r="E710" i="132"/>
  <c r="G710" i="132" s="1"/>
  <c r="D710" i="132"/>
  <c r="F709" i="132"/>
  <c r="E709" i="132"/>
  <c r="G709" i="132" s="1"/>
  <c r="D709" i="132"/>
  <c r="G707" i="132"/>
  <c r="F707" i="132"/>
  <c r="E706" i="132"/>
  <c r="D706" i="132"/>
  <c r="F705" i="132"/>
  <c r="F704" i="132"/>
  <c r="E703" i="132"/>
  <c r="D703" i="132"/>
  <c r="G700" i="132"/>
  <c r="F700" i="132"/>
  <c r="G699" i="132"/>
  <c r="F699" i="132"/>
  <c r="E699" i="132"/>
  <c r="D699" i="132"/>
  <c r="G698" i="132"/>
  <c r="F698" i="132"/>
  <c r="E698" i="132"/>
  <c r="D698" i="132"/>
  <c r="G697" i="132"/>
  <c r="F697" i="132"/>
  <c r="E697" i="132"/>
  <c r="D697" i="132"/>
  <c r="G696" i="132"/>
  <c r="F696" i="132"/>
  <c r="F695" i="132"/>
  <c r="E695" i="132"/>
  <c r="D695" i="132"/>
  <c r="D694" i="132" s="1"/>
  <c r="F694" i="132" s="1"/>
  <c r="E694" i="132"/>
  <c r="G693" i="132"/>
  <c r="F693" i="132"/>
  <c r="F692" i="132"/>
  <c r="G691" i="132"/>
  <c r="F691" i="132"/>
  <c r="G690" i="132"/>
  <c r="F690" i="132"/>
  <c r="G689" i="132"/>
  <c r="F689" i="132"/>
  <c r="G688" i="132"/>
  <c r="F688" i="132"/>
  <c r="F687" i="132"/>
  <c r="G686" i="132"/>
  <c r="F686" i="132"/>
  <c r="G685" i="132"/>
  <c r="E685" i="132"/>
  <c r="D685" i="132"/>
  <c r="F685" i="132" s="1"/>
  <c r="G684" i="132"/>
  <c r="F684" i="132"/>
  <c r="G683" i="132"/>
  <c r="F683" i="132"/>
  <c r="G682" i="132"/>
  <c r="E682" i="132"/>
  <c r="D682" i="132"/>
  <c r="F682" i="132" s="1"/>
  <c r="G681" i="132"/>
  <c r="E681" i="132"/>
  <c r="D681" i="132"/>
  <c r="F681" i="132" s="1"/>
  <c r="D680" i="132"/>
  <c r="G678" i="132"/>
  <c r="F678" i="132"/>
  <c r="F677" i="132"/>
  <c r="E677" i="132"/>
  <c r="D677" i="132"/>
  <c r="D676" i="132" s="1"/>
  <c r="F676" i="132" s="1"/>
  <c r="E676" i="132"/>
  <c r="D675" i="132"/>
  <c r="G674" i="132"/>
  <c r="F674" i="132"/>
  <c r="F673" i="132"/>
  <c r="E673" i="132"/>
  <c r="D673" i="132"/>
  <c r="G673" i="132" s="1"/>
  <c r="E672" i="132"/>
  <c r="D672" i="132"/>
  <c r="G671" i="132"/>
  <c r="F671" i="132"/>
  <c r="F670" i="132"/>
  <c r="G669" i="132"/>
  <c r="F669" i="132"/>
  <c r="G668" i="132"/>
  <c r="F668" i="132"/>
  <c r="G667" i="132"/>
  <c r="F667" i="132"/>
  <c r="G666" i="132"/>
  <c r="F666" i="132"/>
  <c r="G665" i="132"/>
  <c r="F665" i="132"/>
  <c r="G664" i="132"/>
  <c r="F664" i="132"/>
  <c r="G663" i="132"/>
  <c r="E663" i="132"/>
  <c r="F663" i="132" s="1"/>
  <c r="D663" i="132"/>
  <c r="G662" i="132"/>
  <c r="F662" i="132"/>
  <c r="G661" i="132"/>
  <c r="F661" i="132"/>
  <c r="E660" i="132"/>
  <c r="F660" i="132" s="1"/>
  <c r="D660" i="132"/>
  <c r="E659" i="132"/>
  <c r="D659" i="132"/>
  <c r="G657" i="132"/>
  <c r="F657" i="132"/>
  <c r="E656" i="132"/>
  <c r="D656" i="132"/>
  <c r="D655" i="132"/>
  <c r="G653" i="132"/>
  <c r="F653" i="132"/>
  <c r="G652" i="132"/>
  <c r="F652" i="132"/>
  <c r="G651" i="132"/>
  <c r="F651" i="132"/>
  <c r="G650" i="132"/>
  <c r="F650" i="132"/>
  <c r="G649" i="132"/>
  <c r="F649" i="132"/>
  <c r="G648" i="132"/>
  <c r="F648" i="132"/>
  <c r="G647" i="132"/>
  <c r="F647" i="132"/>
  <c r="E646" i="132"/>
  <c r="F646" i="132" s="1"/>
  <c r="D646" i="132"/>
  <c r="G645" i="132"/>
  <c r="F645" i="132"/>
  <c r="G644" i="132"/>
  <c r="F644" i="132"/>
  <c r="G643" i="132"/>
  <c r="E643" i="132"/>
  <c r="F643" i="132" s="1"/>
  <c r="D643" i="132"/>
  <c r="D642" i="132"/>
  <c r="D641" i="132"/>
  <c r="G640" i="132"/>
  <c r="F640" i="132"/>
  <c r="G639" i="132"/>
  <c r="F639" i="132"/>
  <c r="G638" i="132"/>
  <c r="F638" i="132"/>
  <c r="G637" i="132"/>
  <c r="F637" i="132"/>
  <c r="G636" i="132"/>
  <c r="F636" i="132"/>
  <c r="G635" i="132"/>
  <c r="F635" i="132"/>
  <c r="E634" i="132"/>
  <c r="F634" i="132" s="1"/>
  <c r="D634" i="132"/>
  <c r="G633" i="132"/>
  <c r="F633" i="132"/>
  <c r="G631" i="132"/>
  <c r="F631" i="132"/>
  <c r="G630" i="132"/>
  <c r="F630" i="132"/>
  <c r="E629" i="132"/>
  <c r="D629" i="132"/>
  <c r="E628" i="132"/>
  <c r="G626" i="132"/>
  <c r="F626" i="132"/>
  <c r="G625" i="132"/>
  <c r="F625" i="132"/>
  <c r="E625" i="132"/>
  <c r="D625" i="132"/>
  <c r="G624" i="132"/>
  <c r="F624" i="132"/>
  <c r="E624" i="132"/>
  <c r="D624" i="132"/>
  <c r="G623" i="132"/>
  <c r="F623" i="132"/>
  <c r="G622" i="132"/>
  <c r="F622" i="132"/>
  <c r="G621" i="132"/>
  <c r="F621" i="132"/>
  <c r="G620" i="132"/>
  <c r="F620" i="132"/>
  <c r="G619" i="132"/>
  <c r="F619" i="132"/>
  <c r="G618" i="132"/>
  <c r="F618" i="132"/>
  <c r="G617" i="132"/>
  <c r="F617" i="132"/>
  <c r="G616" i="132"/>
  <c r="F616" i="132"/>
  <c r="G615" i="132"/>
  <c r="F615" i="132"/>
  <c r="G614" i="132"/>
  <c r="F614" i="132"/>
  <c r="G613" i="132"/>
  <c r="F613" i="132"/>
  <c r="E612" i="132"/>
  <c r="D612" i="132"/>
  <c r="D611" i="132"/>
  <c r="G609" i="132"/>
  <c r="F609" i="132"/>
  <c r="E608" i="132"/>
  <c r="D608" i="132"/>
  <c r="D607" i="132"/>
  <c r="G606" i="132"/>
  <c r="F606" i="132"/>
  <c r="G605" i="132"/>
  <c r="F605" i="132"/>
  <c r="G604" i="132"/>
  <c r="F604" i="132"/>
  <c r="G603" i="132"/>
  <c r="F603" i="132"/>
  <c r="G602" i="132"/>
  <c r="F602" i="132"/>
  <c r="G601" i="132"/>
  <c r="F601" i="132"/>
  <c r="G600" i="132"/>
  <c r="F600" i="132"/>
  <c r="G599" i="132"/>
  <c r="F599" i="132"/>
  <c r="G598" i="132"/>
  <c r="E598" i="132"/>
  <c r="F598" i="132" s="1"/>
  <c r="D598" i="132"/>
  <c r="G597" i="132"/>
  <c r="F597" i="132"/>
  <c r="F596" i="132"/>
  <c r="F595" i="132"/>
  <c r="G594" i="132"/>
  <c r="F594" i="132"/>
  <c r="G593" i="132"/>
  <c r="E593" i="132"/>
  <c r="D593" i="132"/>
  <c r="F593" i="132" s="1"/>
  <c r="E592" i="132"/>
  <c r="D592" i="132"/>
  <c r="D591" i="132"/>
  <c r="E589" i="132"/>
  <c r="D589" i="132"/>
  <c r="F589" i="132" s="1"/>
  <c r="G588" i="132"/>
  <c r="F588" i="132"/>
  <c r="G587" i="132"/>
  <c r="F587" i="132"/>
  <c r="E587" i="132"/>
  <c r="D587" i="132"/>
  <c r="G586" i="132"/>
  <c r="F586" i="132"/>
  <c r="E586" i="132"/>
  <c r="D586" i="132"/>
  <c r="G585" i="132"/>
  <c r="F585" i="132"/>
  <c r="G584" i="132"/>
  <c r="F584" i="132"/>
  <c r="G583" i="132"/>
  <c r="F583" i="132"/>
  <c r="G582" i="132"/>
  <c r="F582" i="132"/>
  <c r="G581" i="132"/>
  <c r="F581" i="132"/>
  <c r="G580" i="132"/>
  <c r="F580" i="132"/>
  <c r="G579" i="132"/>
  <c r="F579" i="132"/>
  <c r="G578" i="132"/>
  <c r="F578" i="132"/>
  <c r="G577" i="132"/>
  <c r="F577" i="132"/>
  <c r="G576" i="132"/>
  <c r="F576" i="132"/>
  <c r="G575" i="132"/>
  <c r="F575" i="132"/>
  <c r="E574" i="132"/>
  <c r="G574" i="132" s="1"/>
  <c r="D574" i="132"/>
  <c r="G573" i="132"/>
  <c r="F573" i="132"/>
  <c r="F572" i="132"/>
  <c r="G571" i="132"/>
  <c r="F571" i="132"/>
  <c r="E570" i="132"/>
  <c r="D570" i="132"/>
  <c r="D569" i="132"/>
  <c r="G564" i="132"/>
  <c r="F564" i="132"/>
  <c r="D563" i="132"/>
  <c r="G562" i="132"/>
  <c r="F562" i="132"/>
  <c r="G561" i="132"/>
  <c r="F561" i="132"/>
  <c r="G560" i="132"/>
  <c r="F560" i="132"/>
  <c r="G559" i="132"/>
  <c r="F559" i="132"/>
  <c r="G558" i="132"/>
  <c r="F558" i="132"/>
  <c r="G557" i="132"/>
  <c r="F557" i="132"/>
  <c r="G556" i="132"/>
  <c r="F556" i="132"/>
  <c r="G555" i="132"/>
  <c r="F555" i="132"/>
  <c r="D554" i="132"/>
  <c r="D515" i="132" s="1"/>
  <c r="F515" i="132" s="1"/>
  <c r="G553" i="132"/>
  <c r="F553" i="132"/>
  <c r="G552" i="132"/>
  <c r="F552" i="132"/>
  <c r="G551" i="132"/>
  <c r="F551" i="132"/>
  <c r="G550" i="132"/>
  <c r="F550" i="132"/>
  <c r="G549" i="132"/>
  <c r="F549" i="132"/>
  <c r="G548" i="132"/>
  <c r="F548" i="132"/>
  <c r="G547" i="132"/>
  <c r="F547" i="132"/>
  <c r="G546" i="132"/>
  <c r="F546" i="132"/>
  <c r="G545" i="132"/>
  <c r="F545" i="132"/>
  <c r="G544" i="132"/>
  <c r="F544" i="132"/>
  <c r="G543" i="132"/>
  <c r="F543" i="132"/>
  <c r="G542" i="132"/>
  <c r="F542" i="132"/>
  <c r="G541" i="132"/>
  <c r="F541" i="132"/>
  <c r="G540" i="132"/>
  <c r="F540" i="132"/>
  <c r="G539" i="132"/>
  <c r="F539" i="132"/>
  <c r="G538" i="132"/>
  <c r="F538" i="132"/>
  <c r="G537" i="132"/>
  <c r="F537" i="132"/>
  <c r="G536" i="132"/>
  <c r="F536" i="132"/>
  <c r="G535" i="132"/>
  <c r="F535" i="132"/>
  <c r="G534" i="132"/>
  <c r="F534" i="132"/>
  <c r="G533" i="132"/>
  <c r="F533" i="132"/>
  <c r="G532" i="132"/>
  <c r="F532" i="132"/>
  <c r="G531" i="132"/>
  <c r="F531" i="132"/>
  <c r="G530" i="132"/>
  <c r="F530" i="132"/>
  <c r="G529" i="132"/>
  <c r="F529" i="132"/>
  <c r="G528" i="132"/>
  <c r="F528" i="132"/>
  <c r="G527" i="132"/>
  <c r="F527" i="132"/>
  <c r="G526" i="132"/>
  <c r="F526" i="132"/>
  <c r="G525" i="132"/>
  <c r="F525" i="132"/>
  <c r="G524" i="132"/>
  <c r="F524" i="132"/>
  <c r="G523" i="132"/>
  <c r="F523" i="132"/>
  <c r="G522" i="132"/>
  <c r="F522" i="132"/>
  <c r="G521" i="132"/>
  <c r="F521" i="132"/>
  <c r="G520" i="132"/>
  <c r="F520" i="132"/>
  <c r="G519" i="132"/>
  <c r="F519" i="132"/>
  <c r="G518" i="132"/>
  <c r="F518" i="132"/>
  <c r="G517" i="132"/>
  <c r="F517" i="132"/>
  <c r="G516" i="132"/>
  <c r="F516" i="132"/>
  <c r="E515" i="132"/>
  <c r="G513" i="132"/>
  <c r="F513" i="132"/>
  <c r="F512" i="132"/>
  <c r="E512" i="132"/>
  <c r="D512" i="132"/>
  <c r="G512" i="132" s="1"/>
  <c r="G511" i="132"/>
  <c r="F511" i="132"/>
  <c r="E510" i="132"/>
  <c r="G510" i="132" s="1"/>
  <c r="D510" i="132"/>
  <c r="D509" i="132"/>
  <c r="D508" i="132" s="1"/>
  <c r="G507" i="132"/>
  <c r="F507" i="132"/>
  <c r="G506" i="132"/>
  <c r="F506" i="132"/>
  <c r="E506" i="132"/>
  <c r="D506" i="132"/>
  <c r="G505" i="132"/>
  <c r="F505" i="132"/>
  <c r="G504" i="132"/>
  <c r="F504" i="132"/>
  <c r="G503" i="132"/>
  <c r="F503" i="132"/>
  <c r="E503" i="132"/>
  <c r="D503" i="132"/>
  <c r="G502" i="132"/>
  <c r="F502" i="132"/>
  <c r="E502" i="132"/>
  <c r="D502" i="132"/>
  <c r="G501" i="132"/>
  <c r="F501" i="132"/>
  <c r="E501" i="132"/>
  <c r="D501" i="132"/>
  <c r="G499" i="132"/>
  <c r="F499" i="132"/>
  <c r="F498" i="132"/>
  <c r="E498" i="132"/>
  <c r="G498" i="132" s="1"/>
  <c r="D498" i="132"/>
  <c r="D497" i="132"/>
  <c r="E496" i="132"/>
  <c r="G496" i="132" s="1"/>
  <c r="D496" i="132"/>
  <c r="G495" i="132"/>
  <c r="F495" i="132"/>
  <c r="G494" i="132"/>
  <c r="F494" i="132"/>
  <c r="E493" i="132"/>
  <c r="D493" i="132"/>
  <c r="F493" i="132" s="1"/>
  <c r="F492" i="132"/>
  <c r="F491" i="132"/>
  <c r="G490" i="132"/>
  <c r="F490" i="132"/>
  <c r="G489" i="132"/>
  <c r="F489" i="132"/>
  <c r="F488" i="132"/>
  <c r="E488" i="132"/>
  <c r="D488" i="132"/>
  <c r="G488" i="132" s="1"/>
  <c r="E487" i="132"/>
  <c r="D487" i="132"/>
  <c r="G487" i="132" s="1"/>
  <c r="G485" i="132"/>
  <c r="F485" i="132"/>
  <c r="E484" i="132"/>
  <c r="D484" i="132"/>
  <c r="F483" i="132"/>
  <c r="F482" i="132"/>
  <c r="E481" i="132"/>
  <c r="E486" i="132" s="1"/>
  <c r="D481" i="132"/>
  <c r="G479" i="132"/>
  <c r="F479" i="132"/>
  <c r="G478" i="132"/>
  <c r="F478" i="132"/>
  <c r="F477" i="132"/>
  <c r="E477" i="132"/>
  <c r="G477" i="132" s="1"/>
  <c r="D477" i="132"/>
  <c r="E476" i="132"/>
  <c r="G476" i="132" s="1"/>
  <c r="D476" i="132"/>
  <c r="G475" i="132"/>
  <c r="F475" i="132"/>
  <c r="G474" i="132"/>
  <c r="F474" i="132"/>
  <c r="G473" i="132"/>
  <c r="F473" i="132"/>
  <c r="F472" i="132"/>
  <c r="G471" i="132"/>
  <c r="F471" i="132"/>
  <c r="G470" i="132"/>
  <c r="F470" i="132"/>
  <c r="G469" i="132"/>
  <c r="F469" i="132"/>
  <c r="G468" i="132"/>
  <c r="F468" i="132"/>
  <c r="G467" i="132"/>
  <c r="F467" i="132"/>
  <c r="G466" i="132"/>
  <c r="F466" i="132"/>
  <c r="E465" i="132"/>
  <c r="D465" i="132"/>
  <c r="F465" i="132" s="1"/>
  <c r="G464" i="132"/>
  <c r="F464" i="132"/>
  <c r="G463" i="132"/>
  <c r="F463" i="132"/>
  <c r="F462" i="132"/>
  <c r="G461" i="132"/>
  <c r="F461" i="132"/>
  <c r="G460" i="132"/>
  <c r="E460" i="132"/>
  <c r="E459" i="132" s="1"/>
  <c r="D460" i="132"/>
  <c r="D459" i="132"/>
  <c r="G458" i="132"/>
  <c r="F458" i="132"/>
  <c r="G455" i="132"/>
  <c r="F455" i="132"/>
  <c r="E454" i="132"/>
  <c r="D454" i="132"/>
  <c r="F452" i="132"/>
  <c r="E451" i="132"/>
  <c r="D451" i="132"/>
  <c r="F451" i="132" s="1"/>
  <c r="F450" i="132"/>
  <c r="G449" i="132"/>
  <c r="F449" i="132"/>
  <c r="G448" i="132"/>
  <c r="F448" i="132"/>
  <c r="G447" i="132"/>
  <c r="F447" i="132"/>
  <c r="G446" i="132"/>
  <c r="F446" i="132"/>
  <c r="G445" i="132"/>
  <c r="F445" i="132"/>
  <c r="G444" i="132"/>
  <c r="F444" i="132"/>
  <c r="G443" i="132"/>
  <c r="F443" i="132"/>
  <c r="G442" i="132"/>
  <c r="F442" i="132"/>
  <c r="E441" i="132"/>
  <c r="D441" i="132"/>
  <c r="F441" i="132" s="1"/>
  <c r="G440" i="132"/>
  <c r="F440" i="132"/>
  <c r="G439" i="132"/>
  <c r="F439" i="132"/>
  <c r="E438" i="132"/>
  <c r="D438" i="132"/>
  <c r="D437" i="132"/>
  <c r="G436" i="132"/>
  <c r="F436" i="132"/>
  <c r="G434" i="132"/>
  <c r="F434" i="132"/>
  <c r="E433" i="132"/>
  <c r="D433" i="132"/>
  <c r="F433" i="132" s="1"/>
  <c r="F432" i="132"/>
  <c r="G431" i="132"/>
  <c r="F431" i="132"/>
  <c r="G430" i="132"/>
  <c r="F430" i="132"/>
  <c r="G429" i="132"/>
  <c r="F429" i="132"/>
  <c r="F428" i="132"/>
  <c r="G427" i="132"/>
  <c r="F427" i="132"/>
  <c r="G426" i="132"/>
  <c r="F426" i="132"/>
  <c r="F425" i="132"/>
  <c r="E425" i="132"/>
  <c r="G425" i="132" s="1"/>
  <c r="D425" i="132"/>
  <c r="G424" i="132"/>
  <c r="F424" i="132"/>
  <c r="G423" i="132"/>
  <c r="F423" i="132"/>
  <c r="E422" i="132"/>
  <c r="D422" i="132"/>
  <c r="D421" i="132"/>
  <c r="G419" i="132"/>
  <c r="F419" i="132"/>
  <c r="F418" i="132"/>
  <c r="E418" i="132"/>
  <c r="D418" i="132"/>
  <c r="E417" i="132"/>
  <c r="G416" i="132"/>
  <c r="F416" i="132"/>
  <c r="G415" i="132"/>
  <c r="F415" i="132"/>
  <c r="G414" i="132"/>
  <c r="F414" i="132"/>
  <c r="G413" i="132"/>
  <c r="F413" i="132"/>
  <c r="G412" i="132"/>
  <c r="F412" i="132"/>
  <c r="G411" i="132"/>
  <c r="F411" i="132"/>
  <c r="F410" i="132"/>
  <c r="E410" i="132"/>
  <c r="D410" i="132"/>
  <c r="G410" i="132" s="1"/>
  <c r="E409" i="132"/>
  <c r="D409" i="132"/>
  <c r="F408" i="132"/>
  <c r="F407" i="132"/>
  <c r="E406" i="132"/>
  <c r="D406" i="132"/>
  <c r="F406" i="132" s="1"/>
  <c r="G405" i="132"/>
  <c r="F405" i="132"/>
  <c r="G404" i="132"/>
  <c r="F404" i="132"/>
  <c r="G403" i="132"/>
  <c r="F403" i="132"/>
  <c r="G402" i="132"/>
  <c r="F402" i="132"/>
  <c r="G401" i="132"/>
  <c r="F401" i="132"/>
  <c r="G400" i="132"/>
  <c r="F400" i="132"/>
  <c r="E399" i="132"/>
  <c r="G399" i="132" s="1"/>
  <c r="D399" i="132"/>
  <c r="E398" i="132"/>
  <c r="G398" i="132" s="1"/>
  <c r="D398" i="132"/>
  <c r="G397" i="132"/>
  <c r="F397" i="132"/>
  <c r="G396" i="132"/>
  <c r="F396" i="132"/>
  <c r="E396" i="132"/>
  <c r="D396" i="132"/>
  <c r="G395" i="132"/>
  <c r="F395" i="132"/>
  <c r="E395" i="132"/>
  <c r="D395" i="132"/>
  <c r="F394" i="132"/>
  <c r="F393" i="132"/>
  <c r="E393" i="132"/>
  <c r="D393" i="132"/>
  <c r="G392" i="132"/>
  <c r="F392" i="132"/>
  <c r="G391" i="132"/>
  <c r="F391" i="132"/>
  <c r="G390" i="132"/>
  <c r="F390" i="132"/>
  <c r="G389" i="132"/>
  <c r="F389" i="132"/>
  <c r="G388" i="132"/>
  <c r="F388" i="132"/>
  <c r="G387" i="132"/>
  <c r="F387" i="132"/>
  <c r="G386" i="132"/>
  <c r="F386" i="132"/>
  <c r="E385" i="132"/>
  <c r="G385" i="132" s="1"/>
  <c r="D385" i="132"/>
  <c r="G384" i="132"/>
  <c r="F384" i="132"/>
  <c r="G383" i="132"/>
  <c r="F383" i="132"/>
  <c r="G382" i="132"/>
  <c r="E382" i="132"/>
  <c r="D382" i="132"/>
  <c r="E381" i="132"/>
  <c r="G377" i="132"/>
  <c r="F377" i="132"/>
  <c r="F376" i="132"/>
  <c r="E376" i="132"/>
  <c r="G376" i="132" s="1"/>
  <c r="D376" i="132"/>
  <c r="E375" i="132"/>
  <c r="G375" i="132" s="1"/>
  <c r="D375" i="132"/>
  <c r="G374" i="132"/>
  <c r="F374" i="132"/>
  <c r="G373" i="132"/>
  <c r="E373" i="132"/>
  <c r="D373" i="132"/>
  <c r="E372" i="132"/>
  <c r="G372" i="132" s="1"/>
  <c r="D372" i="132"/>
  <c r="G371" i="132"/>
  <c r="F371" i="132"/>
  <c r="G370" i="132"/>
  <c r="F370" i="132"/>
  <c r="G369" i="132"/>
  <c r="F369" i="132"/>
  <c r="G368" i="132"/>
  <c r="F368" i="132"/>
  <c r="E368" i="132"/>
  <c r="D368" i="132"/>
  <c r="G367" i="132"/>
  <c r="F367" i="132"/>
  <c r="E367" i="132"/>
  <c r="D367" i="132"/>
  <c r="G366" i="132"/>
  <c r="F366" i="132"/>
  <c r="G365" i="132"/>
  <c r="F365" i="132"/>
  <c r="G364" i="132"/>
  <c r="F364" i="132"/>
  <c r="E364" i="132"/>
  <c r="D364" i="132"/>
  <c r="G363" i="132"/>
  <c r="F363" i="132"/>
  <c r="G362" i="132"/>
  <c r="F362" i="132"/>
  <c r="G361" i="132"/>
  <c r="F361" i="132"/>
  <c r="E361" i="132"/>
  <c r="D361" i="132"/>
  <c r="G360" i="132"/>
  <c r="F360" i="132"/>
  <c r="E360" i="132"/>
  <c r="D360" i="132"/>
  <c r="G359" i="132"/>
  <c r="F359" i="132"/>
  <c r="E359" i="132"/>
  <c r="D359" i="132"/>
  <c r="G358" i="132"/>
  <c r="F358" i="132"/>
  <c r="G357" i="132"/>
  <c r="F357" i="132"/>
  <c r="G356" i="132"/>
  <c r="F356" i="132"/>
  <c r="G355" i="132"/>
  <c r="F355" i="132"/>
  <c r="G354" i="132"/>
  <c r="F354" i="132"/>
  <c r="E354" i="132"/>
  <c r="D354" i="132"/>
  <c r="G353" i="132"/>
  <c r="F353" i="132"/>
  <c r="G352" i="132"/>
  <c r="F352" i="132"/>
  <c r="G351" i="132"/>
  <c r="F351" i="132"/>
  <c r="E351" i="132"/>
  <c r="D351" i="132"/>
  <c r="G350" i="132"/>
  <c r="F350" i="132"/>
  <c r="E350" i="132"/>
  <c r="D350" i="132"/>
  <c r="G349" i="132"/>
  <c r="F349" i="132"/>
  <c r="E349" i="132"/>
  <c r="D349" i="132"/>
  <c r="G348" i="132"/>
  <c r="F348" i="132"/>
  <c r="E348" i="132"/>
  <c r="D348" i="132"/>
  <c r="G347" i="132"/>
  <c r="F347" i="132"/>
  <c r="E346" i="132"/>
  <c r="D346" i="132"/>
  <c r="D345" i="132"/>
  <c r="G344" i="132"/>
  <c r="F344" i="132"/>
  <c r="F343" i="132"/>
  <c r="E343" i="132"/>
  <c r="D343" i="132"/>
  <c r="F342" i="132"/>
  <c r="E342" i="132"/>
  <c r="G342" i="132" s="1"/>
  <c r="D342" i="132"/>
  <c r="G340" i="132"/>
  <c r="F340" i="132"/>
  <c r="E339" i="132"/>
  <c r="D339" i="132"/>
  <c r="E338" i="132"/>
  <c r="G337" i="132"/>
  <c r="F337" i="132"/>
  <c r="G336" i="132"/>
  <c r="F336" i="132"/>
  <c r="G335" i="132"/>
  <c r="F335" i="132"/>
  <c r="G334" i="132"/>
  <c r="F334" i="132"/>
  <c r="G333" i="132"/>
  <c r="F333" i="132"/>
  <c r="F332" i="132"/>
  <c r="G331" i="132"/>
  <c r="F331" i="132"/>
  <c r="E330" i="132"/>
  <c r="G330" i="132" s="1"/>
  <c r="D330" i="132"/>
  <c r="F330" i="132" s="1"/>
  <c r="G329" i="132"/>
  <c r="F329" i="132"/>
  <c r="G328" i="132"/>
  <c r="F328" i="132"/>
  <c r="F327" i="132"/>
  <c r="E327" i="132"/>
  <c r="D327" i="132"/>
  <c r="D326" i="132" s="1"/>
  <c r="F326" i="132" s="1"/>
  <c r="E326" i="132"/>
  <c r="G324" i="132"/>
  <c r="F324" i="132"/>
  <c r="G323" i="132"/>
  <c r="F323" i="132"/>
  <c r="E322" i="132"/>
  <c r="D322" i="132"/>
  <c r="F322" i="132" s="1"/>
  <c r="G321" i="132"/>
  <c r="F321" i="132"/>
  <c r="D320" i="132"/>
  <c r="G318" i="132"/>
  <c r="F318" i="132"/>
  <c r="E317" i="132"/>
  <c r="D317" i="132"/>
  <c r="E316" i="132"/>
  <c r="E311" i="132" s="1"/>
  <c r="F315" i="132"/>
  <c r="G314" i="132"/>
  <c r="F314" i="132"/>
  <c r="G313" i="132"/>
  <c r="F313" i="132"/>
  <c r="F312" i="132"/>
  <c r="E312" i="132"/>
  <c r="G312" i="132" s="1"/>
  <c r="D312" i="132"/>
  <c r="G310" i="132"/>
  <c r="F310" i="132"/>
  <c r="G309" i="132"/>
  <c r="F309" i="132"/>
  <c r="F308" i="132"/>
  <c r="E307" i="132"/>
  <c r="D307" i="132"/>
  <c r="G306" i="132"/>
  <c r="F306" i="132"/>
  <c r="G305" i="132"/>
  <c r="F305" i="132"/>
  <c r="E304" i="132"/>
  <c r="D304" i="132"/>
  <c r="E303" i="132"/>
  <c r="D303" i="132"/>
  <c r="E302" i="132"/>
  <c r="G301" i="132"/>
  <c r="F301" i="132"/>
  <c r="E300" i="132"/>
  <c r="D300" i="132"/>
  <c r="D299" i="132"/>
  <c r="G297" i="132"/>
  <c r="F297" i="132"/>
  <c r="G296" i="132"/>
  <c r="F296" i="132"/>
  <c r="G295" i="132"/>
  <c r="F295" i="132"/>
  <c r="G294" i="132"/>
  <c r="F294" i="132"/>
  <c r="E294" i="132"/>
  <c r="D294" i="132"/>
  <c r="G293" i="132"/>
  <c r="F293" i="132"/>
  <c r="E293" i="132"/>
  <c r="D293" i="132"/>
  <c r="G292" i="132"/>
  <c r="F292" i="132"/>
  <c r="G291" i="132"/>
  <c r="F291" i="132"/>
  <c r="G290" i="132"/>
  <c r="F290" i="132"/>
  <c r="G289" i="132"/>
  <c r="F289" i="132"/>
  <c r="G288" i="132"/>
  <c r="F288" i="132"/>
  <c r="G287" i="132"/>
  <c r="F287" i="132"/>
  <c r="G286" i="132"/>
  <c r="F286" i="132"/>
  <c r="G285" i="132"/>
  <c r="F285" i="132"/>
  <c r="G284" i="132"/>
  <c r="F284" i="132"/>
  <c r="G283" i="132"/>
  <c r="F283" i="132"/>
  <c r="G282" i="132"/>
  <c r="F282" i="132"/>
  <c r="E282" i="132"/>
  <c r="D282" i="132"/>
  <c r="G281" i="132"/>
  <c r="F281" i="132"/>
  <c r="E281" i="132"/>
  <c r="D281" i="132"/>
  <c r="G280" i="132"/>
  <c r="F280" i="132"/>
  <c r="E280" i="132"/>
  <c r="D280" i="132"/>
  <c r="G278" i="132"/>
  <c r="F278" i="132"/>
  <c r="E277" i="132"/>
  <c r="E273" i="132" s="1"/>
  <c r="D277" i="132"/>
  <c r="G276" i="132"/>
  <c r="F276" i="132"/>
  <c r="G275" i="132"/>
  <c r="F275" i="132"/>
  <c r="F274" i="132"/>
  <c r="E274" i="132"/>
  <c r="D274" i="132"/>
  <c r="D273" i="132" s="1"/>
  <c r="G271" i="132"/>
  <c r="F271" i="132"/>
  <c r="F270" i="132"/>
  <c r="E270" i="132"/>
  <c r="D270" i="132"/>
  <c r="G270" i="132" s="1"/>
  <c r="E269" i="132"/>
  <c r="D269" i="132"/>
  <c r="G269" i="132" s="1"/>
  <c r="G268" i="132"/>
  <c r="F268" i="132"/>
  <c r="F267" i="132"/>
  <c r="F266" i="132"/>
  <c r="F265" i="132"/>
  <c r="G264" i="132"/>
  <c r="F264" i="132"/>
  <c r="G263" i="132"/>
  <c r="F263" i="132"/>
  <c r="E262" i="132"/>
  <c r="D262" i="132"/>
  <c r="G262" i="132" s="1"/>
  <c r="G261" i="132"/>
  <c r="F261" i="132"/>
  <c r="F260" i="132"/>
  <c r="F259" i="132"/>
  <c r="G258" i="132"/>
  <c r="F258" i="132"/>
  <c r="G257" i="132"/>
  <c r="F257" i="132"/>
  <c r="E257" i="132"/>
  <c r="D257" i="132"/>
  <c r="G256" i="132"/>
  <c r="F256" i="132"/>
  <c r="E256" i="132"/>
  <c r="D256" i="132"/>
  <c r="G255" i="132"/>
  <c r="F255" i="132"/>
  <c r="E254" i="132"/>
  <c r="G253" i="132"/>
  <c r="F253" i="132"/>
  <c r="G252" i="132"/>
  <c r="E252" i="132"/>
  <c r="F252" i="132" s="1"/>
  <c r="D252" i="132"/>
  <c r="E251" i="132"/>
  <c r="F251" i="132" s="1"/>
  <c r="D251" i="132"/>
  <c r="G249" i="132"/>
  <c r="F249" i="132"/>
  <c r="G248" i="132"/>
  <c r="F248" i="132"/>
  <c r="F247" i="132"/>
  <c r="E247" i="132"/>
  <c r="G247" i="132" s="1"/>
  <c r="D247" i="132"/>
  <c r="F246" i="132"/>
  <c r="E246" i="132"/>
  <c r="G246" i="132" s="1"/>
  <c r="D246" i="132"/>
  <c r="G245" i="132"/>
  <c r="F245" i="132"/>
  <c r="G244" i="132"/>
  <c r="F244" i="132"/>
  <c r="G243" i="132"/>
  <c r="F243" i="132"/>
  <c r="E242" i="132"/>
  <c r="D242" i="132"/>
  <c r="G241" i="132"/>
  <c r="F241" i="132"/>
  <c r="G240" i="132"/>
  <c r="F240" i="132"/>
  <c r="E239" i="132"/>
  <c r="E138" i="132" s="1"/>
  <c r="D239" i="132"/>
  <c r="G239" i="132" s="1"/>
  <c r="G237" i="132"/>
  <c r="F237" i="132"/>
  <c r="G236" i="132"/>
  <c r="E236" i="132"/>
  <c r="F236" i="132" s="1"/>
  <c r="D236" i="132"/>
  <c r="G235" i="132"/>
  <c r="F235" i="132"/>
  <c r="G234" i="132"/>
  <c r="F234" i="132"/>
  <c r="E233" i="132"/>
  <c r="D233" i="132"/>
  <c r="F232" i="132"/>
  <c r="G231" i="132"/>
  <c r="F231" i="132"/>
  <c r="G230" i="132"/>
  <c r="F230" i="132"/>
  <c r="G229" i="132"/>
  <c r="F229" i="132"/>
  <c r="G228" i="132"/>
  <c r="F228" i="132"/>
  <c r="G227" i="132"/>
  <c r="F227" i="132"/>
  <c r="G226" i="132"/>
  <c r="F226" i="132"/>
  <c r="G225" i="132"/>
  <c r="F225" i="132"/>
  <c r="G224" i="132"/>
  <c r="F224" i="132"/>
  <c r="F223" i="132"/>
  <c r="E223" i="132"/>
  <c r="D223" i="132"/>
  <c r="G223" i="132" s="1"/>
  <c r="G222" i="132"/>
  <c r="F222" i="132"/>
  <c r="G221" i="132"/>
  <c r="F221" i="132"/>
  <c r="G220" i="132"/>
  <c r="F220" i="132"/>
  <c r="G219" i="132"/>
  <c r="F219" i="132"/>
  <c r="E218" i="132"/>
  <c r="D218" i="132"/>
  <c r="G218" i="132" s="1"/>
  <c r="E217" i="132"/>
  <c r="G216" i="132"/>
  <c r="F216" i="132"/>
  <c r="E215" i="132"/>
  <c r="D215" i="132"/>
  <c r="F215" i="132" s="1"/>
  <c r="G213" i="132"/>
  <c r="F213" i="132"/>
  <c r="G212" i="132"/>
  <c r="F212" i="132"/>
  <c r="G211" i="132"/>
  <c r="F211" i="132"/>
  <c r="G210" i="132"/>
  <c r="F210" i="132"/>
  <c r="G209" i="132"/>
  <c r="F209" i="132"/>
  <c r="G208" i="132"/>
  <c r="F208" i="132"/>
  <c r="G207" i="132"/>
  <c r="F207" i="132"/>
  <c r="F206" i="132"/>
  <c r="E206" i="132"/>
  <c r="D206" i="132"/>
  <c r="G206" i="132" s="1"/>
  <c r="G205" i="132"/>
  <c r="F205" i="132"/>
  <c r="G203" i="132"/>
  <c r="F203" i="132"/>
  <c r="F202" i="132"/>
  <c r="E202" i="132"/>
  <c r="D202" i="132"/>
  <c r="G202" i="132" s="1"/>
  <c r="E201" i="132"/>
  <c r="D201" i="132"/>
  <c r="E200" i="132"/>
  <c r="G195" i="132"/>
  <c r="F195" i="132"/>
  <c r="G194" i="132"/>
  <c r="F194" i="132"/>
  <c r="G193" i="132"/>
  <c r="E193" i="132"/>
  <c r="F193" i="132" s="1"/>
  <c r="D193" i="132"/>
  <c r="G192" i="132"/>
  <c r="F192" i="132"/>
  <c r="E191" i="132"/>
  <c r="D191" i="132"/>
  <c r="E190" i="132"/>
  <c r="G188" i="132"/>
  <c r="F188" i="132"/>
  <c r="F187" i="132"/>
  <c r="D187" i="132"/>
  <c r="G187" i="132" s="1"/>
  <c r="F186" i="132"/>
  <c r="E186" i="132"/>
  <c r="D186" i="132"/>
  <c r="G185" i="132"/>
  <c r="F185" i="132"/>
  <c r="E184" i="132"/>
  <c r="D184" i="132"/>
  <c r="G184" i="132" s="1"/>
  <c r="D183" i="132"/>
  <c r="D182" i="132"/>
  <c r="G181" i="132"/>
  <c r="F181" i="132"/>
  <c r="G180" i="132"/>
  <c r="F180" i="132"/>
  <c r="G179" i="132"/>
  <c r="F179" i="132"/>
  <c r="G178" i="132"/>
  <c r="F178" i="132"/>
  <c r="F177" i="132"/>
  <c r="E177" i="132"/>
  <c r="D177" i="132"/>
  <c r="G177" i="132" s="1"/>
  <c r="F176" i="132"/>
  <c r="E176" i="132"/>
  <c r="D176" i="132"/>
  <c r="G176" i="132" s="1"/>
  <c r="E175" i="132"/>
  <c r="D175" i="132"/>
  <c r="G175" i="132" s="1"/>
  <c r="E174" i="132"/>
  <c r="D174" i="132"/>
  <c r="G174" i="132" s="1"/>
  <c r="E173" i="132"/>
  <c r="F172" i="132"/>
  <c r="E172" i="132"/>
  <c r="D172" i="132"/>
  <c r="G172" i="132" s="1"/>
  <c r="E171" i="132"/>
  <c r="D171" i="132"/>
  <c r="G171" i="132" s="1"/>
  <c r="D170" i="132"/>
  <c r="D169" i="132"/>
  <c r="D168" i="132"/>
  <c r="G167" i="132"/>
  <c r="E167" i="132"/>
  <c r="D167" i="132"/>
  <c r="F167" i="132" s="1"/>
  <c r="G166" i="132"/>
  <c r="E166" i="132"/>
  <c r="D166" i="132"/>
  <c r="F166" i="132" s="1"/>
  <c r="G165" i="132"/>
  <c r="E165" i="132"/>
  <c r="D165" i="132"/>
  <c r="F165" i="132" s="1"/>
  <c r="G164" i="132"/>
  <c r="E164" i="132"/>
  <c r="D164" i="132"/>
  <c r="F164" i="132" s="1"/>
  <c r="G163" i="132"/>
  <c r="E163" i="132"/>
  <c r="D163" i="132"/>
  <c r="F163" i="132" s="1"/>
  <c r="G162" i="132"/>
  <c r="E162" i="132"/>
  <c r="D162" i="132"/>
  <c r="F162" i="132" s="1"/>
  <c r="G161" i="132"/>
  <c r="E161" i="132"/>
  <c r="D161" i="132"/>
  <c r="F161" i="132" s="1"/>
  <c r="G160" i="132"/>
  <c r="E160" i="132"/>
  <c r="D160" i="132"/>
  <c r="F160" i="132" s="1"/>
  <c r="G159" i="132"/>
  <c r="E159" i="132"/>
  <c r="D159" i="132"/>
  <c r="F159" i="132" s="1"/>
  <c r="G158" i="132"/>
  <c r="E158" i="132"/>
  <c r="D158" i="132"/>
  <c r="F158" i="132" s="1"/>
  <c r="G157" i="132"/>
  <c r="E157" i="132"/>
  <c r="D157" i="132"/>
  <c r="F157" i="132" s="1"/>
  <c r="G156" i="132"/>
  <c r="E156" i="132"/>
  <c r="D156" i="132"/>
  <c r="F156" i="132" s="1"/>
  <c r="G155" i="132"/>
  <c r="E155" i="132"/>
  <c r="D155" i="132"/>
  <c r="F155" i="132" s="1"/>
  <c r="G154" i="132"/>
  <c r="E154" i="132"/>
  <c r="D154" i="132"/>
  <c r="F154" i="132" s="1"/>
  <c r="F152" i="132"/>
  <c r="E152" i="132"/>
  <c r="D152" i="132"/>
  <c r="F149" i="132"/>
  <c r="G148" i="132"/>
  <c r="F148" i="132"/>
  <c r="F147" i="132"/>
  <c r="E146" i="132"/>
  <c r="D146" i="132"/>
  <c r="D139" i="132"/>
  <c r="D138" i="132"/>
  <c r="D136" i="132" s="1"/>
  <c r="D137" i="132"/>
  <c r="F134" i="132"/>
  <c r="G133" i="132"/>
  <c r="F133" i="132"/>
  <c r="E132" i="132"/>
  <c r="D132" i="132"/>
  <c r="G131" i="132"/>
  <c r="F131" i="132"/>
  <c r="G130" i="132"/>
  <c r="F130" i="132"/>
  <c r="G129" i="132"/>
  <c r="F129" i="132"/>
  <c r="F128" i="132"/>
  <c r="D127" i="132"/>
  <c r="G126" i="132"/>
  <c r="F126" i="132"/>
  <c r="G125" i="132"/>
  <c r="F125" i="132"/>
  <c r="G124" i="132"/>
  <c r="F124" i="132"/>
  <c r="G123" i="132"/>
  <c r="F123" i="132"/>
  <c r="G122" i="132"/>
  <c r="F122" i="132"/>
  <c r="G121" i="132"/>
  <c r="F121" i="132"/>
  <c r="G120" i="132"/>
  <c r="F120" i="132"/>
  <c r="G119" i="132"/>
  <c r="F119" i="132"/>
  <c r="G118" i="132"/>
  <c r="F118" i="132"/>
  <c r="G116" i="132"/>
  <c r="F116" i="132"/>
  <c r="E115" i="132"/>
  <c r="D115" i="132"/>
  <c r="F115" i="132" s="1"/>
  <c r="E114" i="132"/>
  <c r="E113" i="132"/>
  <c r="G112" i="132"/>
  <c r="F112" i="132"/>
  <c r="G111" i="132"/>
  <c r="F111" i="132"/>
  <c r="G110" i="132"/>
  <c r="F110" i="132"/>
  <c r="G109" i="132"/>
  <c r="F109" i="132"/>
  <c r="G108" i="132"/>
  <c r="F108" i="132"/>
  <c r="G107" i="132"/>
  <c r="F107" i="132"/>
  <c r="G106" i="132"/>
  <c r="F106" i="132"/>
  <c r="G105" i="132"/>
  <c r="F105" i="132"/>
  <c r="G104" i="132"/>
  <c r="F104" i="132"/>
  <c r="G103" i="132"/>
  <c r="F103" i="132"/>
  <c r="G102" i="132"/>
  <c r="F102" i="132"/>
  <c r="E101" i="132"/>
  <c r="D101" i="132"/>
  <c r="G101" i="132" s="1"/>
  <c r="E100" i="132"/>
  <c r="G99" i="132"/>
  <c r="F99" i="132"/>
  <c r="E98" i="132"/>
  <c r="F97" i="132"/>
  <c r="G96" i="132"/>
  <c r="F96" i="132"/>
  <c r="G95" i="132"/>
  <c r="F95" i="132"/>
  <c r="G94" i="132"/>
  <c r="E94" i="132"/>
  <c r="F94" i="132" s="1"/>
  <c r="D94" i="132"/>
  <c r="G93" i="132"/>
  <c r="F93" i="132"/>
  <c r="G92" i="132"/>
  <c r="F92" i="132"/>
  <c r="G91" i="132"/>
  <c r="E91" i="132"/>
  <c r="F91" i="132" s="1"/>
  <c r="D91" i="132"/>
  <c r="G90" i="132"/>
  <c r="F90" i="132"/>
  <c r="G89" i="132"/>
  <c r="F89" i="132"/>
  <c r="G88" i="132"/>
  <c r="F88" i="132"/>
  <c r="G87" i="132"/>
  <c r="F87" i="132"/>
  <c r="G86" i="132"/>
  <c r="F86" i="132"/>
  <c r="G85" i="132"/>
  <c r="E85" i="132"/>
  <c r="D85" i="132"/>
  <c r="F85" i="132" s="1"/>
  <c r="G84" i="132"/>
  <c r="E84" i="132"/>
  <c r="D84" i="132"/>
  <c r="G83" i="132"/>
  <c r="F83" i="132"/>
  <c r="G82" i="132"/>
  <c r="E82" i="132"/>
  <c r="F82" i="132" s="1"/>
  <c r="D82" i="132"/>
  <c r="G81" i="132"/>
  <c r="F81" i="132"/>
  <c r="E80" i="132"/>
  <c r="G80" i="132" s="1"/>
  <c r="D80" i="132"/>
  <c r="F80" i="132" s="1"/>
  <c r="G79" i="132"/>
  <c r="F79" i="132"/>
  <c r="E78" i="132"/>
  <c r="F78" i="132" s="1"/>
  <c r="D78" i="132"/>
  <c r="G77" i="132"/>
  <c r="F77" i="132"/>
  <c r="G76" i="132"/>
  <c r="F76" i="132"/>
  <c r="E75" i="132"/>
  <c r="F75" i="132" s="1"/>
  <c r="D75" i="132"/>
  <c r="G74" i="132"/>
  <c r="F74" i="132"/>
  <c r="G73" i="132"/>
  <c r="F73" i="132"/>
  <c r="G72" i="132"/>
  <c r="F72" i="132"/>
  <c r="E71" i="132"/>
  <c r="G71" i="132" s="1"/>
  <c r="D71" i="132"/>
  <c r="F70" i="132"/>
  <c r="F69" i="132"/>
  <c r="G68" i="132"/>
  <c r="F68" i="132"/>
  <c r="G67" i="132"/>
  <c r="F67" i="132"/>
  <c r="G66" i="132"/>
  <c r="F66" i="132"/>
  <c r="G65" i="132"/>
  <c r="F65" i="132"/>
  <c r="G64" i="132"/>
  <c r="F64" i="132"/>
  <c r="G63" i="132"/>
  <c r="F63" i="132"/>
  <c r="G62" i="132"/>
  <c r="F62" i="132"/>
  <c r="G61" i="132"/>
  <c r="F61" i="132"/>
  <c r="G60" i="132"/>
  <c r="F60" i="132"/>
  <c r="G59" i="132"/>
  <c r="F59" i="132"/>
  <c r="G58" i="132"/>
  <c r="E58" i="132"/>
  <c r="F58" i="132" s="1"/>
  <c r="D58" i="132"/>
  <c r="G57" i="132"/>
  <c r="F57" i="132"/>
  <c r="G56" i="132"/>
  <c r="F56" i="132"/>
  <c r="G55" i="132"/>
  <c r="F55" i="132"/>
  <c r="G54" i="132"/>
  <c r="F54" i="132"/>
  <c r="G53" i="132"/>
  <c r="F53" i="132"/>
  <c r="G52" i="132"/>
  <c r="E52" i="132"/>
  <c r="D52" i="132"/>
  <c r="F52" i="132" s="1"/>
  <c r="G51" i="132"/>
  <c r="F51" i="132"/>
  <c r="G50" i="132"/>
  <c r="F50" i="132"/>
  <c r="G49" i="132"/>
  <c r="F49" i="132"/>
  <c r="G48" i="132"/>
  <c r="F48" i="132"/>
  <c r="G47" i="132"/>
  <c r="E47" i="132"/>
  <c r="D47" i="132"/>
  <c r="F46" i="132"/>
  <c r="F45" i="132"/>
  <c r="E44" i="132"/>
  <c r="D44" i="132"/>
  <c r="F44" i="132" s="1"/>
  <c r="G43" i="132"/>
  <c r="F43" i="132"/>
  <c r="G42" i="132"/>
  <c r="F42" i="132"/>
  <c r="F41" i="132"/>
  <c r="E41" i="132"/>
  <c r="G41" i="132" s="1"/>
  <c r="D41" i="132"/>
  <c r="F40" i="132"/>
  <c r="G39" i="132"/>
  <c r="F39" i="132"/>
  <c r="F38" i="132"/>
  <c r="G37" i="132"/>
  <c r="F37" i="132"/>
  <c r="G36" i="132"/>
  <c r="F36" i="132"/>
  <c r="G35" i="132"/>
  <c r="F35" i="132"/>
  <c r="G34" i="132"/>
  <c r="F34" i="132"/>
  <c r="F33" i="132"/>
  <c r="E33" i="132"/>
  <c r="G33" i="132" s="1"/>
  <c r="D33" i="132"/>
  <c r="G32" i="132"/>
  <c r="F32" i="132"/>
  <c r="G31" i="132"/>
  <c r="F31" i="132"/>
  <c r="G30" i="132"/>
  <c r="F30" i="132"/>
  <c r="G29" i="132"/>
  <c r="F29" i="132"/>
  <c r="G28" i="132"/>
  <c r="F28" i="132"/>
  <c r="F27" i="132"/>
  <c r="E27" i="132"/>
  <c r="D27" i="132"/>
  <c r="G27" i="132" s="1"/>
  <c r="G26" i="132"/>
  <c r="F26" i="132"/>
  <c r="G25" i="132"/>
  <c r="F25" i="132"/>
  <c r="G24" i="132"/>
  <c r="F24" i="132"/>
  <c r="G23" i="132"/>
  <c r="F23" i="132"/>
  <c r="F22" i="132"/>
  <c r="E22" i="132"/>
  <c r="D22" i="132"/>
  <c r="G22" i="132" s="1"/>
  <c r="G21" i="132"/>
  <c r="F21" i="132"/>
  <c r="G20" i="132"/>
  <c r="F20" i="132"/>
  <c r="G19" i="132"/>
  <c r="F19" i="132"/>
  <c r="F18" i="132"/>
  <c r="E18" i="132"/>
  <c r="G18" i="132" s="1"/>
  <c r="D18" i="132"/>
  <c r="F17" i="132"/>
  <c r="G16" i="132"/>
  <c r="F16" i="132"/>
  <c r="G15" i="132"/>
  <c r="F15" i="132"/>
  <c r="G14" i="132"/>
  <c r="F14" i="132"/>
  <c r="E13" i="132"/>
  <c r="G13" i="132" s="1"/>
  <c r="D13" i="132"/>
  <c r="F13" i="132" s="1"/>
  <c r="G10" i="132"/>
  <c r="F10" i="132"/>
  <c r="G9" i="132"/>
  <c r="F9" i="132"/>
  <c r="G8" i="132"/>
  <c r="E8" i="132"/>
  <c r="D8" i="132"/>
  <c r="F8" i="132" s="1"/>
  <c r="G6" i="132"/>
  <c r="F6" i="132"/>
  <c r="G5" i="132"/>
  <c r="F5" i="132"/>
  <c r="E4" i="132"/>
  <c r="G4" i="132" s="1"/>
  <c r="D4" i="132"/>
  <c r="F4" i="132" s="1"/>
  <c r="G273" i="132" l="1"/>
  <c r="F191" i="132"/>
  <c r="D190" i="132"/>
  <c r="F190" i="132" s="1"/>
  <c r="G201" i="132"/>
  <c r="E143" i="132"/>
  <c r="G143" i="132" s="1"/>
  <c r="F233" i="132"/>
  <c r="G300" i="132"/>
  <c r="F300" i="132"/>
  <c r="E299" i="132"/>
  <c r="G459" i="132"/>
  <c r="E457" i="132"/>
  <c r="G78" i="132"/>
  <c r="D114" i="132"/>
  <c r="F132" i="132"/>
  <c r="E127" i="132"/>
  <c r="F138" i="132"/>
  <c r="G146" i="132"/>
  <c r="D200" i="132"/>
  <c r="D217" i="132"/>
  <c r="G233" i="132"/>
  <c r="G138" i="132"/>
  <c r="E250" i="132"/>
  <c r="G251" i="132"/>
  <c r="G303" i="132"/>
  <c r="F303" i="132"/>
  <c r="G307" i="132"/>
  <c r="F307" i="132"/>
  <c r="F317" i="132"/>
  <c r="D316" i="132"/>
  <c r="G346" i="132"/>
  <c r="E345" i="132"/>
  <c r="E380" i="132"/>
  <c r="G422" i="132"/>
  <c r="E421" i="132"/>
  <c r="F422" i="132"/>
  <c r="E12" i="132"/>
  <c r="D12" i="132"/>
  <c r="F47" i="132"/>
  <c r="G75" i="132"/>
  <c r="F84" i="132"/>
  <c r="D100" i="132"/>
  <c r="G114" i="132"/>
  <c r="G132" i="132"/>
  <c r="D153" i="132"/>
  <c r="F171" i="132"/>
  <c r="D173" i="132"/>
  <c r="F175" i="132"/>
  <c r="G191" i="132"/>
  <c r="F201" i="132"/>
  <c r="G215" i="132"/>
  <c r="E214" i="132"/>
  <c r="E137" i="132"/>
  <c r="F218" i="132"/>
  <c r="F269" i="132"/>
  <c r="F299" i="132"/>
  <c r="D298" i="132"/>
  <c r="D500" i="132"/>
  <c r="F239" i="132"/>
  <c r="D238" i="132"/>
  <c r="E139" i="132"/>
  <c r="G242" i="132"/>
  <c r="F262" i="132"/>
  <c r="D254" i="132"/>
  <c r="G115" i="132"/>
  <c r="F71" i="132"/>
  <c r="F101" i="132"/>
  <c r="F146" i="132"/>
  <c r="D151" i="132"/>
  <c r="G152" i="132"/>
  <c r="F174" i="132"/>
  <c r="F184" i="132"/>
  <c r="G190" i="132"/>
  <c r="E238" i="132"/>
  <c r="G238" i="132" s="1"/>
  <c r="F273" i="132"/>
  <c r="G277" i="132"/>
  <c r="F277" i="132"/>
  <c r="D302" i="132"/>
  <c r="G304" i="132"/>
  <c r="F304" i="132"/>
  <c r="G326" i="132"/>
  <c r="E325" i="132"/>
  <c r="F339" i="132"/>
  <c r="G339" i="132"/>
  <c r="D338" i="132"/>
  <c r="F338" i="132" s="1"/>
  <c r="G409" i="132"/>
  <c r="F409" i="132"/>
  <c r="D435" i="132"/>
  <c r="F454" i="132"/>
  <c r="D453" i="132"/>
  <c r="D480" i="132"/>
  <c r="F480" i="132" s="1"/>
  <c r="F484" i="132"/>
  <c r="D486" i="132"/>
  <c r="F486" i="132" s="1"/>
  <c r="G570" i="132"/>
  <c r="E569" i="132"/>
  <c r="F629" i="132"/>
  <c r="D628" i="132"/>
  <c r="G656" i="132"/>
  <c r="E655" i="132"/>
  <c r="F659" i="132"/>
  <c r="G659" i="132"/>
  <c r="E658" i="132"/>
  <c r="G658" i="132" s="1"/>
  <c r="G723" i="132"/>
  <c r="F723" i="132"/>
  <c r="D722" i="132"/>
  <c r="F774" i="132"/>
  <c r="F805" i="132"/>
  <c r="G805" i="132"/>
  <c r="E804" i="132"/>
  <c r="G804" i="132" s="1"/>
  <c r="D953" i="132"/>
  <c r="F954" i="132"/>
  <c r="F986" i="132"/>
  <c r="G986" i="132"/>
  <c r="G1007" i="132"/>
  <c r="E1004" i="132"/>
  <c r="G1084" i="132"/>
  <c r="F1084" i="132"/>
  <c r="E1083" i="132"/>
  <c r="F1162" i="132"/>
  <c r="D1161" i="132"/>
  <c r="F1161" i="132" s="1"/>
  <c r="G274" i="132"/>
  <c r="G317" i="132"/>
  <c r="E153" i="132"/>
  <c r="E183" i="132"/>
  <c r="G343" i="132"/>
  <c r="F345" i="132"/>
  <c r="D341" i="132"/>
  <c r="F372" i="132"/>
  <c r="F385" i="132"/>
  <c r="F421" i="132"/>
  <c r="D420" i="132"/>
  <c r="G454" i="132"/>
  <c r="F476" i="132"/>
  <c r="E480" i="132"/>
  <c r="F481" i="132"/>
  <c r="G484" i="132"/>
  <c r="G515" i="132"/>
  <c r="E514" i="132"/>
  <c r="G589" i="132"/>
  <c r="F592" i="132"/>
  <c r="G612" i="132"/>
  <c r="E611" i="132"/>
  <c r="E142" i="132" s="1"/>
  <c r="G646" i="132"/>
  <c r="F655" i="132"/>
  <c r="D654" i="132"/>
  <c r="F825" i="132"/>
  <c r="G829" i="132"/>
  <c r="F829" i="132"/>
  <c r="D965" i="132"/>
  <c r="F966" i="132"/>
  <c r="D994" i="132"/>
  <c r="D1025" i="132"/>
  <c r="F1025" i="132" s="1"/>
  <c r="G1060" i="132"/>
  <c r="E1049" i="132"/>
  <c r="F1060" i="132"/>
  <c r="G1118" i="132"/>
  <c r="F1118" i="132"/>
  <c r="D1117" i="132"/>
  <c r="F1125" i="132"/>
  <c r="D1124" i="132"/>
  <c r="F1124" i="132" s="1"/>
  <c r="G1125" i="132"/>
  <c r="F1135" i="132"/>
  <c r="D1134" i="132"/>
  <c r="F1138" i="132"/>
  <c r="D1137" i="132"/>
  <c r="G1138" i="132"/>
  <c r="G316" i="132"/>
  <c r="G322" i="132"/>
  <c r="E320" i="132"/>
  <c r="F382" i="132"/>
  <c r="D381" i="132"/>
  <c r="G381" i="132" s="1"/>
  <c r="F459" i="132"/>
  <c r="D457" i="132"/>
  <c r="F497" i="132"/>
  <c r="D568" i="132"/>
  <c r="G592" i="132"/>
  <c r="F608" i="132"/>
  <c r="E170" i="132"/>
  <c r="G608" i="132"/>
  <c r="E607" i="132"/>
  <c r="G629" i="132"/>
  <c r="D658" i="132"/>
  <c r="G672" i="132"/>
  <c r="F672" i="132"/>
  <c r="F680" i="132"/>
  <c r="D679" i="132"/>
  <c r="G724" i="132"/>
  <c r="F724" i="132"/>
  <c r="D755" i="132"/>
  <c r="F756" i="132"/>
  <c r="G825" i="132"/>
  <c r="E824" i="132"/>
  <c r="F861" i="132"/>
  <c r="D860" i="132"/>
  <c r="F860" i="132" s="1"/>
  <c r="F1057" i="132"/>
  <c r="D1056" i="132"/>
  <c r="F1065" i="132"/>
  <c r="G1145" i="132"/>
  <c r="D1144" i="132"/>
  <c r="F1144" i="132" s="1"/>
  <c r="F1145" i="132"/>
  <c r="D143" i="132"/>
  <c r="G186" i="132"/>
  <c r="F242" i="132"/>
  <c r="G327" i="132"/>
  <c r="F346" i="132"/>
  <c r="F375" i="132"/>
  <c r="F398" i="132"/>
  <c r="G418" i="132"/>
  <c r="D417" i="132"/>
  <c r="G438" i="132"/>
  <c r="F438" i="132"/>
  <c r="E437" i="132"/>
  <c r="E453" i="132"/>
  <c r="G453" i="132" s="1"/>
  <c r="F487" i="132"/>
  <c r="E497" i="132"/>
  <c r="G497" i="132" s="1"/>
  <c r="E509" i="132"/>
  <c r="F510" i="132"/>
  <c r="D514" i="132"/>
  <c r="F514" i="132" s="1"/>
  <c r="F570" i="132"/>
  <c r="E627" i="132"/>
  <c r="G634" i="132"/>
  <c r="E642" i="132"/>
  <c r="G660" i="132"/>
  <c r="F706" i="132"/>
  <c r="G706" i="132"/>
  <c r="D702" i="132"/>
  <c r="E778" i="132"/>
  <c r="G806" i="132"/>
  <c r="G853" i="132"/>
  <c r="F853" i="132"/>
  <c r="E852" i="132"/>
  <c r="G852" i="132" s="1"/>
  <c r="F907" i="132"/>
  <c r="D906" i="132"/>
  <c r="G912" i="132"/>
  <c r="F912" i="132"/>
  <c r="G953" i="132"/>
  <c r="E952" i="132"/>
  <c r="G1010" i="132"/>
  <c r="F1010" i="132"/>
  <c r="G1022" i="132"/>
  <c r="F1022" i="132"/>
  <c r="D1086" i="132"/>
  <c r="G1121" i="132"/>
  <c r="F1121" i="132"/>
  <c r="F373" i="132"/>
  <c r="F399" i="132"/>
  <c r="F460" i="132"/>
  <c r="F496" i="132"/>
  <c r="F574" i="132"/>
  <c r="F611" i="132"/>
  <c r="D610" i="132"/>
  <c r="G676" i="132"/>
  <c r="E675" i="132"/>
  <c r="G694" i="132"/>
  <c r="E680" i="132"/>
  <c r="E168" i="132"/>
  <c r="E708" i="132"/>
  <c r="G708" i="132" s="1"/>
  <c r="F703" i="132"/>
  <c r="E702" i="132"/>
  <c r="F719" i="132"/>
  <c r="G732" i="132"/>
  <c r="E731" i="132"/>
  <c r="G749" i="132"/>
  <c r="E743" i="132"/>
  <c r="G743" i="132" s="1"/>
  <c r="F749" i="132"/>
  <c r="D823" i="132"/>
  <c r="G846" i="132"/>
  <c r="E845" i="132"/>
  <c r="F845" i="132" s="1"/>
  <c r="F885" i="132"/>
  <c r="D864" i="132"/>
  <c r="E949" i="132"/>
  <c r="E942" i="132"/>
  <c r="G942" i="132" s="1"/>
  <c r="G959" i="132"/>
  <c r="G990" i="132"/>
  <c r="F990" i="132"/>
  <c r="E989" i="132"/>
  <c r="E993" i="132"/>
  <c r="G1001" i="132"/>
  <c r="G1038" i="132"/>
  <c r="D1037" i="132"/>
  <c r="D1045" i="132"/>
  <c r="F1068" i="132"/>
  <c r="D1067" i="132"/>
  <c r="F1074" i="132"/>
  <c r="G1074" i="132"/>
  <c r="E1073" i="132"/>
  <c r="D1153" i="132"/>
  <c r="G1154" i="132"/>
  <c r="G1157" i="132"/>
  <c r="F1157" i="132"/>
  <c r="E1156" i="132"/>
  <c r="F731" i="132"/>
  <c r="D730" i="132"/>
  <c r="F743" i="132"/>
  <c r="G775" i="132"/>
  <c r="E774" i="132"/>
  <c r="G774" i="132" s="1"/>
  <c r="D844" i="132"/>
  <c r="F889" i="132"/>
  <c r="D888" i="132"/>
  <c r="G888" i="132" s="1"/>
  <c r="G929" i="132"/>
  <c r="E928" i="132"/>
  <c r="F942" i="132"/>
  <c r="F959" i="132"/>
  <c r="D958" i="132"/>
  <c r="F1007" i="132"/>
  <c r="G1030" i="132"/>
  <c r="F1030" i="132"/>
  <c r="G1087" i="132"/>
  <c r="E1086" i="132"/>
  <c r="G1086" i="132" s="1"/>
  <c r="G1100" i="132"/>
  <c r="E1097" i="132"/>
  <c r="G1097" i="132" s="1"/>
  <c r="F1100" i="132"/>
  <c r="G433" i="132"/>
  <c r="G441" i="132"/>
  <c r="G465" i="132"/>
  <c r="G493" i="132"/>
  <c r="F656" i="132"/>
  <c r="G677" i="132"/>
  <c r="G695" i="132"/>
  <c r="D708" i="132"/>
  <c r="F732" i="132"/>
  <c r="G756" i="132"/>
  <c r="F784" i="132"/>
  <c r="D777" i="132"/>
  <c r="F846" i="132"/>
  <c r="G861" i="132"/>
  <c r="G907" i="132"/>
  <c r="E906" i="132"/>
  <c r="F929" i="132"/>
  <c r="G933" i="132"/>
  <c r="F950" i="132"/>
  <c r="G997" i="132"/>
  <c r="D1004" i="132"/>
  <c r="F1004" i="132" s="1"/>
  <c r="F1015" i="132"/>
  <c r="F1023" i="132"/>
  <c r="G1027" i="132"/>
  <c r="G1046" i="132"/>
  <c r="E1045" i="132"/>
  <c r="G1045" i="132" s="1"/>
  <c r="G1050" i="132"/>
  <c r="F1051" i="132"/>
  <c r="G1057" i="132"/>
  <c r="F1098" i="132"/>
  <c r="G1127" i="132"/>
  <c r="E1124" i="132"/>
  <c r="F1128" i="132"/>
  <c r="G1132" i="132"/>
  <c r="G1162" i="132"/>
  <c r="E1161" i="132"/>
  <c r="F612" i="132"/>
  <c r="F775" i="132"/>
  <c r="F810" i="132"/>
  <c r="D804" i="132"/>
  <c r="F852" i="132"/>
  <c r="G860" i="132"/>
  <c r="D898" i="132"/>
  <c r="F899" i="132"/>
  <c r="D927" i="132"/>
  <c r="G995" i="132"/>
  <c r="G1026" i="132"/>
  <c r="E1025" i="132"/>
  <c r="E1063" i="132"/>
  <c r="G1065" i="132"/>
  <c r="G1131" i="132"/>
  <c r="G857" i="132"/>
  <c r="E864" i="132"/>
  <c r="G954" i="132"/>
  <c r="G960" i="132"/>
  <c r="G966" i="132"/>
  <c r="G1002" i="132"/>
  <c r="G1051" i="132"/>
  <c r="F1091" i="132"/>
  <c r="G1104" i="132"/>
  <c r="G1128" i="132"/>
  <c r="G1147" i="132"/>
  <c r="E1144" i="132"/>
  <c r="F712" i="130"/>
  <c r="G989" i="132" l="1"/>
  <c r="F989" i="132"/>
  <c r="F1056" i="132"/>
  <c r="D1063" i="132"/>
  <c r="F1063" i="132" s="1"/>
  <c r="D1049" i="132"/>
  <c r="F1049" i="132" s="1"/>
  <c r="F755" i="132"/>
  <c r="D754" i="132"/>
  <c r="D567" i="132"/>
  <c r="F568" i="132"/>
  <c r="F994" i="132"/>
  <c r="D993" i="132"/>
  <c r="F993" i="132" s="1"/>
  <c r="G139" i="132"/>
  <c r="F139" i="132"/>
  <c r="E199" i="132"/>
  <c r="G12" i="132"/>
  <c r="E11" i="132"/>
  <c r="F927" i="132"/>
  <c r="D926" i="132"/>
  <c r="F1073" i="132"/>
  <c r="G1073" i="132"/>
  <c r="G417" i="132"/>
  <c r="F417" i="132"/>
  <c r="G824" i="132"/>
  <c r="F824" i="132"/>
  <c r="E823" i="132"/>
  <c r="G823" i="132" s="1"/>
  <c r="F607" i="132"/>
  <c r="G607" i="132"/>
  <c r="E591" i="132"/>
  <c r="G1117" i="132"/>
  <c r="D1113" i="132"/>
  <c r="F1117" i="132"/>
  <c r="F1097" i="132"/>
  <c r="G1004" i="132"/>
  <c r="E964" i="132"/>
  <c r="G722" i="132"/>
  <c r="F722" i="132"/>
  <c r="F628" i="132"/>
  <c r="D627" i="132"/>
  <c r="G569" i="132"/>
  <c r="E568" i="132"/>
  <c r="F435" i="132"/>
  <c r="D150" i="132"/>
  <c r="F254" i="132"/>
  <c r="D250" i="132"/>
  <c r="F250" i="132" s="1"/>
  <c r="F238" i="132"/>
  <c r="G338" i="132"/>
  <c r="G173" i="132"/>
  <c r="F173" i="132"/>
  <c r="G217" i="132"/>
  <c r="F217" i="132"/>
  <c r="D214" i="132"/>
  <c r="F114" i="132"/>
  <c r="D113" i="132"/>
  <c r="G299" i="132"/>
  <c r="E298" i="132"/>
  <c r="G1144" i="132"/>
  <c r="G1025" i="132"/>
  <c r="E1009" i="132"/>
  <c r="F804" i="132"/>
  <c r="G1161" i="132"/>
  <c r="E1112" i="132"/>
  <c r="G1124" i="132"/>
  <c r="G906" i="132"/>
  <c r="E905" i="132"/>
  <c r="G905" i="132" s="1"/>
  <c r="F777" i="132"/>
  <c r="F708" i="132"/>
  <c r="F958" i="132"/>
  <c r="D957" i="132"/>
  <c r="F730" i="132"/>
  <c r="F1045" i="132"/>
  <c r="G993" i="132"/>
  <c r="G702" i="132"/>
  <c r="E701" i="132"/>
  <c r="E679" i="132"/>
  <c r="G679" i="132" s="1"/>
  <c r="G680" i="132"/>
  <c r="G958" i="132"/>
  <c r="F778" i="132"/>
  <c r="G778" i="132"/>
  <c r="E777" i="132"/>
  <c r="G777" i="132" s="1"/>
  <c r="G628" i="132"/>
  <c r="G509" i="132"/>
  <c r="E508" i="132"/>
  <c r="F509" i="132"/>
  <c r="G437" i="132"/>
  <c r="E435" i="132"/>
  <c r="G435" i="132" s="1"/>
  <c r="F143" i="132"/>
  <c r="D456" i="132"/>
  <c r="F457" i="132"/>
  <c r="E319" i="132"/>
  <c r="G320" i="132"/>
  <c r="F1137" i="132"/>
  <c r="G1137" i="132"/>
  <c r="F965" i="132"/>
  <c r="D964" i="132"/>
  <c r="E754" i="132"/>
  <c r="F437" i="132"/>
  <c r="E182" i="132"/>
  <c r="G183" i="132"/>
  <c r="F183" i="132"/>
  <c r="G1083" i="132"/>
  <c r="F1083" i="132"/>
  <c r="E1082" i="132"/>
  <c r="G965" i="132"/>
  <c r="G486" i="132"/>
  <c r="D325" i="132"/>
  <c r="G100" i="132"/>
  <c r="F100" i="132"/>
  <c r="D98" i="132"/>
  <c r="E379" i="132"/>
  <c r="F320" i="132"/>
  <c r="G250" i="132"/>
  <c r="G200" i="132"/>
  <c r="D199" i="132"/>
  <c r="F200" i="132"/>
  <c r="D141" i="132"/>
  <c r="G864" i="132"/>
  <c r="G1156" i="132"/>
  <c r="E1153" i="132"/>
  <c r="G1153" i="132" s="1"/>
  <c r="F1156" i="132"/>
  <c r="F1067" i="132"/>
  <c r="G1067" i="132"/>
  <c r="G675" i="132"/>
  <c r="F675" i="132"/>
  <c r="F381" i="132"/>
  <c r="D380" i="132"/>
  <c r="F1134" i="132"/>
  <c r="G1134" i="132"/>
  <c r="F953" i="132"/>
  <c r="D952" i="132"/>
  <c r="F952" i="132" s="1"/>
  <c r="G1056" i="132"/>
  <c r="G928" i="132"/>
  <c r="E927" i="132"/>
  <c r="F928" i="132"/>
  <c r="F949" i="132"/>
  <c r="G949" i="132"/>
  <c r="E844" i="132"/>
  <c r="G844" i="132" s="1"/>
  <c r="G845" i="132"/>
  <c r="G168" i="132"/>
  <c r="F168" i="132"/>
  <c r="D897" i="132"/>
  <c r="F897" i="132" s="1"/>
  <c r="F898" i="132"/>
  <c r="F888" i="132"/>
  <c r="D887" i="132"/>
  <c r="D863" i="132" s="1"/>
  <c r="G1037" i="132"/>
  <c r="F1037" i="132"/>
  <c r="D1036" i="132"/>
  <c r="G994" i="132"/>
  <c r="F864" i="132"/>
  <c r="F823" i="132"/>
  <c r="E730" i="132"/>
  <c r="G730" i="132" s="1"/>
  <c r="G731" i="132"/>
  <c r="F1086" i="132"/>
  <c r="D1082" i="132"/>
  <c r="D905" i="132"/>
  <c r="F906" i="132"/>
  <c r="D701" i="132"/>
  <c r="F701" i="132" s="1"/>
  <c r="F702" i="132"/>
  <c r="F642" i="132"/>
  <c r="G642" i="132"/>
  <c r="E641" i="132"/>
  <c r="E141" i="132"/>
  <c r="D1064" i="132"/>
  <c r="F679" i="132"/>
  <c r="F658" i="132"/>
  <c r="E169" i="132"/>
  <c r="G170" i="132"/>
  <c r="F170" i="132"/>
  <c r="F569" i="132"/>
  <c r="G755" i="132"/>
  <c r="G611" i="132"/>
  <c r="E610" i="132"/>
  <c r="G610" i="132" s="1"/>
  <c r="G514" i="132"/>
  <c r="G480" i="132"/>
  <c r="F341" i="132"/>
  <c r="E151" i="132"/>
  <c r="G153" i="132"/>
  <c r="G655" i="132"/>
  <c r="E654" i="132"/>
  <c r="G654" i="132" s="1"/>
  <c r="F453" i="132"/>
  <c r="G325" i="132"/>
  <c r="G302" i="132"/>
  <c r="F302" i="132"/>
  <c r="G254" i="132"/>
  <c r="D142" i="132"/>
  <c r="F142" i="132" s="1"/>
  <c r="F298" i="132"/>
  <c r="D279" i="132"/>
  <c r="E136" i="132"/>
  <c r="G137" i="132"/>
  <c r="F137" i="132"/>
  <c r="F153" i="132"/>
  <c r="F12" i="132"/>
  <c r="D11" i="132"/>
  <c r="G421" i="132"/>
  <c r="E420" i="132"/>
  <c r="G420" i="132" s="1"/>
  <c r="G345" i="132"/>
  <c r="E341" i="132"/>
  <c r="G341" i="132" s="1"/>
  <c r="D311" i="132"/>
  <c r="F316" i="132"/>
  <c r="G127" i="132"/>
  <c r="F127" i="132"/>
  <c r="G457" i="132"/>
  <c r="E456" i="132"/>
  <c r="G456" i="132" s="1"/>
  <c r="F260" i="130"/>
  <c r="G237" i="130"/>
  <c r="G51" i="130"/>
  <c r="D272" i="132" l="1"/>
  <c r="E150" i="132"/>
  <c r="G151" i="132"/>
  <c r="F641" i="132"/>
  <c r="G641" i="132"/>
  <c r="F141" i="132"/>
  <c r="D140" i="132"/>
  <c r="G701" i="132"/>
  <c r="G1112" i="132"/>
  <c r="F311" i="132"/>
  <c r="G311" i="132"/>
  <c r="F380" i="132"/>
  <c r="D379" i="132"/>
  <c r="G754" i="132"/>
  <c r="E753" i="132"/>
  <c r="F456" i="132"/>
  <c r="F610" i="132"/>
  <c r="F957" i="132"/>
  <c r="G957" i="132"/>
  <c r="D1112" i="132"/>
  <c r="F1112" i="132" s="1"/>
  <c r="G1113" i="132"/>
  <c r="F1113" i="132"/>
  <c r="E1072" i="132"/>
  <c r="G199" i="132"/>
  <c r="F654" i="132"/>
  <c r="F567" i="132"/>
  <c r="F1153" i="132"/>
  <c r="F11" i="132"/>
  <c r="D7" i="132"/>
  <c r="F420" i="132"/>
  <c r="F1064" i="132"/>
  <c r="G1064" i="132"/>
  <c r="F905" i="132"/>
  <c r="G927" i="132"/>
  <c r="E926" i="132"/>
  <c r="G926" i="132" s="1"/>
  <c r="F199" i="132"/>
  <c r="G1082" i="132"/>
  <c r="F964" i="132"/>
  <c r="D963" i="132"/>
  <c r="G508" i="132"/>
  <c r="E500" i="132"/>
  <c r="F508" i="132"/>
  <c r="G298" i="132"/>
  <c r="E279" i="132"/>
  <c r="F214" i="132"/>
  <c r="G568" i="132"/>
  <c r="E567" i="132"/>
  <c r="G567" i="132" s="1"/>
  <c r="E7" i="132"/>
  <c r="G11" i="132"/>
  <c r="G214" i="132"/>
  <c r="D753" i="132"/>
  <c r="F754" i="132"/>
  <c r="G1063" i="132"/>
  <c r="D1072" i="132"/>
  <c r="F1072" i="132" s="1"/>
  <c r="F1082" i="132"/>
  <c r="G1036" i="132"/>
  <c r="F1036" i="132"/>
  <c r="D1009" i="132"/>
  <c r="F1009" i="132" s="1"/>
  <c r="F98" i="132"/>
  <c r="G98" i="132"/>
  <c r="F113" i="132"/>
  <c r="G113" i="132"/>
  <c r="D145" i="132"/>
  <c r="F627" i="132"/>
  <c r="D590" i="132"/>
  <c r="F590" i="132" s="1"/>
  <c r="G964" i="132"/>
  <c r="E963" i="132"/>
  <c r="G963" i="132" s="1"/>
  <c r="F926" i="132"/>
  <c r="E135" i="132"/>
  <c r="G136" i="132"/>
  <c r="F136" i="132"/>
  <c r="G169" i="132"/>
  <c r="F169" i="132"/>
  <c r="E140" i="132"/>
  <c r="G140" i="132" s="1"/>
  <c r="G141" i="132"/>
  <c r="G952" i="132"/>
  <c r="F887" i="132"/>
  <c r="G887" i="132"/>
  <c r="E863" i="132"/>
  <c r="G863" i="132" s="1"/>
  <c r="G380" i="132"/>
  <c r="F325" i="132"/>
  <c r="D319" i="132"/>
  <c r="F319" i="132" s="1"/>
  <c r="G182" i="132"/>
  <c r="F182" i="132"/>
  <c r="G319" i="132"/>
  <c r="F151" i="132"/>
  <c r="G1049" i="132"/>
  <c r="G591" i="132"/>
  <c r="E590" i="132"/>
  <c r="F591" i="132"/>
  <c r="G627" i="132"/>
  <c r="F844" i="132"/>
  <c r="G142" i="132"/>
  <c r="F1139" i="130"/>
  <c r="D1138" i="130"/>
  <c r="E1138" i="130"/>
  <c r="F1083" i="130"/>
  <c r="E1082" i="130"/>
  <c r="D1082" i="130"/>
  <c r="F45" i="130"/>
  <c r="F46" i="130"/>
  <c r="D44" i="130"/>
  <c r="F44" i="130" s="1"/>
  <c r="E44" i="130"/>
  <c r="F903" i="130"/>
  <c r="F899" i="130"/>
  <c r="F900" i="130"/>
  <c r="F902" i="130"/>
  <c r="D901" i="130"/>
  <c r="D897" i="130"/>
  <c r="E901" i="130"/>
  <c r="E895" i="130" s="1"/>
  <c r="F878" i="130"/>
  <c r="F901" i="130" l="1"/>
  <c r="F7" i="132"/>
  <c r="D3" i="132"/>
  <c r="E145" i="132"/>
  <c r="G145" i="132" s="1"/>
  <c r="G150" i="132"/>
  <c r="G7" i="132"/>
  <c r="E3" i="132"/>
  <c r="G500" i="132"/>
  <c r="F500" i="132"/>
  <c r="F379" i="132"/>
  <c r="D378" i="132"/>
  <c r="F272" i="132"/>
  <c r="G590" i="132"/>
  <c r="G1009" i="132"/>
  <c r="F150" i="132"/>
  <c r="F753" i="132"/>
  <c r="D752" i="132"/>
  <c r="F752" i="132" s="1"/>
  <c r="G279" i="132"/>
  <c r="E272" i="132"/>
  <c r="E378" i="132"/>
  <c r="G378" i="132" s="1"/>
  <c r="F279" i="132"/>
  <c r="F145" i="132"/>
  <c r="F963" i="132"/>
  <c r="G379" i="132"/>
  <c r="G1072" i="132"/>
  <c r="G753" i="132"/>
  <c r="E752" i="132"/>
  <c r="F140" i="132"/>
  <c r="D135" i="132"/>
  <c r="F135" i="132" s="1"/>
  <c r="F863" i="132"/>
  <c r="F897" i="130"/>
  <c r="D896" i="130"/>
  <c r="D895" i="130" s="1"/>
  <c r="F1082" i="130"/>
  <c r="F1138" i="130"/>
  <c r="F725" i="130"/>
  <c r="F726" i="130"/>
  <c r="F727" i="130"/>
  <c r="D722" i="130"/>
  <c r="E722" i="130"/>
  <c r="E708" i="130"/>
  <c r="G705" i="130"/>
  <c r="F705" i="130"/>
  <c r="D718" i="130"/>
  <c r="D717" i="130" s="1"/>
  <c r="D704" i="130"/>
  <c r="E704" i="130"/>
  <c r="E701" i="130"/>
  <c r="D487" i="130"/>
  <c r="F491" i="130"/>
  <c r="F490" i="130"/>
  <c r="D440" i="130"/>
  <c r="E440" i="130"/>
  <c r="F449" i="130"/>
  <c r="D424" i="130"/>
  <c r="E424" i="130"/>
  <c r="F431" i="130"/>
  <c r="D409" i="130"/>
  <c r="E409" i="130"/>
  <c r="E399" i="130"/>
  <c r="F394" i="130"/>
  <c r="F308" i="130"/>
  <c r="D307" i="130"/>
  <c r="E307" i="130"/>
  <c r="F266" i="130"/>
  <c r="F896" i="130" l="1"/>
  <c r="F895" i="130"/>
  <c r="G752" i="132"/>
  <c r="G135" i="132"/>
  <c r="G272" i="132"/>
  <c r="E197" i="132"/>
  <c r="G197" i="132" s="1"/>
  <c r="E198" i="132"/>
  <c r="F378" i="132"/>
  <c r="D197" i="132"/>
  <c r="D198" i="132"/>
  <c r="F198" i="132" s="1"/>
  <c r="E144" i="132"/>
  <c r="G3" i="132"/>
  <c r="F3" i="132"/>
  <c r="D144" i="132"/>
  <c r="F704" i="130"/>
  <c r="G704" i="130"/>
  <c r="E706" i="130"/>
  <c r="E58" i="130"/>
  <c r="D58" i="130"/>
  <c r="F70" i="130"/>
  <c r="F144" i="132" l="1"/>
  <c r="D189" i="132"/>
  <c r="F197" i="132"/>
  <c r="E189" i="132"/>
  <c r="G144" i="132"/>
  <c r="G198" i="132"/>
  <c r="G121" i="130"/>
  <c r="G122" i="130"/>
  <c r="E196" i="132" l="1"/>
  <c r="G189" i="132"/>
  <c r="F189" i="132"/>
  <c r="E172" i="130"/>
  <c r="D172" i="130"/>
  <c r="E509" i="130"/>
  <c r="D509" i="130"/>
  <c r="G512" i="130"/>
  <c r="F512" i="130"/>
  <c r="E167" i="130"/>
  <c r="D167" i="130"/>
  <c r="E166" i="130"/>
  <c r="D166" i="130"/>
  <c r="E165" i="130"/>
  <c r="D165" i="130"/>
  <c r="D508" i="130" l="1"/>
  <c r="F196" i="132"/>
  <c r="G196" i="132"/>
  <c r="E508" i="130"/>
  <c r="F511" i="130"/>
  <c r="F172" i="130"/>
  <c r="G165" i="130"/>
  <c r="G166" i="130"/>
  <c r="G511" i="130"/>
  <c r="G167" i="130"/>
  <c r="G172" i="130"/>
  <c r="F165" i="130"/>
  <c r="F166" i="130"/>
  <c r="F167" i="130"/>
  <c r="F508" i="130" l="1"/>
  <c r="G1121" i="130"/>
  <c r="G1122" i="130"/>
  <c r="D1053" i="130"/>
  <c r="G1060" i="130"/>
  <c r="G1061" i="130"/>
  <c r="G1063" i="130"/>
  <c r="G1064" i="130"/>
  <c r="E799" i="130"/>
  <c r="D799" i="130"/>
  <c r="G801" i="130"/>
  <c r="F801" i="130"/>
  <c r="F799" i="130" l="1"/>
  <c r="D708" i="130"/>
  <c r="G723" i="130"/>
  <c r="G724" i="130"/>
  <c r="F723" i="130"/>
  <c r="F724" i="130"/>
  <c r="E721" i="130"/>
  <c r="G698" i="130"/>
  <c r="G694" i="130"/>
  <c r="F694" i="130"/>
  <c r="E693" i="130"/>
  <c r="D693" i="130"/>
  <c r="G672" i="130"/>
  <c r="F672" i="130"/>
  <c r="E671" i="130"/>
  <c r="D671" i="130"/>
  <c r="D171" i="130" s="1"/>
  <c r="E611" i="130"/>
  <c r="D611" i="130"/>
  <c r="G620" i="130"/>
  <c r="G621" i="130"/>
  <c r="G622" i="130"/>
  <c r="G608" i="130"/>
  <c r="F608" i="130"/>
  <c r="E607" i="130"/>
  <c r="E170" i="130" s="1"/>
  <c r="D607" i="130"/>
  <c r="D170" i="130" s="1"/>
  <c r="D597" i="130"/>
  <c r="G587" i="130"/>
  <c r="D588" i="130"/>
  <c r="G489" i="130"/>
  <c r="G493" i="130"/>
  <c r="G494" i="130"/>
  <c r="D495" i="130"/>
  <c r="E495" i="130"/>
  <c r="G370" i="130"/>
  <c r="F370" i="130"/>
  <c r="D364" i="130"/>
  <c r="G366" i="130"/>
  <c r="F297" i="130"/>
  <c r="G297" i="130"/>
  <c r="F296" i="130"/>
  <c r="G296" i="130"/>
  <c r="F170" i="130" l="1"/>
  <c r="G170" i="130"/>
  <c r="E670" i="130"/>
  <c r="E171" i="130"/>
  <c r="G171" i="130" s="1"/>
  <c r="G722" i="130"/>
  <c r="F722" i="130"/>
  <c r="G607" i="130"/>
  <c r="F671" i="130"/>
  <c r="F693" i="130"/>
  <c r="D721" i="130"/>
  <c r="D720" i="130" s="1"/>
  <c r="E720" i="130"/>
  <c r="G693" i="130"/>
  <c r="F607" i="130"/>
  <c r="D606" i="130"/>
  <c r="E692" i="130"/>
  <c r="E168" i="130" s="1"/>
  <c r="G495" i="130"/>
  <c r="D692" i="130"/>
  <c r="D168" i="130" s="1"/>
  <c r="G671" i="130"/>
  <c r="D670" i="130"/>
  <c r="F670" i="130" s="1"/>
  <c r="E606" i="130"/>
  <c r="F168" i="130" l="1"/>
  <c r="E169" i="130"/>
  <c r="G169" i="130" s="1"/>
  <c r="G168" i="130"/>
  <c r="F171" i="130"/>
  <c r="G720" i="130"/>
  <c r="G721" i="130"/>
  <c r="F606" i="130"/>
  <c r="F721" i="130"/>
  <c r="G606" i="130"/>
  <c r="F692" i="130"/>
  <c r="F720" i="130"/>
  <c r="G692" i="130"/>
  <c r="G670" i="130"/>
  <c r="F169" i="130" l="1"/>
  <c r="D47" i="130"/>
  <c r="E27" i="130"/>
  <c r="D27" i="130"/>
  <c r="G31" i="130"/>
  <c r="G32" i="130"/>
  <c r="G1110" i="131"/>
  <c r="F1110" i="131"/>
  <c r="E1109" i="131"/>
  <c r="D1109" i="131"/>
  <c r="G1107" i="131"/>
  <c r="F1107" i="131"/>
  <c r="G1106" i="131"/>
  <c r="F1106" i="131"/>
  <c r="E1104" i="131"/>
  <c r="D1104" i="131"/>
  <c r="G1102" i="131"/>
  <c r="F1102" i="131"/>
  <c r="E1101" i="131"/>
  <c r="D1101" i="131"/>
  <c r="F1101" i="131" s="1"/>
  <c r="G1099" i="131"/>
  <c r="F1099" i="131"/>
  <c r="G1098" i="131"/>
  <c r="F1098" i="131"/>
  <c r="E1097" i="131"/>
  <c r="D1097" i="131"/>
  <c r="D1096" i="131" s="1"/>
  <c r="G1095" i="131"/>
  <c r="F1095" i="131"/>
  <c r="E1094" i="131"/>
  <c r="D1094" i="131"/>
  <c r="G1093" i="131"/>
  <c r="F1093" i="131"/>
  <c r="E1092" i="131"/>
  <c r="D1092" i="131"/>
  <c r="G1090" i="131"/>
  <c r="F1090" i="131"/>
  <c r="G1089" i="131"/>
  <c r="F1089" i="131"/>
  <c r="E1088" i="131"/>
  <c r="D1088" i="131"/>
  <c r="G1087" i="131"/>
  <c r="F1087" i="131"/>
  <c r="G1086" i="131"/>
  <c r="F1086" i="131"/>
  <c r="E1085" i="131"/>
  <c r="D1085" i="131"/>
  <c r="G1082" i="131"/>
  <c r="F1082" i="131"/>
  <c r="E1081" i="131"/>
  <c r="E1080" i="131" s="1"/>
  <c r="D1081" i="131"/>
  <c r="G1079" i="131"/>
  <c r="F1079" i="131"/>
  <c r="G1078" i="131"/>
  <c r="F1078" i="131"/>
  <c r="E1077" i="131"/>
  <c r="E1076" i="131" s="1"/>
  <c r="D1077" i="131"/>
  <c r="G1075" i="131"/>
  <c r="F1075" i="131"/>
  <c r="E1074" i="131"/>
  <c r="D1074" i="131"/>
  <c r="G1072" i="131"/>
  <c r="F1072" i="131"/>
  <c r="G1071" i="131"/>
  <c r="F1071" i="131"/>
  <c r="E1070" i="131"/>
  <c r="D1070" i="131"/>
  <c r="F1069" i="131"/>
  <c r="F1068" i="131"/>
  <c r="E1067" i="131"/>
  <c r="D1067" i="131"/>
  <c r="D1066" i="131"/>
  <c r="G1065" i="131"/>
  <c r="F1065" i="131"/>
  <c r="G1064" i="131"/>
  <c r="F1064" i="131"/>
  <c r="E1063" i="131"/>
  <c r="D1063" i="131"/>
  <c r="G1060" i="131"/>
  <c r="F1060" i="131"/>
  <c r="G1059" i="131"/>
  <c r="F1059" i="131"/>
  <c r="G1058" i="131"/>
  <c r="F1058" i="131"/>
  <c r="G1057" i="131"/>
  <c r="F1057" i="131"/>
  <c r="G1056" i="131"/>
  <c r="F1056" i="131"/>
  <c r="G1055" i="131"/>
  <c r="F1055" i="131"/>
  <c r="G1054" i="131"/>
  <c r="F1054" i="131"/>
  <c r="E1053" i="131"/>
  <c r="D1053" i="131"/>
  <c r="G1052" i="131"/>
  <c r="F1052" i="131"/>
  <c r="G1051" i="131"/>
  <c r="F1051" i="131"/>
  <c r="E1050" i="131"/>
  <c r="D1050" i="131"/>
  <c r="F1050" i="131" s="1"/>
  <c r="E1049" i="131"/>
  <c r="G1048" i="131"/>
  <c r="F1048" i="131"/>
  <c r="E1047" i="131"/>
  <c r="D1047" i="131"/>
  <c r="G1045" i="131"/>
  <c r="F1045" i="131"/>
  <c r="G1044" i="131"/>
  <c r="F1044" i="131"/>
  <c r="G1043" i="131"/>
  <c r="F1043" i="131"/>
  <c r="F1042" i="131"/>
  <c r="G1041" i="131"/>
  <c r="F1041" i="131"/>
  <c r="E1040" i="131"/>
  <c r="D1040" i="131"/>
  <c r="G1039" i="131"/>
  <c r="F1039" i="131"/>
  <c r="G1038" i="131"/>
  <c r="F1038" i="131"/>
  <c r="E1037" i="131"/>
  <c r="D1037" i="131"/>
  <c r="D1036" i="131" s="1"/>
  <c r="D1035" i="131" s="1"/>
  <c r="G1034" i="131"/>
  <c r="F1034" i="131"/>
  <c r="E1033" i="131"/>
  <c r="D1033" i="131"/>
  <c r="D1032" i="131" s="1"/>
  <c r="G1030" i="131"/>
  <c r="F1030" i="131"/>
  <c r="G1029" i="131"/>
  <c r="F1029" i="131"/>
  <c r="E1028" i="131"/>
  <c r="D1028" i="131"/>
  <c r="G1027" i="131"/>
  <c r="F1027" i="131"/>
  <c r="G1026" i="131"/>
  <c r="F1026" i="131"/>
  <c r="E1025" i="131"/>
  <c r="D1025" i="131"/>
  <c r="F1022" i="131"/>
  <c r="G1021" i="131"/>
  <c r="F1021" i="131"/>
  <c r="G1020" i="131"/>
  <c r="F1020" i="131"/>
  <c r="E1019" i="131"/>
  <c r="E1018" i="131" s="1"/>
  <c r="D1019" i="131"/>
  <c r="G1017" i="131"/>
  <c r="F1017" i="131"/>
  <c r="E1016" i="131"/>
  <c r="D1016" i="131"/>
  <c r="F1013" i="131"/>
  <c r="F1012" i="131"/>
  <c r="E1011" i="131"/>
  <c r="D1011" i="131"/>
  <c r="F1010" i="131"/>
  <c r="F1009" i="131"/>
  <c r="E1008" i="131"/>
  <c r="E1007" i="131" s="1"/>
  <c r="D1008" i="131"/>
  <c r="D1007" i="131" s="1"/>
  <c r="G1006" i="131"/>
  <c r="F1006" i="131"/>
  <c r="G1005" i="131"/>
  <c r="F1005" i="131"/>
  <c r="G1004" i="131"/>
  <c r="F1004" i="131"/>
  <c r="G1003" i="131"/>
  <c r="F1003" i="131"/>
  <c r="E1002" i="131"/>
  <c r="E1001" i="131" s="1"/>
  <c r="D1002" i="131"/>
  <c r="G999" i="131"/>
  <c r="F999" i="131"/>
  <c r="G998" i="131"/>
  <c r="F998" i="131"/>
  <c r="E997" i="131"/>
  <c r="D997" i="131"/>
  <c r="G995" i="131"/>
  <c r="F995" i="131"/>
  <c r="G994" i="131"/>
  <c r="F994" i="131"/>
  <c r="G993" i="131"/>
  <c r="F993" i="131"/>
  <c r="E992" i="131"/>
  <c r="D992" i="131"/>
  <c r="G991" i="131"/>
  <c r="F991" i="131"/>
  <c r="G990" i="131"/>
  <c r="F990" i="131"/>
  <c r="E989" i="131"/>
  <c r="E988" i="131" s="1"/>
  <c r="E987" i="131" s="1"/>
  <c r="D989" i="131"/>
  <c r="G986" i="131"/>
  <c r="F986" i="131"/>
  <c r="G985" i="131"/>
  <c r="F985" i="131"/>
  <c r="G984" i="131"/>
  <c r="F984" i="131"/>
  <c r="G983" i="131"/>
  <c r="F983" i="131"/>
  <c r="G982" i="131"/>
  <c r="F982" i="131"/>
  <c r="E981" i="131"/>
  <c r="D981" i="131"/>
  <c r="G980" i="131"/>
  <c r="F980" i="131"/>
  <c r="G979" i="131"/>
  <c r="F979" i="131"/>
  <c r="E978" i="131"/>
  <c r="E977" i="131" s="1"/>
  <c r="D978" i="131"/>
  <c r="G975" i="131"/>
  <c r="F975" i="131"/>
  <c r="E974" i="131"/>
  <c r="D974" i="131"/>
  <c r="G972" i="131"/>
  <c r="F972" i="131"/>
  <c r="G971" i="131"/>
  <c r="F971" i="131"/>
  <c r="E970" i="131"/>
  <c r="D970" i="131"/>
  <c r="D969" i="131" s="1"/>
  <c r="G968" i="131"/>
  <c r="F968" i="131"/>
  <c r="G967" i="131"/>
  <c r="F967" i="131"/>
  <c r="E966" i="131"/>
  <c r="D966" i="131"/>
  <c r="D965" i="131"/>
  <c r="G964" i="131"/>
  <c r="F964" i="131"/>
  <c r="G963" i="131"/>
  <c r="F963" i="131"/>
  <c r="E962" i="131"/>
  <c r="D962" i="131"/>
  <c r="D961" i="131" s="1"/>
  <c r="G959" i="131"/>
  <c r="F959" i="131"/>
  <c r="E958" i="131"/>
  <c r="D958" i="131"/>
  <c r="G957" i="131"/>
  <c r="F957" i="131"/>
  <c r="E956" i="131"/>
  <c r="E955" i="131" s="1"/>
  <c r="D956" i="131"/>
  <c r="G954" i="131"/>
  <c r="F954" i="131"/>
  <c r="E953" i="131"/>
  <c r="D953" i="131"/>
  <c r="G953" i="131" s="1"/>
  <c r="E952" i="131"/>
  <c r="G951" i="131"/>
  <c r="F951" i="131"/>
  <c r="G950" i="131"/>
  <c r="F950" i="131"/>
  <c r="G949" i="131"/>
  <c r="F949" i="131"/>
  <c r="E948" i="131"/>
  <c r="D948" i="131"/>
  <c r="G947" i="131"/>
  <c r="F947" i="131"/>
  <c r="E946" i="131"/>
  <c r="D946" i="131"/>
  <c r="G943" i="131"/>
  <c r="F943" i="131"/>
  <c r="G942" i="131"/>
  <c r="F942" i="131"/>
  <c r="E941" i="131"/>
  <c r="D941" i="131"/>
  <c r="E940" i="131"/>
  <c r="F939" i="131"/>
  <c r="G938" i="131"/>
  <c r="F938" i="131"/>
  <c r="E937" i="131"/>
  <c r="D937" i="131"/>
  <c r="G936" i="131"/>
  <c r="F936" i="131"/>
  <c r="G935" i="131"/>
  <c r="F935" i="131"/>
  <c r="G934" i="131"/>
  <c r="F934" i="131"/>
  <c r="G933" i="131"/>
  <c r="F933" i="131"/>
  <c r="G932" i="131"/>
  <c r="F932" i="131"/>
  <c r="G931" i="131"/>
  <c r="F931" i="131"/>
  <c r="G930" i="131"/>
  <c r="F930" i="131"/>
  <c r="G929" i="131"/>
  <c r="F929" i="131"/>
  <c r="G928" i="131"/>
  <c r="F928" i="131"/>
  <c r="G927" i="131"/>
  <c r="F927" i="131"/>
  <c r="G926" i="131"/>
  <c r="F926" i="131"/>
  <c r="G925" i="131"/>
  <c r="F925" i="131"/>
  <c r="F924" i="131"/>
  <c r="G923" i="131"/>
  <c r="F923" i="131"/>
  <c r="E922" i="131"/>
  <c r="D922" i="131"/>
  <c r="G921" i="131"/>
  <c r="F921" i="131"/>
  <c r="F920" i="131"/>
  <c r="F919" i="131"/>
  <c r="G918" i="131"/>
  <c r="F918" i="131"/>
  <c r="E917" i="131"/>
  <c r="E916" i="131" s="1"/>
  <c r="D917" i="131"/>
  <c r="G913" i="131"/>
  <c r="F913" i="131"/>
  <c r="G912" i="131"/>
  <c r="F912" i="131"/>
  <c r="E911" i="131"/>
  <c r="D911" i="131"/>
  <c r="F911" i="131" s="1"/>
  <c r="G907" i="131"/>
  <c r="F907" i="131"/>
  <c r="G906" i="131"/>
  <c r="F906" i="131"/>
  <c r="E905" i="131"/>
  <c r="D905" i="131"/>
  <c r="G902" i="131"/>
  <c r="F902" i="131"/>
  <c r="E901" i="131"/>
  <c r="E897" i="131" s="1"/>
  <c r="D901" i="131"/>
  <c r="D900" i="131"/>
  <c r="F899" i="131"/>
  <c r="G898" i="131"/>
  <c r="F898" i="131"/>
  <c r="E894" i="131"/>
  <c r="E900" i="131" s="1"/>
  <c r="G900" i="131" s="1"/>
  <c r="D894" i="131"/>
  <c r="G892" i="131"/>
  <c r="F892" i="131"/>
  <c r="E891" i="131"/>
  <c r="D891" i="131"/>
  <c r="G890" i="131"/>
  <c r="F890" i="131"/>
  <c r="G889" i="131"/>
  <c r="F889" i="131"/>
  <c r="E888" i="131"/>
  <c r="D888" i="131"/>
  <c r="G885" i="131"/>
  <c r="F885" i="131"/>
  <c r="E884" i="131"/>
  <c r="D884" i="131"/>
  <c r="G883" i="131"/>
  <c r="F883" i="131"/>
  <c r="F882" i="131"/>
  <c r="G881" i="131"/>
  <c r="F881" i="131"/>
  <c r="E880" i="131"/>
  <c r="D880" i="131"/>
  <c r="G876" i="131"/>
  <c r="F876" i="131"/>
  <c r="G875" i="131"/>
  <c r="F875" i="131"/>
  <c r="G874" i="131"/>
  <c r="F874" i="131"/>
  <c r="G873" i="131"/>
  <c r="F873" i="131"/>
  <c r="G872" i="131"/>
  <c r="F872" i="131"/>
  <c r="G871" i="131"/>
  <c r="F871" i="131"/>
  <c r="G870" i="131"/>
  <c r="F870" i="131"/>
  <c r="G869" i="131"/>
  <c r="F869" i="131"/>
  <c r="G868" i="131"/>
  <c r="F868" i="131"/>
  <c r="G867" i="131"/>
  <c r="F867" i="131"/>
  <c r="G866" i="131"/>
  <c r="F866" i="131"/>
  <c r="G865" i="131"/>
  <c r="F865" i="131"/>
  <c r="G864" i="131"/>
  <c r="F864" i="131"/>
  <c r="E863" i="131"/>
  <c r="D863" i="131"/>
  <c r="G862" i="131"/>
  <c r="F862" i="131"/>
  <c r="G861" i="131"/>
  <c r="F861" i="131"/>
  <c r="G859" i="131"/>
  <c r="F859" i="131"/>
  <c r="E858" i="131"/>
  <c r="E857" i="131" s="1"/>
  <c r="G857" i="131" s="1"/>
  <c r="D858" i="131"/>
  <c r="D857" i="131"/>
  <c r="G855" i="131"/>
  <c r="F855" i="131"/>
  <c r="G854" i="131"/>
  <c r="F854" i="131"/>
  <c r="G853" i="131"/>
  <c r="F853" i="131"/>
  <c r="E852" i="131"/>
  <c r="D852" i="131"/>
  <c r="G851" i="131"/>
  <c r="F851" i="131"/>
  <c r="F850" i="131"/>
  <c r="G849" i="131"/>
  <c r="F849" i="131"/>
  <c r="E848" i="131"/>
  <c r="D848" i="131"/>
  <c r="D847" i="131" s="1"/>
  <c r="F845" i="131"/>
  <c r="E844" i="131"/>
  <c r="D844" i="131"/>
  <c r="G843" i="131"/>
  <c r="F843" i="131"/>
  <c r="G842" i="131"/>
  <c r="F842" i="131"/>
  <c r="G841" i="131"/>
  <c r="F841" i="131"/>
  <c r="G840" i="131"/>
  <c r="F840" i="131"/>
  <c r="F839" i="131"/>
  <c r="G838" i="131"/>
  <c r="F838" i="131"/>
  <c r="G837" i="131"/>
  <c r="F837" i="131"/>
  <c r="G836" i="131"/>
  <c r="F836" i="131"/>
  <c r="G835" i="131"/>
  <c r="F835" i="131"/>
  <c r="G834" i="131"/>
  <c r="F834" i="131"/>
  <c r="G833" i="131"/>
  <c r="F833" i="131"/>
  <c r="G832" i="131"/>
  <c r="F832" i="131"/>
  <c r="E831" i="131"/>
  <c r="D831" i="131"/>
  <c r="G830" i="131"/>
  <c r="F830" i="131"/>
  <c r="G829" i="131"/>
  <c r="F829" i="131"/>
  <c r="F828" i="131"/>
  <c r="G827" i="131"/>
  <c r="F827" i="131"/>
  <c r="E826" i="131"/>
  <c r="E825" i="131" s="1"/>
  <c r="D826" i="131"/>
  <c r="G822" i="131"/>
  <c r="F822" i="131"/>
  <c r="E821" i="131"/>
  <c r="D821" i="131"/>
  <c r="D820" i="131" s="1"/>
  <c r="G819" i="131"/>
  <c r="F819" i="131"/>
  <c r="G818" i="131"/>
  <c r="F818" i="131"/>
  <c r="E817" i="131"/>
  <c r="D817" i="131"/>
  <c r="G816" i="131"/>
  <c r="F816" i="131"/>
  <c r="G815" i="131"/>
  <c r="F815" i="131"/>
  <c r="E814" i="131"/>
  <c r="D814" i="131"/>
  <c r="D813" i="131" s="1"/>
  <c r="G811" i="131"/>
  <c r="F811" i="131"/>
  <c r="G810" i="131"/>
  <c r="F810" i="131"/>
  <c r="E809" i="131"/>
  <c r="D809" i="131"/>
  <c r="G808" i="131"/>
  <c r="F808" i="131"/>
  <c r="G807" i="131"/>
  <c r="F807" i="131"/>
  <c r="E806" i="131"/>
  <c r="D806" i="131"/>
  <c r="D805" i="131"/>
  <c r="D804" i="131"/>
  <c r="G803" i="131"/>
  <c r="F803" i="131"/>
  <c r="G802" i="131"/>
  <c r="F802" i="131"/>
  <c r="G801" i="131"/>
  <c r="F801" i="131"/>
  <c r="G800" i="131"/>
  <c r="F800" i="131"/>
  <c r="G799" i="131"/>
  <c r="F799" i="131"/>
  <c r="G798" i="131"/>
  <c r="F798" i="131"/>
  <c r="G797" i="131"/>
  <c r="F797" i="131"/>
  <c r="G796" i="131"/>
  <c r="F796" i="131"/>
  <c r="G795" i="131"/>
  <c r="F795" i="131"/>
  <c r="G794" i="131"/>
  <c r="F794" i="131"/>
  <c r="G793" i="131"/>
  <c r="F793" i="131"/>
  <c r="G792" i="131"/>
  <c r="F792" i="131"/>
  <c r="F791" i="131"/>
  <c r="G790" i="131"/>
  <c r="F790" i="131"/>
  <c r="E789" i="131"/>
  <c r="D789" i="131"/>
  <c r="G788" i="131"/>
  <c r="F788" i="131"/>
  <c r="G787" i="131"/>
  <c r="F787" i="131"/>
  <c r="G786" i="131"/>
  <c r="F786" i="131"/>
  <c r="G785" i="131"/>
  <c r="E785" i="131"/>
  <c r="D785" i="131"/>
  <c r="E784" i="131"/>
  <c r="G784" i="131" s="1"/>
  <c r="D784" i="131"/>
  <c r="G782" i="131"/>
  <c r="F782" i="131"/>
  <c r="F781" i="131"/>
  <c r="G780" i="131"/>
  <c r="F780" i="131"/>
  <c r="G779" i="131"/>
  <c r="F779" i="131"/>
  <c r="G778" i="131"/>
  <c r="F778" i="131"/>
  <c r="G777" i="131"/>
  <c r="F777" i="131"/>
  <c r="G776" i="131"/>
  <c r="F776" i="131"/>
  <c r="G775" i="131"/>
  <c r="F775" i="131"/>
  <c r="G774" i="131"/>
  <c r="F774" i="131"/>
  <c r="G773" i="131"/>
  <c r="F773" i="131"/>
  <c r="G772" i="131"/>
  <c r="F772" i="131"/>
  <c r="G771" i="131"/>
  <c r="F771" i="131"/>
  <c r="E770" i="131"/>
  <c r="D770" i="131"/>
  <c r="G769" i="131"/>
  <c r="F769" i="131"/>
  <c r="G768" i="131"/>
  <c r="F768" i="131"/>
  <c r="G767" i="131"/>
  <c r="F767" i="131"/>
  <c r="E766" i="131"/>
  <c r="D766" i="131"/>
  <c r="G763" i="131"/>
  <c r="F763" i="131"/>
  <c r="E762" i="131"/>
  <c r="D762" i="131"/>
  <c r="F760" i="131"/>
  <c r="E759" i="131"/>
  <c r="D759" i="131"/>
  <c r="G758" i="131"/>
  <c r="F758" i="131"/>
  <c r="G757" i="131"/>
  <c r="F757" i="131"/>
  <c r="G756" i="131"/>
  <c r="F756" i="131"/>
  <c r="G755" i="131"/>
  <c r="F755" i="131"/>
  <c r="G754" i="131"/>
  <c r="F754" i="131"/>
  <c r="G753" i="131"/>
  <c r="F753" i="131"/>
  <c r="G752" i="131"/>
  <c r="F752" i="131"/>
  <c r="G751" i="131"/>
  <c r="F751" i="131"/>
  <c r="G750" i="131"/>
  <c r="F750" i="131"/>
  <c r="G749" i="131"/>
  <c r="F749" i="131"/>
  <c r="G748" i="131"/>
  <c r="F748" i="131"/>
  <c r="G747" i="131"/>
  <c r="F747" i="131"/>
  <c r="G746" i="131"/>
  <c r="F746" i="131"/>
  <c r="E745" i="131"/>
  <c r="D745" i="131"/>
  <c r="G744" i="131"/>
  <c r="F744" i="131"/>
  <c r="G743" i="131"/>
  <c r="F743" i="131"/>
  <c r="G741" i="131"/>
  <c r="F741" i="131"/>
  <c r="E740" i="131"/>
  <c r="E739" i="131" s="1"/>
  <c r="D740" i="131"/>
  <c r="G737" i="131"/>
  <c r="F737" i="131"/>
  <c r="E736" i="131"/>
  <c r="D736" i="131"/>
  <c r="F734" i="131"/>
  <c r="G733" i="131"/>
  <c r="F733" i="131"/>
  <c r="G732" i="131"/>
  <c r="F732" i="131"/>
  <c r="G731" i="131"/>
  <c r="F731" i="131"/>
  <c r="G730" i="131"/>
  <c r="F730" i="131"/>
  <c r="G729" i="131"/>
  <c r="F729" i="131"/>
  <c r="G728" i="131"/>
  <c r="F728" i="131"/>
  <c r="G727" i="131"/>
  <c r="F727" i="131"/>
  <c r="G726" i="131"/>
  <c r="F726" i="131"/>
  <c r="G725" i="131"/>
  <c r="F725" i="131"/>
  <c r="F724" i="131"/>
  <c r="G723" i="131"/>
  <c r="F723" i="131"/>
  <c r="E722" i="131"/>
  <c r="D722" i="131"/>
  <c r="G721" i="131"/>
  <c r="F721" i="131"/>
  <c r="G720" i="131"/>
  <c r="F720" i="131"/>
  <c r="F719" i="131"/>
  <c r="G718" i="131"/>
  <c r="F718" i="131"/>
  <c r="E717" i="131"/>
  <c r="E716" i="131" s="1"/>
  <c r="D717" i="131"/>
  <c r="G712" i="131"/>
  <c r="F712" i="131"/>
  <c r="G711" i="131"/>
  <c r="F711" i="131"/>
  <c r="E710" i="131"/>
  <c r="D710" i="131"/>
  <c r="G709" i="131"/>
  <c r="F709" i="131"/>
  <c r="G708" i="131"/>
  <c r="F708" i="131"/>
  <c r="G707" i="131"/>
  <c r="F707" i="131"/>
  <c r="E706" i="131"/>
  <c r="D706" i="131"/>
  <c r="F703" i="131"/>
  <c r="G702" i="131"/>
  <c r="F702" i="131"/>
  <c r="G701" i="131"/>
  <c r="F701" i="131"/>
  <c r="G700" i="131"/>
  <c r="F700" i="131"/>
  <c r="G699" i="131"/>
  <c r="F699" i="131"/>
  <c r="G698" i="131"/>
  <c r="F698" i="131"/>
  <c r="G697" i="131"/>
  <c r="F697" i="131"/>
  <c r="E696" i="131"/>
  <c r="D696" i="131"/>
  <c r="F696" i="131" s="1"/>
  <c r="G695" i="131"/>
  <c r="F695" i="131"/>
  <c r="G694" i="131"/>
  <c r="F694" i="131"/>
  <c r="E693" i="131"/>
  <c r="E692" i="131" s="1"/>
  <c r="E691" i="131" s="1"/>
  <c r="D693" i="131"/>
  <c r="F690" i="131"/>
  <c r="E689" i="131"/>
  <c r="F689" i="131" s="1"/>
  <c r="E688" i="131"/>
  <c r="F688" i="131" s="1"/>
  <c r="F687" i="131"/>
  <c r="G686" i="131"/>
  <c r="F686" i="131"/>
  <c r="G685" i="131"/>
  <c r="F685" i="131"/>
  <c r="G684" i="131"/>
  <c r="F684" i="131"/>
  <c r="G683" i="131"/>
  <c r="F683" i="131"/>
  <c r="G682" i="131"/>
  <c r="F682" i="131"/>
  <c r="G681" i="131"/>
  <c r="F681" i="131"/>
  <c r="G680" i="131"/>
  <c r="F680" i="131"/>
  <c r="G679" i="131"/>
  <c r="F679" i="131"/>
  <c r="E678" i="131"/>
  <c r="D678" i="131"/>
  <c r="D677" i="131"/>
  <c r="F675" i="131"/>
  <c r="F674" i="131"/>
  <c r="E673" i="131"/>
  <c r="E676" i="131" s="1"/>
  <c r="F676" i="131" s="1"/>
  <c r="D673" i="131"/>
  <c r="F671" i="131"/>
  <c r="E670" i="131"/>
  <c r="E669" i="131" s="1"/>
  <c r="E668" i="131" s="1"/>
  <c r="D670" i="131"/>
  <c r="G667" i="131"/>
  <c r="F667" i="131"/>
  <c r="F666" i="131"/>
  <c r="G665" i="131"/>
  <c r="F665" i="131"/>
  <c r="G664" i="131"/>
  <c r="F664" i="131"/>
  <c r="G663" i="131"/>
  <c r="F663" i="131"/>
  <c r="G662" i="131"/>
  <c r="F662" i="131"/>
  <c r="F661" i="131"/>
  <c r="G660" i="131"/>
  <c r="F660" i="131"/>
  <c r="E659" i="131"/>
  <c r="D659" i="131"/>
  <c r="F659" i="131" s="1"/>
  <c r="G658" i="131"/>
  <c r="F658" i="131"/>
  <c r="G657" i="131"/>
  <c r="F657" i="131"/>
  <c r="E656" i="131"/>
  <c r="E655" i="131" s="1"/>
  <c r="D656" i="131"/>
  <c r="G652" i="131"/>
  <c r="F652" i="131"/>
  <c r="E651" i="131"/>
  <c r="D651" i="131"/>
  <c r="D650" i="131" s="1"/>
  <c r="D649" i="131" s="1"/>
  <c r="G648" i="131"/>
  <c r="F648" i="131"/>
  <c r="F647" i="131"/>
  <c r="G646" i="131"/>
  <c r="F646" i="131"/>
  <c r="G645" i="131"/>
  <c r="F645" i="131"/>
  <c r="G644" i="131"/>
  <c r="F644" i="131"/>
  <c r="G643" i="131"/>
  <c r="F643" i="131"/>
  <c r="G642" i="131"/>
  <c r="F642" i="131"/>
  <c r="G641" i="131"/>
  <c r="F641" i="131"/>
  <c r="E640" i="131"/>
  <c r="D640" i="131"/>
  <c r="G639" i="131"/>
  <c r="F639" i="131"/>
  <c r="G638" i="131"/>
  <c r="F638" i="131"/>
  <c r="E637" i="131"/>
  <c r="E636" i="131" s="1"/>
  <c r="D637" i="131"/>
  <c r="D636" i="131" s="1"/>
  <c r="G634" i="131"/>
  <c r="F634" i="131"/>
  <c r="E633" i="131"/>
  <c r="D633" i="131"/>
  <c r="G630" i="131"/>
  <c r="F630" i="131"/>
  <c r="G629" i="131"/>
  <c r="F629" i="131"/>
  <c r="G628" i="131"/>
  <c r="F628" i="131"/>
  <c r="G627" i="131"/>
  <c r="F627" i="131"/>
  <c r="G626" i="131"/>
  <c r="F626" i="131"/>
  <c r="G625" i="131"/>
  <c r="F625" i="131"/>
  <c r="G624" i="131"/>
  <c r="F624" i="131"/>
  <c r="E623" i="131"/>
  <c r="D623" i="131"/>
  <c r="G622" i="131"/>
  <c r="F622" i="131"/>
  <c r="G621" i="131"/>
  <c r="F621" i="131"/>
  <c r="E620" i="131"/>
  <c r="D620" i="131"/>
  <c r="E619" i="131"/>
  <c r="G617" i="131"/>
  <c r="F617" i="131"/>
  <c r="G616" i="131"/>
  <c r="F616" i="131"/>
  <c r="G615" i="131"/>
  <c r="F615" i="131"/>
  <c r="G614" i="131"/>
  <c r="F614" i="131"/>
  <c r="G613" i="131"/>
  <c r="F613" i="131"/>
  <c r="G612" i="131"/>
  <c r="F612" i="131"/>
  <c r="E611" i="131"/>
  <c r="D611" i="131"/>
  <c r="G610" i="131"/>
  <c r="F610" i="131"/>
  <c r="G608" i="131"/>
  <c r="F608" i="131"/>
  <c r="G607" i="131"/>
  <c r="F607" i="131"/>
  <c r="E606" i="131"/>
  <c r="E605" i="131" s="1"/>
  <c r="D606" i="131"/>
  <c r="G603" i="131"/>
  <c r="F603" i="131"/>
  <c r="E602" i="131"/>
  <c r="D602" i="131"/>
  <c r="D601" i="131" s="1"/>
  <c r="F600" i="131"/>
  <c r="F599" i="131"/>
  <c r="F598" i="131"/>
  <c r="G597" i="131"/>
  <c r="F597" i="131"/>
  <c r="G596" i="131"/>
  <c r="F596" i="131"/>
  <c r="G595" i="131"/>
  <c r="F595" i="131"/>
  <c r="G594" i="131"/>
  <c r="F594" i="131"/>
  <c r="G593" i="131"/>
  <c r="F593" i="131"/>
  <c r="G592" i="131"/>
  <c r="F592" i="131"/>
  <c r="G591" i="131"/>
  <c r="F591" i="131"/>
  <c r="G590" i="131"/>
  <c r="F590" i="131"/>
  <c r="E589" i="131"/>
  <c r="E588" i="131" s="1"/>
  <c r="D589" i="131"/>
  <c r="F589" i="131" s="1"/>
  <c r="G586" i="131"/>
  <c r="F586" i="131"/>
  <c r="G585" i="131"/>
  <c r="F585" i="131"/>
  <c r="G584" i="131"/>
  <c r="F584" i="131"/>
  <c r="G583" i="131"/>
  <c r="F583" i="131"/>
  <c r="G582" i="131"/>
  <c r="F582" i="131"/>
  <c r="G581" i="131"/>
  <c r="F581" i="131"/>
  <c r="G580" i="131"/>
  <c r="F580" i="131"/>
  <c r="G579" i="131"/>
  <c r="F579" i="131"/>
  <c r="E578" i="131"/>
  <c r="D578" i="131"/>
  <c r="G577" i="131"/>
  <c r="F577" i="131"/>
  <c r="F576" i="131"/>
  <c r="F575" i="131"/>
  <c r="G574" i="131"/>
  <c r="F574" i="131"/>
  <c r="E573" i="131"/>
  <c r="D573" i="131"/>
  <c r="D572" i="131" s="1"/>
  <c r="E569" i="131"/>
  <c r="D569" i="131"/>
  <c r="F568" i="131"/>
  <c r="E567" i="131"/>
  <c r="E566" i="131" s="1"/>
  <c r="D567" i="131"/>
  <c r="G565" i="131"/>
  <c r="F565" i="131"/>
  <c r="G564" i="131"/>
  <c r="F564" i="131"/>
  <c r="G563" i="131"/>
  <c r="F563" i="131"/>
  <c r="G562" i="131"/>
  <c r="F562" i="131"/>
  <c r="G561" i="131"/>
  <c r="F561" i="131"/>
  <c r="G560" i="131"/>
  <c r="F560" i="131"/>
  <c r="G559" i="131"/>
  <c r="F559" i="131"/>
  <c r="G558" i="131"/>
  <c r="F558" i="131"/>
  <c r="G557" i="131"/>
  <c r="F557" i="131"/>
  <c r="G556" i="131"/>
  <c r="F556" i="131"/>
  <c r="G555" i="131"/>
  <c r="F555" i="131"/>
  <c r="E554" i="131"/>
  <c r="D554" i="131"/>
  <c r="G553" i="131"/>
  <c r="F553" i="131"/>
  <c r="F552" i="131"/>
  <c r="G551" i="131"/>
  <c r="F551" i="131"/>
  <c r="E550" i="131"/>
  <c r="D550" i="131"/>
  <c r="G544" i="131"/>
  <c r="F544" i="131"/>
  <c r="D543" i="131"/>
  <c r="G542" i="131"/>
  <c r="F542" i="131"/>
  <c r="G541" i="131"/>
  <c r="F541" i="131"/>
  <c r="G540" i="131"/>
  <c r="F540" i="131"/>
  <c r="G539" i="131"/>
  <c r="F539" i="131"/>
  <c r="G538" i="131"/>
  <c r="F538" i="131"/>
  <c r="G537" i="131"/>
  <c r="F537" i="131"/>
  <c r="G536" i="131"/>
  <c r="F536" i="131"/>
  <c r="G535" i="131"/>
  <c r="F535" i="131"/>
  <c r="D534" i="131"/>
  <c r="G533" i="131"/>
  <c r="F533" i="131"/>
  <c r="G532" i="131"/>
  <c r="F532" i="131"/>
  <c r="G531" i="131"/>
  <c r="F531" i="131"/>
  <c r="G530" i="131"/>
  <c r="F530" i="131"/>
  <c r="G529" i="131"/>
  <c r="F529" i="131"/>
  <c r="G528" i="131"/>
  <c r="F528" i="131"/>
  <c r="G527" i="131"/>
  <c r="F527" i="131"/>
  <c r="G526" i="131"/>
  <c r="F526" i="131"/>
  <c r="G525" i="131"/>
  <c r="F525" i="131"/>
  <c r="G524" i="131"/>
  <c r="F524" i="131"/>
  <c r="G523" i="131"/>
  <c r="F523" i="131"/>
  <c r="G522" i="131"/>
  <c r="F522" i="131"/>
  <c r="G521" i="131"/>
  <c r="F521" i="131"/>
  <c r="G520" i="131"/>
  <c r="F520" i="131"/>
  <c r="G519" i="131"/>
  <c r="F519" i="131"/>
  <c r="G518" i="131"/>
  <c r="F518" i="131"/>
  <c r="G517" i="131"/>
  <c r="F517" i="131"/>
  <c r="G516" i="131"/>
  <c r="F516" i="131"/>
  <c r="G515" i="131"/>
  <c r="F515" i="131"/>
  <c r="G514" i="131"/>
  <c r="F514" i="131"/>
  <c r="G513" i="131"/>
  <c r="F513" i="131"/>
  <c r="G512" i="131"/>
  <c r="F512" i="131"/>
  <c r="G511" i="131"/>
  <c r="F511" i="131"/>
  <c r="G510" i="131"/>
  <c r="F510" i="131"/>
  <c r="G509" i="131"/>
  <c r="F509" i="131"/>
  <c r="G508" i="131"/>
  <c r="F508" i="131"/>
  <c r="G507" i="131"/>
  <c r="F507" i="131"/>
  <c r="G506" i="131"/>
  <c r="F506" i="131"/>
  <c r="G505" i="131"/>
  <c r="F505" i="131"/>
  <c r="G504" i="131"/>
  <c r="F504" i="131"/>
  <c r="G503" i="131"/>
  <c r="F503" i="131"/>
  <c r="G502" i="131"/>
  <c r="F502" i="131"/>
  <c r="G501" i="131"/>
  <c r="F501" i="131"/>
  <c r="G500" i="131"/>
  <c r="F500" i="131"/>
  <c r="G499" i="131"/>
  <c r="F499" i="131"/>
  <c r="G498" i="131"/>
  <c r="F498" i="131"/>
  <c r="G497" i="131"/>
  <c r="F497" i="131"/>
  <c r="G496" i="131"/>
  <c r="F496" i="131"/>
  <c r="E495" i="131"/>
  <c r="E494" i="131"/>
  <c r="G493" i="131"/>
  <c r="F493" i="131"/>
  <c r="E492" i="131"/>
  <c r="E491" i="131" s="1"/>
  <c r="E490" i="131" s="1"/>
  <c r="D492" i="131"/>
  <c r="G489" i="131"/>
  <c r="F489" i="131"/>
  <c r="E488" i="131"/>
  <c r="D488" i="131"/>
  <c r="G487" i="131"/>
  <c r="F487" i="131"/>
  <c r="G486" i="131"/>
  <c r="F486" i="131"/>
  <c r="E485" i="131"/>
  <c r="D485" i="131"/>
  <c r="G481" i="131"/>
  <c r="F481" i="131"/>
  <c r="E480" i="131"/>
  <c r="E479" i="131" s="1"/>
  <c r="D480" i="131"/>
  <c r="E478" i="131"/>
  <c r="F478" i="131" s="1"/>
  <c r="F477" i="131"/>
  <c r="F476" i="131"/>
  <c r="E475" i="131"/>
  <c r="D475" i="131"/>
  <c r="F474" i="131"/>
  <c r="G473" i="131"/>
  <c r="F473" i="131"/>
  <c r="E472" i="131"/>
  <c r="D472" i="131"/>
  <c r="G469" i="131"/>
  <c r="F469" i="131"/>
  <c r="E468" i="131"/>
  <c r="D468" i="131"/>
  <c r="F467" i="131"/>
  <c r="F466" i="131"/>
  <c r="E465" i="131"/>
  <c r="D465" i="131"/>
  <c r="G463" i="131"/>
  <c r="F463" i="131"/>
  <c r="G462" i="131"/>
  <c r="F462" i="131"/>
  <c r="E461" i="131"/>
  <c r="D461" i="131"/>
  <c r="G459" i="131"/>
  <c r="F459" i="131"/>
  <c r="G458" i="131"/>
  <c r="F458" i="131"/>
  <c r="G457" i="131"/>
  <c r="F457" i="131"/>
  <c r="F456" i="131"/>
  <c r="G455" i="131"/>
  <c r="F455" i="131"/>
  <c r="G454" i="131"/>
  <c r="F454" i="131"/>
  <c r="G453" i="131"/>
  <c r="F453" i="131"/>
  <c r="G452" i="131"/>
  <c r="F452" i="131"/>
  <c r="G451" i="131"/>
  <c r="F451" i="131"/>
  <c r="G450" i="131"/>
  <c r="F450" i="131"/>
  <c r="E449" i="131"/>
  <c r="D449" i="131"/>
  <c r="G448" i="131"/>
  <c r="F448" i="131"/>
  <c r="G447" i="131"/>
  <c r="F447" i="131"/>
  <c r="F446" i="131"/>
  <c r="G445" i="131"/>
  <c r="F445" i="131"/>
  <c r="E444" i="131"/>
  <c r="E443" i="131" s="1"/>
  <c r="D444" i="131"/>
  <c r="G442" i="131"/>
  <c r="F442" i="131"/>
  <c r="G439" i="131"/>
  <c r="F439" i="131"/>
  <c r="E438" i="131"/>
  <c r="D438" i="131"/>
  <c r="D437" i="131"/>
  <c r="F436" i="131"/>
  <c r="E435" i="131"/>
  <c r="D435" i="131"/>
  <c r="G434" i="131"/>
  <c r="F434" i="131"/>
  <c r="G433" i="131"/>
  <c r="F433" i="131"/>
  <c r="G432" i="131"/>
  <c r="F432" i="131"/>
  <c r="G431" i="131"/>
  <c r="F431" i="131"/>
  <c r="G430" i="131"/>
  <c r="F430" i="131"/>
  <c r="G429" i="131"/>
  <c r="F429" i="131"/>
  <c r="G428" i="131"/>
  <c r="F428" i="131"/>
  <c r="G427" i="131"/>
  <c r="F427" i="131"/>
  <c r="E426" i="131"/>
  <c r="D426" i="131"/>
  <c r="G425" i="131"/>
  <c r="F425" i="131"/>
  <c r="G424" i="131"/>
  <c r="F424" i="131"/>
  <c r="E423" i="131"/>
  <c r="D423" i="131"/>
  <c r="D422" i="131"/>
  <c r="G421" i="131"/>
  <c r="F421" i="131"/>
  <c r="G419" i="131"/>
  <c r="F419" i="131"/>
  <c r="E418" i="131"/>
  <c r="D418" i="131"/>
  <c r="G417" i="131"/>
  <c r="F417" i="131"/>
  <c r="G416" i="131"/>
  <c r="F416" i="131"/>
  <c r="G415" i="131"/>
  <c r="F415" i="131"/>
  <c r="F414" i="131"/>
  <c r="G413" i="131"/>
  <c r="F413" i="131"/>
  <c r="G412" i="131"/>
  <c r="F412" i="131"/>
  <c r="E411" i="131"/>
  <c r="D411" i="131"/>
  <c r="G410" i="131"/>
  <c r="F410" i="131"/>
  <c r="G409" i="131"/>
  <c r="F409" i="131"/>
  <c r="E408" i="131"/>
  <c r="D408" i="131"/>
  <c r="D407" i="131" s="1"/>
  <c r="G405" i="131"/>
  <c r="F405" i="131"/>
  <c r="E404" i="131"/>
  <c r="D404" i="131"/>
  <c r="G402" i="131"/>
  <c r="F402" i="131"/>
  <c r="G401" i="131"/>
  <c r="F401" i="131"/>
  <c r="G400" i="131"/>
  <c r="F400" i="131"/>
  <c r="G399" i="131"/>
  <c r="F399" i="131"/>
  <c r="G398" i="131"/>
  <c r="F398" i="131"/>
  <c r="G397" i="131"/>
  <c r="F397" i="131"/>
  <c r="E396" i="131"/>
  <c r="E395" i="131" s="1"/>
  <c r="D396" i="131"/>
  <c r="D395" i="131" s="1"/>
  <c r="F394" i="131"/>
  <c r="F393" i="131"/>
  <c r="E392" i="131"/>
  <c r="D392" i="131"/>
  <c r="G391" i="131"/>
  <c r="F391" i="131"/>
  <c r="G390" i="131"/>
  <c r="F390" i="131"/>
  <c r="G389" i="131"/>
  <c r="F389" i="131"/>
  <c r="G388" i="131"/>
  <c r="F388" i="131"/>
  <c r="G387" i="131"/>
  <c r="F387" i="131"/>
  <c r="G386" i="131"/>
  <c r="F386" i="131"/>
  <c r="E385" i="131"/>
  <c r="D385" i="131"/>
  <c r="G383" i="131"/>
  <c r="F383" i="131"/>
  <c r="E382" i="131"/>
  <c r="D382" i="131"/>
  <c r="D381" i="131" s="1"/>
  <c r="E381" i="131"/>
  <c r="E379" i="131"/>
  <c r="D379" i="131"/>
  <c r="G378" i="131"/>
  <c r="F378" i="131"/>
  <c r="G377" i="131"/>
  <c r="F377" i="131"/>
  <c r="G376" i="131"/>
  <c r="F376" i="131"/>
  <c r="G375" i="131"/>
  <c r="F375" i="131"/>
  <c r="G374" i="131"/>
  <c r="F374" i="131"/>
  <c r="G373" i="131"/>
  <c r="F373" i="131"/>
  <c r="G372" i="131"/>
  <c r="F372" i="131"/>
  <c r="E371" i="131"/>
  <c r="D371" i="131"/>
  <c r="G370" i="131"/>
  <c r="F370" i="131"/>
  <c r="G369" i="131"/>
  <c r="F369" i="131"/>
  <c r="E368" i="131"/>
  <c r="E367" i="131" s="1"/>
  <c r="D368" i="131"/>
  <c r="G363" i="131"/>
  <c r="F363" i="131"/>
  <c r="E362" i="131"/>
  <c r="D362" i="131"/>
  <c r="G360" i="131"/>
  <c r="F360" i="131"/>
  <c r="E359" i="131"/>
  <c r="D359" i="131"/>
  <c r="G357" i="131"/>
  <c r="F357" i="131"/>
  <c r="G355" i="131"/>
  <c r="F355" i="131"/>
  <c r="E354" i="131"/>
  <c r="E353" i="131" s="1"/>
  <c r="D354" i="131"/>
  <c r="F352" i="131"/>
  <c r="G351" i="131"/>
  <c r="F351" i="131"/>
  <c r="E350" i="131"/>
  <c r="D350" i="131"/>
  <c r="G349" i="131"/>
  <c r="F349" i="131"/>
  <c r="G348" i="131"/>
  <c r="F348" i="131"/>
  <c r="E347" i="131"/>
  <c r="E346" i="131" s="1"/>
  <c r="E345" i="131" s="1"/>
  <c r="D347" i="131"/>
  <c r="G344" i="131"/>
  <c r="F344" i="131"/>
  <c r="G343" i="131"/>
  <c r="F343" i="131"/>
  <c r="G342" i="131"/>
  <c r="F342" i="131"/>
  <c r="G341" i="131"/>
  <c r="F341" i="131"/>
  <c r="E340" i="131"/>
  <c r="D340" i="131"/>
  <c r="G339" i="131"/>
  <c r="F339" i="131"/>
  <c r="G338" i="131"/>
  <c r="F338" i="131"/>
  <c r="E337" i="131"/>
  <c r="E336" i="131" s="1"/>
  <c r="E335" i="131" s="1"/>
  <c r="E334" i="131" s="1"/>
  <c r="D337" i="131"/>
  <c r="G333" i="131"/>
  <c r="F333" i="131"/>
  <c r="G332" i="131"/>
  <c r="E332" i="131"/>
  <c r="E331" i="131" s="1"/>
  <c r="D332" i="131"/>
  <c r="G330" i="131"/>
  <c r="F330" i="131"/>
  <c r="E329" i="131"/>
  <c r="D329" i="131"/>
  <c r="D328" i="131" s="1"/>
  <c r="E328" i="131"/>
  <c r="G328" i="131" s="1"/>
  <c r="G326" i="131"/>
  <c r="F326" i="131"/>
  <c r="G325" i="131"/>
  <c r="F325" i="131"/>
  <c r="E324" i="131"/>
  <c r="D324" i="131"/>
  <c r="D323" i="131" s="1"/>
  <c r="G322" i="131"/>
  <c r="F322" i="131"/>
  <c r="G321" i="131"/>
  <c r="F321" i="131"/>
  <c r="G320" i="131"/>
  <c r="F320" i="131"/>
  <c r="G319" i="131"/>
  <c r="F319" i="131"/>
  <c r="G318" i="131"/>
  <c r="F318" i="131"/>
  <c r="F317" i="131"/>
  <c r="G316" i="131"/>
  <c r="F316" i="131"/>
  <c r="E315" i="131"/>
  <c r="D315" i="131"/>
  <c r="G314" i="131"/>
  <c r="F314" i="131"/>
  <c r="G313" i="131"/>
  <c r="F313" i="131"/>
  <c r="E312" i="131"/>
  <c r="E311" i="131" s="1"/>
  <c r="D312" i="131"/>
  <c r="G309" i="131"/>
  <c r="F309" i="131"/>
  <c r="G308" i="131"/>
  <c r="F308" i="131"/>
  <c r="E307" i="131"/>
  <c r="D307" i="131"/>
  <c r="G306" i="131"/>
  <c r="F306" i="131"/>
  <c r="E305" i="131"/>
  <c r="D305" i="131"/>
  <c r="G303" i="131"/>
  <c r="F303" i="131"/>
  <c r="E302" i="131"/>
  <c r="E301" i="131" s="1"/>
  <c r="D302" i="131"/>
  <c r="D301" i="131" s="1"/>
  <c r="F300" i="131"/>
  <c r="G299" i="131"/>
  <c r="F299" i="131"/>
  <c r="G298" i="131"/>
  <c r="F298" i="131"/>
  <c r="E297" i="131"/>
  <c r="D297" i="131"/>
  <c r="G295" i="131"/>
  <c r="F295" i="131"/>
  <c r="G294" i="131"/>
  <c r="F294" i="131"/>
  <c r="E293" i="131"/>
  <c r="D293" i="131"/>
  <c r="G292" i="131"/>
  <c r="F292" i="131"/>
  <c r="G291" i="131"/>
  <c r="F291" i="131"/>
  <c r="E290" i="131"/>
  <c r="D290" i="131"/>
  <c r="D289" i="131" s="1"/>
  <c r="G287" i="131"/>
  <c r="F287" i="131"/>
  <c r="E286" i="131"/>
  <c r="D286" i="131"/>
  <c r="D285" i="131" s="1"/>
  <c r="D284" i="131" s="1"/>
  <c r="G283" i="131"/>
  <c r="F283" i="131"/>
  <c r="E282" i="131"/>
  <c r="E281" i="131" s="1"/>
  <c r="D282" i="131"/>
  <c r="G280" i="131"/>
  <c r="F280" i="131"/>
  <c r="G279" i="131"/>
  <c r="F279" i="131"/>
  <c r="G278" i="131"/>
  <c r="F278" i="131"/>
  <c r="G277" i="131"/>
  <c r="F277" i="131"/>
  <c r="G276" i="131"/>
  <c r="F276" i="131"/>
  <c r="G275" i="131"/>
  <c r="F275" i="131"/>
  <c r="G274" i="131"/>
  <c r="F274" i="131"/>
  <c r="G273" i="131"/>
  <c r="F273" i="131"/>
  <c r="G272" i="131"/>
  <c r="F272" i="131"/>
  <c r="G271" i="131"/>
  <c r="F271" i="131"/>
  <c r="E270" i="131"/>
  <c r="D270" i="131"/>
  <c r="G266" i="131"/>
  <c r="F266" i="131"/>
  <c r="E265" i="131"/>
  <c r="D265" i="131"/>
  <c r="G264" i="131"/>
  <c r="F264" i="131"/>
  <c r="G263" i="131"/>
  <c r="F263" i="131"/>
  <c r="E262" i="131"/>
  <c r="D262" i="131"/>
  <c r="G259" i="131"/>
  <c r="F259" i="131"/>
  <c r="E258" i="131"/>
  <c r="D258" i="131"/>
  <c r="E257" i="131"/>
  <c r="G256" i="131"/>
  <c r="F256" i="131"/>
  <c r="F255" i="131"/>
  <c r="F254" i="131"/>
  <c r="G253" i="131"/>
  <c r="F253" i="131"/>
  <c r="G252" i="131"/>
  <c r="F252" i="131"/>
  <c r="E251" i="131"/>
  <c r="D251" i="131"/>
  <c r="G250" i="131"/>
  <c r="F250" i="131"/>
  <c r="F249" i="131"/>
  <c r="G248" i="131"/>
  <c r="F248" i="131"/>
  <c r="E247" i="131"/>
  <c r="D247" i="131"/>
  <c r="D246" i="131" s="1"/>
  <c r="G245" i="131"/>
  <c r="F245" i="131"/>
  <c r="G243" i="131"/>
  <c r="F243" i="131"/>
  <c r="E242" i="131"/>
  <c r="E241" i="131" s="1"/>
  <c r="D242" i="131"/>
  <c r="G239" i="131"/>
  <c r="F239" i="131"/>
  <c r="G238" i="131"/>
  <c r="F238" i="131"/>
  <c r="E237" i="131"/>
  <c r="D237" i="131"/>
  <c r="D236" i="131" s="1"/>
  <c r="G235" i="131"/>
  <c r="F235" i="131"/>
  <c r="G234" i="131"/>
  <c r="F234" i="131"/>
  <c r="G233" i="131"/>
  <c r="F233" i="131"/>
  <c r="E232" i="131"/>
  <c r="F232" i="131" s="1"/>
  <c r="D232" i="131"/>
  <c r="D135" i="131" s="1"/>
  <c r="G231" i="131"/>
  <c r="F231" i="131"/>
  <c r="G230" i="131"/>
  <c r="F230" i="131"/>
  <c r="E229" i="131"/>
  <c r="D229" i="131"/>
  <c r="F227" i="131"/>
  <c r="E226" i="131"/>
  <c r="D226" i="131"/>
  <c r="G225" i="131"/>
  <c r="F225" i="131"/>
  <c r="G224" i="131"/>
  <c r="F224" i="131"/>
  <c r="E223" i="131"/>
  <c r="D223" i="131"/>
  <c r="F222" i="131"/>
  <c r="G221" i="131"/>
  <c r="F221" i="131"/>
  <c r="G220" i="131"/>
  <c r="F220" i="131"/>
  <c r="G219" i="131"/>
  <c r="F219" i="131"/>
  <c r="G218" i="131"/>
  <c r="F218" i="131"/>
  <c r="G217" i="131"/>
  <c r="F217" i="131"/>
  <c r="G216" i="131"/>
  <c r="F216" i="131"/>
  <c r="G215" i="131"/>
  <c r="F215" i="131"/>
  <c r="G214" i="131"/>
  <c r="F214" i="131"/>
  <c r="E213" i="131"/>
  <c r="D213" i="131"/>
  <c r="G212" i="131"/>
  <c r="F212" i="131"/>
  <c r="G211" i="131"/>
  <c r="F211" i="131"/>
  <c r="G210" i="131"/>
  <c r="F210" i="131"/>
  <c r="G209" i="131"/>
  <c r="F209" i="131"/>
  <c r="E208" i="131"/>
  <c r="E207" i="131" s="1"/>
  <c r="D208" i="131"/>
  <c r="G206" i="131"/>
  <c r="F206" i="131"/>
  <c r="E205" i="131"/>
  <c r="D205" i="131"/>
  <c r="G203" i="131"/>
  <c r="F203" i="131"/>
  <c r="G202" i="131"/>
  <c r="F202" i="131"/>
  <c r="G201" i="131"/>
  <c r="F201" i="131"/>
  <c r="G200" i="131"/>
  <c r="F200" i="131"/>
  <c r="G199" i="131"/>
  <c r="F199" i="131"/>
  <c r="G198" i="131"/>
  <c r="F198" i="131"/>
  <c r="G197" i="131"/>
  <c r="F197" i="131"/>
  <c r="G196" i="131"/>
  <c r="F196" i="131"/>
  <c r="E195" i="131"/>
  <c r="D195" i="131"/>
  <c r="G194" i="131"/>
  <c r="F194" i="131"/>
  <c r="G192" i="131"/>
  <c r="F192" i="131"/>
  <c r="E191" i="131"/>
  <c r="D191" i="131"/>
  <c r="G184" i="131"/>
  <c r="F184" i="131"/>
  <c r="G183" i="131"/>
  <c r="F183" i="131"/>
  <c r="E182" i="131"/>
  <c r="D182" i="131"/>
  <c r="G181" i="131"/>
  <c r="F181" i="131"/>
  <c r="G180" i="131"/>
  <c r="F180" i="131"/>
  <c r="E180" i="131"/>
  <c r="D180" i="131"/>
  <c r="G177" i="131"/>
  <c r="F177" i="131"/>
  <c r="D176" i="131"/>
  <c r="E175" i="131"/>
  <c r="G174" i="131"/>
  <c r="F174" i="131"/>
  <c r="E173" i="131"/>
  <c r="G173" i="131" s="1"/>
  <c r="D173" i="131"/>
  <c r="E172" i="131"/>
  <c r="D172" i="131"/>
  <c r="F172" i="131" s="1"/>
  <c r="G170" i="131"/>
  <c r="F170" i="131"/>
  <c r="G169" i="131"/>
  <c r="F169" i="131"/>
  <c r="G168" i="131"/>
  <c r="F168" i="131"/>
  <c r="G167" i="131"/>
  <c r="F167" i="131"/>
  <c r="E166" i="131"/>
  <c r="D166" i="131"/>
  <c r="D165" i="131"/>
  <c r="D164" i="131"/>
  <c r="E163" i="131"/>
  <c r="E162" i="131" s="1"/>
  <c r="D163" i="131"/>
  <c r="D162" i="131" s="1"/>
  <c r="E161" i="131"/>
  <c r="D161" i="131"/>
  <c r="E160" i="131"/>
  <c r="D160" i="131"/>
  <c r="E159" i="131"/>
  <c r="D159" i="131"/>
  <c r="E158" i="131"/>
  <c r="D158" i="131"/>
  <c r="E157" i="131"/>
  <c r="D157" i="131"/>
  <c r="E156" i="131"/>
  <c r="D156" i="131"/>
  <c r="E155" i="131"/>
  <c r="D155" i="131"/>
  <c r="F155" i="131" s="1"/>
  <c r="E154" i="131"/>
  <c r="D154" i="131"/>
  <c r="E153" i="131"/>
  <c r="D153" i="131"/>
  <c r="E152" i="131"/>
  <c r="D152" i="131"/>
  <c r="E151" i="131"/>
  <c r="D151" i="131"/>
  <c r="F151" i="131" s="1"/>
  <c r="E150" i="131"/>
  <c r="D150" i="131"/>
  <c r="E148" i="131"/>
  <c r="D148" i="131"/>
  <c r="F148" i="131" s="1"/>
  <c r="F145" i="131"/>
  <c r="G144" i="131"/>
  <c r="F144" i="131"/>
  <c r="F143" i="131"/>
  <c r="E142" i="131"/>
  <c r="D142" i="131"/>
  <c r="F130" i="131"/>
  <c r="G129" i="131"/>
  <c r="F129" i="131"/>
  <c r="E128" i="131"/>
  <c r="D128" i="131"/>
  <c r="G127" i="131"/>
  <c r="F127" i="131"/>
  <c r="G126" i="131"/>
  <c r="F126" i="131"/>
  <c r="G125" i="131"/>
  <c r="F125" i="131"/>
  <c r="F124" i="131"/>
  <c r="G122" i="131"/>
  <c r="F122" i="131"/>
  <c r="G121" i="131"/>
  <c r="F121" i="131"/>
  <c r="G120" i="131"/>
  <c r="F120" i="131"/>
  <c r="G119" i="131"/>
  <c r="F119" i="131"/>
  <c r="F118" i="131"/>
  <c r="F117" i="131"/>
  <c r="G116" i="131"/>
  <c r="F116" i="131"/>
  <c r="G115" i="131"/>
  <c r="F115" i="131"/>
  <c r="G114" i="131"/>
  <c r="F114" i="131"/>
  <c r="G112" i="131"/>
  <c r="F112" i="131"/>
  <c r="F111" i="131"/>
  <c r="E111" i="131"/>
  <c r="G111" i="131" s="1"/>
  <c r="D111" i="131"/>
  <c r="E110" i="131"/>
  <c r="D110" i="131"/>
  <c r="D109" i="131"/>
  <c r="G108" i="131"/>
  <c r="F108" i="131"/>
  <c r="G107" i="131"/>
  <c r="F107" i="131"/>
  <c r="G106" i="131"/>
  <c r="F106" i="131"/>
  <c r="G105" i="131"/>
  <c r="F105" i="131"/>
  <c r="G104" i="131"/>
  <c r="F104" i="131"/>
  <c r="G103" i="131"/>
  <c r="F103" i="131"/>
  <c r="G102" i="131"/>
  <c r="F102" i="131"/>
  <c r="G101" i="131"/>
  <c r="F101" i="131"/>
  <c r="G100" i="131"/>
  <c r="F100" i="131"/>
  <c r="G99" i="131"/>
  <c r="F99" i="131"/>
  <c r="G98" i="131"/>
  <c r="F98" i="131"/>
  <c r="G97" i="131"/>
  <c r="E97" i="131"/>
  <c r="D97" i="131"/>
  <c r="F97" i="131" s="1"/>
  <c r="E96" i="131"/>
  <c r="D96" i="131"/>
  <c r="G95" i="131"/>
  <c r="F95" i="131"/>
  <c r="F93" i="131"/>
  <c r="G92" i="131"/>
  <c r="F92" i="131"/>
  <c r="G91" i="131"/>
  <c r="F91" i="131"/>
  <c r="G90" i="131"/>
  <c r="F90" i="131"/>
  <c r="E90" i="131"/>
  <c r="D90" i="131"/>
  <c r="G89" i="131"/>
  <c r="F89" i="131"/>
  <c r="G88" i="131"/>
  <c r="F88" i="131"/>
  <c r="G87" i="131"/>
  <c r="F87" i="131"/>
  <c r="E87" i="131"/>
  <c r="D87" i="131"/>
  <c r="G86" i="131"/>
  <c r="F86" i="131"/>
  <c r="G85" i="131"/>
  <c r="F85" i="131"/>
  <c r="G84" i="131"/>
  <c r="F84" i="131"/>
  <c r="G83" i="131"/>
  <c r="F83" i="131"/>
  <c r="G82" i="131"/>
  <c r="F82" i="131"/>
  <c r="E81" i="131"/>
  <c r="D81" i="131"/>
  <c r="D80" i="131"/>
  <c r="G79" i="131"/>
  <c r="F79" i="131"/>
  <c r="G78" i="131"/>
  <c r="F78" i="131"/>
  <c r="E78" i="131"/>
  <c r="D78" i="131"/>
  <c r="G77" i="131"/>
  <c r="F77" i="131"/>
  <c r="E76" i="131"/>
  <c r="G76" i="131" s="1"/>
  <c r="D76" i="131"/>
  <c r="G75" i="131"/>
  <c r="F75" i="131"/>
  <c r="G74" i="131"/>
  <c r="F74" i="131"/>
  <c r="E74" i="131"/>
  <c r="D74" i="131"/>
  <c r="G73" i="131"/>
  <c r="F73" i="131"/>
  <c r="G72" i="131"/>
  <c r="F72" i="131"/>
  <c r="G71" i="131"/>
  <c r="F71" i="131"/>
  <c r="E71" i="131"/>
  <c r="D71" i="131"/>
  <c r="G70" i="131"/>
  <c r="F70" i="131"/>
  <c r="G69" i="131"/>
  <c r="F69" i="131"/>
  <c r="G68" i="131"/>
  <c r="F68" i="131"/>
  <c r="E67" i="131"/>
  <c r="D67" i="131"/>
  <c r="F67" i="131" s="1"/>
  <c r="F66" i="131"/>
  <c r="G65" i="131"/>
  <c r="F65" i="131"/>
  <c r="G64" i="131"/>
  <c r="F64" i="131"/>
  <c r="G63" i="131"/>
  <c r="F63" i="131"/>
  <c r="G62" i="131"/>
  <c r="F62" i="131"/>
  <c r="G61" i="131"/>
  <c r="F61" i="131"/>
  <c r="G60" i="131"/>
  <c r="F60" i="131"/>
  <c r="G59" i="131"/>
  <c r="F59" i="131"/>
  <c r="G58" i="131"/>
  <c r="F58" i="131"/>
  <c r="G57" i="131"/>
  <c r="F57" i="131"/>
  <c r="G56" i="131"/>
  <c r="F56" i="131"/>
  <c r="F55" i="131"/>
  <c r="E55" i="131"/>
  <c r="G55" i="131" s="1"/>
  <c r="D55" i="131"/>
  <c r="G54" i="131"/>
  <c r="F54" i="131"/>
  <c r="G53" i="131"/>
  <c r="F53" i="131"/>
  <c r="G52" i="131"/>
  <c r="F52" i="131"/>
  <c r="G51" i="131"/>
  <c r="F51" i="131"/>
  <c r="G50" i="131"/>
  <c r="F50" i="131"/>
  <c r="E49" i="131"/>
  <c r="D49" i="131"/>
  <c r="F48" i="131"/>
  <c r="G47" i="131"/>
  <c r="F47" i="131"/>
  <c r="G46" i="131"/>
  <c r="F46" i="131"/>
  <c r="G45" i="131"/>
  <c r="F45" i="131"/>
  <c r="G44" i="131"/>
  <c r="F44" i="131"/>
  <c r="E44" i="131"/>
  <c r="D44" i="131"/>
  <c r="G43" i="131"/>
  <c r="F43" i="131"/>
  <c r="G42" i="131"/>
  <c r="F42" i="131"/>
  <c r="G41" i="131"/>
  <c r="F41" i="131"/>
  <c r="E41" i="131"/>
  <c r="D41" i="131"/>
  <c r="F40" i="131"/>
  <c r="G39" i="131"/>
  <c r="F39" i="131"/>
  <c r="F38" i="131"/>
  <c r="G37" i="131"/>
  <c r="F37" i="131"/>
  <c r="G36" i="131"/>
  <c r="F36" i="131"/>
  <c r="G35" i="131"/>
  <c r="F35" i="131"/>
  <c r="G34" i="131"/>
  <c r="F34" i="131"/>
  <c r="G33" i="131"/>
  <c r="F33" i="131"/>
  <c r="E33" i="131"/>
  <c r="D33" i="131"/>
  <c r="F32" i="131"/>
  <c r="F31" i="131"/>
  <c r="G30" i="131"/>
  <c r="F30" i="131"/>
  <c r="G29" i="131"/>
  <c r="F29" i="131"/>
  <c r="G28" i="131"/>
  <c r="F28" i="131"/>
  <c r="G27" i="131"/>
  <c r="F27" i="131"/>
  <c r="E27" i="131"/>
  <c r="D27" i="131"/>
  <c r="G26" i="131"/>
  <c r="F26" i="131"/>
  <c r="G25" i="131"/>
  <c r="F25" i="131"/>
  <c r="G24" i="131"/>
  <c r="F24" i="131"/>
  <c r="G23" i="131"/>
  <c r="F23" i="131"/>
  <c r="G22" i="131"/>
  <c r="F22" i="131"/>
  <c r="E22" i="131"/>
  <c r="D22" i="131"/>
  <c r="G21" i="131"/>
  <c r="F21" i="131"/>
  <c r="G20" i="131"/>
  <c r="F20" i="131"/>
  <c r="G19" i="131"/>
  <c r="F19" i="131"/>
  <c r="E18" i="131"/>
  <c r="D18" i="131"/>
  <c r="F18" i="131" s="1"/>
  <c r="F17" i="131"/>
  <c r="G16" i="131"/>
  <c r="F16" i="131"/>
  <c r="G15" i="131"/>
  <c r="F15" i="131"/>
  <c r="G14" i="131"/>
  <c r="F14" i="131"/>
  <c r="G13" i="131"/>
  <c r="E13" i="131"/>
  <c r="E12" i="131" s="1"/>
  <c r="D13" i="131"/>
  <c r="F13" i="131" s="1"/>
  <c r="G10" i="131"/>
  <c r="F10" i="131"/>
  <c r="G9" i="131"/>
  <c r="F9" i="131"/>
  <c r="E8" i="131"/>
  <c r="D8" i="131"/>
  <c r="G6" i="131"/>
  <c r="F6" i="131"/>
  <c r="G5" i="131"/>
  <c r="F5" i="131"/>
  <c r="G4" i="131"/>
  <c r="E4" i="131"/>
  <c r="D4" i="131"/>
  <c r="F4" i="131" s="1"/>
  <c r="D296" i="131" l="1"/>
  <c r="G817" i="131"/>
  <c r="F844" i="131"/>
  <c r="F229" i="131"/>
  <c r="D420" i="131"/>
  <c r="F426" i="131"/>
  <c r="G488" i="131"/>
  <c r="F554" i="131"/>
  <c r="F762" i="131"/>
  <c r="F785" i="131"/>
  <c r="D812" i="131"/>
  <c r="E976" i="131"/>
  <c r="F1011" i="131"/>
  <c r="F191" i="131"/>
  <c r="F205" i="131"/>
  <c r="F208" i="131"/>
  <c r="F485" i="131"/>
  <c r="F784" i="131"/>
  <c r="F806" i="131"/>
  <c r="D952" i="131"/>
  <c r="G952" i="131" s="1"/>
  <c r="F857" i="131"/>
  <c r="G858" i="131"/>
  <c r="G880" i="131"/>
  <c r="G157" i="131"/>
  <c r="G159" i="131"/>
  <c r="G223" i="131"/>
  <c r="E228" i="131"/>
  <c r="G229" i="131"/>
  <c r="G232" i="131"/>
  <c r="F251" i="131"/>
  <c r="D288" i="131"/>
  <c r="F332" i="131"/>
  <c r="F611" i="131"/>
  <c r="E135" i="131"/>
  <c r="G809" i="131"/>
  <c r="G1074" i="131"/>
  <c r="F156" i="131"/>
  <c r="F226" i="131"/>
  <c r="F307" i="131"/>
  <c r="E654" i="131"/>
  <c r="E653" i="131" s="1"/>
  <c r="F673" i="131"/>
  <c r="D761" i="131"/>
  <c r="F858" i="131"/>
  <c r="F905" i="131"/>
  <c r="F978" i="131"/>
  <c r="D1049" i="131"/>
  <c r="F1049" i="131" s="1"/>
  <c r="F1053" i="131"/>
  <c r="F1063" i="131"/>
  <c r="F438" i="131"/>
  <c r="G438" i="131"/>
  <c r="E437" i="131"/>
  <c r="E204" i="131"/>
  <c r="G1053" i="131"/>
  <c r="E1108" i="131"/>
  <c r="G1109" i="131"/>
  <c r="F163" i="131"/>
  <c r="G251" i="131"/>
  <c r="G395" i="131"/>
  <c r="G426" i="131"/>
  <c r="D491" i="131"/>
  <c r="F491" i="131" s="1"/>
  <c r="F492" i="131"/>
  <c r="G554" i="131"/>
  <c r="G602" i="131"/>
  <c r="D605" i="131"/>
  <c r="G605" i="131" s="1"/>
  <c r="F606" i="131"/>
  <c r="G821" i="131"/>
  <c r="G152" i="131"/>
  <c r="F423" i="131"/>
  <c r="G423" i="131"/>
  <c r="E422" i="131"/>
  <c r="F422" i="131" s="1"/>
  <c r="G1050" i="131"/>
  <c r="G710" i="131"/>
  <c r="G722" i="131"/>
  <c r="G891" i="131"/>
  <c r="G911" i="131"/>
  <c r="G946" i="131"/>
  <c r="G962" i="131"/>
  <c r="F1040" i="131"/>
  <c r="G1104" i="131"/>
  <c r="G160" i="131"/>
  <c r="F135" i="131"/>
  <c r="E366" i="131"/>
  <c r="G485" i="131"/>
  <c r="G745" i="131"/>
  <c r="F759" i="131"/>
  <c r="E149" i="131"/>
  <c r="E147" i="131" s="1"/>
  <c r="G195" i="131"/>
  <c r="G282" i="131"/>
  <c r="G293" i="131"/>
  <c r="G315" i="131"/>
  <c r="F392" i="131"/>
  <c r="F435" i="131"/>
  <c r="F444" i="131"/>
  <c r="F468" i="131"/>
  <c r="F488" i="131"/>
  <c r="D495" i="131"/>
  <c r="D134" i="131" s="1"/>
  <c r="F623" i="131"/>
  <c r="F814" i="131"/>
  <c r="F880" i="131"/>
  <c r="G905" i="131"/>
  <c r="F922" i="131"/>
  <c r="F981" i="131"/>
  <c r="F997" i="131"/>
  <c r="F1025" i="131"/>
  <c r="G1077" i="131"/>
  <c r="F1109" i="131"/>
  <c r="G324" i="131"/>
  <c r="F324" i="131"/>
  <c r="F411" i="131"/>
  <c r="G411" i="131"/>
  <c r="F633" i="131"/>
  <c r="D632" i="131"/>
  <c r="F152" i="131"/>
  <c r="G172" i="131"/>
  <c r="E171" i="131"/>
  <c r="G191" i="131"/>
  <c r="E190" i="131"/>
  <c r="F265" i="131"/>
  <c r="G265" i="131"/>
  <c r="E323" i="131"/>
  <c r="G337" i="131"/>
  <c r="F337" i="131"/>
  <c r="G347" i="131"/>
  <c r="F347" i="131"/>
  <c r="G368" i="131"/>
  <c r="F368" i="131"/>
  <c r="G381" i="131"/>
  <c r="F381" i="131"/>
  <c r="F472" i="131"/>
  <c r="D471" i="131"/>
  <c r="D464" i="131" s="1"/>
  <c r="G633" i="131"/>
  <c r="F1037" i="131"/>
  <c r="E1036" i="131"/>
  <c r="E1035" i="131" s="1"/>
  <c r="G1037" i="131"/>
  <c r="G151" i="131"/>
  <c r="D261" i="131"/>
  <c r="F567" i="131"/>
  <c r="D566" i="131"/>
  <c r="F566" i="131" s="1"/>
  <c r="D705" i="131"/>
  <c r="D704" i="131" s="1"/>
  <c r="G706" i="131"/>
  <c r="D1014" i="131"/>
  <c r="F1007" i="131"/>
  <c r="F1016" i="131"/>
  <c r="G1016" i="131"/>
  <c r="F159" i="131"/>
  <c r="F160" i="131"/>
  <c r="D171" i="131"/>
  <c r="F171" i="131" s="1"/>
  <c r="D190" i="131"/>
  <c r="D139" i="131"/>
  <c r="F223" i="131"/>
  <c r="D336" i="131"/>
  <c r="G340" i="131"/>
  <c r="F340" i="131"/>
  <c r="D346" i="131"/>
  <c r="G350" i="131"/>
  <c r="F350" i="131"/>
  <c r="D367" i="131"/>
  <c r="G371" i="131"/>
  <c r="F371" i="131"/>
  <c r="G382" i="131"/>
  <c r="F382" i="131"/>
  <c r="D479" i="131"/>
  <c r="F479" i="131" s="1"/>
  <c r="F480" i="131"/>
  <c r="G550" i="131"/>
  <c r="E549" i="131"/>
  <c r="E548" i="131" s="1"/>
  <c r="E547" i="131" s="1"/>
  <c r="G740" i="131"/>
  <c r="D739" i="131"/>
  <c r="F739" i="131" s="1"/>
  <c r="D955" i="131"/>
  <c r="G955" i="131" s="1"/>
  <c r="F956" i="131"/>
  <c r="G958" i="131"/>
  <c r="F958" i="131"/>
  <c r="G1081" i="131"/>
  <c r="D1080" i="131"/>
  <c r="G1080" i="131" s="1"/>
  <c r="F1081" i="131"/>
  <c r="F1104" i="131"/>
  <c r="D1103" i="131"/>
  <c r="G472" i="131"/>
  <c r="F670" i="131"/>
  <c r="D669" i="131"/>
  <c r="G696" i="131"/>
  <c r="F848" i="131"/>
  <c r="G848" i="131"/>
  <c r="E1000" i="131"/>
  <c r="G1025" i="131"/>
  <c r="E1024" i="131"/>
  <c r="G156" i="131"/>
  <c r="F262" i="131"/>
  <c r="G307" i="131"/>
  <c r="F408" i="131"/>
  <c r="G408" i="131"/>
  <c r="E471" i="131"/>
  <c r="D484" i="131"/>
  <c r="G589" i="131"/>
  <c r="D619" i="131"/>
  <c r="G619" i="131" s="1"/>
  <c r="F620" i="131"/>
  <c r="E632" i="131"/>
  <c r="G636" i="131"/>
  <c r="G656" i="131"/>
  <c r="G762" i="131"/>
  <c r="E761" i="131"/>
  <c r="E738" i="131" s="1"/>
  <c r="G806" i="131"/>
  <c r="G814" i="131"/>
  <c r="G826" i="131"/>
  <c r="D879" i="131"/>
  <c r="F900" i="131"/>
  <c r="D904" i="131"/>
  <c r="D910" i="131"/>
  <c r="D996" i="131"/>
  <c r="G997" i="131"/>
  <c r="E1103" i="131"/>
  <c r="E1100" i="131" s="1"/>
  <c r="G135" i="131"/>
  <c r="G148" i="131"/>
  <c r="G153" i="131"/>
  <c r="G155" i="131"/>
  <c r="G161" i="131"/>
  <c r="G163" i="131"/>
  <c r="G205" i="131"/>
  <c r="E261" i="131"/>
  <c r="G262" i="131"/>
  <c r="F282" i="131"/>
  <c r="F328" i="131"/>
  <c r="G329" i="131"/>
  <c r="G396" i="131"/>
  <c r="G449" i="131"/>
  <c r="E484" i="131"/>
  <c r="D490" i="131"/>
  <c r="F490" i="131" s="1"/>
  <c r="F550" i="131"/>
  <c r="D549" i="131"/>
  <c r="F569" i="131"/>
  <c r="G573" i="131"/>
  <c r="G606" i="131"/>
  <c r="F637" i="131"/>
  <c r="F722" i="131"/>
  <c r="F770" i="131"/>
  <c r="E847" i="131"/>
  <c r="G847" i="131" s="1"/>
  <c r="D846" i="131"/>
  <c r="F852" i="131"/>
  <c r="E879" i="131"/>
  <c r="F901" i="131"/>
  <c r="E904" i="131"/>
  <c r="E910" i="131"/>
  <c r="E961" i="131"/>
  <c r="F961" i="131" s="1"/>
  <c r="F962" i="131"/>
  <c r="G992" i="131"/>
  <c r="E996" i="131"/>
  <c r="F1070" i="131"/>
  <c r="D1108" i="131"/>
  <c r="F293" i="131"/>
  <c r="F315" i="131"/>
  <c r="F329" i="131"/>
  <c r="F475" i="131"/>
  <c r="F640" i="131"/>
  <c r="G651" i="131"/>
  <c r="F656" i="131"/>
  <c r="F693" i="131"/>
  <c r="F706" i="131"/>
  <c r="F740" i="131"/>
  <c r="F809" i="131"/>
  <c r="F817" i="131"/>
  <c r="F821" i="131"/>
  <c r="G831" i="131"/>
  <c r="F953" i="131"/>
  <c r="G1028" i="131"/>
  <c r="G1097" i="131"/>
  <c r="G27" i="130"/>
  <c r="G81" i="131"/>
  <c r="E80" i="131"/>
  <c r="G80" i="131" s="1"/>
  <c r="G110" i="131"/>
  <c r="E109" i="131"/>
  <c r="F110" i="131"/>
  <c r="F385" i="131"/>
  <c r="D384" i="131"/>
  <c r="F213" i="131"/>
  <c r="G213" i="131"/>
  <c r="G237" i="131"/>
  <c r="E236" i="131"/>
  <c r="F258" i="131"/>
  <c r="D257" i="131"/>
  <c r="G286" i="131"/>
  <c r="F286" i="131"/>
  <c r="E285" i="131"/>
  <c r="F305" i="131"/>
  <c r="F354" i="131"/>
  <c r="G354" i="131"/>
  <c r="D353" i="131"/>
  <c r="F8" i="131"/>
  <c r="G8" i="131"/>
  <c r="E11" i="131"/>
  <c r="F49" i="131"/>
  <c r="G49" i="131"/>
  <c r="D12" i="131"/>
  <c r="F128" i="131"/>
  <c r="D123" i="131"/>
  <c r="G142" i="131"/>
  <c r="F142" i="131"/>
  <c r="G166" i="131"/>
  <c r="F166" i="131"/>
  <c r="E165" i="131"/>
  <c r="G176" i="131"/>
  <c r="F176" i="131"/>
  <c r="D175" i="131"/>
  <c r="F270" i="131"/>
  <c r="D269" i="131"/>
  <c r="G150" i="131"/>
  <c r="F150" i="131"/>
  <c r="G158" i="131"/>
  <c r="F158" i="131"/>
  <c r="F96" i="131"/>
  <c r="D94" i="131"/>
  <c r="G96" i="131"/>
  <c r="G154" i="131"/>
  <c r="F154" i="131"/>
  <c r="G162" i="131"/>
  <c r="F162" i="131"/>
  <c r="G247" i="131"/>
  <c r="E246" i="131"/>
  <c r="G290" i="131"/>
  <c r="E289" i="131"/>
  <c r="F289" i="131" s="1"/>
  <c r="F312" i="131"/>
  <c r="G312" i="131"/>
  <c r="D311" i="131"/>
  <c r="G359" i="131"/>
  <c r="F359" i="131"/>
  <c r="F766" i="131"/>
  <c r="D765" i="131"/>
  <c r="F937" i="131"/>
  <c r="G937" i="131"/>
  <c r="D988" i="131"/>
  <c r="F989" i="131"/>
  <c r="G1047" i="131"/>
  <c r="E1046" i="131"/>
  <c r="G1088" i="131"/>
  <c r="F1088" i="131"/>
  <c r="G128" i="131"/>
  <c r="E123" i="131"/>
  <c r="G123" i="131" s="1"/>
  <c r="E133" i="131"/>
  <c r="F236" i="131"/>
  <c r="D244" i="131"/>
  <c r="G258" i="131"/>
  <c r="G385" i="131"/>
  <c r="E384" i="131"/>
  <c r="D406" i="131"/>
  <c r="G418" i="131"/>
  <c r="F418" i="131"/>
  <c r="D443" i="131"/>
  <c r="F578" i="131"/>
  <c r="D571" i="131"/>
  <c r="F602" i="131"/>
  <c r="F636" i="131"/>
  <c r="D692" i="131"/>
  <c r="E765" i="131"/>
  <c r="G766" i="131"/>
  <c r="F789" i="131"/>
  <c r="D783" i="131"/>
  <c r="G884" i="131"/>
  <c r="F917" i="131"/>
  <c r="G917" i="131"/>
  <c r="D916" i="131"/>
  <c r="G948" i="131"/>
  <c r="E945" i="131"/>
  <c r="F952" i="131"/>
  <c r="F955" i="131"/>
  <c r="G970" i="131"/>
  <c r="F970" i="131"/>
  <c r="E969" i="131"/>
  <c r="G969" i="131" s="1"/>
  <c r="F1002" i="131"/>
  <c r="G1002" i="131"/>
  <c r="F1085" i="131"/>
  <c r="D1084" i="131"/>
  <c r="F1092" i="131"/>
  <c r="D1091" i="131"/>
  <c r="G1094" i="131"/>
  <c r="F1094" i="131"/>
  <c r="G18" i="131"/>
  <c r="G67" i="131"/>
  <c r="F153" i="131"/>
  <c r="F157" i="131"/>
  <c r="F161" i="131"/>
  <c r="F173" i="131"/>
  <c r="G182" i="131"/>
  <c r="E179" i="131"/>
  <c r="G179" i="131" s="1"/>
  <c r="F195" i="131"/>
  <c r="D207" i="131"/>
  <c r="G242" i="131"/>
  <c r="F297" i="131"/>
  <c r="G404" i="131"/>
  <c r="G444" i="131"/>
  <c r="F449" i="131"/>
  <c r="F465" i="131"/>
  <c r="G468" i="131"/>
  <c r="E572" i="131"/>
  <c r="F573" i="131"/>
  <c r="G578" i="131"/>
  <c r="E601" i="131"/>
  <c r="F601" i="131" s="1"/>
  <c r="D618" i="131"/>
  <c r="D635" i="131"/>
  <c r="E650" i="131"/>
  <c r="F651" i="131"/>
  <c r="G659" i="131"/>
  <c r="F678" i="131"/>
  <c r="G693" i="131"/>
  <c r="F736" i="131"/>
  <c r="D735" i="131"/>
  <c r="G789" i="131"/>
  <c r="E783" i="131"/>
  <c r="G783" i="131" s="1"/>
  <c r="F884" i="131"/>
  <c r="E893" i="131"/>
  <c r="D897" i="131"/>
  <c r="G897" i="131" s="1"/>
  <c r="G941" i="131"/>
  <c r="F941" i="131"/>
  <c r="D940" i="131"/>
  <c r="F948" i="131"/>
  <c r="G966" i="131"/>
  <c r="E965" i="131"/>
  <c r="G965" i="131" s="1"/>
  <c r="D977" i="131"/>
  <c r="G981" i="131"/>
  <c r="E1032" i="131"/>
  <c r="F1032" i="131" s="1"/>
  <c r="G1033" i="131"/>
  <c r="F461" i="131"/>
  <c r="D460" i="131"/>
  <c r="G863" i="131"/>
  <c r="E856" i="131"/>
  <c r="E887" i="131"/>
  <c r="G888" i="131"/>
  <c r="F80" i="131"/>
  <c r="E139" i="131"/>
  <c r="D179" i="131"/>
  <c r="F182" i="131"/>
  <c r="D133" i="131"/>
  <c r="F242" i="131"/>
  <c r="G270" i="131"/>
  <c r="E269" i="131"/>
  <c r="G301" i="131"/>
  <c r="F301" i="131"/>
  <c r="F362" i="131"/>
  <c r="D361" i="131"/>
  <c r="D358" i="131" s="1"/>
  <c r="F404" i="131"/>
  <c r="D403" i="131"/>
  <c r="E470" i="131"/>
  <c r="F76" i="131"/>
  <c r="F81" i="131"/>
  <c r="E134" i="131"/>
  <c r="G208" i="131"/>
  <c r="F237" i="131"/>
  <c r="D241" i="131"/>
  <c r="G241" i="131" s="1"/>
  <c r="F247" i="131"/>
  <c r="G297" i="131"/>
  <c r="E296" i="131"/>
  <c r="G296" i="131" s="1"/>
  <c r="G302" i="131"/>
  <c r="D149" i="131"/>
  <c r="F302" i="131"/>
  <c r="F395" i="131"/>
  <c r="E618" i="131"/>
  <c r="E635" i="131"/>
  <c r="D672" i="131"/>
  <c r="G678" i="131"/>
  <c r="E677" i="131"/>
  <c r="G677" i="131" s="1"/>
  <c r="D716" i="131"/>
  <c r="G716" i="131" s="1"/>
  <c r="F717" i="131"/>
  <c r="E824" i="131"/>
  <c r="F831" i="131"/>
  <c r="F863" i="131"/>
  <c r="F888" i="131"/>
  <c r="D887" i="131"/>
  <c r="D945" i="131"/>
  <c r="F946" i="131"/>
  <c r="F974" i="131"/>
  <c r="D973" i="131"/>
  <c r="G978" i="131"/>
  <c r="D1001" i="131"/>
  <c r="D1018" i="131"/>
  <c r="G1018" i="131" s="1"/>
  <c r="F1019" i="131"/>
  <c r="G1036" i="131"/>
  <c r="E1066" i="131"/>
  <c r="E1062" i="131" s="1"/>
  <c r="F1067" i="131"/>
  <c r="G1085" i="131"/>
  <c r="D228" i="131"/>
  <c r="E407" i="131"/>
  <c r="G623" i="131"/>
  <c r="G736" i="131"/>
  <c r="E735" i="131"/>
  <c r="E813" i="131"/>
  <c r="D856" i="131"/>
  <c r="G974" i="131"/>
  <c r="E973" i="131"/>
  <c r="G973" i="131" s="1"/>
  <c r="G1070" i="131"/>
  <c r="G1092" i="131"/>
  <c r="E1091" i="131"/>
  <c r="G305" i="131"/>
  <c r="E327" i="131"/>
  <c r="G362" i="131"/>
  <c r="G461" i="131"/>
  <c r="G611" i="131"/>
  <c r="E604" i="131"/>
  <c r="G640" i="131"/>
  <c r="E705" i="131"/>
  <c r="E805" i="131"/>
  <c r="E820" i="131"/>
  <c r="F826" i="131"/>
  <c r="D825" i="131"/>
  <c r="E1014" i="131"/>
  <c r="D1062" i="131"/>
  <c r="D1076" i="131"/>
  <c r="D281" i="131"/>
  <c r="F290" i="131"/>
  <c r="D331" i="131"/>
  <c r="E361" i="131"/>
  <c r="F396" i="131"/>
  <c r="E403" i="131"/>
  <c r="E460" i="131"/>
  <c r="D470" i="131"/>
  <c r="G480" i="131"/>
  <c r="G492" i="131"/>
  <c r="D588" i="131"/>
  <c r="G620" i="131"/>
  <c r="G637" i="131"/>
  <c r="D655" i="131"/>
  <c r="G655" i="131" s="1"/>
  <c r="F710" i="131"/>
  <c r="G770" i="131"/>
  <c r="G922" i="131"/>
  <c r="E915" i="131"/>
  <c r="F966" i="131"/>
  <c r="F992" i="131"/>
  <c r="E1015" i="131"/>
  <c r="D1024" i="131"/>
  <c r="D1031" i="131"/>
  <c r="F1033" i="131"/>
  <c r="G1040" i="131"/>
  <c r="F1047" i="131"/>
  <c r="E1073" i="131"/>
  <c r="F1074" i="131"/>
  <c r="F1077" i="131"/>
  <c r="E1084" i="131"/>
  <c r="E1096" i="131"/>
  <c r="F1097" i="131"/>
  <c r="G1101" i="131"/>
  <c r="G717" i="131"/>
  <c r="F745" i="131"/>
  <c r="D738" i="131"/>
  <c r="G852" i="131"/>
  <c r="F891" i="131"/>
  <c r="G901" i="131"/>
  <c r="G956" i="131"/>
  <c r="G989" i="131"/>
  <c r="F1008" i="131"/>
  <c r="G1019" i="131"/>
  <c r="F1028" i="131"/>
  <c r="G1063" i="131"/>
  <c r="G491" i="131" l="1"/>
  <c r="F605" i="131"/>
  <c r="F1066" i="131"/>
  <c r="G739" i="131"/>
  <c r="G1108" i="131"/>
  <c r="F847" i="131"/>
  <c r="G1049" i="131"/>
  <c r="D1046" i="131"/>
  <c r="F1046" i="131" s="1"/>
  <c r="F1036" i="131"/>
  <c r="G139" i="131"/>
  <c r="G761" i="131"/>
  <c r="E420" i="131"/>
  <c r="G422" i="131"/>
  <c r="G1024" i="131"/>
  <c r="F1108" i="131"/>
  <c r="G471" i="131"/>
  <c r="F738" i="131"/>
  <c r="F965" i="131"/>
  <c r="F1080" i="131"/>
  <c r="E846" i="131"/>
  <c r="G846" i="131" s="1"/>
  <c r="G879" i="131"/>
  <c r="G549" i="131"/>
  <c r="G1103" i="131"/>
  <c r="E464" i="131"/>
  <c r="G464" i="131" s="1"/>
  <c r="D494" i="131"/>
  <c r="G495" i="131"/>
  <c r="F495" i="131"/>
  <c r="F437" i="131"/>
  <c r="G437" i="131"/>
  <c r="F1014" i="131"/>
  <c r="F761" i="131"/>
  <c r="G996" i="131"/>
  <c r="D604" i="131"/>
  <c r="F604" i="131" s="1"/>
  <c r="E138" i="131"/>
  <c r="F618" i="131"/>
  <c r="E483" i="131"/>
  <c r="G484" i="131"/>
  <c r="F261" i="131"/>
  <c r="G261" i="131"/>
  <c r="F904" i="131"/>
  <c r="D903" i="131"/>
  <c r="D668" i="131"/>
  <c r="F668" i="131" s="1"/>
  <c r="F669" i="131"/>
  <c r="F1103" i="131"/>
  <c r="D1100" i="131"/>
  <c r="G1100" i="131" s="1"/>
  <c r="F190" i="131"/>
  <c r="D189" i="131"/>
  <c r="G190" i="131"/>
  <c r="E189" i="131"/>
  <c r="G460" i="131"/>
  <c r="E960" i="131"/>
  <c r="E441" i="131"/>
  <c r="E878" i="131"/>
  <c r="F619" i="131"/>
  <c r="G910" i="131"/>
  <c r="E909" i="131"/>
  <c r="G336" i="131"/>
  <c r="F336" i="131"/>
  <c r="D335" i="131"/>
  <c r="E310" i="131"/>
  <c r="E304" i="131" s="1"/>
  <c r="G323" i="131"/>
  <c r="F323" i="131"/>
  <c r="G1091" i="131"/>
  <c r="G961" i="131"/>
  <c r="F134" i="131"/>
  <c r="G856" i="131"/>
  <c r="D548" i="131"/>
  <c r="F548" i="131" s="1"/>
  <c r="F384" i="131"/>
  <c r="G904" i="131"/>
  <c r="E903" i="131"/>
  <c r="F996" i="131"/>
  <c r="F879" i="131"/>
  <c r="D878" i="131"/>
  <c r="F878" i="131" s="1"/>
  <c r="G632" i="131"/>
  <c r="E631" i="131"/>
  <c r="D483" i="131"/>
  <c r="F484" i="131"/>
  <c r="G346" i="131"/>
  <c r="F346" i="131"/>
  <c r="D345" i="131"/>
  <c r="G171" i="131"/>
  <c r="D631" i="131"/>
  <c r="F632" i="131"/>
  <c r="G403" i="131"/>
  <c r="G635" i="131"/>
  <c r="F549" i="131"/>
  <c r="G479" i="131"/>
  <c r="G490" i="131"/>
  <c r="F910" i="131"/>
  <c r="D909" i="131"/>
  <c r="G367" i="131"/>
  <c r="F367" i="131"/>
  <c r="D366" i="131"/>
  <c r="D365" i="131" s="1"/>
  <c r="F471" i="131"/>
  <c r="F331" i="131"/>
  <c r="G572" i="131"/>
  <c r="F572" i="131"/>
  <c r="E571" i="131"/>
  <c r="F571" i="131" s="1"/>
  <c r="F916" i="131"/>
  <c r="D915" i="131"/>
  <c r="G915" i="131" s="1"/>
  <c r="G916" i="131"/>
  <c r="F988" i="131"/>
  <c r="D987" i="131"/>
  <c r="G246" i="131"/>
  <c r="E244" i="131"/>
  <c r="F244" i="131" s="1"/>
  <c r="E137" i="131"/>
  <c r="G165" i="131"/>
  <c r="F165" i="131"/>
  <c r="E164" i="131"/>
  <c r="E7" i="131"/>
  <c r="F353" i="131"/>
  <c r="G353" i="131"/>
  <c r="G109" i="131"/>
  <c r="F109" i="131"/>
  <c r="E94" i="131"/>
  <c r="G94" i="131" s="1"/>
  <c r="F1062" i="131"/>
  <c r="F705" i="131"/>
  <c r="E704" i="131"/>
  <c r="G704" i="131" s="1"/>
  <c r="G705" i="131"/>
  <c r="E715" i="131"/>
  <c r="G735" i="131"/>
  <c r="F1035" i="131"/>
  <c r="G1035" i="131"/>
  <c r="F973" i="131"/>
  <c r="F403" i="131"/>
  <c r="F897" i="131"/>
  <c r="D893" i="131"/>
  <c r="F893" i="131" s="1"/>
  <c r="G650" i="131"/>
  <c r="F650" i="131"/>
  <c r="E649" i="131"/>
  <c r="G601" i="131"/>
  <c r="E587" i="131"/>
  <c r="F1084" i="131"/>
  <c r="D1083" i="131"/>
  <c r="F692" i="131"/>
  <c r="G692" i="131"/>
  <c r="D691" i="131"/>
  <c r="F443" i="131"/>
  <c r="G443" i="131"/>
  <c r="D441" i="131"/>
  <c r="G384" i="131"/>
  <c r="F269" i="131"/>
  <c r="D268" i="131"/>
  <c r="F175" i="131"/>
  <c r="G175" i="131"/>
  <c r="F257" i="131"/>
  <c r="G257" i="131"/>
  <c r="F588" i="131"/>
  <c r="D587" i="131"/>
  <c r="F470" i="131"/>
  <c r="E365" i="131"/>
  <c r="F716" i="131"/>
  <c r="D715" i="131"/>
  <c r="D147" i="131"/>
  <c r="F149" i="131"/>
  <c r="G149" i="131"/>
  <c r="F460" i="131"/>
  <c r="G1032" i="131"/>
  <c r="E1031" i="131"/>
  <c r="F1031" i="131" s="1"/>
  <c r="F977" i="131"/>
  <c r="D976" i="131"/>
  <c r="G977" i="131"/>
  <c r="G940" i="131"/>
  <c r="F940" i="131"/>
  <c r="G738" i="131"/>
  <c r="F635" i="131"/>
  <c r="F207" i="131"/>
  <c r="D204" i="131"/>
  <c r="D137" i="131"/>
  <c r="G207" i="131"/>
  <c r="E944" i="131"/>
  <c r="G945" i="131"/>
  <c r="F677" i="131"/>
  <c r="F246" i="131"/>
  <c r="G289" i="131"/>
  <c r="E288" i="131"/>
  <c r="E146" i="131"/>
  <c r="F123" i="131"/>
  <c r="G285" i="131"/>
  <c r="F285" i="131"/>
  <c r="E284" i="131"/>
  <c r="D138" i="131"/>
  <c r="G1084" i="131"/>
  <c r="E1083" i="131"/>
  <c r="G1083" i="131" s="1"/>
  <c r="F1024" i="131"/>
  <c r="G1076" i="131"/>
  <c r="D1073" i="131"/>
  <c r="F1073" i="131" s="1"/>
  <c r="F1076" i="131"/>
  <c r="F805" i="131"/>
  <c r="E804" i="131"/>
  <c r="G805" i="131"/>
  <c r="F813" i="131"/>
  <c r="E812" i="131"/>
  <c r="G813" i="131"/>
  <c r="F228" i="131"/>
  <c r="G228" i="131"/>
  <c r="G1062" i="131"/>
  <c r="F887" i="131"/>
  <c r="D886" i="131"/>
  <c r="E823" i="131"/>
  <c r="G269" i="131"/>
  <c r="E268" i="131"/>
  <c r="F783" i="131"/>
  <c r="G133" i="131"/>
  <c r="E132" i="131"/>
  <c r="F94" i="131"/>
  <c r="F12" i="131"/>
  <c r="D11" i="131"/>
  <c r="F825" i="131"/>
  <c r="G825" i="131"/>
  <c r="D824" i="131"/>
  <c r="F407" i="131"/>
  <c r="E406" i="131"/>
  <c r="G406" i="131" s="1"/>
  <c r="G407" i="131"/>
  <c r="F1018" i="131"/>
  <c r="D1015" i="131"/>
  <c r="F1015" i="131" s="1"/>
  <c r="G134" i="131"/>
  <c r="F179" i="131"/>
  <c r="G1096" i="131"/>
  <c r="F1096" i="131"/>
  <c r="F655" i="131"/>
  <c r="D654" i="131"/>
  <c r="G361" i="131"/>
  <c r="E358" i="131"/>
  <c r="G358" i="131" s="1"/>
  <c r="F281" i="131"/>
  <c r="G281" i="131"/>
  <c r="G988" i="131"/>
  <c r="F820" i="131"/>
  <c r="G820" i="131"/>
  <c r="F856" i="131"/>
  <c r="F1001" i="131"/>
  <c r="G1001" i="131"/>
  <c r="D1000" i="131"/>
  <c r="F969" i="131"/>
  <c r="F945" i="131"/>
  <c r="D944" i="131"/>
  <c r="G618" i="131"/>
  <c r="F241" i="131"/>
  <c r="D240" i="131"/>
  <c r="F361" i="131"/>
  <c r="F296" i="131"/>
  <c r="D132" i="131"/>
  <c r="F133" i="131"/>
  <c r="G887" i="131"/>
  <c r="E886" i="131"/>
  <c r="F735" i="131"/>
  <c r="F1091" i="131"/>
  <c r="G765" i="131"/>
  <c r="E764" i="131"/>
  <c r="E672" i="131"/>
  <c r="G672" i="131" s="1"/>
  <c r="F765" i="131"/>
  <c r="D764" i="131"/>
  <c r="F311" i="131"/>
  <c r="D310" i="131"/>
  <c r="G311" i="131"/>
  <c r="F139" i="131"/>
  <c r="G12" i="131"/>
  <c r="G331" i="131"/>
  <c r="G236" i="131"/>
  <c r="G588" i="131"/>
  <c r="F587" i="131" l="1"/>
  <c r="G1046" i="131"/>
  <c r="G878" i="131"/>
  <c r="F1100" i="131"/>
  <c r="G548" i="131"/>
  <c r="G420" i="131"/>
  <c r="F420" i="131"/>
  <c r="G604" i="131"/>
  <c r="F846" i="131"/>
  <c r="F138" i="131"/>
  <c r="D1061" i="131"/>
  <c r="F464" i="131"/>
  <c r="G441" i="131"/>
  <c r="G903" i="131"/>
  <c r="F189" i="131"/>
  <c r="G494" i="131"/>
  <c r="F494" i="131"/>
  <c r="G909" i="131"/>
  <c r="E908" i="131"/>
  <c r="G483" i="131"/>
  <c r="E482" i="131"/>
  <c r="E440" i="131"/>
  <c r="F909" i="131"/>
  <c r="D908" i="131"/>
  <c r="F908" i="131" s="1"/>
  <c r="G631" i="131"/>
  <c r="F631" i="131"/>
  <c r="G335" i="131"/>
  <c r="F335" i="131"/>
  <c r="F764" i="131"/>
  <c r="G886" i="131"/>
  <c r="G1073" i="131"/>
  <c r="G893" i="131"/>
  <c r="D547" i="131"/>
  <c r="G366" i="131"/>
  <c r="F366" i="131"/>
  <c r="F944" i="131"/>
  <c r="D334" i="131"/>
  <c r="D327" i="131" s="1"/>
  <c r="G345" i="131"/>
  <c r="F345" i="131"/>
  <c r="F483" i="131"/>
  <c r="D482" i="131"/>
  <c r="F482" i="131" s="1"/>
  <c r="G189" i="131"/>
  <c r="E188" i="131"/>
  <c r="F903" i="131"/>
  <c r="F11" i="131"/>
  <c r="D7" i="131"/>
  <c r="G284" i="131"/>
  <c r="F284" i="131"/>
  <c r="D188" i="131"/>
  <c r="F204" i="131"/>
  <c r="G204" i="131"/>
  <c r="D146" i="131"/>
  <c r="G146" i="131" s="1"/>
  <c r="F147" i="131"/>
  <c r="G649" i="131"/>
  <c r="F649" i="131"/>
  <c r="F406" i="131"/>
  <c r="F310" i="131"/>
  <c r="G310" i="131"/>
  <c r="D304" i="131"/>
  <c r="F365" i="131"/>
  <c r="E141" i="131"/>
  <c r="G944" i="131"/>
  <c r="F976" i="131"/>
  <c r="G976" i="131"/>
  <c r="D714" i="131"/>
  <c r="F715" i="131"/>
  <c r="F268" i="131"/>
  <c r="D267" i="131"/>
  <c r="G11" i="131"/>
  <c r="F358" i="131"/>
  <c r="F915" i="131"/>
  <c r="D914" i="131"/>
  <c r="G138" i="131"/>
  <c r="G764" i="131"/>
  <c r="F132" i="131"/>
  <c r="F824" i="131"/>
  <c r="D823" i="131"/>
  <c r="F823" i="131" s="1"/>
  <c r="F704" i="131"/>
  <c r="G824" i="131"/>
  <c r="E1061" i="131"/>
  <c r="F804" i="131"/>
  <c r="G804" i="131"/>
  <c r="G147" i="131"/>
  <c r="F441" i="131"/>
  <c r="D440" i="131"/>
  <c r="D570" i="131"/>
  <c r="F1083" i="131"/>
  <c r="G587" i="131"/>
  <c r="F672" i="131"/>
  <c r="E914" i="131"/>
  <c r="E3" i="131"/>
  <c r="G7" i="131"/>
  <c r="G137" i="131"/>
  <c r="E136" i="131"/>
  <c r="F987" i="131"/>
  <c r="G987" i="131"/>
  <c r="F654" i="131"/>
  <c r="D653" i="131"/>
  <c r="G654" i="131"/>
  <c r="F1000" i="131"/>
  <c r="G1000" i="131"/>
  <c r="G1015" i="131"/>
  <c r="G132" i="131"/>
  <c r="G268" i="131"/>
  <c r="E267" i="131"/>
  <c r="F886" i="131"/>
  <c r="D877" i="131"/>
  <c r="F812" i="131"/>
  <c r="G812" i="131"/>
  <c r="D1023" i="131"/>
  <c r="G288" i="131"/>
  <c r="F288" i="131"/>
  <c r="D136" i="131"/>
  <c r="D131" i="131" s="1"/>
  <c r="F137" i="131"/>
  <c r="G1031" i="131"/>
  <c r="G365" i="131"/>
  <c r="D960" i="131"/>
  <c r="F691" i="131"/>
  <c r="G691" i="131"/>
  <c r="G715" i="131"/>
  <c r="E714" i="131"/>
  <c r="G164" i="131"/>
  <c r="F164" i="131"/>
  <c r="G244" i="131"/>
  <c r="E240" i="131"/>
  <c r="E877" i="131"/>
  <c r="G571" i="131"/>
  <c r="E570" i="131"/>
  <c r="E1160" i="130"/>
  <c r="E1159" i="130" s="1"/>
  <c r="F1121" i="130"/>
  <c r="F1122" i="130"/>
  <c r="D1120" i="130"/>
  <c r="E1120" i="130"/>
  <c r="E1070" i="130"/>
  <c r="G1061" i="131" l="1"/>
  <c r="G823" i="131"/>
  <c r="G877" i="131"/>
  <c r="F440" i="131"/>
  <c r="F334" i="131"/>
  <c r="F547" i="131"/>
  <c r="G547" i="131"/>
  <c r="G482" i="131"/>
  <c r="G334" i="131"/>
  <c r="G136" i="131"/>
  <c r="G914" i="131"/>
  <c r="F570" i="131"/>
  <c r="G908" i="131"/>
  <c r="E1023" i="131"/>
  <c r="G1023" i="131" s="1"/>
  <c r="E1119" i="130"/>
  <c r="G1120" i="130"/>
  <c r="F304" i="131"/>
  <c r="G304" i="131"/>
  <c r="F960" i="131"/>
  <c r="G960" i="131"/>
  <c r="E131" i="131"/>
  <c r="G131" i="131" s="1"/>
  <c r="F327" i="131"/>
  <c r="G327" i="131"/>
  <c r="G440" i="131"/>
  <c r="G570" i="131"/>
  <c r="F1023" i="131"/>
  <c r="F714" i="131"/>
  <c r="D713" i="131"/>
  <c r="D364" i="131"/>
  <c r="F1061" i="131"/>
  <c r="F7" i="131"/>
  <c r="D3" i="131"/>
  <c r="G240" i="131"/>
  <c r="G714" i="131"/>
  <c r="E713" i="131"/>
  <c r="F877" i="131"/>
  <c r="F240" i="131"/>
  <c r="E364" i="131"/>
  <c r="F136" i="131"/>
  <c r="G267" i="131"/>
  <c r="E260" i="131"/>
  <c r="F653" i="131"/>
  <c r="G653" i="131"/>
  <c r="G3" i="131"/>
  <c r="F914" i="131"/>
  <c r="F267" i="131"/>
  <c r="D260" i="131"/>
  <c r="D141" i="131"/>
  <c r="F141" i="131" s="1"/>
  <c r="F146" i="131"/>
  <c r="F188" i="131"/>
  <c r="G188" i="131"/>
  <c r="F1120" i="130"/>
  <c r="D1119" i="130"/>
  <c r="D988" i="130"/>
  <c r="E988" i="130"/>
  <c r="F990" i="130"/>
  <c r="E942" i="130"/>
  <c r="D942" i="130"/>
  <c r="E948" i="130" l="1"/>
  <c r="F1119" i="130"/>
  <c r="E187" i="131"/>
  <c r="E140" i="131"/>
  <c r="F713" i="131"/>
  <c r="G364" i="131"/>
  <c r="G1119" i="130"/>
  <c r="F260" i="131"/>
  <c r="D186" i="131"/>
  <c r="E178" i="131"/>
  <c r="D187" i="131"/>
  <c r="F187" i="131" s="1"/>
  <c r="G713" i="131"/>
  <c r="F131" i="131"/>
  <c r="F364" i="131"/>
  <c r="G260" i="131"/>
  <c r="E186" i="131"/>
  <c r="D140" i="131"/>
  <c r="F3" i="131"/>
  <c r="G141" i="131"/>
  <c r="F702" i="130"/>
  <c r="F703" i="130"/>
  <c r="D701" i="130"/>
  <c r="F719" i="130"/>
  <c r="E718" i="130"/>
  <c r="F621" i="130"/>
  <c r="E717" i="130" l="1"/>
  <c r="F717" i="130" s="1"/>
  <c r="D706" i="130"/>
  <c r="G706" i="130" s="1"/>
  <c r="G186" i="131"/>
  <c r="D178" i="131"/>
  <c r="F178" i="131" s="1"/>
  <c r="F140" i="131"/>
  <c r="G140" i="131"/>
  <c r="F186" i="131"/>
  <c r="E185" i="131"/>
  <c r="G187" i="131"/>
  <c r="F701" i="130"/>
  <c r="F718" i="130"/>
  <c r="F706" i="130" l="1"/>
  <c r="G185" i="131"/>
  <c r="F185" i="131"/>
  <c r="G178" i="131"/>
  <c r="E588" i="130"/>
  <c r="G588" i="130" s="1"/>
  <c r="F493" i="130" l="1"/>
  <c r="F494" i="130"/>
  <c r="D492" i="130"/>
  <c r="F495" i="130"/>
  <c r="F489" i="130"/>
  <c r="G492" i="130" l="1"/>
  <c r="F492" i="130"/>
  <c r="E393" i="130"/>
  <c r="D393" i="130"/>
  <c r="E368" i="130"/>
  <c r="F393" i="130" l="1"/>
  <c r="E71" i="130"/>
  <c r="G1166" i="130" l="1"/>
  <c r="F1166" i="130"/>
  <c r="E1165" i="130"/>
  <c r="E1164" i="130" s="1"/>
  <c r="D1165" i="130"/>
  <c r="D1164" i="130" s="1"/>
  <c r="G1163" i="130"/>
  <c r="F1163" i="130"/>
  <c r="G1162" i="130"/>
  <c r="F1162" i="130"/>
  <c r="D1160" i="130"/>
  <c r="G1158" i="130"/>
  <c r="F1158" i="130"/>
  <c r="E1157" i="130"/>
  <c r="D1157" i="130"/>
  <c r="G1155" i="130"/>
  <c r="F1155" i="130"/>
  <c r="G1154" i="130"/>
  <c r="F1154" i="130"/>
  <c r="E1153" i="130"/>
  <c r="D1153" i="130"/>
  <c r="G1151" i="130"/>
  <c r="F1151" i="130"/>
  <c r="E1150" i="130"/>
  <c r="D1150" i="130"/>
  <c r="G1149" i="130"/>
  <c r="F1149" i="130"/>
  <c r="E1148" i="130"/>
  <c r="D1148" i="130"/>
  <c r="D1147" i="130" s="1"/>
  <c r="G1146" i="130"/>
  <c r="F1146" i="130"/>
  <c r="G1145" i="130"/>
  <c r="F1145" i="130"/>
  <c r="E1144" i="130"/>
  <c r="D1144" i="130"/>
  <c r="G1143" i="130"/>
  <c r="F1143" i="130"/>
  <c r="G1142" i="130"/>
  <c r="F1142" i="130"/>
  <c r="E1141" i="130"/>
  <c r="E1140" i="130" s="1"/>
  <c r="D1141" i="130"/>
  <c r="G1136" i="130"/>
  <c r="F1136" i="130"/>
  <c r="D1135" i="130"/>
  <c r="G1133" i="130"/>
  <c r="F1133" i="130"/>
  <c r="G1132" i="130"/>
  <c r="F1132" i="130"/>
  <c r="E1131" i="130"/>
  <c r="D1131" i="130"/>
  <c r="D1130" i="130" s="1"/>
  <c r="G1129" i="130"/>
  <c r="F1129" i="130"/>
  <c r="E1128" i="130"/>
  <c r="D1128" i="130"/>
  <c r="G1126" i="130"/>
  <c r="F1126" i="130"/>
  <c r="G1125" i="130"/>
  <c r="F1125" i="130"/>
  <c r="G1118" i="130"/>
  <c r="F1118" i="130"/>
  <c r="G1117" i="130"/>
  <c r="F1117" i="130"/>
  <c r="E1116" i="130"/>
  <c r="D1116" i="130"/>
  <c r="G1113" i="130"/>
  <c r="F1113" i="130"/>
  <c r="G1112" i="130"/>
  <c r="F1112" i="130"/>
  <c r="G1111" i="130"/>
  <c r="F1111" i="130"/>
  <c r="G1110" i="130"/>
  <c r="F1110" i="130"/>
  <c r="G1109" i="130"/>
  <c r="F1109" i="130"/>
  <c r="G1108" i="130"/>
  <c r="F1108" i="130"/>
  <c r="G1107" i="130"/>
  <c r="F1107" i="130"/>
  <c r="E1106" i="130"/>
  <c r="D1106" i="130"/>
  <c r="G1105" i="130"/>
  <c r="F1105" i="130"/>
  <c r="G1104" i="130"/>
  <c r="F1104" i="130"/>
  <c r="E1103" i="130"/>
  <c r="E1102" i="130" s="1"/>
  <c r="D1103" i="130"/>
  <c r="G1101" i="130"/>
  <c r="F1101" i="130"/>
  <c r="E1100" i="130"/>
  <c r="D1100" i="130"/>
  <c r="G1098" i="130"/>
  <c r="F1098" i="130"/>
  <c r="G1097" i="130"/>
  <c r="F1097" i="130"/>
  <c r="G1096" i="130"/>
  <c r="F1096" i="130"/>
  <c r="F1095" i="130"/>
  <c r="G1094" i="130"/>
  <c r="F1094" i="130"/>
  <c r="E1093" i="130"/>
  <c r="D1093" i="130"/>
  <c r="G1092" i="130"/>
  <c r="F1092" i="130"/>
  <c r="G1091" i="130"/>
  <c r="F1091" i="130"/>
  <c r="E1090" i="130"/>
  <c r="D1090" i="130"/>
  <c r="G1087" i="130"/>
  <c r="F1087" i="130"/>
  <c r="E1086" i="130"/>
  <c r="E1085" i="130" s="1"/>
  <c r="D1086" i="130"/>
  <c r="G1081" i="130"/>
  <c r="F1081" i="130"/>
  <c r="G1080" i="130"/>
  <c r="F1080" i="130"/>
  <c r="E1079" i="130"/>
  <c r="D1079" i="130"/>
  <c r="G1078" i="130"/>
  <c r="F1078" i="130"/>
  <c r="G1077" i="130"/>
  <c r="F1077" i="130"/>
  <c r="E1076" i="130"/>
  <c r="D1076" i="130"/>
  <c r="F1073" i="130"/>
  <c r="G1072" i="130"/>
  <c r="F1072" i="130"/>
  <c r="G1071" i="130"/>
  <c r="F1071" i="130"/>
  <c r="E1069" i="130"/>
  <c r="D1070" i="130"/>
  <c r="G1068" i="130"/>
  <c r="F1068" i="130"/>
  <c r="E1067" i="130"/>
  <c r="D1067" i="130"/>
  <c r="F1064" i="130"/>
  <c r="F1063" i="130"/>
  <c r="E1062" i="130"/>
  <c r="D1062" i="130"/>
  <c r="F1061" i="130"/>
  <c r="F1060" i="130"/>
  <c r="E1059" i="130"/>
  <c r="D1059" i="130"/>
  <c r="G1057" i="130"/>
  <c r="F1057" i="130"/>
  <c r="G1056" i="130"/>
  <c r="F1056" i="130"/>
  <c r="G1055" i="130"/>
  <c r="F1055" i="130"/>
  <c r="G1054" i="130"/>
  <c r="F1054" i="130"/>
  <c r="E1053" i="130"/>
  <c r="D1052" i="130"/>
  <c r="G1050" i="130"/>
  <c r="F1050" i="130"/>
  <c r="G1049" i="130"/>
  <c r="F1049" i="130"/>
  <c r="E1048" i="130"/>
  <c r="E1047" i="130" s="1"/>
  <c r="D1048" i="130"/>
  <c r="D1047" i="130" s="1"/>
  <c r="G1046" i="130"/>
  <c r="F1046" i="130"/>
  <c r="G1045" i="130"/>
  <c r="F1045" i="130"/>
  <c r="G1044" i="130"/>
  <c r="F1044" i="130"/>
  <c r="E1043" i="130"/>
  <c r="D1043" i="130"/>
  <c r="G1042" i="130"/>
  <c r="F1042" i="130"/>
  <c r="G1041" i="130"/>
  <c r="F1041" i="130"/>
  <c r="E1040" i="130"/>
  <c r="D1040" i="130"/>
  <c r="G1037" i="130"/>
  <c r="F1037" i="130"/>
  <c r="G1036" i="130"/>
  <c r="F1036" i="130"/>
  <c r="G1035" i="130"/>
  <c r="F1035" i="130"/>
  <c r="G1034" i="130"/>
  <c r="F1034" i="130"/>
  <c r="G1033" i="130"/>
  <c r="F1033" i="130"/>
  <c r="E1032" i="130"/>
  <c r="D1032" i="130"/>
  <c r="G1031" i="130"/>
  <c r="F1031" i="130"/>
  <c r="G1030" i="130"/>
  <c r="F1030" i="130"/>
  <c r="E1029" i="130"/>
  <c r="E1028" i="130" s="1"/>
  <c r="D1029" i="130"/>
  <c r="G1026" i="130"/>
  <c r="F1026" i="130"/>
  <c r="E1025" i="130"/>
  <c r="D1025" i="130"/>
  <c r="D1024" i="130" s="1"/>
  <c r="G1023" i="130"/>
  <c r="F1023" i="130"/>
  <c r="G1022" i="130"/>
  <c r="F1022" i="130"/>
  <c r="E1021" i="130"/>
  <c r="D1021" i="130"/>
  <c r="G1019" i="130"/>
  <c r="F1019" i="130"/>
  <c r="G1018" i="130"/>
  <c r="F1018" i="130"/>
  <c r="E1017" i="130"/>
  <c r="D1017" i="130"/>
  <c r="G1015" i="130"/>
  <c r="F1015" i="130"/>
  <c r="G1014" i="130"/>
  <c r="F1014" i="130"/>
  <c r="E1013" i="130"/>
  <c r="D1013" i="130"/>
  <c r="G1010" i="130"/>
  <c r="F1010" i="130"/>
  <c r="E1009" i="130"/>
  <c r="D1009" i="130"/>
  <c r="G1008" i="130"/>
  <c r="F1008" i="130"/>
  <c r="E1007" i="130"/>
  <c r="D1007" i="130"/>
  <c r="G1005" i="130"/>
  <c r="F1005" i="130"/>
  <c r="E1004" i="130"/>
  <c r="E1003" i="130" s="1"/>
  <c r="D1004" i="130"/>
  <c r="G1002" i="130"/>
  <c r="F1002" i="130"/>
  <c r="G1001" i="130"/>
  <c r="F1001" i="130"/>
  <c r="G1000" i="130"/>
  <c r="F1000" i="130"/>
  <c r="E999" i="130"/>
  <c r="D999" i="130"/>
  <c r="G998" i="130"/>
  <c r="F998" i="130"/>
  <c r="E997" i="130"/>
  <c r="D997" i="130"/>
  <c r="D996" i="130" s="1"/>
  <c r="D995" i="130" s="1"/>
  <c r="G994" i="130"/>
  <c r="F994" i="130"/>
  <c r="G993" i="130"/>
  <c r="F993" i="130"/>
  <c r="E992" i="130"/>
  <c r="E991" i="130" s="1"/>
  <c r="D992" i="130"/>
  <c r="D991" i="130" s="1"/>
  <c r="G989" i="130"/>
  <c r="F989" i="130"/>
  <c r="G987" i="130"/>
  <c r="F987" i="130"/>
  <c r="G986" i="130"/>
  <c r="F986" i="130"/>
  <c r="G985" i="130"/>
  <c r="F985" i="130"/>
  <c r="G984" i="130"/>
  <c r="F984" i="130"/>
  <c r="G983" i="130"/>
  <c r="F983" i="130"/>
  <c r="G982" i="130"/>
  <c r="F982" i="130"/>
  <c r="G981" i="130"/>
  <c r="F981" i="130"/>
  <c r="G980" i="130"/>
  <c r="F980" i="130"/>
  <c r="G979" i="130"/>
  <c r="F979" i="130"/>
  <c r="G978" i="130"/>
  <c r="F978" i="130"/>
  <c r="G977" i="130"/>
  <c r="F977" i="130"/>
  <c r="G976" i="130"/>
  <c r="F976" i="130"/>
  <c r="F975" i="130"/>
  <c r="G974" i="130"/>
  <c r="F974" i="130"/>
  <c r="E973" i="130"/>
  <c r="D973" i="130"/>
  <c r="G972" i="130"/>
  <c r="F972" i="130"/>
  <c r="F971" i="130"/>
  <c r="F970" i="130"/>
  <c r="G969" i="130"/>
  <c r="F969" i="130"/>
  <c r="E968" i="130"/>
  <c r="D968" i="130"/>
  <c r="D967" i="130" s="1"/>
  <c r="G964" i="130"/>
  <c r="F964" i="130"/>
  <c r="G963" i="130"/>
  <c r="F963" i="130"/>
  <c r="E962" i="130"/>
  <c r="E961" i="130" s="1"/>
  <c r="D962" i="130"/>
  <c r="D961" i="130" s="1"/>
  <c r="D960" i="130" s="1"/>
  <c r="D959" i="130" s="1"/>
  <c r="G958" i="130"/>
  <c r="F958" i="130"/>
  <c r="G957" i="130"/>
  <c r="F957" i="130"/>
  <c r="E956" i="130"/>
  <c r="E955" i="130" s="1"/>
  <c r="D956" i="130"/>
  <c r="D955" i="130" s="1"/>
  <c r="D954" i="130" s="1"/>
  <c r="G950" i="130"/>
  <c r="F950" i="130"/>
  <c r="E949" i="130"/>
  <c r="E945" i="130" s="1"/>
  <c r="D949" i="130"/>
  <c r="D948" i="130"/>
  <c r="F947" i="130"/>
  <c r="G946" i="130"/>
  <c r="F946" i="130"/>
  <c r="G940" i="130"/>
  <c r="F940" i="130"/>
  <c r="E939" i="130"/>
  <c r="D939" i="130"/>
  <c r="G938" i="130"/>
  <c r="F938" i="130"/>
  <c r="G937" i="130"/>
  <c r="F937" i="130"/>
  <c r="E936" i="130"/>
  <c r="E935" i="130" s="1"/>
  <c r="D936" i="130"/>
  <c r="G933" i="130"/>
  <c r="F933" i="130"/>
  <c r="E932" i="130"/>
  <c r="D932" i="130"/>
  <c r="G931" i="130"/>
  <c r="F931" i="130"/>
  <c r="F930" i="130"/>
  <c r="G929" i="130"/>
  <c r="F929" i="130"/>
  <c r="E928" i="130"/>
  <c r="D928" i="130"/>
  <c r="G924" i="130"/>
  <c r="F924" i="130"/>
  <c r="G923" i="130"/>
  <c r="F923" i="130"/>
  <c r="G922" i="130"/>
  <c r="F922" i="130"/>
  <c r="G921" i="130"/>
  <c r="F921" i="130"/>
  <c r="G920" i="130"/>
  <c r="F920" i="130"/>
  <c r="G919" i="130"/>
  <c r="F919" i="130"/>
  <c r="G918" i="130"/>
  <c r="F918" i="130"/>
  <c r="G917" i="130"/>
  <c r="F917" i="130"/>
  <c r="G916" i="130"/>
  <c r="F916" i="130"/>
  <c r="G915" i="130"/>
  <c r="F915" i="130"/>
  <c r="G914" i="130"/>
  <c r="F914" i="130"/>
  <c r="G913" i="130"/>
  <c r="F913" i="130"/>
  <c r="G912" i="130"/>
  <c r="F912" i="130"/>
  <c r="E911" i="130"/>
  <c r="D911" i="130"/>
  <c r="G910" i="130"/>
  <c r="F910" i="130"/>
  <c r="G909" i="130"/>
  <c r="F909" i="130"/>
  <c r="G907" i="130"/>
  <c r="F907" i="130"/>
  <c r="E906" i="130"/>
  <c r="E905" i="130" s="1"/>
  <c r="D906" i="130"/>
  <c r="G894" i="130"/>
  <c r="F894" i="130"/>
  <c r="G893" i="130"/>
  <c r="F893" i="130"/>
  <c r="G892" i="130"/>
  <c r="F892" i="130"/>
  <c r="E891" i="130"/>
  <c r="D891" i="130"/>
  <c r="G890" i="130"/>
  <c r="F890" i="130"/>
  <c r="F889" i="130"/>
  <c r="G888" i="130"/>
  <c r="F888" i="130"/>
  <c r="E887" i="130"/>
  <c r="E886" i="130" s="1"/>
  <c r="D887" i="130"/>
  <c r="F884" i="130"/>
  <c r="E883" i="130"/>
  <c r="D883" i="130"/>
  <c r="G882" i="130"/>
  <c r="F882" i="130"/>
  <c r="G881" i="130"/>
  <c r="F881" i="130"/>
  <c r="G880" i="130"/>
  <c r="F880" i="130"/>
  <c r="G879" i="130"/>
  <c r="F879" i="130"/>
  <c r="F877" i="130"/>
  <c r="G876" i="130"/>
  <c r="F876" i="130"/>
  <c r="G875" i="130"/>
  <c r="F875" i="130"/>
  <c r="G874" i="130"/>
  <c r="F874" i="130"/>
  <c r="G873" i="130"/>
  <c r="F873" i="130"/>
  <c r="G872" i="130"/>
  <c r="F872" i="130"/>
  <c r="G871" i="130"/>
  <c r="F871" i="130"/>
  <c r="G870" i="130"/>
  <c r="F870" i="130"/>
  <c r="E869" i="130"/>
  <c r="D869" i="130"/>
  <c r="G868" i="130"/>
  <c r="F868" i="130"/>
  <c r="G867" i="130"/>
  <c r="F867" i="130"/>
  <c r="F866" i="130"/>
  <c r="G865" i="130"/>
  <c r="F865" i="130"/>
  <c r="E864" i="130"/>
  <c r="D864" i="130"/>
  <c r="G860" i="130"/>
  <c r="F860" i="130"/>
  <c r="E859" i="130"/>
  <c r="E858" i="130" s="1"/>
  <c r="D859" i="130"/>
  <c r="G857" i="130"/>
  <c r="F857" i="130"/>
  <c r="G856" i="130"/>
  <c r="F856" i="130"/>
  <c r="E855" i="130"/>
  <c r="D855" i="130"/>
  <c r="G854" i="130"/>
  <c r="F854" i="130"/>
  <c r="G853" i="130"/>
  <c r="F853" i="130"/>
  <c r="E852" i="130"/>
  <c r="E851" i="130" s="1"/>
  <c r="D852" i="130"/>
  <c r="D851" i="130" s="1"/>
  <c r="G849" i="130"/>
  <c r="F849" i="130"/>
  <c r="G848" i="130"/>
  <c r="F848" i="130"/>
  <c r="E847" i="130"/>
  <c r="D847" i="130"/>
  <c r="G846" i="130"/>
  <c r="F846" i="130"/>
  <c r="G845" i="130"/>
  <c r="F845" i="130"/>
  <c r="E844" i="130"/>
  <c r="E843" i="130" s="1"/>
  <c r="D844" i="130"/>
  <c r="D843" i="130" s="1"/>
  <c r="G841" i="130"/>
  <c r="F841" i="130"/>
  <c r="G840" i="130"/>
  <c r="F840" i="130"/>
  <c r="G839" i="130"/>
  <c r="F839" i="130"/>
  <c r="G838" i="130"/>
  <c r="F838" i="130"/>
  <c r="G837" i="130"/>
  <c r="F837" i="130"/>
  <c r="G836" i="130"/>
  <c r="F836" i="130"/>
  <c r="G835" i="130"/>
  <c r="F835" i="130"/>
  <c r="G834" i="130"/>
  <c r="F834" i="130"/>
  <c r="G833" i="130"/>
  <c r="F833" i="130"/>
  <c r="G832" i="130"/>
  <c r="F832" i="130"/>
  <c r="G831" i="130"/>
  <c r="F831" i="130"/>
  <c r="G830" i="130"/>
  <c r="F830" i="130"/>
  <c r="F829" i="130"/>
  <c r="G828" i="130"/>
  <c r="F828" i="130"/>
  <c r="E827" i="130"/>
  <c r="D827" i="130"/>
  <c r="G826" i="130"/>
  <c r="F826" i="130"/>
  <c r="G825" i="130"/>
  <c r="F825" i="130"/>
  <c r="G824" i="130"/>
  <c r="F824" i="130"/>
  <c r="E823" i="130"/>
  <c r="E822" i="130" s="1"/>
  <c r="E821" i="130" s="1"/>
  <c r="D823" i="130"/>
  <c r="G820" i="130"/>
  <c r="F820" i="130"/>
  <c r="F819" i="130"/>
  <c r="G818" i="130"/>
  <c r="F818" i="130"/>
  <c r="G817" i="130"/>
  <c r="F817" i="130"/>
  <c r="G816" i="130"/>
  <c r="F816" i="130"/>
  <c r="G815" i="130"/>
  <c r="F815" i="130"/>
  <c r="G814" i="130"/>
  <c r="F814" i="130"/>
  <c r="G813" i="130"/>
  <c r="F813" i="130"/>
  <c r="G812" i="130"/>
  <c r="F812" i="130"/>
  <c r="G811" i="130"/>
  <c r="F811" i="130"/>
  <c r="G810" i="130"/>
  <c r="F810" i="130"/>
  <c r="G809" i="130"/>
  <c r="F809" i="130"/>
  <c r="D808" i="130"/>
  <c r="G807" i="130"/>
  <c r="F807" i="130"/>
  <c r="G806" i="130"/>
  <c r="F806" i="130"/>
  <c r="G805" i="130"/>
  <c r="F805" i="130"/>
  <c r="E804" i="130"/>
  <c r="D804" i="130"/>
  <c r="G800" i="130"/>
  <c r="F800" i="130"/>
  <c r="E798" i="130"/>
  <c r="F797" i="130"/>
  <c r="E796" i="130"/>
  <c r="D796" i="130"/>
  <c r="G795" i="130"/>
  <c r="F795" i="130"/>
  <c r="G794" i="130"/>
  <c r="F794" i="130"/>
  <c r="G793" i="130"/>
  <c r="F793" i="130"/>
  <c r="G792" i="130"/>
  <c r="F792" i="130"/>
  <c r="G791" i="130"/>
  <c r="F791" i="130"/>
  <c r="G790" i="130"/>
  <c r="F790" i="130"/>
  <c r="G789" i="130"/>
  <c r="F789" i="130"/>
  <c r="G788" i="130"/>
  <c r="F788" i="130"/>
  <c r="G787" i="130"/>
  <c r="F787" i="130"/>
  <c r="G786" i="130"/>
  <c r="F786" i="130"/>
  <c r="G785" i="130"/>
  <c r="F785" i="130"/>
  <c r="G784" i="130"/>
  <c r="F784" i="130"/>
  <c r="G783" i="130"/>
  <c r="F783" i="130"/>
  <c r="E782" i="130"/>
  <c r="D782" i="130"/>
  <c r="G781" i="130"/>
  <c r="F781" i="130"/>
  <c r="G780" i="130"/>
  <c r="F780" i="130"/>
  <c r="G778" i="130"/>
  <c r="F778" i="130"/>
  <c r="E777" i="130"/>
  <c r="D777" i="130"/>
  <c r="D776" i="130" s="1"/>
  <c r="G774" i="130"/>
  <c r="F774" i="130"/>
  <c r="E773" i="130"/>
  <c r="D773" i="130"/>
  <c r="F771" i="130"/>
  <c r="G770" i="130"/>
  <c r="F770" i="130"/>
  <c r="G769" i="130"/>
  <c r="F769" i="130"/>
  <c r="G768" i="130"/>
  <c r="F768" i="130"/>
  <c r="G767" i="130"/>
  <c r="F767" i="130"/>
  <c r="G766" i="130"/>
  <c r="F766" i="130"/>
  <c r="G765" i="130"/>
  <c r="F765" i="130"/>
  <c r="G764" i="130"/>
  <c r="F764" i="130"/>
  <c r="G763" i="130"/>
  <c r="F763" i="130"/>
  <c r="G762" i="130"/>
  <c r="F762" i="130"/>
  <c r="F761" i="130"/>
  <c r="G760" i="130"/>
  <c r="F760" i="130"/>
  <c r="E759" i="130"/>
  <c r="D759" i="130"/>
  <c r="G758" i="130"/>
  <c r="F758" i="130"/>
  <c r="G757" i="130"/>
  <c r="F757" i="130"/>
  <c r="F756" i="130"/>
  <c r="G755" i="130"/>
  <c r="F755" i="130"/>
  <c r="E754" i="130"/>
  <c r="D754" i="130"/>
  <c r="D753" i="130" s="1"/>
  <c r="G749" i="130"/>
  <c r="F749" i="130"/>
  <c r="G748" i="130"/>
  <c r="F748" i="130"/>
  <c r="E747" i="130"/>
  <c r="D747" i="130"/>
  <c r="G746" i="130"/>
  <c r="F746" i="130"/>
  <c r="G745" i="130"/>
  <c r="F745" i="130"/>
  <c r="G744" i="130"/>
  <c r="F744" i="130"/>
  <c r="E743" i="130"/>
  <c r="D743" i="130"/>
  <c r="D742" i="130" s="1"/>
  <c r="F740" i="130"/>
  <c r="G739" i="130"/>
  <c r="F739" i="130"/>
  <c r="G738" i="130"/>
  <c r="F738" i="130"/>
  <c r="G737" i="130"/>
  <c r="F737" i="130"/>
  <c r="G736" i="130"/>
  <c r="F736" i="130"/>
  <c r="G735" i="130"/>
  <c r="F735" i="130"/>
  <c r="G734" i="130"/>
  <c r="F734" i="130"/>
  <c r="E733" i="130"/>
  <c r="D733" i="130"/>
  <c r="G732" i="130"/>
  <c r="F732" i="130"/>
  <c r="G731" i="130"/>
  <c r="F731" i="130"/>
  <c r="E730" i="130"/>
  <c r="E729" i="130" s="1"/>
  <c r="D730" i="130"/>
  <c r="D729" i="130" s="1"/>
  <c r="G716" i="130"/>
  <c r="F716" i="130"/>
  <c r="G715" i="130"/>
  <c r="F715" i="130"/>
  <c r="G714" i="130"/>
  <c r="F714" i="130"/>
  <c r="G713" i="130"/>
  <c r="F713" i="130"/>
  <c r="G712" i="130"/>
  <c r="G711" i="130"/>
  <c r="F711" i="130"/>
  <c r="G710" i="130"/>
  <c r="F710" i="130"/>
  <c r="G709" i="130"/>
  <c r="F709" i="130"/>
  <c r="E707" i="130"/>
  <c r="E700" i="130" s="1"/>
  <c r="E699" i="130" s="1"/>
  <c r="F698" i="130"/>
  <c r="E697" i="130"/>
  <c r="D697" i="130"/>
  <c r="G691" i="130"/>
  <c r="F691" i="130"/>
  <c r="F690" i="130"/>
  <c r="G689" i="130"/>
  <c r="F689" i="130"/>
  <c r="G688" i="130"/>
  <c r="F688" i="130"/>
  <c r="G687" i="130"/>
  <c r="F687" i="130"/>
  <c r="G686" i="130"/>
  <c r="F686" i="130"/>
  <c r="F685" i="130"/>
  <c r="G684" i="130"/>
  <c r="F684" i="130"/>
  <c r="E683" i="130"/>
  <c r="D683" i="130"/>
  <c r="G682" i="130"/>
  <c r="F682" i="130"/>
  <c r="G681" i="130"/>
  <c r="F681" i="130"/>
  <c r="E680" i="130"/>
  <c r="E679" i="130" s="1"/>
  <c r="D680" i="130"/>
  <c r="G676" i="130"/>
  <c r="F676" i="130"/>
  <c r="E675" i="130"/>
  <c r="D675" i="130"/>
  <c r="G669" i="130"/>
  <c r="F669" i="130"/>
  <c r="F668" i="130"/>
  <c r="G667" i="130"/>
  <c r="F667" i="130"/>
  <c r="G666" i="130"/>
  <c r="F666" i="130"/>
  <c r="G665" i="130"/>
  <c r="F665" i="130"/>
  <c r="G664" i="130"/>
  <c r="F664" i="130"/>
  <c r="G663" i="130"/>
  <c r="F663" i="130"/>
  <c r="G662" i="130"/>
  <c r="F662" i="130"/>
  <c r="E661" i="130"/>
  <c r="D661" i="130"/>
  <c r="G660" i="130"/>
  <c r="F660" i="130"/>
  <c r="G659" i="130"/>
  <c r="F659" i="130"/>
  <c r="E658" i="130"/>
  <c r="D658" i="130"/>
  <c r="G655" i="130"/>
  <c r="F655" i="130"/>
  <c r="E654" i="130"/>
  <c r="E653" i="130" s="1"/>
  <c r="D654" i="130"/>
  <c r="G651" i="130"/>
  <c r="F651" i="130"/>
  <c r="G650" i="130"/>
  <c r="F650" i="130"/>
  <c r="G649" i="130"/>
  <c r="F649" i="130"/>
  <c r="G648" i="130"/>
  <c r="F648" i="130"/>
  <c r="G647" i="130"/>
  <c r="F647" i="130"/>
  <c r="G646" i="130"/>
  <c r="F646" i="130"/>
  <c r="G645" i="130"/>
  <c r="F645" i="130"/>
  <c r="E644" i="130"/>
  <c r="D644" i="130"/>
  <c r="G643" i="130"/>
  <c r="F643" i="130"/>
  <c r="G642" i="130"/>
  <c r="F642" i="130"/>
  <c r="E641" i="130"/>
  <c r="E640" i="130" s="1"/>
  <c r="D641" i="130"/>
  <c r="D640" i="130" s="1"/>
  <c r="G638" i="130"/>
  <c r="F638" i="130"/>
  <c r="G637" i="130"/>
  <c r="F637" i="130"/>
  <c r="G636" i="130"/>
  <c r="F636" i="130"/>
  <c r="G635" i="130"/>
  <c r="F635" i="130"/>
  <c r="G634" i="130"/>
  <c r="F634" i="130"/>
  <c r="G633" i="130"/>
  <c r="F633" i="130"/>
  <c r="E632" i="130"/>
  <c r="D632" i="130"/>
  <c r="G631" i="130"/>
  <c r="F631" i="130"/>
  <c r="G630" i="130"/>
  <c r="F630" i="130"/>
  <c r="G629" i="130"/>
  <c r="F629" i="130"/>
  <c r="E628" i="130"/>
  <c r="E627" i="130" s="1"/>
  <c r="D628" i="130"/>
  <c r="D627" i="130" s="1"/>
  <c r="G625" i="130"/>
  <c r="F625" i="130"/>
  <c r="E624" i="130"/>
  <c r="E623" i="130" s="1"/>
  <c r="D624" i="130"/>
  <c r="F622" i="130"/>
  <c r="F620" i="130"/>
  <c r="G619" i="130"/>
  <c r="F619" i="130"/>
  <c r="G618" i="130"/>
  <c r="F618" i="130"/>
  <c r="G617" i="130"/>
  <c r="F617" i="130"/>
  <c r="G616" i="130"/>
  <c r="F616" i="130"/>
  <c r="G615" i="130"/>
  <c r="F615" i="130"/>
  <c r="G614" i="130"/>
  <c r="F614" i="130"/>
  <c r="G613" i="130"/>
  <c r="F613" i="130"/>
  <c r="G612" i="130"/>
  <c r="F612" i="130"/>
  <c r="E610" i="130"/>
  <c r="E609" i="130" s="1"/>
  <c r="G605" i="130"/>
  <c r="F605" i="130"/>
  <c r="G604" i="130"/>
  <c r="F604" i="130"/>
  <c r="G603" i="130"/>
  <c r="F603" i="130"/>
  <c r="G602" i="130"/>
  <c r="F602" i="130"/>
  <c r="G601" i="130"/>
  <c r="F601" i="130"/>
  <c r="G600" i="130"/>
  <c r="F600" i="130"/>
  <c r="G599" i="130"/>
  <c r="F599" i="130"/>
  <c r="G598" i="130"/>
  <c r="F598" i="130"/>
  <c r="E597" i="130"/>
  <c r="G596" i="130"/>
  <c r="F596" i="130"/>
  <c r="F595" i="130"/>
  <c r="F594" i="130"/>
  <c r="G593" i="130"/>
  <c r="F593" i="130"/>
  <c r="E592" i="130"/>
  <c r="E591" i="130" s="1"/>
  <c r="D592" i="130"/>
  <c r="D591" i="130" s="1"/>
  <c r="D590" i="130" s="1"/>
  <c r="F587" i="130"/>
  <c r="E586" i="130"/>
  <c r="D586" i="130"/>
  <c r="G584" i="130"/>
  <c r="F584" i="130"/>
  <c r="G583" i="130"/>
  <c r="F583" i="130"/>
  <c r="G582" i="130"/>
  <c r="F582" i="130"/>
  <c r="G581" i="130"/>
  <c r="F581" i="130"/>
  <c r="G580" i="130"/>
  <c r="F580" i="130"/>
  <c r="G579" i="130"/>
  <c r="F579" i="130"/>
  <c r="G578" i="130"/>
  <c r="F578" i="130"/>
  <c r="G577" i="130"/>
  <c r="F577" i="130"/>
  <c r="G576" i="130"/>
  <c r="F576" i="130"/>
  <c r="G575" i="130"/>
  <c r="F575" i="130"/>
  <c r="G574" i="130"/>
  <c r="F574" i="130"/>
  <c r="E573" i="130"/>
  <c r="D573" i="130"/>
  <c r="G572" i="130"/>
  <c r="F572" i="130"/>
  <c r="F571" i="130"/>
  <c r="G570" i="130"/>
  <c r="F570" i="130"/>
  <c r="E569" i="130"/>
  <c r="E568" i="130" s="1"/>
  <c r="D569" i="130"/>
  <c r="G563" i="130"/>
  <c r="F563" i="130"/>
  <c r="G561" i="130"/>
  <c r="F561" i="130"/>
  <c r="G560" i="130"/>
  <c r="F560" i="130"/>
  <c r="G559" i="130"/>
  <c r="F559" i="130"/>
  <c r="G558" i="130"/>
  <c r="F558" i="130"/>
  <c r="G557" i="130"/>
  <c r="F557" i="130"/>
  <c r="G556" i="130"/>
  <c r="F556" i="130"/>
  <c r="G555" i="130"/>
  <c r="F555" i="130"/>
  <c r="G554" i="130"/>
  <c r="F554" i="130"/>
  <c r="G552" i="130"/>
  <c r="F552" i="130"/>
  <c r="G551" i="130"/>
  <c r="F551" i="130"/>
  <c r="G550" i="130"/>
  <c r="F550" i="130"/>
  <c r="G549" i="130"/>
  <c r="F549" i="130"/>
  <c r="G548" i="130"/>
  <c r="F548" i="130"/>
  <c r="G547" i="130"/>
  <c r="F547" i="130"/>
  <c r="G546" i="130"/>
  <c r="F546" i="130"/>
  <c r="G545" i="130"/>
  <c r="F545" i="130"/>
  <c r="G544" i="130"/>
  <c r="F544" i="130"/>
  <c r="G543" i="130"/>
  <c r="F543" i="130"/>
  <c r="G542" i="130"/>
  <c r="F542" i="130"/>
  <c r="G541" i="130"/>
  <c r="F541" i="130"/>
  <c r="G540" i="130"/>
  <c r="F540" i="130"/>
  <c r="G539" i="130"/>
  <c r="F539" i="130"/>
  <c r="G538" i="130"/>
  <c r="F538" i="130"/>
  <c r="G537" i="130"/>
  <c r="F537" i="130"/>
  <c r="G536" i="130"/>
  <c r="F536" i="130"/>
  <c r="G535" i="130"/>
  <c r="F535" i="130"/>
  <c r="G534" i="130"/>
  <c r="F534" i="130"/>
  <c r="G533" i="130"/>
  <c r="F533" i="130"/>
  <c r="G532" i="130"/>
  <c r="F532" i="130"/>
  <c r="G531" i="130"/>
  <c r="F531" i="130"/>
  <c r="G530" i="130"/>
  <c r="F530" i="130"/>
  <c r="G529" i="130"/>
  <c r="F529" i="130"/>
  <c r="G528" i="130"/>
  <c r="F528" i="130"/>
  <c r="G527" i="130"/>
  <c r="F527" i="130"/>
  <c r="G526" i="130"/>
  <c r="F526" i="130"/>
  <c r="G525" i="130"/>
  <c r="F525" i="130"/>
  <c r="G524" i="130"/>
  <c r="F524" i="130"/>
  <c r="G523" i="130"/>
  <c r="F523" i="130"/>
  <c r="G522" i="130"/>
  <c r="F522" i="130"/>
  <c r="G521" i="130"/>
  <c r="F521" i="130"/>
  <c r="G520" i="130"/>
  <c r="F520" i="130"/>
  <c r="G519" i="130"/>
  <c r="F519" i="130"/>
  <c r="G518" i="130"/>
  <c r="F518" i="130"/>
  <c r="G517" i="130"/>
  <c r="F517" i="130"/>
  <c r="G516" i="130"/>
  <c r="F516" i="130"/>
  <c r="G515" i="130"/>
  <c r="F515" i="130"/>
  <c r="E514" i="130"/>
  <c r="G510" i="130"/>
  <c r="F510" i="130"/>
  <c r="D507" i="130"/>
  <c r="G506" i="130"/>
  <c r="F506" i="130"/>
  <c r="E505" i="130"/>
  <c r="D505" i="130"/>
  <c r="G504" i="130"/>
  <c r="F504" i="130"/>
  <c r="G503" i="130"/>
  <c r="F503" i="130"/>
  <c r="E502" i="130"/>
  <c r="E501" i="130" s="1"/>
  <c r="D502" i="130"/>
  <c r="G498" i="130"/>
  <c r="F498" i="130"/>
  <c r="E497" i="130"/>
  <c r="D497" i="130"/>
  <c r="D496" i="130" s="1"/>
  <c r="G488" i="130"/>
  <c r="F488" i="130"/>
  <c r="G484" i="130"/>
  <c r="F484" i="130"/>
  <c r="E483" i="130"/>
  <c r="D483" i="130"/>
  <c r="F482" i="130"/>
  <c r="F481" i="130"/>
  <c r="E480" i="130"/>
  <c r="D480" i="130"/>
  <c r="G478" i="130"/>
  <c r="F478" i="130"/>
  <c r="G477" i="130"/>
  <c r="F477" i="130"/>
  <c r="E476" i="130"/>
  <c r="D476" i="130"/>
  <c r="G474" i="130"/>
  <c r="F474" i="130"/>
  <c r="G473" i="130"/>
  <c r="F473" i="130"/>
  <c r="G472" i="130"/>
  <c r="F472" i="130"/>
  <c r="F471" i="130"/>
  <c r="G470" i="130"/>
  <c r="F470" i="130"/>
  <c r="G469" i="130"/>
  <c r="F469" i="130"/>
  <c r="G468" i="130"/>
  <c r="F468" i="130"/>
  <c r="G467" i="130"/>
  <c r="F467" i="130"/>
  <c r="G466" i="130"/>
  <c r="F466" i="130"/>
  <c r="G465" i="130"/>
  <c r="F465" i="130"/>
  <c r="E464" i="130"/>
  <c r="D464" i="130"/>
  <c r="G463" i="130"/>
  <c r="F463" i="130"/>
  <c r="G462" i="130"/>
  <c r="F462" i="130"/>
  <c r="F461" i="130"/>
  <c r="G460" i="130"/>
  <c r="F460" i="130"/>
  <c r="E459" i="130"/>
  <c r="E458" i="130" s="1"/>
  <c r="D459" i="130"/>
  <c r="G457" i="130"/>
  <c r="F457" i="130"/>
  <c r="G454" i="130"/>
  <c r="F454" i="130"/>
  <c r="E453" i="130"/>
  <c r="E452" i="130" s="1"/>
  <c r="D453" i="130"/>
  <c r="D452" i="130" s="1"/>
  <c r="F451" i="130"/>
  <c r="E450" i="130"/>
  <c r="D450" i="130"/>
  <c r="G448" i="130"/>
  <c r="F448" i="130"/>
  <c r="G447" i="130"/>
  <c r="F447" i="130"/>
  <c r="G446" i="130"/>
  <c r="F446" i="130"/>
  <c r="G445" i="130"/>
  <c r="F445" i="130"/>
  <c r="G444" i="130"/>
  <c r="F444" i="130"/>
  <c r="G443" i="130"/>
  <c r="F443" i="130"/>
  <c r="G442" i="130"/>
  <c r="F442" i="130"/>
  <c r="G441" i="130"/>
  <c r="F441" i="130"/>
  <c r="G439" i="130"/>
  <c r="F439" i="130"/>
  <c r="G438" i="130"/>
  <c r="F438" i="130"/>
  <c r="E437" i="130"/>
  <c r="D437" i="130"/>
  <c r="D436" i="130" s="1"/>
  <c r="G435" i="130"/>
  <c r="F435" i="130"/>
  <c r="G433" i="130"/>
  <c r="F433" i="130"/>
  <c r="E432" i="130"/>
  <c r="D432" i="130"/>
  <c r="G430" i="130"/>
  <c r="F430" i="130"/>
  <c r="G429" i="130"/>
  <c r="F429" i="130"/>
  <c r="G428" i="130"/>
  <c r="F428" i="130"/>
  <c r="F427" i="130"/>
  <c r="G426" i="130"/>
  <c r="F426" i="130"/>
  <c r="G425" i="130"/>
  <c r="F425" i="130"/>
  <c r="G423" i="130"/>
  <c r="F423" i="130"/>
  <c r="G422" i="130"/>
  <c r="F422" i="130"/>
  <c r="E421" i="130"/>
  <c r="D421" i="130"/>
  <c r="D420" i="130" s="1"/>
  <c r="G418" i="130"/>
  <c r="F418" i="130"/>
  <c r="E417" i="130"/>
  <c r="D417" i="130"/>
  <c r="G415" i="130"/>
  <c r="F415" i="130"/>
  <c r="G414" i="130"/>
  <c r="F414" i="130"/>
  <c r="G413" i="130"/>
  <c r="F413" i="130"/>
  <c r="G412" i="130"/>
  <c r="F412" i="130"/>
  <c r="G411" i="130"/>
  <c r="F411" i="130"/>
  <c r="G410" i="130"/>
  <c r="F410" i="130"/>
  <c r="E408" i="130"/>
  <c r="F407" i="130"/>
  <c r="E406" i="130"/>
  <c r="D406" i="130"/>
  <c r="G405" i="130"/>
  <c r="F405" i="130"/>
  <c r="G404" i="130"/>
  <c r="F404" i="130"/>
  <c r="G403" i="130"/>
  <c r="F403" i="130"/>
  <c r="G402" i="130"/>
  <c r="F402" i="130"/>
  <c r="G401" i="130"/>
  <c r="F401" i="130"/>
  <c r="G400" i="130"/>
  <c r="F400" i="130"/>
  <c r="D399" i="130"/>
  <c r="G397" i="130"/>
  <c r="F397" i="130"/>
  <c r="E396" i="130"/>
  <c r="D396" i="130"/>
  <c r="G392" i="130"/>
  <c r="F392" i="130"/>
  <c r="G391" i="130"/>
  <c r="F391" i="130"/>
  <c r="G390" i="130"/>
  <c r="F390" i="130"/>
  <c r="G389" i="130"/>
  <c r="F389" i="130"/>
  <c r="G388" i="130"/>
  <c r="F388" i="130"/>
  <c r="G387" i="130"/>
  <c r="F387" i="130"/>
  <c r="G386" i="130"/>
  <c r="F386" i="130"/>
  <c r="E385" i="130"/>
  <c r="D385" i="130"/>
  <c r="G384" i="130"/>
  <c r="F384" i="130"/>
  <c r="G383" i="130"/>
  <c r="F383" i="130"/>
  <c r="E382" i="130"/>
  <c r="E381" i="130" s="1"/>
  <c r="D382" i="130"/>
  <c r="G377" i="130"/>
  <c r="F377" i="130"/>
  <c r="E376" i="130"/>
  <c r="E375" i="130" s="1"/>
  <c r="D376" i="130"/>
  <c r="D375" i="130" s="1"/>
  <c r="G374" i="130"/>
  <c r="F374" i="130"/>
  <c r="E373" i="130"/>
  <c r="D373" i="130"/>
  <c r="G371" i="130"/>
  <c r="F371" i="130"/>
  <c r="G369" i="130"/>
  <c r="F369" i="130"/>
  <c r="E367" i="130"/>
  <c r="D368" i="130"/>
  <c r="F366" i="130"/>
  <c r="G365" i="130"/>
  <c r="F365" i="130"/>
  <c r="E364" i="130"/>
  <c r="G363" i="130"/>
  <c r="F363" i="130"/>
  <c r="G362" i="130"/>
  <c r="F362" i="130"/>
  <c r="E361" i="130"/>
  <c r="E360" i="130" s="1"/>
  <c r="D361" i="130"/>
  <c r="G358" i="130"/>
  <c r="F358" i="130"/>
  <c r="G357" i="130"/>
  <c r="F357" i="130"/>
  <c r="G356" i="130"/>
  <c r="F356" i="130"/>
  <c r="G355" i="130"/>
  <c r="F355" i="130"/>
  <c r="E354" i="130"/>
  <c r="D354" i="130"/>
  <c r="G353" i="130"/>
  <c r="F353" i="130"/>
  <c r="G352" i="130"/>
  <c r="F352" i="130"/>
  <c r="E351" i="130"/>
  <c r="E350" i="130" s="1"/>
  <c r="D351" i="130"/>
  <c r="G347" i="130"/>
  <c r="F347" i="130"/>
  <c r="E346" i="130"/>
  <c r="E345" i="130" s="1"/>
  <c r="D346" i="130"/>
  <c r="G344" i="130"/>
  <c r="F344" i="130"/>
  <c r="E343" i="130"/>
  <c r="E342" i="130" s="1"/>
  <c r="D343" i="130"/>
  <c r="D183" i="130" s="1"/>
  <c r="G340" i="130"/>
  <c r="F340" i="130"/>
  <c r="E339" i="130"/>
  <c r="D339" i="130"/>
  <c r="G337" i="130"/>
  <c r="F337" i="130"/>
  <c r="G336" i="130"/>
  <c r="F336" i="130"/>
  <c r="G335" i="130"/>
  <c r="F335" i="130"/>
  <c r="G334" i="130"/>
  <c r="F334" i="130"/>
  <c r="G333" i="130"/>
  <c r="F333" i="130"/>
  <c r="F332" i="130"/>
  <c r="G331" i="130"/>
  <c r="F331" i="130"/>
  <c r="E330" i="130"/>
  <c r="D330" i="130"/>
  <c r="G329" i="130"/>
  <c r="F329" i="130"/>
  <c r="G328" i="130"/>
  <c r="F328" i="130"/>
  <c r="E327" i="130"/>
  <c r="D327" i="130"/>
  <c r="G324" i="130"/>
  <c r="F324" i="130"/>
  <c r="G323" i="130"/>
  <c r="F323" i="130"/>
  <c r="E322" i="130"/>
  <c r="E320" i="130" s="1"/>
  <c r="D322" i="130"/>
  <c r="G321" i="130"/>
  <c r="F321" i="130"/>
  <c r="G318" i="130"/>
  <c r="F318" i="130"/>
  <c r="E317" i="130"/>
  <c r="E316" i="130" s="1"/>
  <c r="D317" i="130"/>
  <c r="D316" i="130" s="1"/>
  <c r="F315" i="130"/>
  <c r="G314" i="130"/>
  <c r="F314" i="130"/>
  <c r="G313" i="130"/>
  <c r="F313" i="130"/>
  <c r="E312" i="130"/>
  <c r="D312" i="130"/>
  <c r="G310" i="130"/>
  <c r="F310" i="130"/>
  <c r="G309" i="130"/>
  <c r="F309" i="130"/>
  <c r="G306" i="130"/>
  <c r="F306" i="130"/>
  <c r="G305" i="130"/>
  <c r="F305" i="130"/>
  <c r="E304" i="130"/>
  <c r="D304" i="130"/>
  <c r="D303" i="130" s="1"/>
  <c r="G301" i="130"/>
  <c r="F301" i="130"/>
  <c r="E300" i="130"/>
  <c r="D300" i="130"/>
  <c r="G295" i="130"/>
  <c r="F295" i="130"/>
  <c r="E293" i="130"/>
  <c r="G292" i="130"/>
  <c r="F292" i="130"/>
  <c r="G291" i="130"/>
  <c r="F291" i="130"/>
  <c r="G290" i="130"/>
  <c r="F290" i="130"/>
  <c r="G289" i="130"/>
  <c r="F289" i="130"/>
  <c r="G288" i="130"/>
  <c r="F288" i="130"/>
  <c r="G287" i="130"/>
  <c r="F287" i="130"/>
  <c r="G286" i="130"/>
  <c r="F286" i="130"/>
  <c r="G285" i="130"/>
  <c r="F285" i="130"/>
  <c r="G284" i="130"/>
  <c r="F284" i="130"/>
  <c r="G283" i="130"/>
  <c r="F283" i="130"/>
  <c r="F282" i="130"/>
  <c r="G278" i="130"/>
  <c r="F278" i="130"/>
  <c r="E277" i="130"/>
  <c r="D277" i="130"/>
  <c r="G276" i="130"/>
  <c r="F276" i="130"/>
  <c r="G275" i="130"/>
  <c r="F275" i="130"/>
  <c r="E274" i="130"/>
  <c r="D274" i="130"/>
  <c r="G271" i="130"/>
  <c r="F271" i="130"/>
  <c r="E270" i="130"/>
  <c r="E269" i="130" s="1"/>
  <c r="D270" i="130"/>
  <c r="D269" i="130" s="1"/>
  <c r="G268" i="130"/>
  <c r="F268" i="130"/>
  <c r="F267" i="130"/>
  <c r="F265" i="130"/>
  <c r="G264" i="130"/>
  <c r="F264" i="130"/>
  <c r="G263" i="130"/>
  <c r="F263" i="130"/>
  <c r="E262" i="130"/>
  <c r="D262" i="130"/>
  <c r="G261" i="130"/>
  <c r="F261" i="130"/>
  <c r="F259" i="130"/>
  <c r="G258" i="130"/>
  <c r="F258" i="130"/>
  <c r="E257" i="130"/>
  <c r="E256" i="130" s="1"/>
  <c r="D257" i="130"/>
  <c r="D256" i="130" s="1"/>
  <c r="G255" i="130"/>
  <c r="F255" i="130"/>
  <c r="G253" i="130"/>
  <c r="F253" i="130"/>
  <c r="E252" i="130"/>
  <c r="E251" i="130" s="1"/>
  <c r="D252" i="130"/>
  <c r="D251" i="130" s="1"/>
  <c r="G249" i="130"/>
  <c r="F249" i="130"/>
  <c r="G248" i="130"/>
  <c r="F248" i="130"/>
  <c r="E247" i="130"/>
  <c r="D247" i="130"/>
  <c r="D246" i="130" s="1"/>
  <c r="G245" i="130"/>
  <c r="F245" i="130"/>
  <c r="G244" i="130"/>
  <c r="F244" i="130"/>
  <c r="G243" i="130"/>
  <c r="F243" i="130"/>
  <c r="E242" i="130"/>
  <c r="E139" i="130" s="1"/>
  <c r="D242" i="130"/>
  <c r="D139" i="130" s="1"/>
  <c r="G241" i="130"/>
  <c r="F241" i="130"/>
  <c r="G240" i="130"/>
  <c r="F240" i="130"/>
  <c r="E239" i="130"/>
  <c r="D239" i="130"/>
  <c r="F237" i="130"/>
  <c r="E236" i="130"/>
  <c r="D236" i="130"/>
  <c r="G235" i="130"/>
  <c r="F235" i="130"/>
  <c r="G234" i="130"/>
  <c r="F234" i="130"/>
  <c r="E233" i="130"/>
  <c r="D233" i="130"/>
  <c r="F232" i="130"/>
  <c r="G231" i="130"/>
  <c r="F231" i="130"/>
  <c r="G230" i="130"/>
  <c r="F230" i="130"/>
  <c r="G229" i="130"/>
  <c r="F229" i="130"/>
  <c r="G228" i="130"/>
  <c r="F228" i="130"/>
  <c r="G227" i="130"/>
  <c r="F227" i="130"/>
  <c r="G226" i="130"/>
  <c r="F226" i="130"/>
  <c r="G225" i="130"/>
  <c r="F225" i="130"/>
  <c r="G224" i="130"/>
  <c r="F224" i="130"/>
  <c r="E223" i="130"/>
  <c r="D223" i="130"/>
  <c r="G222" i="130"/>
  <c r="F222" i="130"/>
  <c r="G221" i="130"/>
  <c r="F221" i="130"/>
  <c r="G220" i="130"/>
  <c r="F220" i="130"/>
  <c r="G219" i="130"/>
  <c r="F219" i="130"/>
  <c r="E218" i="130"/>
  <c r="D218" i="130"/>
  <c r="D217" i="130" s="1"/>
  <c r="G216" i="130"/>
  <c r="F216" i="130"/>
  <c r="E215" i="130"/>
  <c r="D215" i="130"/>
  <c r="G213" i="130"/>
  <c r="F213" i="130"/>
  <c r="G212" i="130"/>
  <c r="F212" i="130"/>
  <c r="G211" i="130"/>
  <c r="F211" i="130"/>
  <c r="G210" i="130"/>
  <c r="F210" i="130"/>
  <c r="G209" i="130"/>
  <c r="F209" i="130"/>
  <c r="G208" i="130"/>
  <c r="F208" i="130"/>
  <c r="G207" i="130"/>
  <c r="F207" i="130"/>
  <c r="E206" i="130"/>
  <c r="D206" i="130"/>
  <c r="G205" i="130"/>
  <c r="F205" i="130"/>
  <c r="G203" i="130"/>
  <c r="F203" i="130"/>
  <c r="E202" i="130"/>
  <c r="E201" i="130" s="1"/>
  <c r="D202" i="130"/>
  <c r="D201" i="130" s="1"/>
  <c r="G195" i="130"/>
  <c r="F195" i="130"/>
  <c r="G194" i="130"/>
  <c r="F194" i="130"/>
  <c r="E193" i="130"/>
  <c r="D193" i="130"/>
  <c r="G192" i="130"/>
  <c r="F192" i="130"/>
  <c r="E191" i="130"/>
  <c r="D191" i="130"/>
  <c r="F188" i="130"/>
  <c r="D187" i="130"/>
  <c r="G185" i="130"/>
  <c r="F185" i="130"/>
  <c r="E184" i="130"/>
  <c r="D184" i="130"/>
  <c r="G181" i="130"/>
  <c r="F181" i="130"/>
  <c r="G180" i="130"/>
  <c r="F180" i="130"/>
  <c r="G179" i="130"/>
  <c r="F179" i="130"/>
  <c r="G178" i="130"/>
  <c r="F178" i="130"/>
  <c r="E177" i="130"/>
  <c r="D177" i="130"/>
  <c r="D176" i="130" s="1"/>
  <c r="D175" i="130" s="1"/>
  <c r="E174" i="130"/>
  <c r="D174" i="130"/>
  <c r="D173" i="130" s="1"/>
  <c r="E164" i="130"/>
  <c r="D164" i="130"/>
  <c r="E163" i="130"/>
  <c r="D163" i="130"/>
  <c r="E162" i="130"/>
  <c r="D162" i="130"/>
  <c r="E161" i="130"/>
  <c r="D161" i="130"/>
  <c r="E160" i="130"/>
  <c r="D160" i="130"/>
  <c r="E159" i="130"/>
  <c r="D159" i="130"/>
  <c r="E158" i="130"/>
  <c r="D158" i="130"/>
  <c r="E157" i="130"/>
  <c r="D157" i="130"/>
  <c r="E156" i="130"/>
  <c r="D156" i="130"/>
  <c r="E155" i="130"/>
  <c r="D155" i="130"/>
  <c r="E154" i="130"/>
  <c r="D154" i="130"/>
  <c r="E152" i="130"/>
  <c r="D152" i="130"/>
  <c r="F149" i="130"/>
  <c r="G148" i="130"/>
  <c r="F148" i="130"/>
  <c r="F147" i="130"/>
  <c r="E146" i="130"/>
  <c r="D146" i="130"/>
  <c r="F134" i="130"/>
  <c r="G133" i="130"/>
  <c r="F133" i="130"/>
  <c r="E132" i="130"/>
  <c r="E127" i="130" s="1"/>
  <c r="D132" i="130"/>
  <c r="G131" i="130"/>
  <c r="F131" i="130"/>
  <c r="G130" i="130"/>
  <c r="F130" i="130"/>
  <c r="G129" i="130"/>
  <c r="F129" i="130"/>
  <c r="F128" i="130"/>
  <c r="D127" i="130"/>
  <c r="G126" i="130"/>
  <c r="F126" i="130"/>
  <c r="G125" i="130"/>
  <c r="F125" i="130"/>
  <c r="G124" i="130"/>
  <c r="F124" i="130"/>
  <c r="G123" i="130"/>
  <c r="F123" i="130"/>
  <c r="F122" i="130"/>
  <c r="F121" i="130"/>
  <c r="G120" i="130"/>
  <c r="F120" i="130"/>
  <c r="G119" i="130"/>
  <c r="F119" i="130"/>
  <c r="G118" i="130"/>
  <c r="F118" i="130"/>
  <c r="G116" i="130"/>
  <c r="F116" i="130"/>
  <c r="E115" i="130"/>
  <c r="D115" i="130"/>
  <c r="D114" i="130" s="1"/>
  <c r="G112" i="130"/>
  <c r="F112" i="130"/>
  <c r="G111" i="130"/>
  <c r="F111" i="130"/>
  <c r="G110" i="130"/>
  <c r="F110" i="130"/>
  <c r="G109" i="130"/>
  <c r="F109" i="130"/>
  <c r="G108" i="130"/>
  <c r="F108" i="130"/>
  <c r="G107" i="130"/>
  <c r="F107" i="130"/>
  <c r="G106" i="130"/>
  <c r="F106" i="130"/>
  <c r="G105" i="130"/>
  <c r="F105" i="130"/>
  <c r="G104" i="130"/>
  <c r="F104" i="130"/>
  <c r="G103" i="130"/>
  <c r="F103" i="130"/>
  <c r="G102" i="130"/>
  <c r="F102" i="130"/>
  <c r="E100" i="130"/>
  <c r="D101" i="130"/>
  <c r="D100" i="130" s="1"/>
  <c r="G99" i="130"/>
  <c r="F99" i="130"/>
  <c r="F97" i="130"/>
  <c r="G96" i="130"/>
  <c r="F96" i="130"/>
  <c r="G95" i="130"/>
  <c r="F95" i="130"/>
  <c r="E94" i="130"/>
  <c r="D94" i="130"/>
  <c r="G93" i="130"/>
  <c r="F93" i="130"/>
  <c r="G92" i="130"/>
  <c r="F92" i="130"/>
  <c r="E91" i="130"/>
  <c r="D91" i="130"/>
  <c r="G90" i="130"/>
  <c r="F90" i="130"/>
  <c r="G89" i="130"/>
  <c r="F89" i="130"/>
  <c r="G88" i="130"/>
  <c r="F88" i="130"/>
  <c r="G87" i="130"/>
  <c r="F87" i="130"/>
  <c r="G86" i="130"/>
  <c r="F86" i="130"/>
  <c r="E85" i="130"/>
  <c r="D85" i="130"/>
  <c r="G83" i="130"/>
  <c r="F83" i="130"/>
  <c r="E82" i="130"/>
  <c r="D82" i="130"/>
  <c r="G81" i="130"/>
  <c r="F81" i="130"/>
  <c r="E80" i="130"/>
  <c r="D80" i="130"/>
  <c r="G79" i="130"/>
  <c r="F79" i="130"/>
  <c r="E78" i="130"/>
  <c r="D78" i="130"/>
  <c r="G77" i="130"/>
  <c r="F77" i="130"/>
  <c r="G76" i="130"/>
  <c r="F76" i="130"/>
  <c r="E75" i="130"/>
  <c r="D75" i="130"/>
  <c r="G74" i="130"/>
  <c r="F74" i="130"/>
  <c r="G73" i="130"/>
  <c r="F73" i="130"/>
  <c r="G72" i="130"/>
  <c r="F72" i="130"/>
  <c r="D71" i="130"/>
  <c r="G71" i="130" s="1"/>
  <c r="F69" i="130"/>
  <c r="G68" i="130"/>
  <c r="F68" i="130"/>
  <c r="G67" i="130"/>
  <c r="F67" i="130"/>
  <c r="G66" i="130"/>
  <c r="F66" i="130"/>
  <c r="G65" i="130"/>
  <c r="F65" i="130"/>
  <c r="G64" i="130"/>
  <c r="F64" i="130"/>
  <c r="G63" i="130"/>
  <c r="F63" i="130"/>
  <c r="G62" i="130"/>
  <c r="F62" i="130"/>
  <c r="G61" i="130"/>
  <c r="F61" i="130"/>
  <c r="G60" i="130"/>
  <c r="F60" i="130"/>
  <c r="G59" i="130"/>
  <c r="F59" i="130"/>
  <c r="G57" i="130"/>
  <c r="F57" i="130"/>
  <c r="G56" i="130"/>
  <c r="F56" i="130"/>
  <c r="G55" i="130"/>
  <c r="F55" i="130"/>
  <c r="G54" i="130"/>
  <c r="F54" i="130"/>
  <c r="G53" i="130"/>
  <c r="F53" i="130"/>
  <c r="E52" i="130"/>
  <c r="D52" i="130"/>
  <c r="F51" i="130"/>
  <c r="G50" i="130"/>
  <c r="F50" i="130"/>
  <c r="G49" i="130"/>
  <c r="F49" i="130"/>
  <c r="G48" i="130"/>
  <c r="F48" i="130"/>
  <c r="E47" i="130"/>
  <c r="G43" i="130"/>
  <c r="F43" i="130"/>
  <c r="G42" i="130"/>
  <c r="F42" i="130"/>
  <c r="E41" i="130"/>
  <c r="D41" i="130"/>
  <c r="F40" i="130"/>
  <c r="G39" i="130"/>
  <c r="F39" i="130"/>
  <c r="F38" i="130"/>
  <c r="G37" i="130"/>
  <c r="F37" i="130"/>
  <c r="G36" i="130"/>
  <c r="F36" i="130"/>
  <c r="G35" i="130"/>
  <c r="F35" i="130"/>
  <c r="G34" i="130"/>
  <c r="F34" i="130"/>
  <c r="E33" i="130"/>
  <c r="D33" i="130"/>
  <c r="F32" i="130"/>
  <c r="F31" i="130"/>
  <c r="G30" i="130"/>
  <c r="F30" i="130"/>
  <c r="G29" i="130"/>
  <c r="F29" i="130"/>
  <c r="G28" i="130"/>
  <c r="F28" i="130"/>
  <c r="G26" i="130"/>
  <c r="F26" i="130"/>
  <c r="G25" i="130"/>
  <c r="F25" i="130"/>
  <c r="G24" i="130"/>
  <c r="F24" i="130"/>
  <c r="G23" i="130"/>
  <c r="F23" i="130"/>
  <c r="E22" i="130"/>
  <c r="D22" i="130"/>
  <c r="G21" i="130"/>
  <c r="F21" i="130"/>
  <c r="G20" i="130"/>
  <c r="F20" i="130"/>
  <c r="G19" i="130"/>
  <c r="F19" i="130"/>
  <c r="E18" i="130"/>
  <c r="D18" i="130"/>
  <c r="F17" i="130"/>
  <c r="G16" i="130"/>
  <c r="F16" i="130"/>
  <c r="G15" i="130"/>
  <c r="F15" i="130"/>
  <c r="G14" i="130"/>
  <c r="F14" i="130"/>
  <c r="E13" i="130"/>
  <c r="D13" i="130"/>
  <c r="G10" i="130"/>
  <c r="F10" i="130"/>
  <c r="G9" i="130"/>
  <c r="F9" i="130"/>
  <c r="E8" i="130"/>
  <c r="D8" i="130"/>
  <c r="G6" i="130"/>
  <c r="F6" i="130"/>
  <c r="G5" i="130"/>
  <c r="F5" i="130"/>
  <c r="E4" i="130"/>
  <c r="D4" i="130"/>
  <c r="E1075" i="130" l="1"/>
  <c r="D1075" i="130"/>
  <c r="E904" i="130"/>
  <c r="E513" i="130"/>
  <c r="F514" i="130"/>
  <c r="E311" i="130"/>
  <c r="G236" i="130"/>
  <c r="E626" i="130"/>
  <c r="D311" i="130"/>
  <c r="D12" i="130"/>
  <c r="E12" i="130"/>
  <c r="E143" i="130"/>
  <c r="D137" i="130"/>
  <c r="E137" i="130"/>
  <c r="D966" i="130"/>
  <c r="E1137" i="130"/>
  <c r="F91" i="130"/>
  <c r="G1062" i="130"/>
  <c r="E1058" i="130"/>
  <c r="E1065" i="130" s="1"/>
  <c r="G1059" i="130"/>
  <c r="E678" i="130"/>
  <c r="E696" i="130"/>
  <c r="G697" i="130"/>
  <c r="E590" i="130"/>
  <c r="E585" i="130"/>
  <c r="G586" i="130"/>
  <c r="F94" i="130"/>
  <c r="F236" i="130"/>
  <c r="E280" i="130"/>
  <c r="E1027" i="130"/>
  <c r="E1115" i="130"/>
  <c r="E273" i="130"/>
  <c r="E1066" i="130"/>
  <c r="D1115" i="130"/>
  <c r="F1135" i="130"/>
  <c r="E349" i="130"/>
  <c r="E359" i="130"/>
  <c r="F869" i="130"/>
  <c r="F1004" i="130"/>
  <c r="F1079" i="130"/>
  <c r="F1093" i="130"/>
  <c r="G573" i="130"/>
  <c r="E485" i="130"/>
  <c r="E479" i="130"/>
  <c r="D639" i="130"/>
  <c r="G8" i="130"/>
  <c r="D254" i="130"/>
  <c r="D250" i="130" s="1"/>
  <c r="E398" i="130"/>
  <c r="F624" i="130"/>
  <c r="F573" i="130"/>
  <c r="G91" i="130"/>
  <c r="G257" i="130"/>
  <c r="D11" i="130"/>
  <c r="F75" i="130"/>
  <c r="G94" i="130"/>
  <c r="F52" i="130"/>
  <c r="G932" i="130"/>
  <c r="G4" i="130"/>
  <c r="G146" i="130"/>
  <c r="E842" i="130"/>
  <c r="E850" i="130"/>
  <c r="F8" i="130"/>
  <c r="G351" i="130"/>
  <c r="G361" i="130"/>
  <c r="F417" i="130"/>
  <c r="F644" i="130"/>
  <c r="F680" i="130"/>
  <c r="G799" i="130"/>
  <c r="F1144" i="130"/>
  <c r="G52" i="130"/>
  <c r="G177" i="130"/>
  <c r="G184" i="130"/>
  <c r="G928" i="130"/>
  <c r="F999" i="130"/>
  <c r="G13" i="130"/>
  <c r="F78" i="130"/>
  <c r="G80" i="130"/>
  <c r="G82" i="130"/>
  <c r="G85" i="130"/>
  <c r="G127" i="130"/>
  <c r="G256" i="130"/>
  <c r="F375" i="130"/>
  <c r="G624" i="130"/>
  <c r="G18" i="130"/>
  <c r="G22" i="130"/>
  <c r="G33" i="130"/>
  <c r="G47" i="130"/>
  <c r="E183" i="130"/>
  <c r="E182" i="130" s="1"/>
  <c r="G191" i="130"/>
  <c r="F277" i="130"/>
  <c r="D281" i="130"/>
  <c r="D142" i="130" s="1"/>
  <c r="G322" i="130"/>
  <c r="F588" i="130"/>
  <c r="D623" i="130"/>
  <c r="F623" i="130" s="1"/>
  <c r="G632" i="130"/>
  <c r="F683" i="130"/>
  <c r="E927" i="130"/>
  <c r="E926" i="130" s="1"/>
  <c r="F932" i="130"/>
  <c r="F1062" i="130"/>
  <c r="G41" i="130"/>
  <c r="F257" i="130"/>
  <c r="F85" i="130"/>
  <c r="F127" i="130"/>
  <c r="F100" i="130"/>
  <c r="G101" i="130"/>
  <c r="G78" i="130"/>
  <c r="G75" i="130"/>
  <c r="F71" i="130"/>
  <c r="F58" i="130"/>
  <c r="F18" i="130"/>
  <c r="F13" i="130"/>
  <c r="F591" i="130"/>
  <c r="F159" i="130"/>
  <c r="G505" i="130"/>
  <c r="D728" i="130"/>
  <c r="G733" i="130"/>
  <c r="G1090" i="130"/>
  <c r="D153" i="130"/>
  <c r="D151" i="130" s="1"/>
  <c r="D150" i="130" s="1"/>
  <c r="E200" i="130"/>
  <c r="G592" i="130"/>
  <c r="E153" i="130"/>
  <c r="F632" i="130"/>
  <c r="F708" i="130"/>
  <c r="F759" i="130"/>
  <c r="F988" i="130"/>
  <c r="D1016" i="130"/>
  <c r="F1017" i="130"/>
  <c r="G161" i="130"/>
  <c r="G163" i="130"/>
  <c r="G680" i="130"/>
  <c r="F1116" i="130"/>
  <c r="G215" i="130"/>
  <c r="F139" i="130"/>
  <c r="F487" i="130"/>
  <c r="D486" i="130"/>
  <c r="F486" i="130" s="1"/>
  <c r="F502" i="130"/>
  <c r="D501" i="130"/>
  <c r="F501" i="130" s="1"/>
  <c r="G644" i="130"/>
  <c r="D679" i="130"/>
  <c r="D293" i="130"/>
  <c r="F294" i="130"/>
  <c r="G316" i="130"/>
  <c r="D434" i="130"/>
  <c r="E500" i="130"/>
  <c r="G683" i="130"/>
  <c r="G1032" i="130"/>
  <c r="F1032" i="130"/>
  <c r="G330" i="130"/>
  <c r="F339" i="130"/>
  <c r="G373" i="130"/>
  <c r="G747" i="130"/>
  <c r="D143" i="130"/>
  <c r="G973" i="130"/>
  <c r="G1100" i="130"/>
  <c r="E1099" i="130"/>
  <c r="G154" i="130"/>
  <c r="G424" i="130"/>
  <c r="G487" i="130"/>
  <c r="G502" i="130"/>
  <c r="G708" i="130"/>
  <c r="G911" i="130"/>
  <c r="G1004" i="130"/>
  <c r="G1093" i="130"/>
  <c r="F155" i="130"/>
  <c r="G233" i="130"/>
  <c r="F307" i="130"/>
  <c r="G317" i="130"/>
  <c r="E338" i="130"/>
  <c r="F396" i="130"/>
  <c r="G432" i="130"/>
  <c r="F450" i="130"/>
  <c r="F505" i="130"/>
  <c r="F661" i="130"/>
  <c r="F733" i="130"/>
  <c r="G827" i="130"/>
  <c r="F997" i="130"/>
  <c r="G1067" i="130"/>
  <c r="G1076" i="130"/>
  <c r="F1090" i="130"/>
  <c r="G729" i="130"/>
  <c r="E728" i="130"/>
  <c r="G640" i="130"/>
  <c r="E639" i="130"/>
  <c r="D182" i="130"/>
  <c r="G343" i="130"/>
  <c r="F343" i="130"/>
  <c r="G452" i="130"/>
  <c r="F452" i="130"/>
  <c r="D485" i="130"/>
  <c r="F480" i="130"/>
  <c r="F949" i="130"/>
  <c r="D945" i="130"/>
  <c r="G1053" i="130"/>
  <c r="F1053" i="130"/>
  <c r="E1052" i="130"/>
  <c r="F1128" i="130"/>
  <c r="D1127" i="130"/>
  <c r="G1150" i="130"/>
  <c r="F1150" i="130"/>
  <c r="G156" i="130"/>
  <c r="G158" i="130"/>
  <c r="F163" i="130"/>
  <c r="D214" i="130"/>
  <c r="G223" i="130"/>
  <c r="G239" i="130"/>
  <c r="E138" i="130"/>
  <c r="F300" i="130"/>
  <c r="D299" i="130"/>
  <c r="F399" i="130"/>
  <c r="D398" i="130"/>
  <c r="G437" i="130"/>
  <c r="F437" i="130"/>
  <c r="G497" i="130"/>
  <c r="G591" i="130"/>
  <c r="F640" i="130"/>
  <c r="G641" i="130"/>
  <c r="G661" i="130"/>
  <c r="F729" i="130"/>
  <c r="G730" i="130"/>
  <c r="E776" i="130"/>
  <c r="G776" i="130" s="1"/>
  <c r="G777" i="130"/>
  <c r="G991" i="130"/>
  <c r="F991" i="130"/>
  <c r="F152" i="130"/>
  <c r="F215" i="130"/>
  <c r="G277" i="130"/>
  <c r="G300" i="130"/>
  <c r="D342" i="130"/>
  <c r="G385" i="130"/>
  <c r="F385" i="130"/>
  <c r="G453" i="130"/>
  <c r="F453" i="130"/>
  <c r="F569" i="130"/>
  <c r="G569" i="130"/>
  <c r="F658" i="130"/>
  <c r="D657" i="130"/>
  <c r="D656" i="130" s="1"/>
  <c r="G675" i="130"/>
  <c r="E674" i="130"/>
  <c r="E673" i="130" s="1"/>
  <c r="F697" i="130"/>
  <c r="D696" i="130"/>
  <c r="G1131" i="130"/>
  <c r="F1131" i="130"/>
  <c r="E1130" i="130"/>
  <c r="G1130" i="130" s="1"/>
  <c r="G152" i="130"/>
  <c r="F247" i="130"/>
  <c r="E246" i="130"/>
  <c r="F246" i="130" s="1"/>
  <c r="E436" i="130"/>
  <c r="E434" i="130" s="1"/>
  <c r="G440" i="130"/>
  <c r="F440" i="130"/>
  <c r="D568" i="130"/>
  <c r="G568" i="130" s="1"/>
  <c r="F586" i="130"/>
  <c r="D585" i="130"/>
  <c r="G992" i="130"/>
  <c r="F992" i="130"/>
  <c r="G1157" i="130"/>
  <c r="E1156" i="130"/>
  <c r="E885" i="130"/>
  <c r="F1070" i="130"/>
  <c r="D1069" i="130"/>
  <c r="G1069" i="130" s="1"/>
  <c r="G1148" i="130"/>
  <c r="G155" i="130"/>
  <c r="G160" i="130"/>
  <c r="G162" i="130"/>
  <c r="G174" i="130"/>
  <c r="G269" i="130"/>
  <c r="G399" i="130"/>
  <c r="G464" i="130"/>
  <c r="G658" i="130"/>
  <c r="G887" i="130"/>
  <c r="F891" i="130"/>
  <c r="F911" i="130"/>
  <c r="D935" i="130"/>
  <c r="F935" i="130" s="1"/>
  <c r="F936" i="130"/>
  <c r="G949" i="130"/>
  <c r="F1048" i="130"/>
  <c r="D1089" i="130"/>
  <c r="D1134" i="130"/>
  <c r="G1135" i="130"/>
  <c r="F1160" i="130"/>
  <c r="G157" i="130"/>
  <c r="G159" i="130"/>
  <c r="G164" i="130"/>
  <c r="G242" i="130"/>
  <c r="E299" i="130"/>
  <c r="F327" i="130"/>
  <c r="F373" i="130"/>
  <c r="D372" i="130"/>
  <c r="G382" i="130"/>
  <c r="F382" i="130"/>
  <c r="D381" i="130"/>
  <c r="F406" i="130"/>
  <c r="G417" i="130"/>
  <c r="E416" i="130"/>
  <c r="F424" i="130"/>
  <c r="D419" i="130"/>
  <c r="F432" i="130"/>
  <c r="G514" i="130"/>
  <c r="F592" i="130"/>
  <c r="F641" i="130"/>
  <c r="E657" i="130"/>
  <c r="E656" i="130" s="1"/>
  <c r="F675" i="130"/>
  <c r="D707" i="130"/>
  <c r="D700" i="130" s="1"/>
  <c r="D699" i="130" s="1"/>
  <c r="F699" i="130" s="1"/>
  <c r="F730" i="130"/>
  <c r="F777" i="130"/>
  <c r="D798" i="130"/>
  <c r="F798" i="130" s="1"/>
  <c r="G869" i="130"/>
  <c r="G891" i="130"/>
  <c r="D1003" i="130"/>
  <c r="F1003" i="130" s="1"/>
  <c r="F1013" i="130"/>
  <c r="D1012" i="130"/>
  <c r="G1017" i="130"/>
  <c r="E1016" i="130"/>
  <c r="F1067" i="130"/>
  <c r="E1089" i="130"/>
  <c r="F1100" i="130"/>
  <c r="G1103" i="130"/>
  <c r="F1103" i="130"/>
  <c r="G1123" i="130"/>
  <c r="E1134" i="130"/>
  <c r="F1157" i="130"/>
  <c r="G339" i="130"/>
  <c r="G509" i="130"/>
  <c r="E567" i="130"/>
  <c r="F747" i="130"/>
  <c r="F827" i="130"/>
  <c r="F883" i="130"/>
  <c r="F887" i="130"/>
  <c r="G948" i="130"/>
  <c r="G997" i="130"/>
  <c r="G1025" i="130"/>
  <c r="G1048" i="130"/>
  <c r="G1160" i="130"/>
  <c r="F4" i="130"/>
  <c r="D113" i="130"/>
  <c r="D98" i="130" s="1"/>
  <c r="G251" i="130"/>
  <c r="F251" i="130"/>
  <c r="F201" i="130"/>
  <c r="F206" i="130"/>
  <c r="G206" i="130"/>
  <c r="G218" i="130"/>
  <c r="E217" i="130"/>
  <c r="F217" i="130" s="1"/>
  <c r="F476" i="130"/>
  <c r="D475" i="130"/>
  <c r="G743" i="130"/>
  <c r="E742" i="130"/>
  <c r="F742" i="130" s="1"/>
  <c r="F22" i="130"/>
  <c r="F33" i="130"/>
  <c r="F41" i="130"/>
  <c r="F47" i="130"/>
  <c r="G262" i="130"/>
  <c r="F262" i="130"/>
  <c r="F346" i="130"/>
  <c r="D345" i="130"/>
  <c r="G345" i="130" s="1"/>
  <c r="G364" i="130"/>
  <c r="F364" i="130"/>
  <c r="F611" i="130"/>
  <c r="D610" i="130"/>
  <c r="G955" i="130"/>
  <c r="F955" i="130"/>
  <c r="E954" i="130"/>
  <c r="F82" i="130"/>
  <c r="F101" i="130"/>
  <c r="F115" i="130"/>
  <c r="G139" i="130"/>
  <c r="F177" i="130"/>
  <c r="D200" i="130"/>
  <c r="F269" i="130"/>
  <c r="F80" i="130"/>
  <c r="E84" i="130"/>
  <c r="G100" i="130"/>
  <c r="F132" i="130"/>
  <c r="F146" i="130"/>
  <c r="F156" i="130"/>
  <c r="F160" i="130"/>
  <c r="F164" i="130"/>
  <c r="F184" i="130"/>
  <c r="F218" i="130"/>
  <c r="F223" i="130"/>
  <c r="F239" i="130"/>
  <c r="D238" i="130"/>
  <c r="F368" i="130"/>
  <c r="D367" i="130"/>
  <c r="F367" i="130" s="1"/>
  <c r="G368" i="130"/>
  <c r="G421" i="130"/>
  <c r="F421" i="130"/>
  <c r="E420" i="130"/>
  <c r="F654" i="130"/>
  <c r="D653" i="130"/>
  <c r="G1007" i="130"/>
  <c r="E1006" i="130"/>
  <c r="E750" i="130" s="1"/>
  <c r="F1021" i="130"/>
  <c r="D1020" i="130"/>
  <c r="F187" i="130"/>
  <c r="G187" i="130"/>
  <c r="F193" i="130"/>
  <c r="D190" i="130"/>
  <c r="G304" i="130"/>
  <c r="F304" i="130"/>
  <c r="E303" i="130"/>
  <c r="G804" i="130"/>
  <c r="E803" i="130"/>
  <c r="G851" i="130"/>
  <c r="F851" i="130"/>
  <c r="D850" i="130"/>
  <c r="G855" i="130"/>
  <c r="F855" i="130"/>
  <c r="F27" i="130"/>
  <c r="G58" i="130"/>
  <c r="G115" i="130"/>
  <c r="G132" i="130"/>
  <c r="F154" i="130"/>
  <c r="F158" i="130"/>
  <c r="F162" i="130"/>
  <c r="E173" i="130"/>
  <c r="F174" i="130"/>
  <c r="G188" i="130"/>
  <c r="E186" i="130"/>
  <c r="E190" i="130"/>
  <c r="F191" i="130"/>
  <c r="G201" i="130"/>
  <c r="G252" i="130"/>
  <c r="F252" i="130"/>
  <c r="F274" i="130"/>
  <c r="G274" i="130"/>
  <c r="D273" i="130"/>
  <c r="D84" i="130"/>
  <c r="E114" i="130"/>
  <c r="F114" i="130" s="1"/>
  <c r="F157" i="130"/>
  <c r="F161" i="130"/>
  <c r="E176" i="130"/>
  <c r="D186" i="130"/>
  <c r="G193" i="130"/>
  <c r="F202" i="130"/>
  <c r="G202" i="130"/>
  <c r="D302" i="130"/>
  <c r="G312" i="130"/>
  <c r="F312" i="130"/>
  <c r="G354" i="130"/>
  <c r="F354" i="130"/>
  <c r="F409" i="130"/>
  <c r="D408" i="130"/>
  <c r="F408" i="130" s="1"/>
  <c r="G409" i="130"/>
  <c r="F459" i="130"/>
  <c r="G459" i="130"/>
  <c r="D458" i="130"/>
  <c r="E934" i="130"/>
  <c r="G1106" i="130"/>
  <c r="F1106" i="130"/>
  <c r="F233" i="130"/>
  <c r="F242" i="130"/>
  <c r="G247" i="130"/>
  <c r="F270" i="130"/>
  <c r="G282" i="130"/>
  <c r="F316" i="130"/>
  <c r="D326" i="130"/>
  <c r="F330" i="130"/>
  <c r="D338" i="130"/>
  <c r="F351" i="130"/>
  <c r="F361" i="130"/>
  <c r="G375" i="130"/>
  <c r="E372" i="130"/>
  <c r="F376" i="130"/>
  <c r="D395" i="130"/>
  <c r="D416" i="130"/>
  <c r="G483" i="130"/>
  <c r="E496" i="130"/>
  <c r="G496" i="130" s="1"/>
  <c r="D626" i="130"/>
  <c r="E652" i="130"/>
  <c r="F804" i="130"/>
  <c r="D803" i="130"/>
  <c r="D802" i="130" s="1"/>
  <c r="F808" i="130"/>
  <c r="G808" i="130"/>
  <c r="G859" i="130"/>
  <c r="F859" i="130"/>
  <c r="D858" i="130"/>
  <c r="G961" i="130"/>
  <c r="F961" i="130"/>
  <c r="E960" i="130"/>
  <c r="F1007" i="130"/>
  <c r="D1006" i="130"/>
  <c r="F1009" i="130"/>
  <c r="G1009" i="130"/>
  <c r="G346" i="130"/>
  <c r="G476" i="130"/>
  <c r="E475" i="130"/>
  <c r="G597" i="130"/>
  <c r="G628" i="130"/>
  <c r="F627" i="130"/>
  <c r="G782" i="130"/>
  <c r="F796" i="130"/>
  <c r="G843" i="130"/>
  <c r="F843" i="130"/>
  <c r="D842" i="130"/>
  <c r="G847" i="130"/>
  <c r="F847" i="130"/>
  <c r="F939" i="130"/>
  <c r="G1047" i="130"/>
  <c r="F1047" i="130"/>
  <c r="G1164" i="130"/>
  <c r="F1164" i="130"/>
  <c r="E238" i="130"/>
  <c r="G270" i="130"/>
  <c r="F322" i="130"/>
  <c r="D320" i="130"/>
  <c r="G327" i="130"/>
  <c r="E326" i="130"/>
  <c r="D350" i="130"/>
  <c r="D360" i="130"/>
  <c r="G396" i="130"/>
  <c r="E395" i="130"/>
  <c r="E380" i="130" s="1"/>
  <c r="F497" i="130"/>
  <c r="F509" i="130"/>
  <c r="F754" i="130"/>
  <c r="G754" i="130"/>
  <c r="E753" i="130"/>
  <c r="F782" i="130"/>
  <c r="F823" i="130"/>
  <c r="D822" i="130"/>
  <c r="G823" i="130"/>
  <c r="F968" i="130"/>
  <c r="G968" i="130"/>
  <c r="E967" i="130"/>
  <c r="G1029" i="130"/>
  <c r="F1029" i="130"/>
  <c r="D1028" i="130"/>
  <c r="D1027" i="130" s="1"/>
  <c r="G1043" i="130"/>
  <c r="F1043" i="130"/>
  <c r="G294" i="130"/>
  <c r="G307" i="130"/>
  <c r="F317" i="130"/>
  <c r="G376" i="130"/>
  <c r="F464" i="130"/>
  <c r="F483" i="130"/>
  <c r="F597" i="130"/>
  <c r="F628" i="130"/>
  <c r="D674" i="130"/>
  <c r="F743" i="130"/>
  <c r="F864" i="130"/>
  <c r="D863" i="130"/>
  <c r="F906" i="130"/>
  <c r="D905" i="130"/>
  <c r="G906" i="130"/>
  <c r="G956" i="130"/>
  <c r="F956" i="130"/>
  <c r="G962" i="130"/>
  <c r="F962" i="130"/>
  <c r="G1040" i="130"/>
  <c r="E1039" i="130"/>
  <c r="F1086" i="130"/>
  <c r="D1085" i="130"/>
  <c r="G1086" i="130"/>
  <c r="D1140" i="130"/>
  <c r="F1141" i="130"/>
  <c r="F1153" i="130"/>
  <c r="D1152" i="130"/>
  <c r="G1165" i="130"/>
  <c r="F1165" i="130"/>
  <c r="G611" i="130"/>
  <c r="G654" i="130"/>
  <c r="D741" i="130"/>
  <c r="F773" i="130"/>
  <c r="D772" i="130"/>
  <c r="D752" i="130" s="1"/>
  <c r="G844" i="130"/>
  <c r="F844" i="130"/>
  <c r="G852" i="130"/>
  <c r="F852" i="130"/>
  <c r="G1021" i="130"/>
  <c r="E1020" i="130"/>
  <c r="F1040" i="130"/>
  <c r="D1039" i="130"/>
  <c r="G1144" i="130"/>
  <c r="G759" i="130"/>
  <c r="G773" i="130"/>
  <c r="E772" i="130"/>
  <c r="G864" i="130"/>
  <c r="E863" i="130"/>
  <c r="E862" i="130" s="1"/>
  <c r="G939" i="130"/>
  <c r="F1059" i="130"/>
  <c r="D1058" i="130"/>
  <c r="D1065" i="130" s="1"/>
  <c r="G1153" i="130"/>
  <c r="E1152" i="130"/>
  <c r="D886" i="130"/>
  <c r="F928" i="130"/>
  <c r="D927" i="130"/>
  <c r="G988" i="130"/>
  <c r="G1013" i="130"/>
  <c r="E1012" i="130"/>
  <c r="E1024" i="130"/>
  <c r="F1025" i="130"/>
  <c r="G1070" i="130"/>
  <c r="F1076" i="130"/>
  <c r="G1079" i="130"/>
  <c r="D1102" i="130"/>
  <c r="G1116" i="130"/>
  <c r="F1123" i="130"/>
  <c r="G1128" i="130"/>
  <c r="E1147" i="130"/>
  <c r="F1148" i="130"/>
  <c r="D1159" i="130"/>
  <c r="G936" i="130"/>
  <c r="F948" i="130"/>
  <c r="F973" i="130"/>
  <c r="G999" i="130"/>
  <c r="E996" i="130"/>
  <c r="F996" i="130" s="1"/>
  <c r="G1141" i="130"/>
  <c r="G3" i="128"/>
  <c r="E142" i="130" l="1"/>
  <c r="F142" i="130" s="1"/>
  <c r="G238" i="130"/>
  <c r="E141" i="130"/>
  <c r="E861" i="130"/>
  <c r="D141" i="130"/>
  <c r="G1140" i="130"/>
  <c r="D1137" i="130"/>
  <c r="F1137" i="130" s="1"/>
  <c r="E752" i="130"/>
  <c r="F752" i="130" s="1"/>
  <c r="G699" i="130"/>
  <c r="E150" i="130"/>
  <c r="G1052" i="130"/>
  <c r="E1051" i="130"/>
  <c r="D1051" i="130"/>
  <c r="F585" i="130"/>
  <c r="E566" i="130"/>
  <c r="G1058" i="130"/>
  <c r="G679" i="130"/>
  <c r="D678" i="130"/>
  <c r="E695" i="130"/>
  <c r="G696" i="130"/>
  <c r="D479" i="130"/>
  <c r="F479" i="130" s="1"/>
  <c r="G485" i="130"/>
  <c r="G585" i="130"/>
  <c r="G1115" i="130"/>
  <c r="G281" i="130"/>
  <c r="D280" i="130"/>
  <c r="G280" i="130" s="1"/>
  <c r="F182" i="130"/>
  <c r="F183" i="130"/>
  <c r="G183" i="130"/>
  <c r="E348" i="130"/>
  <c r="E341" i="130" s="1"/>
  <c r="G1075" i="130"/>
  <c r="G798" i="130"/>
  <c r="G398" i="130"/>
  <c r="G639" i="130"/>
  <c r="D609" i="130"/>
  <c r="F609" i="130" s="1"/>
  <c r="F728" i="130"/>
  <c r="F256" i="130"/>
  <c r="D775" i="130"/>
  <c r="F416" i="130"/>
  <c r="D500" i="130"/>
  <c r="D499" i="130" s="1"/>
  <c r="D513" i="130"/>
  <c r="F513" i="130" s="1"/>
  <c r="G1134" i="130"/>
  <c r="G1003" i="130"/>
  <c r="G153" i="130"/>
  <c r="F381" i="130"/>
  <c r="D380" i="130"/>
  <c r="F311" i="130"/>
  <c r="F281" i="130"/>
  <c r="G381" i="130"/>
  <c r="F153" i="130"/>
  <c r="F398" i="130"/>
  <c r="F190" i="130"/>
  <c r="E254" i="130"/>
  <c r="G254" i="130" s="1"/>
  <c r="G728" i="130"/>
  <c r="F1016" i="130"/>
  <c r="G623" i="130"/>
  <c r="F84" i="130"/>
  <c r="G293" i="130"/>
  <c r="G182" i="130"/>
  <c r="G501" i="130"/>
  <c r="F1115" i="130"/>
  <c r="G1016" i="130"/>
  <c r="D138" i="130"/>
  <c r="F138" i="130" s="1"/>
  <c r="F679" i="130"/>
  <c r="D1066" i="130"/>
  <c r="F1066" i="130" s="1"/>
  <c r="G186" i="130"/>
  <c r="F151" i="130"/>
  <c r="F1069" i="130"/>
  <c r="F496" i="130"/>
  <c r="F1130" i="130"/>
  <c r="F293" i="130"/>
  <c r="G311" i="130"/>
  <c r="G486" i="130"/>
  <c r="F1089" i="130"/>
  <c r="D1088" i="130"/>
  <c r="D1084" i="130" s="1"/>
  <c r="D695" i="130"/>
  <c r="F696" i="130"/>
  <c r="F657" i="130"/>
  <c r="D934" i="130"/>
  <c r="G934" i="130" s="1"/>
  <c r="F1006" i="130"/>
  <c r="G372" i="130"/>
  <c r="G246" i="130"/>
  <c r="G935" i="130"/>
  <c r="G408" i="130"/>
  <c r="F137" i="130"/>
  <c r="F707" i="130"/>
  <c r="G707" i="130"/>
  <c r="G137" i="130"/>
  <c r="F1052" i="130"/>
  <c r="F299" i="130"/>
  <c r="D298" i="130"/>
  <c r="F1152" i="130"/>
  <c r="E136" i="130"/>
  <c r="F1020" i="130"/>
  <c r="F485" i="130"/>
  <c r="F776" i="130"/>
  <c r="G436" i="130"/>
  <c r="F436" i="130"/>
  <c r="G342" i="130"/>
  <c r="F342" i="130"/>
  <c r="F639" i="130"/>
  <c r="E1127" i="130"/>
  <c r="E1114" i="130" s="1"/>
  <c r="G772" i="130"/>
  <c r="E775" i="130"/>
  <c r="G367" i="130"/>
  <c r="E1088" i="130"/>
  <c r="G1089" i="130"/>
  <c r="G657" i="130"/>
  <c r="E298" i="130"/>
  <c r="G299" i="130"/>
  <c r="F1134" i="130"/>
  <c r="D567" i="130"/>
  <c r="F568" i="130"/>
  <c r="G151" i="130"/>
  <c r="G945" i="130"/>
  <c r="F945" i="130"/>
  <c r="G1012" i="130"/>
  <c r="F1012" i="130"/>
  <c r="F1058" i="130"/>
  <c r="D862" i="130"/>
  <c r="F863" i="130"/>
  <c r="F753" i="130"/>
  <c r="G753" i="130"/>
  <c r="G395" i="130"/>
  <c r="G1159" i="130"/>
  <c r="D1156" i="130"/>
  <c r="F1159" i="130"/>
  <c r="G1102" i="130"/>
  <c r="D1099" i="130"/>
  <c r="F1102" i="130"/>
  <c r="F886" i="130"/>
  <c r="D885" i="130"/>
  <c r="G886" i="130"/>
  <c r="F967" i="130"/>
  <c r="G967" i="130"/>
  <c r="E966" i="130"/>
  <c r="F966" i="130" s="1"/>
  <c r="G338" i="130"/>
  <c r="F338" i="130"/>
  <c r="F372" i="130"/>
  <c r="G303" i="130"/>
  <c r="E302" i="130"/>
  <c r="G302" i="130" s="1"/>
  <c r="F653" i="130"/>
  <c r="D652" i="130"/>
  <c r="D7" i="130"/>
  <c r="F610" i="130"/>
  <c r="G742" i="130"/>
  <c r="E741" i="130"/>
  <c r="G741" i="130" s="1"/>
  <c r="G416" i="130"/>
  <c r="G1152" i="130"/>
  <c r="G1020" i="130"/>
  <c r="F1085" i="130"/>
  <c r="G1085" i="130"/>
  <c r="G1039" i="130"/>
  <c r="E1038" i="130"/>
  <c r="E1011" i="130" s="1"/>
  <c r="F905" i="130"/>
  <c r="G905" i="130"/>
  <c r="D904" i="130"/>
  <c r="G1028" i="130"/>
  <c r="F1028" i="130"/>
  <c r="G627" i="130"/>
  <c r="G626" i="130"/>
  <c r="F395" i="130"/>
  <c r="F303" i="130"/>
  <c r="G84" i="130"/>
  <c r="F200" i="130"/>
  <c r="D199" i="130"/>
  <c r="G954" i="130"/>
  <c r="F954" i="130"/>
  <c r="G217" i="130"/>
  <c r="E214" i="130"/>
  <c r="F1039" i="130"/>
  <c r="D1038" i="130"/>
  <c r="F1140" i="130"/>
  <c r="G350" i="130"/>
  <c r="D349" i="130"/>
  <c r="F350" i="130"/>
  <c r="E925" i="130"/>
  <c r="G590" i="130"/>
  <c r="G960" i="130"/>
  <c r="F960" i="130"/>
  <c r="E959" i="130"/>
  <c r="F803" i="130"/>
  <c r="G176" i="130"/>
  <c r="F176" i="130"/>
  <c r="E175" i="130"/>
  <c r="F273" i="130"/>
  <c r="G273" i="130"/>
  <c r="G173" i="130"/>
  <c r="F173" i="130"/>
  <c r="G850" i="130"/>
  <c r="F850" i="130"/>
  <c r="G420" i="130"/>
  <c r="F420" i="130"/>
  <c r="E419" i="130"/>
  <c r="G143" i="130"/>
  <c r="F143" i="130"/>
  <c r="E11" i="130"/>
  <c r="G12" i="130"/>
  <c r="D965" i="130"/>
  <c r="F772" i="130"/>
  <c r="F590" i="130"/>
  <c r="F822" i="130"/>
  <c r="G822" i="130"/>
  <c r="D821" i="130"/>
  <c r="E325" i="130"/>
  <c r="G326" i="130"/>
  <c r="G508" i="130"/>
  <c r="E507" i="130"/>
  <c r="F238" i="130"/>
  <c r="E995" i="130"/>
  <c r="G996" i="130"/>
  <c r="G1147" i="130"/>
  <c r="F1147" i="130"/>
  <c r="F1075" i="130"/>
  <c r="G1024" i="130"/>
  <c r="F1024" i="130"/>
  <c r="F927" i="130"/>
  <c r="D926" i="130"/>
  <c r="G863" i="130"/>
  <c r="F674" i="130"/>
  <c r="G674" i="130"/>
  <c r="D673" i="130"/>
  <c r="G360" i="130"/>
  <c r="D359" i="130"/>
  <c r="F360" i="130"/>
  <c r="F320" i="130"/>
  <c r="G320" i="130"/>
  <c r="G927" i="130"/>
  <c r="G842" i="130"/>
  <c r="F842" i="130"/>
  <c r="G475" i="130"/>
  <c r="E456" i="130"/>
  <c r="G858" i="130"/>
  <c r="F858" i="130"/>
  <c r="G653" i="130"/>
  <c r="G610" i="130"/>
  <c r="F326" i="130"/>
  <c r="D325" i="130"/>
  <c r="D319" i="130" s="1"/>
  <c r="F458" i="130"/>
  <c r="G458" i="130"/>
  <c r="D456" i="130"/>
  <c r="F186" i="130"/>
  <c r="D145" i="130"/>
  <c r="G114" i="130"/>
  <c r="E113" i="130"/>
  <c r="F113" i="130" s="1"/>
  <c r="G190" i="130"/>
  <c r="G803" i="130"/>
  <c r="E802" i="130"/>
  <c r="G1006" i="130"/>
  <c r="F345" i="130"/>
  <c r="F475" i="130"/>
  <c r="G200" i="130"/>
  <c r="F12" i="130"/>
  <c r="D999" i="128"/>
  <c r="E999" i="128"/>
  <c r="F1002" i="128"/>
  <c r="D861" i="130" l="1"/>
  <c r="D455" i="130"/>
  <c r="D925" i="130"/>
  <c r="F925" i="130" s="1"/>
  <c r="G1051" i="130"/>
  <c r="F1065" i="130"/>
  <c r="G1065" i="130"/>
  <c r="F652" i="130"/>
  <c r="D589" i="130"/>
  <c r="G695" i="130"/>
  <c r="E677" i="130"/>
  <c r="G500" i="130"/>
  <c r="G775" i="130"/>
  <c r="F500" i="130"/>
  <c r="D279" i="130"/>
  <c r="D272" i="130" s="1"/>
  <c r="G513" i="130"/>
  <c r="F254" i="130"/>
  <c r="F1051" i="130"/>
  <c r="F280" i="130"/>
  <c r="G142" i="130"/>
  <c r="D1011" i="130"/>
  <c r="G1011" i="130" s="1"/>
  <c r="E250" i="130"/>
  <c r="G250" i="130" s="1"/>
  <c r="F656" i="130"/>
  <c r="F302" i="130"/>
  <c r="G298" i="130"/>
  <c r="D136" i="130"/>
  <c r="F136" i="130" s="1"/>
  <c r="F775" i="130"/>
  <c r="G138" i="130"/>
  <c r="G1066" i="130"/>
  <c r="F678" i="130"/>
  <c r="G678" i="130"/>
  <c r="G479" i="130"/>
  <c r="F741" i="130"/>
  <c r="F1038" i="130"/>
  <c r="F934" i="130"/>
  <c r="G941" i="130"/>
  <c r="F941" i="130"/>
  <c r="G1088" i="130"/>
  <c r="E1084" i="130"/>
  <c r="E1074" i="130" s="1"/>
  <c r="F700" i="130"/>
  <c r="G700" i="130"/>
  <c r="F567" i="130"/>
  <c r="D566" i="130"/>
  <c r="G656" i="130"/>
  <c r="G567" i="130"/>
  <c r="E279" i="130"/>
  <c r="F1127" i="130"/>
  <c r="F434" i="130"/>
  <c r="G434" i="130"/>
  <c r="F695" i="130"/>
  <c r="D677" i="130"/>
  <c r="G802" i="130"/>
  <c r="F325" i="130"/>
  <c r="G1127" i="130"/>
  <c r="F298" i="130"/>
  <c r="F1088" i="130"/>
  <c r="F141" i="130"/>
  <c r="D140" i="130"/>
  <c r="F380" i="130"/>
  <c r="D379" i="130"/>
  <c r="G456" i="130"/>
  <c r="E455" i="130"/>
  <c r="G507" i="130"/>
  <c r="E499" i="130"/>
  <c r="F507" i="130"/>
  <c r="F821" i="130"/>
  <c r="G821" i="130"/>
  <c r="G419" i="130"/>
  <c r="F419" i="130"/>
  <c r="F673" i="130"/>
  <c r="G673" i="130"/>
  <c r="G862" i="130"/>
  <c r="G995" i="130"/>
  <c r="F995" i="130"/>
  <c r="E7" i="130"/>
  <c r="G11" i="130"/>
  <c r="F11" i="130"/>
  <c r="F1156" i="130"/>
  <c r="G1156" i="130"/>
  <c r="E379" i="130"/>
  <c r="G380" i="130"/>
  <c r="G359" i="130"/>
  <c r="F359" i="130"/>
  <c r="G150" i="130"/>
  <c r="F150" i="130"/>
  <c r="E145" i="130"/>
  <c r="G145" i="130" s="1"/>
  <c r="G175" i="130"/>
  <c r="F175" i="130"/>
  <c r="G959" i="130"/>
  <c r="F959" i="130"/>
  <c r="E589" i="130"/>
  <c r="G349" i="130"/>
  <c r="F349" i="130"/>
  <c r="D348" i="130"/>
  <c r="G1038" i="130"/>
  <c r="F1099" i="130"/>
  <c r="G1099" i="130"/>
  <c r="G113" i="130"/>
  <c r="E98" i="130"/>
  <c r="F456" i="130"/>
  <c r="F926" i="130"/>
  <c r="G141" i="130"/>
  <c r="E140" i="130"/>
  <c r="G325" i="130"/>
  <c r="E319" i="130"/>
  <c r="G319" i="130" s="1"/>
  <c r="G926" i="130"/>
  <c r="G609" i="130"/>
  <c r="F904" i="130"/>
  <c r="G904" i="130"/>
  <c r="D3" i="130"/>
  <c r="E965" i="130"/>
  <c r="G965" i="130" s="1"/>
  <c r="G966" i="130"/>
  <c r="F885" i="130"/>
  <c r="G885" i="130"/>
  <c r="E751" i="130"/>
  <c r="G752" i="130"/>
  <c r="F862" i="130"/>
  <c r="F802" i="130"/>
  <c r="D1114" i="130"/>
  <c r="D1074" i="130" s="1"/>
  <c r="G1137" i="130"/>
  <c r="G214" i="130"/>
  <c r="E199" i="130"/>
  <c r="F199" i="130" s="1"/>
  <c r="F214" i="130"/>
  <c r="G652" i="130"/>
  <c r="G1027" i="130"/>
  <c r="F1027" i="130"/>
  <c r="F626" i="130"/>
  <c r="D751" i="130"/>
  <c r="F989" i="128"/>
  <c r="F990" i="128"/>
  <c r="F992" i="128"/>
  <c r="F993" i="128"/>
  <c r="D988" i="128"/>
  <c r="D987" i="128" s="1"/>
  <c r="D991" i="128"/>
  <c r="E991" i="128"/>
  <c r="E988" i="128"/>
  <c r="E987" i="128" s="1"/>
  <c r="F834" i="128"/>
  <c r="E832" i="128"/>
  <c r="D832" i="128"/>
  <c r="E706" i="128"/>
  <c r="D706" i="128"/>
  <c r="F718" i="128"/>
  <c r="D378" i="130" l="1"/>
  <c r="E378" i="130"/>
  <c r="E198" i="130" s="1"/>
  <c r="F279" i="130"/>
  <c r="F1011" i="130"/>
  <c r="G925" i="130"/>
  <c r="F250" i="130"/>
  <c r="F455" i="130"/>
  <c r="G279" i="130"/>
  <c r="E272" i="130"/>
  <c r="G272" i="130" s="1"/>
  <c r="F145" i="130"/>
  <c r="G136" i="130"/>
  <c r="G1084" i="130"/>
  <c r="G566" i="130"/>
  <c r="F566" i="130"/>
  <c r="F1084" i="130"/>
  <c r="F1074" i="130"/>
  <c r="G589" i="130"/>
  <c r="F861" i="130"/>
  <c r="G677" i="130"/>
  <c r="F677" i="130"/>
  <c r="D750" i="130"/>
  <c r="F751" i="130"/>
  <c r="E3" i="130"/>
  <c r="G7" i="130"/>
  <c r="F319" i="130"/>
  <c r="G98" i="130"/>
  <c r="F98" i="130"/>
  <c r="G455" i="130"/>
  <c r="F140" i="130"/>
  <c r="D135" i="130"/>
  <c r="G199" i="130"/>
  <c r="F1114" i="130"/>
  <c r="G1114" i="130"/>
  <c r="F7" i="130"/>
  <c r="G140" i="130"/>
  <c r="E135" i="130"/>
  <c r="F348" i="130"/>
  <c r="G348" i="130"/>
  <c r="D341" i="130"/>
  <c r="F589" i="130"/>
  <c r="G499" i="130"/>
  <c r="F499" i="130"/>
  <c r="G1074" i="130"/>
  <c r="G751" i="130"/>
  <c r="F965" i="130"/>
  <c r="G379" i="130"/>
  <c r="G861" i="130"/>
  <c r="F379" i="130"/>
  <c r="E994" i="128"/>
  <c r="F991" i="128"/>
  <c r="D994" i="128"/>
  <c r="F994" i="128" s="1"/>
  <c r="F987" i="128"/>
  <c r="F988" i="128"/>
  <c r="F562" i="128"/>
  <c r="D561" i="128"/>
  <c r="D560" i="128" s="1"/>
  <c r="D563" i="128"/>
  <c r="E561" i="128"/>
  <c r="E560" i="128" s="1"/>
  <c r="E563" i="128"/>
  <c r="D464" i="128"/>
  <c r="E464" i="128"/>
  <c r="F378" i="130" l="1"/>
  <c r="G750" i="130"/>
  <c r="F272" i="130"/>
  <c r="F3" i="130"/>
  <c r="G3" i="130"/>
  <c r="G135" i="130"/>
  <c r="F135" i="130"/>
  <c r="G378" i="130"/>
  <c r="E197" i="130"/>
  <c r="F341" i="130"/>
  <c r="G341" i="130"/>
  <c r="D197" i="130"/>
  <c r="D198" i="130"/>
  <c r="D144" i="130"/>
  <c r="E144" i="130"/>
  <c r="F750" i="130"/>
  <c r="F560" i="128"/>
  <c r="F563" i="128"/>
  <c r="F561" i="128"/>
  <c r="F392" i="128"/>
  <c r="D391" i="128"/>
  <c r="E391" i="128"/>
  <c r="E381" i="128"/>
  <c r="D381" i="128"/>
  <c r="E250" i="128"/>
  <c r="D250" i="128"/>
  <c r="F254" i="128"/>
  <c r="D212" i="128"/>
  <c r="E212" i="128"/>
  <c r="F221" i="128"/>
  <c r="D194" i="128"/>
  <c r="E194" i="128"/>
  <c r="G197" i="130" l="1"/>
  <c r="F198" i="130"/>
  <c r="F197" i="130"/>
  <c r="D189" i="130"/>
  <c r="F144" i="130"/>
  <c r="G198" i="130"/>
  <c r="G144" i="130"/>
  <c r="E189" i="130"/>
  <c r="D182" i="128"/>
  <c r="E142" i="128"/>
  <c r="D142" i="128"/>
  <c r="F145" i="128"/>
  <c r="E97" i="128"/>
  <c r="G189" i="130" l="1"/>
  <c r="E196" i="130"/>
  <c r="F189" i="130"/>
  <c r="F117" i="128"/>
  <c r="D13" i="128"/>
  <c r="E13" i="128"/>
  <c r="F196" i="130" l="1"/>
  <c r="G196" i="130"/>
  <c r="G1086" i="128"/>
  <c r="F1086" i="128"/>
  <c r="E1085" i="128"/>
  <c r="D1085" i="128"/>
  <c r="G1083" i="128"/>
  <c r="F1083" i="128"/>
  <c r="G1082" i="128"/>
  <c r="F1082" i="128"/>
  <c r="E1080" i="128"/>
  <c r="D1080" i="128"/>
  <c r="G1078" i="128"/>
  <c r="F1078" i="128"/>
  <c r="E1077" i="128"/>
  <c r="D1077" i="128"/>
  <c r="G1075" i="128"/>
  <c r="F1075" i="128"/>
  <c r="G1074" i="128"/>
  <c r="F1074" i="128"/>
  <c r="E1073" i="128"/>
  <c r="D1073" i="128"/>
  <c r="G1071" i="128"/>
  <c r="F1071" i="128"/>
  <c r="E1070" i="128"/>
  <c r="D1070" i="128"/>
  <c r="G1069" i="128"/>
  <c r="F1069" i="128"/>
  <c r="E1068" i="128"/>
  <c r="D1068" i="128"/>
  <c r="G1066" i="128"/>
  <c r="F1066" i="128"/>
  <c r="G1065" i="128"/>
  <c r="F1065" i="128"/>
  <c r="E1064" i="128"/>
  <c r="D1064" i="128"/>
  <c r="G1063" i="128"/>
  <c r="F1063" i="128"/>
  <c r="G1062" i="128"/>
  <c r="F1062" i="128"/>
  <c r="E1061" i="128"/>
  <c r="D1061" i="128"/>
  <c r="G1058" i="128"/>
  <c r="F1058" i="128"/>
  <c r="E1057" i="128"/>
  <c r="D1057" i="128"/>
  <c r="D1056" i="128" s="1"/>
  <c r="G1055" i="128"/>
  <c r="F1055" i="128"/>
  <c r="G1054" i="128"/>
  <c r="F1054" i="128"/>
  <c r="E1053" i="128"/>
  <c r="D1053" i="128"/>
  <c r="D1052" i="128" s="1"/>
  <c r="G1051" i="128"/>
  <c r="F1051" i="128"/>
  <c r="E1050" i="128"/>
  <c r="D1050" i="128"/>
  <c r="G1048" i="128"/>
  <c r="F1048" i="128"/>
  <c r="G1047" i="128"/>
  <c r="F1047" i="128"/>
  <c r="E1046" i="128"/>
  <c r="D1046" i="128"/>
  <c r="G1045" i="128"/>
  <c r="F1045" i="128"/>
  <c r="G1044" i="128"/>
  <c r="F1044" i="128"/>
  <c r="E1043" i="128"/>
  <c r="D1043" i="128"/>
  <c r="G1040" i="128"/>
  <c r="F1040" i="128"/>
  <c r="G1039" i="128"/>
  <c r="F1039" i="128"/>
  <c r="G1038" i="128"/>
  <c r="F1038" i="128"/>
  <c r="G1037" i="128"/>
  <c r="F1037" i="128"/>
  <c r="G1036" i="128"/>
  <c r="F1036" i="128"/>
  <c r="G1035" i="128"/>
  <c r="F1035" i="128"/>
  <c r="G1034" i="128"/>
  <c r="F1034" i="128"/>
  <c r="E1033" i="128"/>
  <c r="D1033" i="128"/>
  <c r="G1032" i="128"/>
  <c r="F1032" i="128"/>
  <c r="G1031" i="128"/>
  <c r="F1031" i="128"/>
  <c r="E1030" i="128"/>
  <c r="E1029" i="128" s="1"/>
  <c r="D1030" i="128"/>
  <c r="G1028" i="128"/>
  <c r="F1028" i="128"/>
  <c r="E1027" i="128"/>
  <c r="D1027" i="128"/>
  <c r="G1025" i="128"/>
  <c r="F1025" i="128"/>
  <c r="G1024" i="128"/>
  <c r="F1024" i="128"/>
  <c r="G1023" i="128"/>
  <c r="F1023" i="128"/>
  <c r="F1022" i="128"/>
  <c r="G1021" i="128"/>
  <c r="F1021" i="128"/>
  <c r="E1020" i="128"/>
  <c r="D1020" i="128"/>
  <c r="G1019" i="128"/>
  <c r="F1019" i="128"/>
  <c r="G1018" i="128"/>
  <c r="F1018" i="128"/>
  <c r="E1017" i="128"/>
  <c r="D1017" i="128"/>
  <c r="G1014" i="128"/>
  <c r="F1014" i="128"/>
  <c r="E1013" i="128"/>
  <c r="E1012" i="128" s="1"/>
  <c r="D1013" i="128"/>
  <c r="D1012" i="128" s="1"/>
  <c r="G1010" i="128"/>
  <c r="F1010" i="128"/>
  <c r="G1009" i="128"/>
  <c r="F1009" i="128"/>
  <c r="E1008" i="128"/>
  <c r="D1008" i="128"/>
  <c r="G1007" i="128"/>
  <c r="F1007" i="128"/>
  <c r="G1006" i="128"/>
  <c r="F1006" i="128"/>
  <c r="E1005" i="128"/>
  <c r="D1005" i="128"/>
  <c r="G1001" i="128"/>
  <c r="F1001" i="128"/>
  <c r="G1000" i="128"/>
  <c r="F1000" i="128"/>
  <c r="D998" i="128"/>
  <c r="E998" i="128"/>
  <c r="G997" i="128"/>
  <c r="F997" i="128"/>
  <c r="E996" i="128"/>
  <c r="D996" i="128"/>
  <c r="G986" i="128"/>
  <c r="F986" i="128"/>
  <c r="G985" i="128"/>
  <c r="F985" i="128"/>
  <c r="G984" i="128"/>
  <c r="F984" i="128"/>
  <c r="G983" i="128"/>
  <c r="F983" i="128"/>
  <c r="E982" i="128"/>
  <c r="D982" i="128"/>
  <c r="D981" i="128" s="1"/>
  <c r="D980" i="128" s="1"/>
  <c r="G979" i="128"/>
  <c r="F979" i="128"/>
  <c r="G978" i="128"/>
  <c r="F978" i="128"/>
  <c r="E977" i="128"/>
  <c r="D977" i="128"/>
  <c r="D976" i="128" s="1"/>
  <c r="G975" i="128"/>
  <c r="F975" i="128"/>
  <c r="G974" i="128"/>
  <c r="F974" i="128"/>
  <c r="G973" i="128"/>
  <c r="F973" i="128"/>
  <c r="E972" i="128"/>
  <c r="D972" i="128"/>
  <c r="G971" i="128"/>
  <c r="F971" i="128"/>
  <c r="G970" i="128"/>
  <c r="F970" i="128"/>
  <c r="E969" i="128"/>
  <c r="E968" i="128" s="1"/>
  <c r="D969" i="128"/>
  <c r="D968" i="128" s="1"/>
  <c r="G966" i="128"/>
  <c r="F966" i="128"/>
  <c r="G965" i="128"/>
  <c r="F965" i="128"/>
  <c r="G964" i="128"/>
  <c r="F964" i="128"/>
  <c r="G963" i="128"/>
  <c r="F963" i="128"/>
  <c r="G962" i="128"/>
  <c r="F962" i="128"/>
  <c r="E961" i="128"/>
  <c r="D961" i="128"/>
  <c r="G960" i="128"/>
  <c r="F960" i="128"/>
  <c r="G959" i="128"/>
  <c r="F959" i="128"/>
  <c r="E958" i="128"/>
  <c r="D958" i="128"/>
  <c r="D957" i="128" s="1"/>
  <c r="G955" i="128"/>
  <c r="F955" i="128"/>
  <c r="E954" i="128"/>
  <c r="D954" i="128"/>
  <c r="G952" i="128"/>
  <c r="F952" i="128"/>
  <c r="G951" i="128"/>
  <c r="F951" i="128"/>
  <c r="E950" i="128"/>
  <c r="E949" i="128" s="1"/>
  <c r="D950" i="128"/>
  <c r="G948" i="128"/>
  <c r="F948" i="128"/>
  <c r="G947" i="128"/>
  <c r="F947" i="128"/>
  <c r="E946" i="128"/>
  <c r="E945" i="128" s="1"/>
  <c r="D946" i="128"/>
  <c r="G944" i="128"/>
  <c r="F944" i="128"/>
  <c r="G943" i="128"/>
  <c r="F943" i="128"/>
  <c r="E942" i="128"/>
  <c r="E941" i="128" s="1"/>
  <c r="D942" i="128"/>
  <c r="G939" i="128"/>
  <c r="F939" i="128"/>
  <c r="E938" i="128"/>
  <c r="D938" i="128"/>
  <c r="G937" i="128"/>
  <c r="F937" i="128"/>
  <c r="E936" i="128"/>
  <c r="D936" i="128"/>
  <c r="G934" i="128"/>
  <c r="F934" i="128"/>
  <c r="E933" i="128"/>
  <c r="D933" i="128"/>
  <c r="D932" i="128" s="1"/>
  <c r="G931" i="128"/>
  <c r="F931" i="128"/>
  <c r="G930" i="128"/>
  <c r="F930" i="128"/>
  <c r="G929" i="128"/>
  <c r="F929" i="128"/>
  <c r="E928" i="128"/>
  <c r="D928" i="128"/>
  <c r="G927" i="128"/>
  <c r="F927" i="128"/>
  <c r="E926" i="128"/>
  <c r="D926" i="128"/>
  <c r="G923" i="128"/>
  <c r="F923" i="128"/>
  <c r="G922" i="128"/>
  <c r="F922" i="128"/>
  <c r="E921" i="128"/>
  <c r="E920" i="128" s="1"/>
  <c r="D921" i="128"/>
  <c r="G919" i="128"/>
  <c r="F919" i="128"/>
  <c r="E918" i="128"/>
  <c r="D918" i="128"/>
  <c r="G917" i="128"/>
  <c r="F917" i="128"/>
  <c r="G916" i="128"/>
  <c r="F916" i="128"/>
  <c r="G915" i="128"/>
  <c r="F915" i="128"/>
  <c r="G914" i="128"/>
  <c r="F914" i="128"/>
  <c r="G913" i="128"/>
  <c r="F913" i="128"/>
  <c r="G912" i="128"/>
  <c r="F912" i="128"/>
  <c r="G911" i="128"/>
  <c r="F911" i="128"/>
  <c r="G910" i="128"/>
  <c r="F910" i="128"/>
  <c r="G909" i="128"/>
  <c r="F909" i="128"/>
  <c r="G908" i="128"/>
  <c r="F908" i="128"/>
  <c r="G907" i="128"/>
  <c r="F907" i="128"/>
  <c r="G906" i="128"/>
  <c r="F906" i="128"/>
  <c r="F905" i="128"/>
  <c r="G904" i="128"/>
  <c r="F904" i="128"/>
  <c r="E903" i="128"/>
  <c r="D903" i="128"/>
  <c r="G902" i="128"/>
  <c r="F902" i="128"/>
  <c r="F901" i="128"/>
  <c r="F900" i="128"/>
  <c r="G899" i="128"/>
  <c r="F899" i="128"/>
  <c r="E898" i="128"/>
  <c r="E897" i="128" s="1"/>
  <c r="D898" i="128"/>
  <c r="G894" i="128"/>
  <c r="F894" i="128"/>
  <c r="G893" i="128"/>
  <c r="F893" i="128"/>
  <c r="E892" i="128"/>
  <c r="D892" i="128"/>
  <c r="D891" i="128" s="1"/>
  <c r="G888" i="128"/>
  <c r="F888" i="128"/>
  <c r="G887" i="128"/>
  <c r="F887" i="128"/>
  <c r="E886" i="128"/>
  <c r="E885" i="128" s="1"/>
  <c r="E884" i="128" s="1"/>
  <c r="D886" i="128"/>
  <c r="D885" i="128" s="1"/>
  <c r="D884" i="128" s="1"/>
  <c r="G883" i="128"/>
  <c r="F883" i="128"/>
  <c r="E882" i="128"/>
  <c r="D882" i="128"/>
  <c r="D878" i="128" s="1"/>
  <c r="D877" i="128" s="1"/>
  <c r="E881" i="128"/>
  <c r="D881" i="128"/>
  <c r="F880" i="128"/>
  <c r="G879" i="128"/>
  <c r="F879" i="128"/>
  <c r="G876" i="128"/>
  <c r="F876" i="128"/>
  <c r="E875" i="128"/>
  <c r="D875" i="128"/>
  <c r="G874" i="128"/>
  <c r="F874" i="128"/>
  <c r="G873" i="128"/>
  <c r="F873" i="128"/>
  <c r="E872" i="128"/>
  <c r="E871" i="128" s="1"/>
  <c r="D872" i="128"/>
  <c r="D871" i="128" s="1"/>
  <c r="G869" i="128"/>
  <c r="F869" i="128"/>
  <c r="E868" i="128"/>
  <c r="D868" i="128"/>
  <c r="G867" i="128"/>
  <c r="F867" i="128"/>
  <c r="F866" i="128"/>
  <c r="G865" i="128"/>
  <c r="F865" i="128"/>
  <c r="E864" i="128"/>
  <c r="D864" i="128"/>
  <c r="G860" i="128"/>
  <c r="F860" i="128"/>
  <c r="G859" i="128"/>
  <c r="F859" i="128"/>
  <c r="G858" i="128"/>
  <c r="F858" i="128"/>
  <c r="G857" i="128"/>
  <c r="F857" i="128"/>
  <c r="G856" i="128"/>
  <c r="F856" i="128"/>
  <c r="G855" i="128"/>
  <c r="F855" i="128"/>
  <c r="G854" i="128"/>
  <c r="F854" i="128"/>
  <c r="G853" i="128"/>
  <c r="F853" i="128"/>
  <c r="G852" i="128"/>
  <c r="F852" i="128"/>
  <c r="G851" i="128"/>
  <c r="F851" i="128"/>
  <c r="G850" i="128"/>
  <c r="F850" i="128"/>
  <c r="G849" i="128"/>
  <c r="F849" i="128"/>
  <c r="G848" i="128"/>
  <c r="F848" i="128"/>
  <c r="E847" i="128"/>
  <c r="D847" i="128"/>
  <c r="G846" i="128"/>
  <c r="F846" i="128"/>
  <c r="G845" i="128"/>
  <c r="F845" i="128"/>
  <c r="G843" i="128"/>
  <c r="F843" i="128"/>
  <c r="E842" i="128"/>
  <c r="D842" i="128"/>
  <c r="D841" i="128" s="1"/>
  <c r="G839" i="128"/>
  <c r="F839" i="128"/>
  <c r="G838" i="128"/>
  <c r="F838" i="128"/>
  <c r="G837" i="128"/>
  <c r="F837" i="128"/>
  <c r="E836" i="128"/>
  <c r="D836" i="128"/>
  <c r="G835" i="128"/>
  <c r="F835" i="128"/>
  <c r="G833" i="128"/>
  <c r="F833" i="128"/>
  <c r="E831" i="128"/>
  <c r="F829" i="128"/>
  <c r="E828" i="128"/>
  <c r="D828" i="128"/>
  <c r="G827" i="128"/>
  <c r="F827" i="128"/>
  <c r="G826" i="128"/>
  <c r="F826" i="128"/>
  <c r="G825" i="128"/>
  <c r="F825" i="128"/>
  <c r="G824" i="128"/>
  <c r="F824" i="128"/>
  <c r="F823" i="128"/>
  <c r="G822" i="128"/>
  <c r="F822" i="128"/>
  <c r="G821" i="128"/>
  <c r="F821" i="128"/>
  <c r="G820" i="128"/>
  <c r="F820" i="128"/>
  <c r="G819" i="128"/>
  <c r="F819" i="128"/>
  <c r="G818" i="128"/>
  <c r="F818" i="128"/>
  <c r="G817" i="128"/>
  <c r="F817" i="128"/>
  <c r="G816" i="128"/>
  <c r="F816" i="128"/>
  <c r="E815" i="128"/>
  <c r="D815" i="128"/>
  <c r="G814" i="128"/>
  <c r="F814" i="128"/>
  <c r="G813" i="128"/>
  <c r="F813" i="128"/>
  <c r="F812" i="128"/>
  <c r="G811" i="128"/>
  <c r="F811" i="128"/>
  <c r="E810" i="128"/>
  <c r="D810" i="128"/>
  <c r="D809" i="128" s="1"/>
  <c r="G806" i="128"/>
  <c r="F806" i="128"/>
  <c r="E805" i="128"/>
  <c r="E804" i="128" s="1"/>
  <c r="D805" i="128"/>
  <c r="G803" i="128"/>
  <c r="F803" i="128"/>
  <c r="G802" i="128"/>
  <c r="F802" i="128"/>
  <c r="E801" i="128"/>
  <c r="D801" i="128"/>
  <c r="G800" i="128"/>
  <c r="F800" i="128"/>
  <c r="G799" i="128"/>
  <c r="F799" i="128"/>
  <c r="E798" i="128"/>
  <c r="D798" i="128"/>
  <c r="D797" i="128" s="1"/>
  <c r="G795" i="128"/>
  <c r="F795" i="128"/>
  <c r="G794" i="128"/>
  <c r="F794" i="128"/>
  <c r="E793" i="128"/>
  <c r="D793" i="128"/>
  <c r="G792" i="128"/>
  <c r="F792" i="128"/>
  <c r="G791" i="128"/>
  <c r="F791" i="128"/>
  <c r="E790" i="128"/>
  <c r="E789" i="128" s="1"/>
  <c r="D790" i="128"/>
  <c r="D789" i="128" s="1"/>
  <c r="G787" i="128"/>
  <c r="F787" i="128"/>
  <c r="G786" i="128"/>
  <c r="F786" i="128"/>
  <c r="G785" i="128"/>
  <c r="F785" i="128"/>
  <c r="G784" i="128"/>
  <c r="F784" i="128"/>
  <c r="G783" i="128"/>
  <c r="F783" i="128"/>
  <c r="G782" i="128"/>
  <c r="F782" i="128"/>
  <c r="G781" i="128"/>
  <c r="F781" i="128"/>
  <c r="G780" i="128"/>
  <c r="F780" i="128"/>
  <c r="G779" i="128"/>
  <c r="F779" i="128"/>
  <c r="G778" i="128"/>
  <c r="F778" i="128"/>
  <c r="G777" i="128"/>
  <c r="F777" i="128"/>
  <c r="G776" i="128"/>
  <c r="F776" i="128"/>
  <c r="F775" i="128"/>
  <c r="G774" i="128"/>
  <c r="F774" i="128"/>
  <c r="E773" i="128"/>
  <c r="D773" i="128"/>
  <c r="G772" i="128"/>
  <c r="F772" i="128"/>
  <c r="G771" i="128"/>
  <c r="F771" i="128"/>
  <c r="G770" i="128"/>
  <c r="F770" i="128"/>
  <c r="E769" i="128"/>
  <c r="D769" i="128"/>
  <c r="D768" i="128" s="1"/>
  <c r="G766" i="128"/>
  <c r="F766" i="128"/>
  <c r="F765" i="128"/>
  <c r="G764" i="128"/>
  <c r="F764" i="128"/>
  <c r="G763" i="128"/>
  <c r="F763" i="128"/>
  <c r="G762" i="128"/>
  <c r="F762" i="128"/>
  <c r="G761" i="128"/>
  <c r="F761" i="128"/>
  <c r="G760" i="128"/>
  <c r="F760" i="128"/>
  <c r="G759" i="128"/>
  <c r="F759" i="128"/>
  <c r="G758" i="128"/>
  <c r="F758" i="128"/>
  <c r="G757" i="128"/>
  <c r="F757" i="128"/>
  <c r="G756" i="128"/>
  <c r="F756" i="128"/>
  <c r="G755" i="128"/>
  <c r="F755" i="128"/>
  <c r="E754" i="128"/>
  <c r="D754" i="128"/>
  <c r="G753" i="128"/>
  <c r="F753" i="128"/>
  <c r="G752" i="128"/>
  <c r="F752" i="128"/>
  <c r="G751" i="128"/>
  <c r="F751" i="128"/>
  <c r="E750" i="128"/>
  <c r="D750" i="128"/>
  <c r="D749" i="128" s="1"/>
  <c r="G747" i="128"/>
  <c r="F747" i="128"/>
  <c r="E746" i="128"/>
  <c r="D746" i="128"/>
  <c r="F744" i="128"/>
  <c r="E743" i="128"/>
  <c r="D743" i="128"/>
  <c r="G742" i="128"/>
  <c r="F742" i="128"/>
  <c r="G741" i="128"/>
  <c r="F741" i="128"/>
  <c r="G740" i="128"/>
  <c r="F740" i="128"/>
  <c r="G739" i="128"/>
  <c r="F739" i="128"/>
  <c r="G738" i="128"/>
  <c r="F738" i="128"/>
  <c r="G737" i="128"/>
  <c r="F737" i="128"/>
  <c r="G736" i="128"/>
  <c r="F736" i="128"/>
  <c r="G735" i="128"/>
  <c r="F735" i="128"/>
  <c r="G734" i="128"/>
  <c r="F734" i="128"/>
  <c r="G733" i="128"/>
  <c r="F733" i="128"/>
  <c r="G732" i="128"/>
  <c r="F732" i="128"/>
  <c r="G731" i="128"/>
  <c r="F731" i="128"/>
  <c r="G730" i="128"/>
  <c r="F730" i="128"/>
  <c r="E729" i="128"/>
  <c r="D729" i="128"/>
  <c r="G728" i="128"/>
  <c r="F728" i="128"/>
  <c r="G727" i="128"/>
  <c r="F727" i="128"/>
  <c r="G725" i="128"/>
  <c r="F725" i="128"/>
  <c r="E724" i="128"/>
  <c r="E723" i="128" s="1"/>
  <c r="D724" i="128"/>
  <c r="D723" i="128" s="1"/>
  <c r="G721" i="128"/>
  <c r="F721" i="128"/>
  <c r="E720" i="128"/>
  <c r="E719" i="128" s="1"/>
  <c r="D720" i="128"/>
  <c r="D719" i="128"/>
  <c r="G717" i="128"/>
  <c r="F717" i="128"/>
  <c r="G716" i="128"/>
  <c r="F716" i="128"/>
  <c r="G715" i="128"/>
  <c r="F715" i="128"/>
  <c r="G714" i="128"/>
  <c r="F714" i="128"/>
  <c r="G713" i="128"/>
  <c r="F713" i="128"/>
  <c r="G712" i="128"/>
  <c r="F712" i="128"/>
  <c r="G711" i="128"/>
  <c r="F711" i="128"/>
  <c r="G710" i="128"/>
  <c r="F710" i="128"/>
  <c r="G709" i="128"/>
  <c r="F709" i="128"/>
  <c r="F708" i="128"/>
  <c r="G707" i="128"/>
  <c r="F707" i="128"/>
  <c r="G705" i="128"/>
  <c r="F705" i="128"/>
  <c r="G704" i="128"/>
  <c r="F704" i="128"/>
  <c r="F703" i="128"/>
  <c r="G702" i="128"/>
  <c r="F702" i="128"/>
  <c r="E701" i="128"/>
  <c r="D701" i="128"/>
  <c r="G696" i="128"/>
  <c r="F696" i="128"/>
  <c r="G695" i="128"/>
  <c r="F695" i="128"/>
  <c r="E694" i="128"/>
  <c r="D694" i="128"/>
  <c r="G693" i="128"/>
  <c r="F693" i="128"/>
  <c r="G692" i="128"/>
  <c r="F692" i="128"/>
  <c r="G691" i="128"/>
  <c r="F691" i="128"/>
  <c r="E690" i="128"/>
  <c r="E689" i="128" s="1"/>
  <c r="D690" i="128"/>
  <c r="D689" i="128" s="1"/>
  <c r="F687" i="128"/>
  <c r="G686" i="128"/>
  <c r="F686" i="128"/>
  <c r="G685" i="128"/>
  <c r="F685" i="128"/>
  <c r="G684" i="128"/>
  <c r="F684" i="128"/>
  <c r="G683" i="128"/>
  <c r="F683" i="128"/>
  <c r="G682" i="128"/>
  <c r="F682" i="128"/>
  <c r="G681" i="128"/>
  <c r="F681" i="128"/>
  <c r="E680" i="128"/>
  <c r="D680" i="128"/>
  <c r="G679" i="128"/>
  <c r="F679" i="128"/>
  <c r="G678" i="128"/>
  <c r="F678" i="128"/>
  <c r="E677" i="128"/>
  <c r="E676" i="128" s="1"/>
  <c r="D677" i="128"/>
  <c r="G674" i="128"/>
  <c r="F674" i="128"/>
  <c r="G673" i="128"/>
  <c r="F673" i="128"/>
  <c r="G672" i="128"/>
  <c r="F672" i="128"/>
  <c r="G671" i="128"/>
  <c r="F671" i="128"/>
  <c r="G670" i="128"/>
  <c r="F670" i="128"/>
  <c r="G669" i="128"/>
  <c r="F669" i="128"/>
  <c r="G668" i="128"/>
  <c r="F668" i="128"/>
  <c r="G667" i="128"/>
  <c r="F667" i="128"/>
  <c r="E666" i="128"/>
  <c r="D666" i="128"/>
  <c r="F663" i="128"/>
  <c r="E662" i="128"/>
  <c r="E661" i="128" s="1"/>
  <c r="E660" i="128" s="1"/>
  <c r="D662" i="128"/>
  <c r="D661" i="128" s="1"/>
  <c r="G659" i="128"/>
  <c r="F659" i="128"/>
  <c r="F658" i="128"/>
  <c r="G657" i="128"/>
  <c r="F657" i="128"/>
  <c r="G656" i="128"/>
  <c r="F656" i="128"/>
  <c r="G655" i="128"/>
  <c r="F655" i="128"/>
  <c r="G654" i="128"/>
  <c r="F654" i="128"/>
  <c r="F653" i="128"/>
  <c r="G652" i="128"/>
  <c r="F652" i="128"/>
  <c r="E651" i="128"/>
  <c r="D651" i="128"/>
  <c r="G650" i="128"/>
  <c r="F650" i="128"/>
  <c r="G649" i="128"/>
  <c r="F649" i="128"/>
  <c r="E648" i="128"/>
  <c r="D648" i="128"/>
  <c r="G644" i="128"/>
  <c r="F644" i="128"/>
  <c r="E643" i="128"/>
  <c r="D643" i="128"/>
  <c r="D642" i="128" s="1"/>
  <c r="D641" i="128" s="1"/>
  <c r="G640" i="128"/>
  <c r="F640" i="128"/>
  <c r="F639" i="128"/>
  <c r="G638" i="128"/>
  <c r="F638" i="128"/>
  <c r="G637" i="128"/>
  <c r="F637" i="128"/>
  <c r="G636" i="128"/>
  <c r="F636" i="128"/>
  <c r="G635" i="128"/>
  <c r="F635" i="128"/>
  <c r="G634" i="128"/>
  <c r="F634" i="128"/>
  <c r="G633" i="128"/>
  <c r="F633" i="128"/>
  <c r="E632" i="128"/>
  <c r="D632" i="128"/>
  <c r="G631" i="128"/>
  <c r="F631" i="128"/>
  <c r="G630" i="128"/>
  <c r="F630" i="128"/>
  <c r="E629" i="128"/>
  <c r="E628" i="128" s="1"/>
  <c r="D629" i="128"/>
  <c r="D628" i="128" s="1"/>
  <c r="G626" i="128"/>
  <c r="F626" i="128"/>
  <c r="E625" i="128"/>
  <c r="E624" i="128" s="1"/>
  <c r="E623" i="128" s="1"/>
  <c r="D625" i="128"/>
  <c r="G622" i="128"/>
  <c r="F622" i="128"/>
  <c r="G621" i="128"/>
  <c r="F621" i="128"/>
  <c r="G620" i="128"/>
  <c r="F620" i="128"/>
  <c r="G619" i="128"/>
  <c r="F619" i="128"/>
  <c r="G618" i="128"/>
  <c r="F618" i="128"/>
  <c r="G617" i="128"/>
  <c r="F617" i="128"/>
  <c r="G616" i="128"/>
  <c r="F616" i="128"/>
  <c r="E615" i="128"/>
  <c r="D615" i="128"/>
  <c r="G614" i="128"/>
  <c r="F614" i="128"/>
  <c r="G613" i="128"/>
  <c r="F613" i="128"/>
  <c r="E612" i="128"/>
  <c r="D612" i="128"/>
  <c r="D611" i="128" s="1"/>
  <c r="G609" i="128"/>
  <c r="F609" i="128"/>
  <c r="G608" i="128"/>
  <c r="F608" i="128"/>
  <c r="G607" i="128"/>
  <c r="F607" i="128"/>
  <c r="G606" i="128"/>
  <c r="F606" i="128"/>
  <c r="G605" i="128"/>
  <c r="F605" i="128"/>
  <c r="G604" i="128"/>
  <c r="F604" i="128"/>
  <c r="E603" i="128"/>
  <c r="D603" i="128"/>
  <c r="G602" i="128"/>
  <c r="F602" i="128"/>
  <c r="G601" i="128"/>
  <c r="F601" i="128"/>
  <c r="G600" i="128"/>
  <c r="F600" i="128"/>
  <c r="E599" i="128"/>
  <c r="D599" i="128"/>
  <c r="D598" i="128" s="1"/>
  <c r="G596" i="128"/>
  <c r="F596" i="128"/>
  <c r="E595" i="128"/>
  <c r="D595" i="128"/>
  <c r="F593" i="128"/>
  <c r="F592" i="128"/>
  <c r="G591" i="128"/>
  <c r="F591" i="128"/>
  <c r="G590" i="128"/>
  <c r="F590" i="128"/>
  <c r="G589" i="128"/>
  <c r="F589" i="128"/>
  <c r="G588" i="128"/>
  <c r="F588" i="128"/>
  <c r="G587" i="128"/>
  <c r="F587" i="128"/>
  <c r="G586" i="128"/>
  <c r="F586" i="128"/>
  <c r="G585" i="128"/>
  <c r="F585" i="128"/>
  <c r="G584" i="128"/>
  <c r="F584" i="128"/>
  <c r="E583" i="128"/>
  <c r="E582" i="128" s="1"/>
  <c r="D583" i="128"/>
  <c r="D582" i="128"/>
  <c r="G580" i="128"/>
  <c r="F580" i="128"/>
  <c r="G579" i="128"/>
  <c r="F579" i="128"/>
  <c r="G578" i="128"/>
  <c r="F578" i="128"/>
  <c r="G577" i="128"/>
  <c r="F577" i="128"/>
  <c r="G576" i="128"/>
  <c r="F576" i="128"/>
  <c r="G575" i="128"/>
  <c r="F575" i="128"/>
  <c r="G574" i="128"/>
  <c r="F574" i="128"/>
  <c r="G573" i="128"/>
  <c r="F573" i="128"/>
  <c r="E572" i="128"/>
  <c r="D572" i="128"/>
  <c r="G571" i="128"/>
  <c r="F571" i="128"/>
  <c r="F570" i="128"/>
  <c r="F569" i="128"/>
  <c r="G568" i="128"/>
  <c r="F568" i="128"/>
  <c r="E567" i="128"/>
  <c r="E566" i="128" s="1"/>
  <c r="D567" i="128"/>
  <c r="D566" i="128" s="1"/>
  <c r="D565" i="128" s="1"/>
  <c r="G559" i="128"/>
  <c r="F559" i="128"/>
  <c r="G558" i="128"/>
  <c r="F558" i="128"/>
  <c r="G557" i="128"/>
  <c r="F557" i="128"/>
  <c r="G556" i="128"/>
  <c r="F556" i="128"/>
  <c r="G555" i="128"/>
  <c r="F555" i="128"/>
  <c r="G554" i="128"/>
  <c r="F554" i="128"/>
  <c r="G553" i="128"/>
  <c r="F553" i="128"/>
  <c r="G552" i="128"/>
  <c r="F552" i="128"/>
  <c r="G551" i="128"/>
  <c r="F551" i="128"/>
  <c r="G550" i="128"/>
  <c r="F550" i="128"/>
  <c r="G549" i="128"/>
  <c r="F549" i="128"/>
  <c r="E548" i="128"/>
  <c r="D548" i="128"/>
  <c r="G547" i="128"/>
  <c r="F547" i="128"/>
  <c r="F546" i="128"/>
  <c r="G545" i="128"/>
  <c r="F545" i="128"/>
  <c r="E544" i="128"/>
  <c r="D544" i="128"/>
  <c r="D543" i="128" s="1"/>
  <c r="G538" i="128"/>
  <c r="F538" i="128"/>
  <c r="D537" i="128"/>
  <c r="G536" i="128"/>
  <c r="F536" i="128"/>
  <c r="G535" i="128"/>
  <c r="F535" i="128"/>
  <c r="G534" i="128"/>
  <c r="F534" i="128"/>
  <c r="G533" i="128"/>
  <c r="F533" i="128"/>
  <c r="G532" i="128"/>
  <c r="F532" i="128"/>
  <c r="G531" i="128"/>
  <c r="F531" i="128"/>
  <c r="G530" i="128"/>
  <c r="F530" i="128"/>
  <c r="G529" i="128"/>
  <c r="F529" i="128"/>
  <c r="D528" i="128"/>
  <c r="G527" i="128"/>
  <c r="F527" i="128"/>
  <c r="G526" i="128"/>
  <c r="F526" i="128"/>
  <c r="G525" i="128"/>
  <c r="F525" i="128"/>
  <c r="G524" i="128"/>
  <c r="F524" i="128"/>
  <c r="G523" i="128"/>
  <c r="F523" i="128"/>
  <c r="G522" i="128"/>
  <c r="F522" i="128"/>
  <c r="G521" i="128"/>
  <c r="F521" i="128"/>
  <c r="G520" i="128"/>
  <c r="F520" i="128"/>
  <c r="G519" i="128"/>
  <c r="F519" i="128"/>
  <c r="G518" i="128"/>
  <c r="F518" i="128"/>
  <c r="G517" i="128"/>
  <c r="F517" i="128"/>
  <c r="G516" i="128"/>
  <c r="F516" i="128"/>
  <c r="G515" i="128"/>
  <c r="F515" i="128"/>
  <c r="G514" i="128"/>
  <c r="F514" i="128"/>
  <c r="G513" i="128"/>
  <c r="F513" i="128"/>
  <c r="G512" i="128"/>
  <c r="F512" i="128"/>
  <c r="G511" i="128"/>
  <c r="F511" i="128"/>
  <c r="G510" i="128"/>
  <c r="F510" i="128"/>
  <c r="G509" i="128"/>
  <c r="F509" i="128"/>
  <c r="G508" i="128"/>
  <c r="F508" i="128"/>
  <c r="G507" i="128"/>
  <c r="F507" i="128"/>
  <c r="G506" i="128"/>
  <c r="F506" i="128"/>
  <c r="G505" i="128"/>
  <c r="F505" i="128"/>
  <c r="G504" i="128"/>
  <c r="F504" i="128"/>
  <c r="G503" i="128"/>
  <c r="F503" i="128"/>
  <c r="G502" i="128"/>
  <c r="F502" i="128"/>
  <c r="G501" i="128"/>
  <c r="F501" i="128"/>
  <c r="G500" i="128"/>
  <c r="F500" i="128"/>
  <c r="G499" i="128"/>
  <c r="F499" i="128"/>
  <c r="G498" i="128"/>
  <c r="F498" i="128"/>
  <c r="G497" i="128"/>
  <c r="F497" i="128"/>
  <c r="G496" i="128"/>
  <c r="F496" i="128"/>
  <c r="G495" i="128"/>
  <c r="F495" i="128"/>
  <c r="G494" i="128"/>
  <c r="F494" i="128"/>
  <c r="G493" i="128"/>
  <c r="F493" i="128"/>
  <c r="G492" i="128"/>
  <c r="F492" i="128"/>
  <c r="G491" i="128"/>
  <c r="F491" i="128"/>
  <c r="G490" i="128"/>
  <c r="F490" i="128"/>
  <c r="E489" i="128"/>
  <c r="G487" i="128"/>
  <c r="F487" i="128"/>
  <c r="E486" i="128"/>
  <c r="D486" i="128"/>
  <c r="D485" i="128" s="1"/>
  <c r="G483" i="128"/>
  <c r="F483" i="128"/>
  <c r="E482" i="128"/>
  <c r="D482" i="128"/>
  <c r="G481" i="128"/>
  <c r="F481" i="128"/>
  <c r="G480" i="128"/>
  <c r="F480" i="128"/>
  <c r="E479" i="128"/>
  <c r="D479" i="128"/>
  <c r="D478" i="128" s="1"/>
  <c r="G475" i="128"/>
  <c r="F475" i="128"/>
  <c r="E474" i="128"/>
  <c r="D474" i="128"/>
  <c r="D473" i="128" s="1"/>
  <c r="G472" i="128"/>
  <c r="F472" i="128"/>
  <c r="E471" i="128"/>
  <c r="E470" i="128" s="1"/>
  <c r="D471" i="128"/>
  <c r="G468" i="128"/>
  <c r="F468" i="128"/>
  <c r="E467" i="128"/>
  <c r="E469" i="128" s="1"/>
  <c r="D467" i="128"/>
  <c r="F466" i="128"/>
  <c r="F465" i="128"/>
  <c r="G462" i="128"/>
  <c r="F462" i="128"/>
  <c r="G461" i="128"/>
  <c r="F461" i="128"/>
  <c r="E460" i="128"/>
  <c r="E459" i="128" s="1"/>
  <c r="D460" i="128"/>
  <c r="D459" i="128" s="1"/>
  <c r="G458" i="128"/>
  <c r="F458" i="128"/>
  <c r="G457" i="128"/>
  <c r="F457" i="128"/>
  <c r="G456" i="128"/>
  <c r="F456" i="128"/>
  <c r="F455" i="128"/>
  <c r="G454" i="128"/>
  <c r="F454" i="128"/>
  <c r="G453" i="128"/>
  <c r="F453" i="128"/>
  <c r="G452" i="128"/>
  <c r="F452" i="128"/>
  <c r="G451" i="128"/>
  <c r="F451" i="128"/>
  <c r="G450" i="128"/>
  <c r="F450" i="128"/>
  <c r="G449" i="128"/>
  <c r="F449" i="128"/>
  <c r="E448" i="128"/>
  <c r="D448" i="128"/>
  <c r="G447" i="128"/>
  <c r="F447" i="128"/>
  <c r="G446" i="128"/>
  <c r="F446" i="128"/>
  <c r="F445" i="128"/>
  <c r="G444" i="128"/>
  <c r="F444" i="128"/>
  <c r="E443" i="128"/>
  <c r="E442" i="128" s="1"/>
  <c r="D443" i="128"/>
  <c r="G441" i="128"/>
  <c r="F441" i="128"/>
  <c r="G438" i="128"/>
  <c r="F438" i="128"/>
  <c r="E437" i="128"/>
  <c r="E436" i="128" s="1"/>
  <c r="D437" i="128"/>
  <c r="D436" i="128" s="1"/>
  <c r="F435" i="128"/>
  <c r="E434" i="128"/>
  <c r="D434" i="128"/>
  <c r="G433" i="128"/>
  <c r="F433" i="128"/>
  <c r="G432" i="128"/>
  <c r="F432" i="128"/>
  <c r="G431" i="128"/>
  <c r="F431" i="128"/>
  <c r="G430" i="128"/>
  <c r="F430" i="128"/>
  <c r="G429" i="128"/>
  <c r="F429" i="128"/>
  <c r="G428" i="128"/>
  <c r="F428" i="128"/>
  <c r="G427" i="128"/>
  <c r="F427" i="128"/>
  <c r="G426" i="128"/>
  <c r="F426" i="128"/>
  <c r="E425" i="128"/>
  <c r="D425" i="128"/>
  <c r="G424" i="128"/>
  <c r="F424" i="128"/>
  <c r="G423" i="128"/>
  <c r="F423" i="128"/>
  <c r="E422" i="128"/>
  <c r="E421" i="128" s="1"/>
  <c r="D422" i="128"/>
  <c r="D421" i="128" s="1"/>
  <c r="G420" i="128"/>
  <c r="F420" i="128"/>
  <c r="G418" i="128"/>
  <c r="F418" i="128"/>
  <c r="E417" i="128"/>
  <c r="D417" i="128"/>
  <c r="G416" i="128"/>
  <c r="F416" i="128"/>
  <c r="G415" i="128"/>
  <c r="F415" i="128"/>
  <c r="G414" i="128"/>
  <c r="F414" i="128"/>
  <c r="F413" i="128"/>
  <c r="G412" i="128"/>
  <c r="F412" i="128"/>
  <c r="G411" i="128"/>
  <c r="F411" i="128"/>
  <c r="E410" i="128"/>
  <c r="D410" i="128"/>
  <c r="G409" i="128"/>
  <c r="F409" i="128"/>
  <c r="G408" i="128"/>
  <c r="F408" i="128"/>
  <c r="E407" i="128"/>
  <c r="D407" i="128"/>
  <c r="G404" i="128"/>
  <c r="F404" i="128"/>
  <c r="E403" i="128"/>
  <c r="D403" i="128"/>
  <c r="D402" i="128" s="1"/>
  <c r="G401" i="128"/>
  <c r="F401" i="128"/>
  <c r="G400" i="128"/>
  <c r="F400" i="128"/>
  <c r="G399" i="128"/>
  <c r="F399" i="128"/>
  <c r="G398" i="128"/>
  <c r="F398" i="128"/>
  <c r="G397" i="128"/>
  <c r="F397" i="128"/>
  <c r="G396" i="128"/>
  <c r="F396" i="128"/>
  <c r="E395" i="128"/>
  <c r="D395" i="128"/>
  <c r="D394" i="128" s="1"/>
  <c r="F393" i="128"/>
  <c r="G390" i="128"/>
  <c r="F390" i="128"/>
  <c r="G389" i="128"/>
  <c r="F389" i="128"/>
  <c r="G388" i="128"/>
  <c r="F388" i="128"/>
  <c r="G387" i="128"/>
  <c r="F387" i="128"/>
  <c r="G386" i="128"/>
  <c r="F386" i="128"/>
  <c r="G385" i="128"/>
  <c r="F385" i="128"/>
  <c r="E384" i="128"/>
  <c r="D384" i="128"/>
  <c r="D383" i="128" s="1"/>
  <c r="G380" i="128"/>
  <c r="F380" i="128"/>
  <c r="E379" i="128"/>
  <c r="D379" i="128"/>
  <c r="D378" i="128" s="1"/>
  <c r="G377" i="128"/>
  <c r="F377" i="128"/>
  <c r="G376" i="128"/>
  <c r="F376" i="128"/>
  <c r="G375" i="128"/>
  <c r="F375" i="128"/>
  <c r="G374" i="128"/>
  <c r="F374" i="128"/>
  <c r="G373" i="128"/>
  <c r="F373" i="128"/>
  <c r="G372" i="128"/>
  <c r="F372" i="128"/>
  <c r="G371" i="128"/>
  <c r="F371" i="128"/>
  <c r="E370" i="128"/>
  <c r="D370" i="128"/>
  <c r="G369" i="128"/>
  <c r="F369" i="128"/>
  <c r="G368" i="128"/>
  <c r="F368" i="128"/>
  <c r="E367" i="128"/>
  <c r="D367" i="128"/>
  <c r="D366" i="128" s="1"/>
  <c r="G362" i="128"/>
  <c r="F362" i="128"/>
  <c r="E361" i="128"/>
  <c r="E360" i="128" s="1"/>
  <c r="D361" i="128"/>
  <c r="D360" i="128" s="1"/>
  <c r="G359" i="128"/>
  <c r="F359" i="128"/>
  <c r="E358" i="128"/>
  <c r="D358" i="128"/>
  <c r="F356" i="128"/>
  <c r="G355" i="128"/>
  <c r="F355" i="128"/>
  <c r="G354" i="128"/>
  <c r="F354" i="128"/>
  <c r="E353" i="128"/>
  <c r="D353" i="128"/>
  <c r="F351" i="128"/>
  <c r="G350" i="128"/>
  <c r="F350" i="128"/>
  <c r="E349" i="128"/>
  <c r="D349" i="128"/>
  <c r="G348" i="128"/>
  <c r="F348" i="128"/>
  <c r="G347" i="128"/>
  <c r="F347" i="128"/>
  <c r="E346" i="128"/>
  <c r="D346" i="128"/>
  <c r="G343" i="128"/>
  <c r="F343" i="128"/>
  <c r="G342" i="128"/>
  <c r="F342" i="128"/>
  <c r="G341" i="128"/>
  <c r="F341" i="128"/>
  <c r="G340" i="128"/>
  <c r="F340" i="128"/>
  <c r="E339" i="128"/>
  <c r="D339" i="128"/>
  <c r="G338" i="128"/>
  <c r="F338" i="128"/>
  <c r="G337" i="128"/>
  <c r="F337" i="128"/>
  <c r="E336" i="128"/>
  <c r="D336" i="128"/>
  <c r="D335" i="128" s="1"/>
  <c r="G332" i="128"/>
  <c r="F332" i="128"/>
  <c r="E331" i="128"/>
  <c r="D331" i="128"/>
  <c r="D330" i="128" s="1"/>
  <c r="G329" i="128"/>
  <c r="F329" i="128"/>
  <c r="E328" i="128"/>
  <c r="D328" i="128"/>
  <c r="D327" i="128" s="1"/>
  <c r="G325" i="128"/>
  <c r="F325" i="128"/>
  <c r="G324" i="128"/>
  <c r="F324" i="128"/>
  <c r="E323" i="128"/>
  <c r="E322" i="128" s="1"/>
  <c r="D323" i="128"/>
  <c r="G321" i="128"/>
  <c r="F321" i="128"/>
  <c r="G320" i="128"/>
  <c r="F320" i="128"/>
  <c r="G319" i="128"/>
  <c r="F319" i="128"/>
  <c r="G318" i="128"/>
  <c r="F318" i="128"/>
  <c r="G317" i="128"/>
  <c r="F317" i="128"/>
  <c r="F316" i="128"/>
  <c r="G315" i="128"/>
  <c r="F315" i="128"/>
  <c r="E314" i="128"/>
  <c r="D314" i="128"/>
  <c r="G313" i="128"/>
  <c r="F313" i="128"/>
  <c r="G312" i="128"/>
  <c r="F312" i="128"/>
  <c r="E311" i="128"/>
  <c r="D311" i="128"/>
  <c r="D310" i="128" s="1"/>
  <c r="G308" i="128"/>
  <c r="F308" i="128"/>
  <c r="G307" i="128"/>
  <c r="F307" i="128"/>
  <c r="E306" i="128"/>
  <c r="D306" i="128"/>
  <c r="G305" i="128"/>
  <c r="F305" i="128"/>
  <c r="G302" i="128"/>
  <c r="F302" i="128"/>
  <c r="E301" i="128"/>
  <c r="E149" i="128" s="1"/>
  <c r="D301" i="128"/>
  <c r="F299" i="128"/>
  <c r="G298" i="128"/>
  <c r="F298" i="128"/>
  <c r="G297" i="128"/>
  <c r="F297" i="128"/>
  <c r="E296" i="128"/>
  <c r="D296" i="128"/>
  <c r="G294" i="128"/>
  <c r="F294" i="128"/>
  <c r="G293" i="128"/>
  <c r="F293" i="128"/>
  <c r="E292" i="128"/>
  <c r="D292" i="128"/>
  <c r="G291" i="128"/>
  <c r="F291" i="128"/>
  <c r="G290" i="128"/>
  <c r="F290" i="128"/>
  <c r="E289" i="128"/>
  <c r="D289" i="128"/>
  <c r="D288" i="128" s="1"/>
  <c r="G286" i="128"/>
  <c r="F286" i="128"/>
  <c r="E285" i="128"/>
  <c r="D285" i="128"/>
  <c r="G282" i="128"/>
  <c r="F282" i="128"/>
  <c r="E281" i="128"/>
  <c r="D281" i="128"/>
  <c r="D280" i="128" s="1"/>
  <c r="G279" i="128"/>
  <c r="F279" i="128"/>
  <c r="G278" i="128"/>
  <c r="F278" i="128"/>
  <c r="G277" i="128"/>
  <c r="F277" i="128"/>
  <c r="G276" i="128"/>
  <c r="F276" i="128"/>
  <c r="G275" i="128"/>
  <c r="F275" i="128"/>
  <c r="G274" i="128"/>
  <c r="F274" i="128"/>
  <c r="G273" i="128"/>
  <c r="F273" i="128"/>
  <c r="G272" i="128"/>
  <c r="F272" i="128"/>
  <c r="G271" i="128"/>
  <c r="F271" i="128"/>
  <c r="G270" i="128"/>
  <c r="F270" i="128"/>
  <c r="E269" i="128"/>
  <c r="D269" i="128"/>
  <c r="D268" i="128"/>
  <c r="G265" i="128"/>
  <c r="F265" i="128"/>
  <c r="E264" i="128"/>
  <c r="D264" i="128"/>
  <c r="G263" i="128"/>
  <c r="F263" i="128"/>
  <c r="G262" i="128"/>
  <c r="F262" i="128"/>
  <c r="E261" i="128"/>
  <c r="E260" i="128" s="1"/>
  <c r="D261" i="128"/>
  <c r="G258" i="128"/>
  <c r="F258" i="128"/>
  <c r="E257" i="128"/>
  <c r="D257" i="128"/>
  <c r="G255" i="128"/>
  <c r="F255" i="128"/>
  <c r="F253" i="128"/>
  <c r="G252" i="128"/>
  <c r="F252" i="128"/>
  <c r="G251" i="128"/>
  <c r="F251" i="128"/>
  <c r="F250" i="128"/>
  <c r="G249" i="128"/>
  <c r="F249" i="128"/>
  <c r="F248" i="128"/>
  <c r="G247" i="128"/>
  <c r="F247" i="128"/>
  <c r="E246" i="128"/>
  <c r="D246" i="128"/>
  <c r="D245" i="128" s="1"/>
  <c r="G244" i="128"/>
  <c r="F244" i="128"/>
  <c r="G242" i="128"/>
  <c r="F242" i="128"/>
  <c r="E241" i="128"/>
  <c r="D241" i="128"/>
  <c r="D240" i="128"/>
  <c r="G238" i="128"/>
  <c r="F238" i="128"/>
  <c r="G237" i="128"/>
  <c r="F237" i="128"/>
  <c r="E236" i="128"/>
  <c r="D236" i="128"/>
  <c r="D235" i="128" s="1"/>
  <c r="G234" i="128"/>
  <c r="F234" i="128"/>
  <c r="G233" i="128"/>
  <c r="F233" i="128"/>
  <c r="G232" i="128"/>
  <c r="F232" i="128"/>
  <c r="E231" i="128"/>
  <c r="D231" i="128"/>
  <c r="D135" i="128" s="1"/>
  <c r="G230" i="128"/>
  <c r="F230" i="128"/>
  <c r="G229" i="128"/>
  <c r="F229" i="128"/>
  <c r="E228" i="128"/>
  <c r="D228" i="128"/>
  <c r="F226" i="128"/>
  <c r="E225" i="128"/>
  <c r="D225" i="128"/>
  <c r="G224" i="128"/>
  <c r="F224" i="128"/>
  <c r="G223" i="128"/>
  <c r="F223" i="128"/>
  <c r="E222" i="128"/>
  <c r="E139" i="128" s="1"/>
  <c r="D222" i="128"/>
  <c r="G220" i="128"/>
  <c r="F220" i="128"/>
  <c r="G219" i="128"/>
  <c r="F219" i="128"/>
  <c r="G218" i="128"/>
  <c r="F218" i="128"/>
  <c r="G217" i="128"/>
  <c r="F217" i="128"/>
  <c r="G216" i="128"/>
  <c r="F216" i="128"/>
  <c r="G215" i="128"/>
  <c r="F215" i="128"/>
  <c r="G214" i="128"/>
  <c r="F214" i="128"/>
  <c r="G213" i="128"/>
  <c r="F213" i="128"/>
  <c r="G212" i="128"/>
  <c r="G211" i="128"/>
  <c r="F211" i="128"/>
  <c r="G210" i="128"/>
  <c r="F210" i="128"/>
  <c r="G209" i="128"/>
  <c r="F209" i="128"/>
  <c r="G208" i="128"/>
  <c r="F208" i="128"/>
  <c r="E207" i="128"/>
  <c r="D207" i="128"/>
  <c r="D206" i="128" s="1"/>
  <c r="G205" i="128"/>
  <c r="F205" i="128"/>
  <c r="E204" i="128"/>
  <c r="D204" i="128"/>
  <c r="G202" i="128"/>
  <c r="F202" i="128"/>
  <c r="G201" i="128"/>
  <c r="F201" i="128"/>
  <c r="G200" i="128"/>
  <c r="F200" i="128"/>
  <c r="G199" i="128"/>
  <c r="F199" i="128"/>
  <c r="G198" i="128"/>
  <c r="F198" i="128"/>
  <c r="G197" i="128"/>
  <c r="F197" i="128"/>
  <c r="G196" i="128"/>
  <c r="F196" i="128"/>
  <c r="G195" i="128"/>
  <c r="F195" i="128"/>
  <c r="G193" i="128"/>
  <c r="F193" i="128"/>
  <c r="G192" i="128"/>
  <c r="F192" i="128"/>
  <c r="E191" i="128"/>
  <c r="D191" i="128"/>
  <c r="D190" i="128" s="1"/>
  <c r="G184" i="128"/>
  <c r="F184" i="128"/>
  <c r="G183" i="128"/>
  <c r="F183" i="128"/>
  <c r="E182" i="128"/>
  <c r="G182" i="128" s="1"/>
  <c r="G181" i="128"/>
  <c r="F181" i="128"/>
  <c r="E180" i="128"/>
  <c r="D180" i="128"/>
  <c r="E177" i="128"/>
  <c r="G177" i="128" s="1"/>
  <c r="D176" i="128"/>
  <c r="G176" i="128" s="1"/>
  <c r="G174" i="128"/>
  <c r="F174" i="128"/>
  <c r="E173" i="128"/>
  <c r="D173" i="128"/>
  <c r="G170" i="128"/>
  <c r="F170" i="128"/>
  <c r="G169" i="128"/>
  <c r="F169" i="128"/>
  <c r="G168" i="128"/>
  <c r="F168" i="128"/>
  <c r="G167" i="128"/>
  <c r="F167" i="128"/>
  <c r="E166" i="128"/>
  <c r="D166" i="128"/>
  <c r="D165" i="128"/>
  <c r="D164" i="128" s="1"/>
  <c r="E163" i="128"/>
  <c r="E162" i="128" s="1"/>
  <c r="D163" i="128"/>
  <c r="D162" i="128" s="1"/>
  <c r="E161" i="128"/>
  <c r="D161" i="128"/>
  <c r="E160" i="128"/>
  <c r="D160" i="128"/>
  <c r="E159" i="128"/>
  <c r="D159" i="128"/>
  <c r="E158" i="128"/>
  <c r="D158" i="128"/>
  <c r="E157" i="128"/>
  <c r="D157" i="128"/>
  <c r="E156" i="128"/>
  <c r="D156" i="128"/>
  <c r="E155" i="128"/>
  <c r="D155" i="128"/>
  <c r="E154" i="128"/>
  <c r="D154" i="128"/>
  <c r="E153" i="128"/>
  <c r="D153" i="128"/>
  <c r="E152" i="128"/>
  <c r="D152" i="128"/>
  <c r="E151" i="128"/>
  <c r="D151" i="128"/>
  <c r="E150" i="128"/>
  <c r="D150" i="128"/>
  <c r="E148" i="128"/>
  <c r="D148" i="128"/>
  <c r="G144" i="128"/>
  <c r="F144" i="128"/>
  <c r="F143" i="128"/>
  <c r="F142" i="128"/>
  <c r="F130" i="128"/>
  <c r="G129" i="128"/>
  <c r="F129" i="128"/>
  <c r="E128" i="128"/>
  <c r="E123" i="128" s="1"/>
  <c r="D128" i="128"/>
  <c r="F128" i="128" s="1"/>
  <c r="G127" i="128"/>
  <c r="F127" i="128"/>
  <c r="G126" i="128"/>
  <c r="F126" i="128"/>
  <c r="G125" i="128"/>
  <c r="F125" i="128"/>
  <c r="F124" i="128"/>
  <c r="G122" i="128"/>
  <c r="F122" i="128"/>
  <c r="G121" i="128"/>
  <c r="F121" i="128"/>
  <c r="G120" i="128"/>
  <c r="F120" i="128"/>
  <c r="G119" i="128"/>
  <c r="F119" i="128"/>
  <c r="F118" i="128"/>
  <c r="G116" i="128"/>
  <c r="F116" i="128"/>
  <c r="G115" i="128"/>
  <c r="F115" i="128"/>
  <c r="G114" i="128"/>
  <c r="F114" i="128"/>
  <c r="G112" i="128"/>
  <c r="F112" i="128"/>
  <c r="E111" i="128"/>
  <c r="E110" i="128" s="1"/>
  <c r="E109" i="128" s="1"/>
  <c r="D111" i="128"/>
  <c r="G108" i="128"/>
  <c r="F108" i="128"/>
  <c r="G107" i="128"/>
  <c r="F107" i="128"/>
  <c r="G106" i="128"/>
  <c r="F106" i="128"/>
  <c r="G105" i="128"/>
  <c r="F105" i="128"/>
  <c r="G104" i="128"/>
  <c r="F104" i="128"/>
  <c r="G103" i="128"/>
  <c r="F103" i="128"/>
  <c r="G102" i="128"/>
  <c r="F102" i="128"/>
  <c r="G101" i="128"/>
  <c r="F101" i="128"/>
  <c r="G100" i="128"/>
  <c r="F100" i="128"/>
  <c r="G99" i="128"/>
  <c r="F99" i="128"/>
  <c r="G98" i="128"/>
  <c r="F98" i="128"/>
  <c r="E96" i="128"/>
  <c r="D97" i="128"/>
  <c r="D96" i="128" s="1"/>
  <c r="G95" i="128"/>
  <c r="F95" i="128"/>
  <c r="F93" i="128"/>
  <c r="G92" i="128"/>
  <c r="F92" i="128"/>
  <c r="G91" i="128"/>
  <c r="F91" i="128"/>
  <c r="E90" i="128"/>
  <c r="D90" i="128"/>
  <c r="G89" i="128"/>
  <c r="F89" i="128"/>
  <c r="G88" i="128"/>
  <c r="F88" i="128"/>
  <c r="E87" i="128"/>
  <c r="D87" i="128"/>
  <c r="G86" i="128"/>
  <c r="F86" i="128"/>
  <c r="G85" i="128"/>
  <c r="F85" i="128"/>
  <c r="G84" i="128"/>
  <c r="F84" i="128"/>
  <c r="G83" i="128"/>
  <c r="F83" i="128"/>
  <c r="G82" i="128"/>
  <c r="F82" i="128"/>
  <c r="E81" i="128"/>
  <c r="D81" i="128"/>
  <c r="G79" i="128"/>
  <c r="F79" i="128"/>
  <c r="E78" i="128"/>
  <c r="D78" i="128"/>
  <c r="G77" i="128"/>
  <c r="F77" i="128"/>
  <c r="E76" i="128"/>
  <c r="D76" i="128"/>
  <c r="G75" i="128"/>
  <c r="F75" i="128"/>
  <c r="E74" i="128"/>
  <c r="D74" i="128"/>
  <c r="G73" i="128"/>
  <c r="F73" i="128"/>
  <c r="G72" i="128"/>
  <c r="F72" i="128"/>
  <c r="E71" i="128"/>
  <c r="D71" i="128"/>
  <c r="G70" i="128"/>
  <c r="F70" i="128"/>
  <c r="G69" i="128"/>
  <c r="F69" i="128"/>
  <c r="G68" i="128"/>
  <c r="F68" i="128"/>
  <c r="E67" i="128"/>
  <c r="D67" i="128"/>
  <c r="F66" i="128"/>
  <c r="G65" i="128"/>
  <c r="F65" i="128"/>
  <c r="G64" i="128"/>
  <c r="F64" i="128"/>
  <c r="G63" i="128"/>
  <c r="F63" i="128"/>
  <c r="G62" i="128"/>
  <c r="F62" i="128"/>
  <c r="G61" i="128"/>
  <c r="F61" i="128"/>
  <c r="G60" i="128"/>
  <c r="F60" i="128"/>
  <c r="G59" i="128"/>
  <c r="F59" i="128"/>
  <c r="G58" i="128"/>
  <c r="F58" i="128"/>
  <c r="G57" i="128"/>
  <c r="F57" i="128"/>
  <c r="G56" i="128"/>
  <c r="F56" i="128"/>
  <c r="E55" i="128"/>
  <c r="D55" i="128"/>
  <c r="G54" i="128"/>
  <c r="F54" i="128"/>
  <c r="G53" i="128"/>
  <c r="F53" i="128"/>
  <c r="G52" i="128"/>
  <c r="F52" i="128"/>
  <c r="G51" i="128"/>
  <c r="F51" i="128"/>
  <c r="G50" i="128"/>
  <c r="F50" i="128"/>
  <c r="E49" i="128"/>
  <c r="D49" i="128"/>
  <c r="F48" i="128"/>
  <c r="G47" i="128"/>
  <c r="F47" i="128"/>
  <c r="G46" i="128"/>
  <c r="F46" i="128"/>
  <c r="G45" i="128"/>
  <c r="F45" i="128"/>
  <c r="E44" i="128"/>
  <c r="D44" i="128"/>
  <c r="G43" i="128"/>
  <c r="F43" i="128"/>
  <c r="G42" i="128"/>
  <c r="F42" i="128"/>
  <c r="E41" i="128"/>
  <c r="D41" i="128"/>
  <c r="F40" i="128"/>
  <c r="G39" i="128"/>
  <c r="F39" i="128"/>
  <c r="F38" i="128"/>
  <c r="G37" i="128"/>
  <c r="F37" i="128"/>
  <c r="G36" i="128"/>
  <c r="F36" i="128"/>
  <c r="G35" i="128"/>
  <c r="F35" i="128"/>
  <c r="G34" i="128"/>
  <c r="F34" i="128"/>
  <c r="E33" i="128"/>
  <c r="D33" i="128"/>
  <c r="F32" i="128"/>
  <c r="F31" i="128"/>
  <c r="G30" i="128"/>
  <c r="F30" i="128"/>
  <c r="G29" i="128"/>
  <c r="F29" i="128"/>
  <c r="G28" i="128"/>
  <c r="F28" i="128"/>
  <c r="E27" i="128"/>
  <c r="D27" i="128"/>
  <c r="G26" i="128"/>
  <c r="F26" i="128"/>
  <c r="G25" i="128"/>
  <c r="F25" i="128"/>
  <c r="G24" i="128"/>
  <c r="F24" i="128"/>
  <c r="G23" i="128"/>
  <c r="F23" i="128"/>
  <c r="E22" i="128"/>
  <c r="D22" i="128"/>
  <c r="G21" i="128"/>
  <c r="F21" i="128"/>
  <c r="G20" i="128"/>
  <c r="F20" i="128"/>
  <c r="G19" i="128"/>
  <c r="F19" i="128"/>
  <c r="E18" i="128"/>
  <c r="D18" i="128"/>
  <c r="F17" i="128"/>
  <c r="G16" i="128"/>
  <c r="F16" i="128"/>
  <c r="G15" i="128"/>
  <c r="F15" i="128"/>
  <c r="G14" i="128"/>
  <c r="F14" i="128"/>
  <c r="G13" i="128"/>
  <c r="G10" i="128"/>
  <c r="F10" i="128"/>
  <c r="G9" i="128"/>
  <c r="F9" i="128"/>
  <c r="E8" i="128"/>
  <c r="D8" i="128"/>
  <c r="G6" i="128"/>
  <c r="F6" i="128"/>
  <c r="G5" i="128"/>
  <c r="F5" i="128"/>
  <c r="E4" i="128"/>
  <c r="D4" i="128"/>
  <c r="D256" i="128" l="1"/>
  <c r="F410" i="128"/>
  <c r="F1085" i="128"/>
  <c r="D189" i="128"/>
  <c r="F261" i="128"/>
  <c r="E300" i="128"/>
  <c r="E295" i="128" s="1"/>
  <c r="D365" i="128"/>
  <c r="F1080" i="128"/>
  <c r="F743" i="128"/>
  <c r="F828" i="128"/>
  <c r="F471" i="128"/>
  <c r="F1033" i="128"/>
  <c r="G18" i="128"/>
  <c r="D469" i="128"/>
  <c r="D489" i="128"/>
  <c r="D488" i="128" s="1"/>
  <c r="E870" i="128"/>
  <c r="F87" i="128"/>
  <c r="G323" i="128"/>
  <c r="F972" i="128"/>
  <c r="F615" i="128"/>
  <c r="G1030" i="128"/>
  <c r="G1068" i="128"/>
  <c r="G1080" i="128"/>
  <c r="G1085" i="128"/>
  <c r="G339" i="128"/>
  <c r="G349" i="128"/>
  <c r="D1079" i="128"/>
  <c r="D1084" i="128"/>
  <c r="F18" i="128"/>
  <c r="E134" i="128"/>
  <c r="D287" i="128"/>
  <c r="G407" i="128"/>
  <c r="D477" i="128"/>
  <c r="F815" i="128"/>
  <c r="F961" i="128"/>
  <c r="G999" i="128"/>
  <c r="E1026" i="128"/>
  <c r="F1030" i="128"/>
  <c r="G1033" i="128"/>
  <c r="E1079" i="128"/>
  <c r="G1079" i="128" s="1"/>
  <c r="E1084" i="128"/>
  <c r="G443" i="128"/>
  <c r="F443" i="128"/>
  <c r="G150" i="128"/>
  <c r="G152" i="128"/>
  <c r="G154" i="128"/>
  <c r="G156" i="128"/>
  <c r="G158" i="128"/>
  <c r="G160" i="128"/>
  <c r="G306" i="128"/>
  <c r="G810" i="128"/>
  <c r="F842" i="128"/>
  <c r="G847" i="128"/>
  <c r="G972" i="128"/>
  <c r="D995" i="128"/>
  <c r="D172" i="128"/>
  <c r="D171" i="128" s="1"/>
  <c r="G410" i="128"/>
  <c r="E419" i="128"/>
  <c r="G918" i="128"/>
  <c r="E1067" i="128"/>
  <c r="F55" i="128"/>
  <c r="D175" i="128"/>
  <c r="D133" i="128"/>
  <c r="F222" i="128"/>
  <c r="G264" i="128"/>
  <c r="F407" i="128"/>
  <c r="D442" i="128"/>
  <c r="F442" i="128" s="1"/>
  <c r="G773" i="128"/>
  <c r="G1008" i="128"/>
  <c r="D1029" i="128"/>
  <c r="F1029" i="128" s="1"/>
  <c r="F328" i="128"/>
  <c r="E172" i="128"/>
  <c r="E171" i="128" s="1"/>
  <c r="G328" i="128"/>
  <c r="E327" i="128"/>
  <c r="D267" i="128"/>
  <c r="D597" i="128"/>
  <c r="F998" i="128"/>
  <c r="G8" i="128"/>
  <c r="G22" i="128"/>
  <c r="G33" i="128"/>
  <c r="G44" i="128"/>
  <c r="G67" i="128"/>
  <c r="G71" i="128"/>
  <c r="G90" i="128"/>
  <c r="G281" i="128"/>
  <c r="D364" i="128"/>
  <c r="G379" i="128"/>
  <c r="G651" i="128"/>
  <c r="F720" i="128"/>
  <c r="G723" i="128"/>
  <c r="F773" i="128"/>
  <c r="G815" i="128"/>
  <c r="F884" i="128"/>
  <c r="G982" i="128"/>
  <c r="G998" i="128"/>
  <c r="G1064" i="128"/>
  <c r="G246" i="128"/>
  <c r="G261" i="128"/>
  <c r="G269" i="128"/>
  <c r="G367" i="128"/>
  <c r="D406" i="128"/>
  <c r="E675" i="128"/>
  <c r="E1004" i="128"/>
  <c r="G76" i="128"/>
  <c r="G78" i="128"/>
  <c r="G81" i="128"/>
  <c r="G96" i="128"/>
  <c r="D322" i="128"/>
  <c r="F322" i="128" s="1"/>
  <c r="F323" i="128"/>
  <c r="E406" i="128"/>
  <c r="F595" i="128"/>
  <c r="F694" i="128"/>
  <c r="G706" i="128"/>
  <c r="G724" i="128"/>
  <c r="F769" i="128"/>
  <c r="G903" i="128"/>
  <c r="G933" i="128"/>
  <c r="E967" i="128"/>
  <c r="F999" i="128"/>
  <c r="F1008" i="128"/>
  <c r="E366" i="128"/>
  <c r="E378" i="128"/>
  <c r="G378" i="128" s="1"/>
  <c r="F212" i="128"/>
  <c r="E179" i="128"/>
  <c r="F182" i="128"/>
  <c r="G111" i="128"/>
  <c r="F111" i="128"/>
  <c r="F76" i="128"/>
  <c r="F74" i="128"/>
  <c r="F67" i="128"/>
  <c r="F27" i="128"/>
  <c r="F228" i="128"/>
  <c r="D227" i="128"/>
  <c r="D134" i="128"/>
  <c r="G228" i="128"/>
  <c r="G311" i="128"/>
  <c r="E310" i="128"/>
  <c r="G310" i="128" s="1"/>
  <c r="G479" i="128"/>
  <c r="E478" i="128"/>
  <c r="E598" i="128"/>
  <c r="E597" i="128" s="1"/>
  <c r="G599" i="128"/>
  <c r="F746" i="128"/>
  <c r="D745" i="128"/>
  <c r="G55" i="128"/>
  <c r="F81" i="128"/>
  <c r="G166" i="128"/>
  <c r="E165" i="128"/>
  <c r="G257" i="128"/>
  <c r="E256" i="128"/>
  <c r="G256" i="128" s="1"/>
  <c r="F285" i="128"/>
  <c r="D284" i="128"/>
  <c r="F353" i="128"/>
  <c r="D352" i="128"/>
  <c r="E357" i="128"/>
  <c r="G358" i="128"/>
  <c r="E402" i="128"/>
  <c r="G402" i="128" s="1"/>
  <c r="G403" i="128"/>
  <c r="D484" i="128"/>
  <c r="G582" i="128"/>
  <c r="F582" i="128"/>
  <c r="G746" i="128"/>
  <c r="G875" i="128"/>
  <c r="F875" i="128"/>
  <c r="D897" i="128"/>
  <c r="G897" i="128" s="1"/>
  <c r="G898" i="128"/>
  <c r="F946" i="128"/>
  <c r="G946" i="128"/>
  <c r="E976" i="128"/>
  <c r="F976" i="128" s="1"/>
  <c r="F977" i="128"/>
  <c r="G191" i="128"/>
  <c r="E190" i="128"/>
  <c r="G241" i="128"/>
  <c r="E240" i="128"/>
  <c r="G240" i="128" s="1"/>
  <c r="G474" i="128"/>
  <c r="E473" i="128"/>
  <c r="G473" i="128" s="1"/>
  <c r="F474" i="128"/>
  <c r="F666" i="128"/>
  <c r="D665" i="128"/>
  <c r="D664" i="128" s="1"/>
  <c r="E788" i="128"/>
  <c r="G789" i="128"/>
  <c r="F864" i="128"/>
  <c r="D863" i="128"/>
  <c r="D862" i="128" s="1"/>
  <c r="G936" i="128"/>
  <c r="F936" i="128"/>
  <c r="F22" i="128"/>
  <c r="F33" i="128"/>
  <c r="F44" i="128"/>
  <c r="G162" i="128"/>
  <c r="G207" i="128"/>
  <c r="E206" i="128"/>
  <c r="G206" i="128" s="1"/>
  <c r="G231" i="128"/>
  <c r="E227" i="128"/>
  <c r="E135" i="128"/>
  <c r="G135" i="128" s="1"/>
  <c r="G486" i="128"/>
  <c r="F486" i="128"/>
  <c r="E485" i="128"/>
  <c r="G583" i="128"/>
  <c r="F583" i="128"/>
  <c r="G954" i="128"/>
  <c r="E953" i="128"/>
  <c r="G1057" i="128"/>
  <c r="G148" i="128"/>
  <c r="G204" i="128"/>
  <c r="G236" i="128"/>
  <c r="E235" i="128"/>
  <c r="G235" i="128" s="1"/>
  <c r="G285" i="128"/>
  <c r="E284" i="128"/>
  <c r="F301" i="128"/>
  <c r="D300" i="128"/>
  <c r="D295" i="128" s="1"/>
  <c r="G417" i="128"/>
  <c r="G864" i="128"/>
  <c r="D12" i="128"/>
  <c r="D11" i="128" s="1"/>
  <c r="G49" i="128"/>
  <c r="G74" i="128"/>
  <c r="G87" i="128"/>
  <c r="E133" i="128"/>
  <c r="G142" i="128"/>
  <c r="G151" i="128"/>
  <c r="G153" i="128"/>
  <c r="G155" i="128"/>
  <c r="G157" i="128"/>
  <c r="G159" i="128"/>
  <c r="G161" i="128"/>
  <c r="G163" i="128"/>
  <c r="G173" i="128"/>
  <c r="G180" i="128"/>
  <c r="G194" i="128"/>
  <c r="G222" i="128"/>
  <c r="G289" i="128"/>
  <c r="G296" i="128"/>
  <c r="G301" i="128"/>
  <c r="F379" i="128"/>
  <c r="F460" i="128"/>
  <c r="G467" i="128"/>
  <c r="G489" i="128"/>
  <c r="E488" i="128"/>
  <c r="G488" i="128" s="1"/>
  <c r="G567" i="128"/>
  <c r="F629" i="128"/>
  <c r="F643" i="128"/>
  <c r="F706" i="128"/>
  <c r="G719" i="128"/>
  <c r="F723" i="128"/>
  <c r="F724" i="128"/>
  <c r="E745" i="128"/>
  <c r="G750" i="128"/>
  <c r="G790" i="128"/>
  <c r="E863" i="128"/>
  <c r="G886" i="128"/>
  <c r="F1013" i="128"/>
  <c r="G1043" i="128"/>
  <c r="G4" i="128"/>
  <c r="G27" i="128"/>
  <c r="G41" i="128"/>
  <c r="F71" i="128"/>
  <c r="F78" i="128"/>
  <c r="F90" i="128"/>
  <c r="G97" i="128"/>
  <c r="D110" i="128"/>
  <c r="F110" i="128" s="1"/>
  <c r="G128" i="128"/>
  <c r="D139" i="128"/>
  <c r="E147" i="128"/>
  <c r="E146" i="128" s="1"/>
  <c r="F225" i="128"/>
  <c r="F231" i="128"/>
  <c r="D260" i="128"/>
  <c r="F260" i="128" s="1"/>
  <c r="E268" i="128"/>
  <c r="G268" i="128" s="1"/>
  <c r="E280" i="128"/>
  <c r="G280" i="128" s="1"/>
  <c r="F311" i="128"/>
  <c r="D357" i="128"/>
  <c r="G471" i="128"/>
  <c r="F479" i="128"/>
  <c r="F599" i="128"/>
  <c r="F903" i="128"/>
  <c r="F918" i="128"/>
  <c r="D935" i="128"/>
  <c r="F954" i="128"/>
  <c r="E981" i="128"/>
  <c r="F982" i="128"/>
  <c r="F1053" i="128"/>
  <c r="F207" i="128"/>
  <c r="G250" i="128"/>
  <c r="F264" i="128"/>
  <c r="G292" i="128"/>
  <c r="F306" i="128"/>
  <c r="G314" i="128"/>
  <c r="G331" i="128"/>
  <c r="F336" i="128"/>
  <c r="F346" i="128"/>
  <c r="E383" i="128"/>
  <c r="G383" i="128" s="1"/>
  <c r="F434" i="128"/>
  <c r="F459" i="128"/>
  <c r="F544" i="128"/>
  <c r="G615" i="128"/>
  <c r="G632" i="128"/>
  <c r="F680" i="128"/>
  <c r="G720" i="128"/>
  <c r="G798" i="128"/>
  <c r="G1013" i="128"/>
  <c r="G1020" i="128"/>
  <c r="F1064" i="128"/>
  <c r="F41" i="128"/>
  <c r="E12" i="128"/>
  <c r="G12" i="128" s="1"/>
  <c r="E463" i="128"/>
  <c r="F360" i="128"/>
  <c r="G360" i="128"/>
  <c r="F464" i="128"/>
  <c r="F548" i="128"/>
  <c r="G548" i="128"/>
  <c r="F628" i="128"/>
  <c r="D627" i="128"/>
  <c r="G689" i="128"/>
  <c r="F689" i="128"/>
  <c r="D688" i="128"/>
  <c r="G729" i="128"/>
  <c r="F754" i="128"/>
  <c r="D748" i="128"/>
  <c r="F805" i="128"/>
  <c r="D804" i="128"/>
  <c r="F804" i="128" s="1"/>
  <c r="G871" i="128"/>
  <c r="F871" i="128"/>
  <c r="D870" i="128"/>
  <c r="D890" i="128"/>
  <c r="F942" i="128"/>
  <c r="G942" i="128"/>
  <c r="D941" i="128"/>
  <c r="F968" i="128"/>
  <c r="G968" i="128"/>
  <c r="D967" i="128"/>
  <c r="G1017" i="128"/>
  <c r="E1016" i="128"/>
  <c r="F4" i="128"/>
  <c r="F8" i="128"/>
  <c r="F49" i="128"/>
  <c r="F13" i="128"/>
  <c r="F96" i="128"/>
  <c r="F97" i="128"/>
  <c r="F148" i="128"/>
  <c r="F150" i="128"/>
  <c r="F151" i="128"/>
  <c r="F152" i="128"/>
  <c r="F153" i="128"/>
  <c r="F154" i="128"/>
  <c r="F155" i="128"/>
  <c r="F156" i="128"/>
  <c r="F157" i="128"/>
  <c r="F158" i="128"/>
  <c r="F159" i="128"/>
  <c r="F160" i="128"/>
  <c r="F161" i="128"/>
  <c r="F162" i="128"/>
  <c r="F163" i="128"/>
  <c r="F166" i="128"/>
  <c r="F173" i="128"/>
  <c r="F177" i="128"/>
  <c r="F180" i="128"/>
  <c r="E245" i="128"/>
  <c r="E288" i="128"/>
  <c r="F436" i="128"/>
  <c r="G436" i="128"/>
  <c r="F482" i="128"/>
  <c r="G482" i="128"/>
  <c r="D542" i="128"/>
  <c r="D541" i="128" s="1"/>
  <c r="G625" i="128"/>
  <c r="D624" i="128"/>
  <c r="F625" i="128"/>
  <c r="D80" i="128"/>
  <c r="E94" i="128"/>
  <c r="D123" i="128"/>
  <c r="F123" i="128" s="1"/>
  <c r="E175" i="128"/>
  <c r="F176" i="128"/>
  <c r="F191" i="128"/>
  <c r="F194" i="128"/>
  <c r="F204" i="128"/>
  <c r="F236" i="128"/>
  <c r="F241" i="128"/>
  <c r="D243" i="128"/>
  <c r="F246" i="128"/>
  <c r="F257" i="128"/>
  <c r="F269" i="128"/>
  <c r="F281" i="128"/>
  <c r="F289" i="128"/>
  <c r="F292" i="128"/>
  <c r="F296" i="128"/>
  <c r="E330" i="128"/>
  <c r="F331" i="128"/>
  <c r="G346" i="128"/>
  <c r="E345" i="128"/>
  <c r="G384" i="128"/>
  <c r="F422" i="128"/>
  <c r="G422" i="128"/>
  <c r="F448" i="128"/>
  <c r="G448" i="128"/>
  <c r="F572" i="128"/>
  <c r="G572" i="128"/>
  <c r="G595" i="128"/>
  <c r="E594" i="128"/>
  <c r="G603" i="128"/>
  <c r="F603" i="128"/>
  <c r="G612" i="128"/>
  <c r="E611" i="128"/>
  <c r="F611" i="128" s="1"/>
  <c r="G628" i="128"/>
  <c r="E627" i="128"/>
  <c r="F648" i="128"/>
  <c r="D647" i="128"/>
  <c r="G680" i="128"/>
  <c r="F701" i="128"/>
  <c r="D700" i="128"/>
  <c r="F719" i="128"/>
  <c r="F750" i="128"/>
  <c r="D767" i="128"/>
  <c r="F801" i="128"/>
  <c r="G801" i="128"/>
  <c r="D796" i="128"/>
  <c r="G805" i="128"/>
  <c r="G836" i="128"/>
  <c r="E830" i="128"/>
  <c r="E878" i="128"/>
  <c r="G882" i="128"/>
  <c r="F1050" i="128"/>
  <c r="D1049" i="128"/>
  <c r="E80" i="128"/>
  <c r="D149" i="128"/>
  <c r="G149" i="128" s="1"/>
  <c r="D179" i="128"/>
  <c r="F179" i="128" s="1"/>
  <c r="D304" i="128"/>
  <c r="D334" i="128"/>
  <c r="G336" i="128"/>
  <c r="E335" i="128"/>
  <c r="G353" i="128"/>
  <c r="E352" i="128"/>
  <c r="F361" i="128"/>
  <c r="G361" i="128"/>
  <c r="F395" i="128"/>
  <c r="F417" i="128"/>
  <c r="F437" i="128"/>
  <c r="G437" i="128"/>
  <c r="G459" i="128"/>
  <c r="E440" i="128"/>
  <c r="G544" i="128"/>
  <c r="E543" i="128"/>
  <c r="F566" i="128"/>
  <c r="F567" i="128"/>
  <c r="F612" i="128"/>
  <c r="G648" i="128"/>
  <c r="E647" i="128"/>
  <c r="F677" i="128"/>
  <c r="D676" i="128"/>
  <c r="G677" i="128"/>
  <c r="G690" i="128"/>
  <c r="F690" i="128"/>
  <c r="E749" i="128"/>
  <c r="F832" i="128"/>
  <c r="D831" i="128"/>
  <c r="G832" i="128"/>
  <c r="F882" i="128"/>
  <c r="G926" i="128"/>
  <c r="E925" i="128"/>
  <c r="G958" i="128"/>
  <c r="E957" i="128"/>
  <c r="F957" i="128" s="1"/>
  <c r="F1005" i="128"/>
  <c r="G1005" i="128"/>
  <c r="D1004" i="128"/>
  <c r="F1057" i="128"/>
  <c r="E1056" i="128"/>
  <c r="F1073" i="128"/>
  <c r="D1072" i="128"/>
  <c r="F1077" i="128"/>
  <c r="D1076" i="128"/>
  <c r="G1077" i="128"/>
  <c r="D203" i="128"/>
  <c r="E304" i="128"/>
  <c r="F314" i="128"/>
  <c r="D345" i="128"/>
  <c r="F370" i="128"/>
  <c r="G370" i="128"/>
  <c r="G395" i="128"/>
  <c r="E394" i="128"/>
  <c r="G394" i="128" s="1"/>
  <c r="F421" i="128"/>
  <c r="G421" i="128"/>
  <c r="D419" i="128"/>
  <c r="F425" i="128"/>
  <c r="G425" i="128"/>
  <c r="F467" i="128"/>
  <c r="G566" i="128"/>
  <c r="E565" i="128"/>
  <c r="D594" i="128"/>
  <c r="D610" i="128"/>
  <c r="F729" i="128"/>
  <c r="F793" i="128"/>
  <c r="G793" i="128"/>
  <c r="D788" i="128"/>
  <c r="G881" i="128"/>
  <c r="F881" i="128"/>
  <c r="F950" i="128"/>
  <c r="G950" i="128"/>
  <c r="D949" i="128"/>
  <c r="F339" i="128"/>
  <c r="F349" i="128"/>
  <c r="F358" i="128"/>
  <c r="F384" i="128"/>
  <c r="G460" i="128"/>
  <c r="D470" i="128"/>
  <c r="D463" i="128" s="1"/>
  <c r="F489" i="128"/>
  <c r="G629" i="128"/>
  <c r="F632" i="128"/>
  <c r="E642" i="128"/>
  <c r="G643" i="128"/>
  <c r="F662" i="128"/>
  <c r="G666" i="128"/>
  <c r="E665" i="128"/>
  <c r="E809" i="128"/>
  <c r="E808" i="128" s="1"/>
  <c r="F810" i="128"/>
  <c r="F836" i="128"/>
  <c r="G872" i="128"/>
  <c r="F872" i="128"/>
  <c r="G885" i="128"/>
  <c r="G892" i="128"/>
  <c r="E891" i="128"/>
  <c r="F891" i="128" s="1"/>
  <c r="E896" i="128"/>
  <c r="F921" i="128"/>
  <c r="D920" i="128"/>
  <c r="G920" i="128" s="1"/>
  <c r="F926" i="128"/>
  <c r="D925" i="128"/>
  <c r="G928" i="128"/>
  <c r="F928" i="128"/>
  <c r="D956" i="128"/>
  <c r="G996" i="128"/>
  <c r="E995" i="128"/>
  <c r="F1017" i="128"/>
  <c r="D1016" i="128"/>
  <c r="F1020" i="128"/>
  <c r="F1027" i="128"/>
  <c r="G1027" i="128"/>
  <c r="G1061" i="128"/>
  <c r="E1060" i="128"/>
  <c r="F367" i="128"/>
  <c r="F391" i="128"/>
  <c r="F403" i="128"/>
  <c r="D660" i="128"/>
  <c r="F660" i="128" s="1"/>
  <c r="F661" i="128"/>
  <c r="G701" i="128"/>
  <c r="E700" i="128"/>
  <c r="G884" i="128"/>
  <c r="G938" i="128"/>
  <c r="E935" i="128"/>
  <c r="F969" i="128"/>
  <c r="G969" i="128"/>
  <c r="G1012" i="128"/>
  <c r="F1012" i="128"/>
  <c r="F1046" i="128"/>
  <c r="G1046" i="128"/>
  <c r="D1042" i="128"/>
  <c r="G1050" i="128"/>
  <c r="F1061" i="128"/>
  <c r="D1060" i="128"/>
  <c r="G1070" i="128"/>
  <c r="F1070" i="128"/>
  <c r="E1072" i="128"/>
  <c r="G1073" i="128"/>
  <c r="G754" i="128"/>
  <c r="D808" i="128"/>
  <c r="G868" i="128"/>
  <c r="G921" i="128"/>
  <c r="G961" i="128"/>
  <c r="F651" i="128"/>
  <c r="G694" i="128"/>
  <c r="E688" i="128"/>
  <c r="G769" i="128"/>
  <c r="E768" i="128"/>
  <c r="F768" i="128" s="1"/>
  <c r="F789" i="128"/>
  <c r="E797" i="128"/>
  <c r="E841" i="128"/>
  <c r="G842" i="128"/>
  <c r="F868" i="128"/>
  <c r="F885" i="128"/>
  <c r="E932" i="128"/>
  <c r="F933" i="128"/>
  <c r="F938" i="128"/>
  <c r="D945" i="128"/>
  <c r="D953" i="128"/>
  <c r="F958" i="128"/>
  <c r="F996" i="128"/>
  <c r="E1042" i="128"/>
  <c r="E1052" i="128"/>
  <c r="G1053" i="128"/>
  <c r="F1068" i="128"/>
  <c r="D1067" i="128"/>
  <c r="F790" i="128"/>
  <c r="F798" i="128"/>
  <c r="F847" i="128"/>
  <c r="D840" i="128"/>
  <c r="F886" i="128"/>
  <c r="F892" i="128"/>
  <c r="F898" i="128"/>
  <c r="G977" i="128"/>
  <c r="F1043" i="128"/>
  <c r="F559" i="127"/>
  <c r="D385" i="127"/>
  <c r="F386" i="127"/>
  <c r="G341" i="127"/>
  <c r="G342" i="127"/>
  <c r="G343" i="127"/>
  <c r="G344" i="127"/>
  <c r="F280" i="128" l="1"/>
  <c r="D138" i="128"/>
  <c r="E141" i="128"/>
  <c r="D137" i="128"/>
  <c r="E138" i="128"/>
  <c r="G190" i="128"/>
  <c r="E137" i="128"/>
  <c r="D1026" i="128"/>
  <c r="G1026" i="128" s="1"/>
  <c r="F1084" i="128"/>
  <c r="G322" i="128"/>
  <c r="G935" i="128"/>
  <c r="G976" i="128"/>
  <c r="F383" i="128"/>
  <c r="F981" i="128"/>
  <c r="E980" i="128"/>
  <c r="F897" i="128"/>
  <c r="F172" i="128"/>
  <c r="E1076" i="128"/>
  <c r="F1076" i="128" s="1"/>
  <c r="F1067" i="128"/>
  <c r="G172" i="128"/>
  <c r="G171" i="128"/>
  <c r="F134" i="128"/>
  <c r="F469" i="128"/>
  <c r="G366" i="128"/>
  <c r="E365" i="128"/>
  <c r="F365" i="128" s="1"/>
  <c r="G419" i="128"/>
  <c r="F1079" i="128"/>
  <c r="G1084" i="128"/>
  <c r="F1072" i="128"/>
  <c r="F256" i="128"/>
  <c r="F240" i="128"/>
  <c r="D109" i="128"/>
  <c r="D94" i="128" s="1"/>
  <c r="F94" i="128" s="1"/>
  <c r="F419" i="128"/>
  <c r="G442" i="128"/>
  <c r="G995" i="128"/>
  <c r="F139" i="128"/>
  <c r="F406" i="128"/>
  <c r="G1029" i="128"/>
  <c r="G980" i="128"/>
  <c r="D440" i="128"/>
  <c r="F440" i="128" s="1"/>
  <c r="F300" i="128"/>
  <c r="G175" i="128"/>
  <c r="F366" i="128"/>
  <c r="G745" i="128"/>
  <c r="G300" i="128"/>
  <c r="G688" i="128"/>
  <c r="G981" i="128"/>
  <c r="D405" i="128"/>
  <c r="F394" i="128"/>
  <c r="F235" i="128"/>
  <c r="G863" i="128"/>
  <c r="G357" i="128"/>
  <c r="D132" i="128"/>
  <c r="D309" i="128"/>
  <c r="D303" i="128" s="1"/>
  <c r="F402" i="128"/>
  <c r="G295" i="128"/>
  <c r="G227" i="128"/>
  <c r="G260" i="128"/>
  <c r="E405" i="128"/>
  <c r="G406" i="128"/>
  <c r="F327" i="128"/>
  <c r="G327" i="128"/>
  <c r="F378" i="128"/>
  <c r="F357" i="128"/>
  <c r="F268" i="128"/>
  <c r="E267" i="128"/>
  <c r="G267" i="128" s="1"/>
  <c r="E203" i="128"/>
  <c r="G203" i="128" s="1"/>
  <c r="F206" i="128"/>
  <c r="G597" i="128"/>
  <c r="F597" i="128"/>
  <c r="F175" i="128"/>
  <c r="G284" i="128"/>
  <c r="E283" i="128"/>
  <c r="G485" i="128"/>
  <c r="E484" i="128"/>
  <c r="G484" i="128" s="1"/>
  <c r="G165" i="128"/>
  <c r="E164" i="128"/>
  <c r="D476" i="128"/>
  <c r="F488" i="128"/>
  <c r="G598" i="128"/>
  <c r="F165" i="128"/>
  <c r="F485" i="128"/>
  <c r="F284" i="128"/>
  <c r="D283" i="128"/>
  <c r="F745" i="128"/>
  <c r="E477" i="128"/>
  <c r="G478" i="128"/>
  <c r="E862" i="128"/>
  <c r="G862" i="128" s="1"/>
  <c r="D722" i="128"/>
  <c r="G627" i="128"/>
  <c r="F598" i="128"/>
  <c r="F190" i="128"/>
  <c r="E189" i="128"/>
  <c r="G189" i="128" s="1"/>
  <c r="F135" i="128"/>
  <c r="G139" i="128"/>
  <c r="F478" i="128"/>
  <c r="F788" i="128"/>
  <c r="G352" i="128"/>
  <c r="F473" i="128"/>
  <c r="E309" i="128"/>
  <c r="F80" i="128"/>
  <c r="F171" i="128"/>
  <c r="F995" i="128"/>
  <c r="E722" i="128"/>
  <c r="G179" i="128"/>
  <c r="F310" i="128"/>
  <c r="G133" i="128"/>
  <c r="E132" i="128"/>
  <c r="F863" i="128"/>
  <c r="G110" i="128"/>
  <c r="F133" i="128"/>
  <c r="F227" i="128"/>
  <c r="G134" i="128"/>
  <c r="E11" i="128"/>
  <c r="G11" i="128" s="1"/>
  <c r="F12" i="128"/>
  <c r="G1042" i="128"/>
  <c r="F945" i="128"/>
  <c r="G945" i="128"/>
  <c r="F841" i="128"/>
  <c r="G841" i="128"/>
  <c r="E840" i="128"/>
  <c r="G840" i="128" s="1"/>
  <c r="F1060" i="128"/>
  <c r="D1059" i="128"/>
  <c r="D1041" i="128" s="1"/>
  <c r="G700" i="128"/>
  <c r="E699" i="128"/>
  <c r="F470" i="128"/>
  <c r="G1067" i="128"/>
  <c r="F345" i="128"/>
  <c r="D344" i="128"/>
  <c r="D333" i="128" s="1"/>
  <c r="D188" i="128"/>
  <c r="F203" i="128"/>
  <c r="F1004" i="128"/>
  <c r="G1004" i="128"/>
  <c r="G749" i="128"/>
  <c r="F749" i="128"/>
  <c r="E748" i="128"/>
  <c r="G748" i="128" s="1"/>
  <c r="F676" i="128"/>
  <c r="D675" i="128"/>
  <c r="G676" i="128"/>
  <c r="G647" i="128"/>
  <c r="E646" i="128"/>
  <c r="E439" i="128"/>
  <c r="F647" i="128"/>
  <c r="D646" i="128"/>
  <c r="G611" i="128"/>
  <c r="E610" i="128"/>
  <c r="G610" i="128" s="1"/>
  <c r="G330" i="128"/>
  <c r="D239" i="128"/>
  <c r="F109" i="128"/>
  <c r="G109" i="128"/>
  <c r="D889" i="128"/>
  <c r="G797" i="128"/>
  <c r="E796" i="128"/>
  <c r="G796" i="128" s="1"/>
  <c r="G1072" i="128"/>
  <c r="F1016" i="128"/>
  <c r="D1015" i="128"/>
  <c r="D924" i="128"/>
  <c r="F925" i="128"/>
  <c r="G809" i="128"/>
  <c r="F809" i="128"/>
  <c r="F808" i="128"/>
  <c r="F594" i="128"/>
  <c r="D581" i="128"/>
  <c r="G925" i="128"/>
  <c r="E924" i="128"/>
  <c r="E895" i="128" s="1"/>
  <c r="F831" i="128"/>
  <c r="D830" i="128"/>
  <c r="F830" i="128" s="1"/>
  <c r="G831" i="128"/>
  <c r="G543" i="128"/>
  <c r="E542" i="128"/>
  <c r="G878" i="128"/>
  <c r="E877" i="128"/>
  <c r="D699" i="128"/>
  <c r="F700" i="128"/>
  <c r="G345" i="128"/>
  <c r="E344" i="128"/>
  <c r="G245" i="128"/>
  <c r="E243" i="128"/>
  <c r="F245" i="128"/>
  <c r="F941" i="128"/>
  <c r="G941" i="128"/>
  <c r="D940" i="128"/>
  <c r="D7" i="128"/>
  <c r="G470" i="128"/>
  <c r="F295" i="128"/>
  <c r="F878" i="128"/>
  <c r="F797" i="128"/>
  <c r="F1026" i="128"/>
  <c r="G891" i="128"/>
  <c r="E890" i="128"/>
  <c r="F890" i="128" s="1"/>
  <c r="G804" i="128"/>
  <c r="F935" i="128"/>
  <c r="G565" i="128"/>
  <c r="G304" i="128"/>
  <c r="F1056" i="128"/>
  <c r="G1056" i="128"/>
  <c r="F330" i="128"/>
  <c r="D147" i="128"/>
  <c r="F149" i="128"/>
  <c r="F352" i="128"/>
  <c r="F967" i="128"/>
  <c r="G967" i="128"/>
  <c r="G870" i="128"/>
  <c r="F870" i="128"/>
  <c r="F627" i="128"/>
  <c r="D861" i="128"/>
  <c r="F1052" i="128"/>
  <c r="G1052" i="128"/>
  <c r="E1049" i="128"/>
  <c r="G1049" i="128" s="1"/>
  <c r="F953" i="128"/>
  <c r="G953" i="128"/>
  <c r="G932" i="128"/>
  <c r="F932" i="128"/>
  <c r="G768" i="128"/>
  <c r="E767" i="128"/>
  <c r="G767" i="128" s="1"/>
  <c r="F1042" i="128"/>
  <c r="G1060" i="128"/>
  <c r="E1059" i="128"/>
  <c r="G1059" i="128" s="1"/>
  <c r="F920" i="128"/>
  <c r="D896" i="128"/>
  <c r="G896" i="128" s="1"/>
  <c r="E664" i="128"/>
  <c r="G664" i="128" s="1"/>
  <c r="G665" i="128"/>
  <c r="F642" i="128"/>
  <c r="E641" i="128"/>
  <c r="G642" i="128"/>
  <c r="F949" i="128"/>
  <c r="G949" i="128"/>
  <c r="F463" i="128"/>
  <c r="G957" i="128"/>
  <c r="E956" i="128"/>
  <c r="G788" i="128"/>
  <c r="F665" i="128"/>
  <c r="E334" i="128"/>
  <c r="G335" i="128"/>
  <c r="F304" i="128"/>
  <c r="G80" i="128"/>
  <c r="G594" i="128"/>
  <c r="E581" i="128"/>
  <c r="F565" i="128"/>
  <c r="G624" i="128"/>
  <c r="D623" i="128"/>
  <c r="F624" i="128"/>
  <c r="F543" i="128"/>
  <c r="G288" i="128"/>
  <c r="F288" i="128"/>
  <c r="E287" i="128"/>
  <c r="G1016" i="128"/>
  <c r="E1015" i="128"/>
  <c r="F688" i="128"/>
  <c r="F335" i="128"/>
  <c r="G123" i="128"/>
  <c r="D969" i="127"/>
  <c r="E969" i="127"/>
  <c r="F853" i="127"/>
  <c r="D851" i="127"/>
  <c r="E851" i="127"/>
  <c r="E868" i="127"/>
  <c r="E834" i="127"/>
  <c r="G1076" i="128" l="1"/>
  <c r="G440" i="128"/>
  <c r="G722" i="128"/>
  <c r="G542" i="128"/>
  <c r="E541" i="128"/>
  <c r="G405" i="128"/>
  <c r="F980" i="128"/>
  <c r="F796" i="128"/>
  <c r="F484" i="128"/>
  <c r="F664" i="128"/>
  <c r="G365" i="128"/>
  <c r="F405" i="128"/>
  <c r="G830" i="128"/>
  <c r="E7" i="128"/>
  <c r="E3" i="128" s="1"/>
  <c r="F924" i="128"/>
  <c r="F862" i="128"/>
  <c r="E861" i="128"/>
  <c r="F861" i="128" s="1"/>
  <c r="G132" i="128"/>
  <c r="G309" i="128"/>
  <c r="F722" i="128"/>
  <c r="E266" i="128"/>
  <c r="E364" i="128"/>
  <c r="E303" i="128"/>
  <c r="F303" i="128" s="1"/>
  <c r="F309" i="128"/>
  <c r="F267" i="128"/>
  <c r="G138" i="128"/>
  <c r="F132" i="128"/>
  <c r="E188" i="128"/>
  <c r="G188" i="128" s="1"/>
  <c r="F189" i="128"/>
  <c r="G477" i="128"/>
  <c r="E476" i="128"/>
  <c r="G476" i="128" s="1"/>
  <c r="F477" i="128"/>
  <c r="F283" i="128"/>
  <c r="D266" i="128"/>
  <c r="G164" i="128"/>
  <c r="F164" i="128"/>
  <c r="F1049" i="128"/>
  <c r="F344" i="128"/>
  <c r="F840" i="128"/>
  <c r="G283" i="128"/>
  <c r="F11" i="128"/>
  <c r="G1015" i="128"/>
  <c r="E1011" i="128"/>
  <c r="F581" i="128"/>
  <c r="D564" i="128"/>
  <c r="G7" i="128"/>
  <c r="G956" i="128"/>
  <c r="E940" i="128"/>
  <c r="G940" i="128" s="1"/>
  <c r="F956" i="128"/>
  <c r="G243" i="128"/>
  <c r="E239" i="128"/>
  <c r="D326" i="128"/>
  <c r="F1015" i="128"/>
  <c r="D1011" i="128"/>
  <c r="D807" i="128"/>
  <c r="F243" i="128"/>
  <c r="F137" i="128"/>
  <c r="D136" i="128"/>
  <c r="D439" i="128"/>
  <c r="G439" i="128" s="1"/>
  <c r="G699" i="128"/>
  <c r="E698" i="128"/>
  <c r="G287" i="128"/>
  <c r="F287" i="128"/>
  <c r="G581" i="128"/>
  <c r="E333" i="128"/>
  <c r="F333" i="128" s="1"/>
  <c r="G334" i="128"/>
  <c r="F610" i="128"/>
  <c r="F542" i="128"/>
  <c r="D146" i="128"/>
  <c r="F147" i="128"/>
  <c r="G147" i="128"/>
  <c r="D3" i="128"/>
  <c r="F7" i="128"/>
  <c r="F699" i="128"/>
  <c r="D698" i="128"/>
  <c r="F334" i="128"/>
  <c r="G924" i="128"/>
  <c r="G808" i="128"/>
  <c r="E807" i="128"/>
  <c r="F646" i="128"/>
  <c r="D645" i="128"/>
  <c r="F675" i="128"/>
  <c r="G675" i="128"/>
  <c r="F748" i="128"/>
  <c r="G623" i="128"/>
  <c r="F623" i="128"/>
  <c r="F641" i="128"/>
  <c r="G641" i="128"/>
  <c r="F896" i="128"/>
  <c r="D895" i="128"/>
  <c r="F895" i="128" s="1"/>
  <c r="G463" i="128"/>
  <c r="F767" i="128"/>
  <c r="E564" i="128"/>
  <c r="G890" i="128"/>
  <c r="E889" i="128"/>
  <c r="G889" i="128" s="1"/>
  <c r="G137" i="128"/>
  <c r="E136" i="128"/>
  <c r="G344" i="128"/>
  <c r="G877" i="128"/>
  <c r="F877" i="128"/>
  <c r="G94" i="128"/>
  <c r="E645" i="128"/>
  <c r="G646" i="128"/>
  <c r="F138" i="128"/>
  <c r="F1059" i="128"/>
  <c r="E1041" i="128"/>
  <c r="G1041" i="128" s="1"/>
  <c r="F642" i="127"/>
  <c r="E541" i="127"/>
  <c r="D541" i="127"/>
  <c r="D461" i="127"/>
  <c r="E461" i="127"/>
  <c r="F428" i="127"/>
  <c r="E427" i="127"/>
  <c r="D427" i="127"/>
  <c r="E403" i="127"/>
  <c r="F406" i="127"/>
  <c r="E385" i="127"/>
  <c r="F385" i="127" s="1"/>
  <c r="G541" i="128" l="1"/>
  <c r="F541" i="128"/>
  <c r="G645" i="128"/>
  <c r="D363" i="128"/>
  <c r="E363" i="128"/>
  <c r="G266" i="128"/>
  <c r="F807" i="128"/>
  <c r="G861" i="128"/>
  <c r="E259" i="128"/>
  <c r="F364" i="128"/>
  <c r="G364" i="128"/>
  <c r="G303" i="128"/>
  <c r="F188" i="128"/>
  <c r="D259" i="128"/>
  <c r="F266" i="128"/>
  <c r="F564" i="128"/>
  <c r="F476" i="128"/>
  <c r="F1041" i="128"/>
  <c r="F3" i="128"/>
  <c r="F146" i="128"/>
  <c r="D141" i="128"/>
  <c r="G146" i="128"/>
  <c r="F439" i="128"/>
  <c r="F1011" i="128"/>
  <c r="D1003" i="128"/>
  <c r="G136" i="128"/>
  <c r="E131" i="128"/>
  <c r="E140" i="128" s="1"/>
  <c r="G564" i="128"/>
  <c r="F645" i="128"/>
  <c r="G807" i="128"/>
  <c r="F698" i="128"/>
  <c r="D697" i="128"/>
  <c r="G333" i="128"/>
  <c r="E326" i="128"/>
  <c r="G326" i="128" s="1"/>
  <c r="F136" i="128"/>
  <c r="D131" i="128"/>
  <c r="G239" i="128"/>
  <c r="F940" i="128"/>
  <c r="G698" i="128"/>
  <c r="E697" i="128"/>
  <c r="F889" i="128"/>
  <c r="G895" i="128"/>
  <c r="F239" i="128"/>
  <c r="E1003" i="128"/>
  <c r="G1011" i="128"/>
  <c r="F427" i="127"/>
  <c r="E97" i="127"/>
  <c r="D97" i="127"/>
  <c r="F259" i="128" l="1"/>
  <c r="G259" i="128"/>
  <c r="D187" i="128"/>
  <c r="F131" i="128"/>
  <c r="F1003" i="128"/>
  <c r="G697" i="128"/>
  <c r="F326" i="128"/>
  <c r="G363" i="128"/>
  <c r="D140" i="128"/>
  <c r="F140" i="128" s="1"/>
  <c r="E178" i="128"/>
  <c r="F697" i="128"/>
  <c r="E186" i="128"/>
  <c r="F141" i="128"/>
  <c r="G141" i="128"/>
  <c r="E187" i="128"/>
  <c r="G187" i="128" s="1"/>
  <c r="G1003" i="128"/>
  <c r="D186" i="128"/>
  <c r="G131" i="128"/>
  <c r="F363" i="128"/>
  <c r="G1064" i="127"/>
  <c r="F1064" i="127"/>
  <c r="E1063" i="127"/>
  <c r="E1062" i="127" s="1"/>
  <c r="D1063" i="127"/>
  <c r="D1062" i="127" s="1"/>
  <c r="G1061" i="127"/>
  <c r="F1061" i="127"/>
  <c r="G1060" i="127"/>
  <c r="F1060" i="127"/>
  <c r="E1058" i="127"/>
  <c r="D1058" i="127"/>
  <c r="D1057" i="127" s="1"/>
  <c r="G1056" i="127"/>
  <c r="F1056" i="127"/>
  <c r="E1055" i="127"/>
  <c r="D1055" i="127"/>
  <c r="G1053" i="127"/>
  <c r="F1053" i="127"/>
  <c r="G1052" i="127"/>
  <c r="F1052" i="127"/>
  <c r="E1051" i="127"/>
  <c r="E1050" i="127" s="1"/>
  <c r="D1051" i="127"/>
  <c r="G1049" i="127"/>
  <c r="F1049" i="127"/>
  <c r="E1048" i="127"/>
  <c r="D1048" i="127"/>
  <c r="G1047" i="127"/>
  <c r="F1047" i="127"/>
  <c r="E1046" i="127"/>
  <c r="E1045" i="127" s="1"/>
  <c r="D1046" i="127"/>
  <c r="D1045" i="127" s="1"/>
  <c r="G1044" i="127"/>
  <c r="F1044" i="127"/>
  <c r="G1043" i="127"/>
  <c r="F1043" i="127"/>
  <c r="E1042" i="127"/>
  <c r="D1042" i="127"/>
  <c r="G1041" i="127"/>
  <c r="F1041" i="127"/>
  <c r="G1040" i="127"/>
  <c r="F1040" i="127"/>
  <c r="E1039" i="127"/>
  <c r="D1039" i="127"/>
  <c r="G1036" i="127"/>
  <c r="F1036" i="127"/>
  <c r="E1035" i="127"/>
  <c r="E1034" i="127" s="1"/>
  <c r="D1035" i="127"/>
  <c r="G1033" i="127"/>
  <c r="F1033" i="127"/>
  <c r="G1032" i="127"/>
  <c r="F1032" i="127"/>
  <c r="E1031" i="127"/>
  <c r="D1031" i="127"/>
  <c r="G1029" i="127"/>
  <c r="F1029" i="127"/>
  <c r="E1028" i="127"/>
  <c r="D1028" i="127"/>
  <c r="G1026" i="127"/>
  <c r="F1026" i="127"/>
  <c r="G1025" i="127"/>
  <c r="F1025" i="127"/>
  <c r="E1024" i="127"/>
  <c r="D1024" i="127"/>
  <c r="G1023" i="127"/>
  <c r="F1023" i="127"/>
  <c r="G1022" i="127"/>
  <c r="F1022" i="127"/>
  <c r="E1021" i="127"/>
  <c r="D1021" i="127"/>
  <c r="G1018" i="127"/>
  <c r="F1018" i="127"/>
  <c r="G1017" i="127"/>
  <c r="F1017" i="127"/>
  <c r="G1016" i="127"/>
  <c r="F1016" i="127"/>
  <c r="G1015" i="127"/>
  <c r="F1015" i="127"/>
  <c r="G1014" i="127"/>
  <c r="F1014" i="127"/>
  <c r="G1013" i="127"/>
  <c r="F1013" i="127"/>
  <c r="G1012" i="127"/>
  <c r="F1012" i="127"/>
  <c r="E1011" i="127"/>
  <c r="D1011" i="127"/>
  <c r="G1010" i="127"/>
  <c r="F1010" i="127"/>
  <c r="G1009" i="127"/>
  <c r="F1009" i="127"/>
  <c r="E1008" i="127"/>
  <c r="D1008" i="127"/>
  <c r="D1007" i="127" s="1"/>
  <c r="G1006" i="127"/>
  <c r="F1006" i="127"/>
  <c r="E1005" i="127"/>
  <c r="D1005" i="127"/>
  <c r="G1003" i="127"/>
  <c r="F1003" i="127"/>
  <c r="G1002" i="127"/>
  <c r="F1002" i="127"/>
  <c r="G1001" i="127"/>
  <c r="F1001" i="127"/>
  <c r="F1000" i="127"/>
  <c r="G999" i="127"/>
  <c r="F999" i="127"/>
  <c r="E998" i="127"/>
  <c r="D998" i="127"/>
  <c r="G997" i="127"/>
  <c r="F997" i="127"/>
  <c r="G996" i="127"/>
  <c r="F996" i="127"/>
  <c r="E995" i="127"/>
  <c r="D995" i="127"/>
  <c r="D994" i="127" s="1"/>
  <c r="G992" i="127"/>
  <c r="F992" i="127"/>
  <c r="E991" i="127"/>
  <c r="D991" i="127"/>
  <c r="D990" i="127" s="1"/>
  <c r="G988" i="127"/>
  <c r="F988" i="127"/>
  <c r="G987" i="127"/>
  <c r="F987" i="127"/>
  <c r="E986" i="127"/>
  <c r="D986" i="127"/>
  <c r="G985" i="127"/>
  <c r="F985" i="127"/>
  <c r="G984" i="127"/>
  <c r="F984" i="127"/>
  <c r="E983" i="127"/>
  <c r="D983" i="127"/>
  <c r="G980" i="127"/>
  <c r="F980" i="127"/>
  <c r="G979" i="127"/>
  <c r="F979" i="127"/>
  <c r="E978" i="127"/>
  <c r="E977" i="127" s="1"/>
  <c r="D978" i="127"/>
  <c r="G976" i="127"/>
  <c r="F976" i="127"/>
  <c r="E975" i="127"/>
  <c r="D975" i="127"/>
  <c r="G973" i="127"/>
  <c r="F973" i="127"/>
  <c r="G972" i="127"/>
  <c r="F972" i="127"/>
  <c r="G971" i="127"/>
  <c r="F971" i="127"/>
  <c r="G970" i="127"/>
  <c r="F970" i="127"/>
  <c r="E968" i="127"/>
  <c r="E967" i="127" s="1"/>
  <c r="G966" i="127"/>
  <c r="F966" i="127"/>
  <c r="G965" i="127"/>
  <c r="F965" i="127"/>
  <c r="E964" i="127"/>
  <c r="E963" i="127" s="1"/>
  <c r="D964" i="127"/>
  <c r="G962" i="127"/>
  <c r="F962" i="127"/>
  <c r="G961" i="127"/>
  <c r="F961" i="127"/>
  <c r="G960" i="127"/>
  <c r="F960" i="127"/>
  <c r="E959" i="127"/>
  <c r="D959" i="127"/>
  <c r="G958" i="127"/>
  <c r="F958" i="127"/>
  <c r="G957" i="127"/>
  <c r="F957" i="127"/>
  <c r="E956" i="127"/>
  <c r="D956" i="127"/>
  <c r="G953" i="127"/>
  <c r="F953" i="127"/>
  <c r="G952" i="127"/>
  <c r="F952" i="127"/>
  <c r="G951" i="127"/>
  <c r="F951" i="127"/>
  <c r="G950" i="127"/>
  <c r="F950" i="127"/>
  <c r="G949" i="127"/>
  <c r="F949" i="127"/>
  <c r="E948" i="127"/>
  <c r="D948" i="127"/>
  <c r="G947" i="127"/>
  <c r="F947" i="127"/>
  <c r="G946" i="127"/>
  <c r="F946" i="127"/>
  <c r="E945" i="127"/>
  <c r="E944" i="127" s="1"/>
  <c r="D945" i="127"/>
  <c r="G942" i="127"/>
  <c r="F942" i="127"/>
  <c r="E941" i="127"/>
  <c r="D941" i="127"/>
  <c r="G939" i="127"/>
  <c r="F939" i="127"/>
  <c r="G938" i="127"/>
  <c r="F938" i="127"/>
  <c r="E937" i="127"/>
  <c r="E936" i="127" s="1"/>
  <c r="D937" i="127"/>
  <c r="D936" i="127" s="1"/>
  <c r="G935" i="127"/>
  <c r="F935" i="127"/>
  <c r="G934" i="127"/>
  <c r="F934" i="127"/>
  <c r="E933" i="127"/>
  <c r="D933" i="127"/>
  <c r="D932" i="127" s="1"/>
  <c r="G931" i="127"/>
  <c r="F931" i="127"/>
  <c r="G930" i="127"/>
  <c r="F930" i="127"/>
  <c r="E929" i="127"/>
  <c r="E928" i="127" s="1"/>
  <c r="D929" i="127"/>
  <c r="D928" i="127" s="1"/>
  <c r="G926" i="127"/>
  <c r="F926" i="127"/>
  <c r="E925" i="127"/>
  <c r="D925" i="127"/>
  <c r="G924" i="127"/>
  <c r="F924" i="127"/>
  <c r="E923" i="127"/>
  <c r="D923" i="127"/>
  <c r="G921" i="127"/>
  <c r="F921" i="127"/>
  <c r="E920" i="127"/>
  <c r="D920" i="127"/>
  <c r="D919" i="127" s="1"/>
  <c r="G918" i="127"/>
  <c r="F918" i="127"/>
  <c r="G917" i="127"/>
  <c r="F917" i="127"/>
  <c r="G916" i="127"/>
  <c r="F916" i="127"/>
  <c r="E915" i="127"/>
  <c r="D915" i="127"/>
  <c r="G914" i="127"/>
  <c r="F914" i="127"/>
  <c r="E913" i="127"/>
  <c r="D913" i="127"/>
  <c r="G910" i="127"/>
  <c r="F910" i="127"/>
  <c r="G909" i="127"/>
  <c r="F909" i="127"/>
  <c r="E908" i="127"/>
  <c r="D908" i="127"/>
  <c r="D907" i="127" s="1"/>
  <c r="G906" i="127"/>
  <c r="F906" i="127"/>
  <c r="E905" i="127"/>
  <c r="D905" i="127"/>
  <c r="G904" i="127"/>
  <c r="F904" i="127"/>
  <c r="G903" i="127"/>
  <c r="F903" i="127"/>
  <c r="G902" i="127"/>
  <c r="F902" i="127"/>
  <c r="G901" i="127"/>
  <c r="F901" i="127"/>
  <c r="G900" i="127"/>
  <c r="F900" i="127"/>
  <c r="G899" i="127"/>
  <c r="F899" i="127"/>
  <c r="G898" i="127"/>
  <c r="F898" i="127"/>
  <c r="G897" i="127"/>
  <c r="F897" i="127"/>
  <c r="G896" i="127"/>
  <c r="F896" i="127"/>
  <c r="G895" i="127"/>
  <c r="F895" i="127"/>
  <c r="G894" i="127"/>
  <c r="F894" i="127"/>
  <c r="G893" i="127"/>
  <c r="F893" i="127"/>
  <c r="F892" i="127"/>
  <c r="G891" i="127"/>
  <c r="F891" i="127"/>
  <c r="E890" i="127"/>
  <c r="D890" i="127"/>
  <c r="G889" i="127"/>
  <c r="F889" i="127"/>
  <c r="F888" i="127"/>
  <c r="F887" i="127"/>
  <c r="G886" i="127"/>
  <c r="F886" i="127"/>
  <c r="E885" i="127"/>
  <c r="D885" i="127"/>
  <c r="G881" i="127"/>
  <c r="F881" i="127"/>
  <c r="G880" i="127"/>
  <c r="F880" i="127"/>
  <c r="E879" i="127"/>
  <c r="E878" i="127" s="1"/>
  <c r="D879" i="127"/>
  <c r="D878" i="127" s="1"/>
  <c r="G875" i="127"/>
  <c r="F875" i="127"/>
  <c r="G874" i="127"/>
  <c r="F874" i="127"/>
  <c r="E873" i="127"/>
  <c r="D873" i="127"/>
  <c r="G870" i="127"/>
  <c r="F870" i="127"/>
  <c r="E869" i="127"/>
  <c r="D869" i="127"/>
  <c r="D865" i="127" s="1"/>
  <c r="D864" i="127" s="1"/>
  <c r="D868" i="127"/>
  <c r="F868" i="127" s="1"/>
  <c r="F867" i="127"/>
  <c r="G866" i="127"/>
  <c r="F866" i="127"/>
  <c r="G863" i="127"/>
  <c r="F863" i="127"/>
  <c r="E862" i="127"/>
  <c r="D862" i="127"/>
  <c r="G861" i="127"/>
  <c r="F861" i="127"/>
  <c r="G860" i="127"/>
  <c r="F860" i="127"/>
  <c r="E859" i="127"/>
  <c r="E858" i="127" s="1"/>
  <c r="D859" i="127"/>
  <c r="G856" i="127"/>
  <c r="F856" i="127"/>
  <c r="E855" i="127"/>
  <c r="D855" i="127"/>
  <c r="G854" i="127"/>
  <c r="F854" i="127"/>
  <c r="G852" i="127"/>
  <c r="F852" i="127"/>
  <c r="E850" i="127"/>
  <c r="D850" i="127"/>
  <c r="D849" i="127" s="1"/>
  <c r="G847" i="127"/>
  <c r="F847" i="127"/>
  <c r="G846" i="127"/>
  <c r="F846" i="127"/>
  <c r="G845" i="127"/>
  <c r="F845" i="127"/>
  <c r="G844" i="127"/>
  <c r="F844" i="127"/>
  <c r="G843" i="127"/>
  <c r="F843" i="127"/>
  <c r="G842" i="127"/>
  <c r="F842" i="127"/>
  <c r="G841" i="127"/>
  <c r="F841" i="127"/>
  <c r="G840" i="127"/>
  <c r="F840" i="127"/>
  <c r="G839" i="127"/>
  <c r="F839" i="127"/>
  <c r="G838" i="127"/>
  <c r="F838" i="127"/>
  <c r="G837" i="127"/>
  <c r="F837" i="127"/>
  <c r="G836" i="127"/>
  <c r="F836" i="127"/>
  <c r="G835" i="127"/>
  <c r="F835" i="127"/>
  <c r="D834" i="127"/>
  <c r="G833" i="127"/>
  <c r="F833" i="127"/>
  <c r="G832" i="127"/>
  <c r="F832" i="127"/>
  <c r="G830" i="127"/>
  <c r="F830" i="127"/>
  <c r="E829" i="127"/>
  <c r="D829" i="127"/>
  <c r="G826" i="127"/>
  <c r="F826" i="127"/>
  <c r="G825" i="127"/>
  <c r="F825" i="127"/>
  <c r="G824" i="127"/>
  <c r="F824" i="127"/>
  <c r="E823" i="127"/>
  <c r="D823" i="127"/>
  <c r="G822" i="127"/>
  <c r="F822" i="127"/>
  <c r="G821" i="127"/>
  <c r="F821" i="127"/>
  <c r="E820" i="127"/>
  <c r="D820" i="127"/>
  <c r="D819" i="127" s="1"/>
  <c r="F817" i="127"/>
  <c r="E816" i="127"/>
  <c r="D816" i="127"/>
  <c r="G815" i="127"/>
  <c r="F815" i="127"/>
  <c r="G814" i="127"/>
  <c r="F814" i="127"/>
  <c r="G813" i="127"/>
  <c r="F813" i="127"/>
  <c r="G812" i="127"/>
  <c r="F812" i="127"/>
  <c r="F811" i="127"/>
  <c r="G810" i="127"/>
  <c r="F810" i="127"/>
  <c r="G809" i="127"/>
  <c r="F809" i="127"/>
  <c r="G808" i="127"/>
  <c r="F808" i="127"/>
  <c r="G807" i="127"/>
  <c r="F807" i="127"/>
  <c r="G806" i="127"/>
  <c r="F806" i="127"/>
  <c r="G805" i="127"/>
  <c r="F805" i="127"/>
  <c r="G804" i="127"/>
  <c r="F804" i="127"/>
  <c r="E803" i="127"/>
  <c r="D803" i="127"/>
  <c r="G802" i="127"/>
  <c r="F802" i="127"/>
  <c r="G801" i="127"/>
  <c r="F801" i="127"/>
  <c r="F800" i="127"/>
  <c r="G799" i="127"/>
  <c r="F799" i="127"/>
  <c r="E798" i="127"/>
  <c r="D798" i="127"/>
  <c r="D797" i="127" s="1"/>
  <c r="G794" i="127"/>
  <c r="F794" i="127"/>
  <c r="E793" i="127"/>
  <c r="D793" i="127"/>
  <c r="D792" i="127" s="1"/>
  <c r="G791" i="127"/>
  <c r="F791" i="127"/>
  <c r="G790" i="127"/>
  <c r="F790" i="127"/>
  <c r="E789" i="127"/>
  <c r="D789" i="127"/>
  <c r="G788" i="127"/>
  <c r="F788" i="127"/>
  <c r="G787" i="127"/>
  <c r="F787" i="127"/>
  <c r="E786" i="127"/>
  <c r="E785" i="127" s="1"/>
  <c r="D786" i="127"/>
  <c r="G783" i="127"/>
  <c r="F783" i="127"/>
  <c r="G782" i="127"/>
  <c r="F782" i="127"/>
  <c r="E781" i="127"/>
  <c r="D781" i="127"/>
  <c r="G780" i="127"/>
  <c r="F780" i="127"/>
  <c r="G779" i="127"/>
  <c r="F779" i="127"/>
  <c r="E778" i="127"/>
  <c r="E777" i="127" s="1"/>
  <c r="D778" i="127"/>
  <c r="G775" i="127"/>
  <c r="F775" i="127"/>
  <c r="G774" i="127"/>
  <c r="F774" i="127"/>
  <c r="G773" i="127"/>
  <c r="F773" i="127"/>
  <c r="G772" i="127"/>
  <c r="F772" i="127"/>
  <c r="G771" i="127"/>
  <c r="F771" i="127"/>
  <c r="G770" i="127"/>
  <c r="F770" i="127"/>
  <c r="G769" i="127"/>
  <c r="F769" i="127"/>
  <c r="G768" i="127"/>
  <c r="F768" i="127"/>
  <c r="G767" i="127"/>
  <c r="F767" i="127"/>
  <c r="G766" i="127"/>
  <c r="F766" i="127"/>
  <c r="G765" i="127"/>
  <c r="F765" i="127"/>
  <c r="G764" i="127"/>
  <c r="F764" i="127"/>
  <c r="F763" i="127"/>
  <c r="G762" i="127"/>
  <c r="F762" i="127"/>
  <c r="E761" i="127"/>
  <c r="D761" i="127"/>
  <c r="G760" i="127"/>
  <c r="F760" i="127"/>
  <c r="G759" i="127"/>
  <c r="F759" i="127"/>
  <c r="G758" i="127"/>
  <c r="F758" i="127"/>
  <c r="E757" i="127"/>
  <c r="E756" i="127" s="1"/>
  <c r="D757" i="127"/>
  <c r="G754" i="127"/>
  <c r="F754" i="127"/>
  <c r="F753" i="127"/>
  <c r="G752" i="127"/>
  <c r="F752" i="127"/>
  <c r="G751" i="127"/>
  <c r="F751" i="127"/>
  <c r="G750" i="127"/>
  <c r="F750" i="127"/>
  <c r="G749" i="127"/>
  <c r="F749" i="127"/>
  <c r="G748" i="127"/>
  <c r="F748" i="127"/>
  <c r="G747" i="127"/>
  <c r="F747" i="127"/>
  <c r="G746" i="127"/>
  <c r="F746" i="127"/>
  <c r="G745" i="127"/>
  <c r="F745" i="127"/>
  <c r="G744" i="127"/>
  <c r="F744" i="127"/>
  <c r="G743" i="127"/>
  <c r="F743" i="127"/>
  <c r="E742" i="127"/>
  <c r="D742" i="127"/>
  <c r="G741" i="127"/>
  <c r="F741" i="127"/>
  <c r="G740" i="127"/>
  <c r="F740" i="127"/>
  <c r="G739" i="127"/>
  <c r="F739" i="127"/>
  <c r="E738" i="127"/>
  <c r="D738" i="127"/>
  <c r="D737" i="127" s="1"/>
  <c r="G735" i="127"/>
  <c r="F735" i="127"/>
  <c r="E734" i="127"/>
  <c r="D734" i="127"/>
  <c r="F732" i="127"/>
  <c r="E731" i="127"/>
  <c r="D731" i="127"/>
  <c r="G730" i="127"/>
  <c r="F730" i="127"/>
  <c r="G729" i="127"/>
  <c r="F729" i="127"/>
  <c r="G728" i="127"/>
  <c r="F728" i="127"/>
  <c r="G727" i="127"/>
  <c r="F727" i="127"/>
  <c r="G726" i="127"/>
  <c r="F726" i="127"/>
  <c r="G725" i="127"/>
  <c r="F725" i="127"/>
  <c r="G724" i="127"/>
  <c r="F724" i="127"/>
  <c r="G723" i="127"/>
  <c r="F723" i="127"/>
  <c r="G722" i="127"/>
  <c r="F722" i="127"/>
  <c r="G721" i="127"/>
  <c r="F721" i="127"/>
  <c r="G720" i="127"/>
  <c r="F720" i="127"/>
  <c r="G719" i="127"/>
  <c r="F719" i="127"/>
  <c r="G718" i="127"/>
  <c r="F718" i="127"/>
  <c r="E717" i="127"/>
  <c r="D717" i="127"/>
  <c r="G716" i="127"/>
  <c r="F716" i="127"/>
  <c r="G715" i="127"/>
  <c r="F715" i="127"/>
  <c r="G713" i="127"/>
  <c r="F713" i="127"/>
  <c r="E712" i="127"/>
  <c r="D712" i="127"/>
  <c r="D711" i="127" s="1"/>
  <c r="G709" i="127"/>
  <c r="F709" i="127"/>
  <c r="E708" i="127"/>
  <c r="D708" i="127"/>
  <c r="G706" i="127"/>
  <c r="F706" i="127"/>
  <c r="G705" i="127"/>
  <c r="F705" i="127"/>
  <c r="G704" i="127"/>
  <c r="F704" i="127"/>
  <c r="G703" i="127"/>
  <c r="F703" i="127"/>
  <c r="G702" i="127"/>
  <c r="F702" i="127"/>
  <c r="G701" i="127"/>
  <c r="F701" i="127"/>
  <c r="G700" i="127"/>
  <c r="F700" i="127"/>
  <c r="G699" i="127"/>
  <c r="F699" i="127"/>
  <c r="G698" i="127"/>
  <c r="F698" i="127"/>
  <c r="F697" i="127"/>
  <c r="G696" i="127"/>
  <c r="F696" i="127"/>
  <c r="E695" i="127"/>
  <c r="D695" i="127"/>
  <c r="G694" i="127"/>
  <c r="F694" i="127"/>
  <c r="G693" i="127"/>
  <c r="F693" i="127"/>
  <c r="F692" i="127"/>
  <c r="G691" i="127"/>
  <c r="F691" i="127"/>
  <c r="E690" i="127"/>
  <c r="E689" i="127" s="1"/>
  <c r="D690" i="127"/>
  <c r="G685" i="127"/>
  <c r="F685" i="127"/>
  <c r="G684" i="127"/>
  <c r="F684" i="127"/>
  <c r="E683" i="127"/>
  <c r="D683" i="127"/>
  <c r="G682" i="127"/>
  <c r="F682" i="127"/>
  <c r="G681" i="127"/>
  <c r="F681" i="127"/>
  <c r="G680" i="127"/>
  <c r="F680" i="127"/>
  <c r="E679" i="127"/>
  <c r="E678" i="127" s="1"/>
  <c r="E677" i="127" s="1"/>
  <c r="D679" i="127"/>
  <c r="F676" i="127"/>
  <c r="G675" i="127"/>
  <c r="F675" i="127"/>
  <c r="G674" i="127"/>
  <c r="F674" i="127"/>
  <c r="G673" i="127"/>
  <c r="F673" i="127"/>
  <c r="G672" i="127"/>
  <c r="F672" i="127"/>
  <c r="G671" i="127"/>
  <c r="F671" i="127"/>
  <c r="G670" i="127"/>
  <c r="F670" i="127"/>
  <c r="E669" i="127"/>
  <c r="D669" i="127"/>
  <c r="G668" i="127"/>
  <c r="F668" i="127"/>
  <c r="G667" i="127"/>
  <c r="F667" i="127"/>
  <c r="E666" i="127"/>
  <c r="E665" i="127" s="1"/>
  <c r="D666" i="127"/>
  <c r="D665" i="127" s="1"/>
  <c r="G663" i="127"/>
  <c r="F663" i="127"/>
  <c r="G662" i="127"/>
  <c r="F662" i="127"/>
  <c r="G661" i="127"/>
  <c r="F661" i="127"/>
  <c r="G660" i="127"/>
  <c r="F660" i="127"/>
  <c r="G659" i="127"/>
  <c r="F659" i="127"/>
  <c r="G658" i="127"/>
  <c r="F658" i="127"/>
  <c r="G657" i="127"/>
  <c r="F657" i="127"/>
  <c r="G656" i="127"/>
  <c r="F656" i="127"/>
  <c r="E655" i="127"/>
  <c r="D655" i="127"/>
  <c r="D654" i="127" s="1"/>
  <c r="D653" i="127" s="1"/>
  <c r="F652" i="127"/>
  <c r="E651" i="127"/>
  <c r="D651" i="127"/>
  <c r="D650" i="127" s="1"/>
  <c r="D649" i="127" s="1"/>
  <c r="G648" i="127"/>
  <c r="F648" i="127"/>
  <c r="F647" i="127"/>
  <c r="G646" i="127"/>
  <c r="F646" i="127"/>
  <c r="G645" i="127"/>
  <c r="F645" i="127"/>
  <c r="G644" i="127"/>
  <c r="F644" i="127"/>
  <c r="G643" i="127"/>
  <c r="F643" i="127"/>
  <c r="G641" i="127"/>
  <c r="F641" i="127"/>
  <c r="E640" i="127"/>
  <c r="D640" i="127"/>
  <c r="G639" i="127"/>
  <c r="F639" i="127"/>
  <c r="G638" i="127"/>
  <c r="F638" i="127"/>
  <c r="E637" i="127"/>
  <c r="E636" i="127" s="1"/>
  <c r="D637" i="127"/>
  <c r="G633" i="127"/>
  <c r="F633" i="127"/>
  <c r="E632" i="127"/>
  <c r="D632" i="127"/>
  <c r="D631" i="127" s="1"/>
  <c r="G629" i="127"/>
  <c r="F629" i="127"/>
  <c r="F628" i="127"/>
  <c r="G627" i="127"/>
  <c r="F627" i="127"/>
  <c r="G626" i="127"/>
  <c r="F626" i="127"/>
  <c r="G625" i="127"/>
  <c r="F625" i="127"/>
  <c r="G624" i="127"/>
  <c r="F624" i="127"/>
  <c r="G623" i="127"/>
  <c r="F623" i="127"/>
  <c r="G622" i="127"/>
  <c r="F622" i="127"/>
  <c r="E621" i="127"/>
  <c r="D621" i="127"/>
  <c r="G620" i="127"/>
  <c r="F620" i="127"/>
  <c r="G619" i="127"/>
  <c r="F619" i="127"/>
  <c r="E618" i="127"/>
  <c r="D618" i="127"/>
  <c r="D617" i="127" s="1"/>
  <c r="G615" i="127"/>
  <c r="F615" i="127"/>
  <c r="E614" i="127"/>
  <c r="E613" i="127" s="1"/>
  <c r="D614" i="127"/>
  <c r="G611" i="127"/>
  <c r="F611" i="127"/>
  <c r="G610" i="127"/>
  <c r="F610" i="127"/>
  <c r="G609" i="127"/>
  <c r="F609" i="127"/>
  <c r="G608" i="127"/>
  <c r="F608" i="127"/>
  <c r="G607" i="127"/>
  <c r="F607" i="127"/>
  <c r="G606" i="127"/>
  <c r="F606" i="127"/>
  <c r="G605" i="127"/>
  <c r="F605" i="127"/>
  <c r="E604" i="127"/>
  <c r="D604" i="127"/>
  <c r="G603" i="127"/>
  <c r="F603" i="127"/>
  <c r="G602" i="127"/>
  <c r="F602" i="127"/>
  <c r="E601" i="127"/>
  <c r="E600" i="127" s="1"/>
  <c r="D601" i="127"/>
  <c r="G598" i="127"/>
  <c r="F598" i="127"/>
  <c r="G597" i="127"/>
  <c r="F597" i="127"/>
  <c r="G596" i="127"/>
  <c r="F596" i="127"/>
  <c r="G595" i="127"/>
  <c r="F595" i="127"/>
  <c r="G594" i="127"/>
  <c r="F594" i="127"/>
  <c r="G593" i="127"/>
  <c r="F593" i="127"/>
  <c r="E592" i="127"/>
  <c r="D592" i="127"/>
  <c r="G591" i="127"/>
  <c r="F591" i="127"/>
  <c r="G590" i="127"/>
  <c r="F590" i="127"/>
  <c r="G589" i="127"/>
  <c r="F589" i="127"/>
  <c r="E588" i="127"/>
  <c r="D588" i="127"/>
  <c r="D587" i="127" s="1"/>
  <c r="G585" i="127"/>
  <c r="F585" i="127"/>
  <c r="E584" i="127"/>
  <c r="D584" i="127"/>
  <c r="D583" i="127" s="1"/>
  <c r="F582" i="127"/>
  <c r="F581" i="127"/>
  <c r="G580" i="127"/>
  <c r="F580" i="127"/>
  <c r="G579" i="127"/>
  <c r="F579" i="127"/>
  <c r="G578" i="127"/>
  <c r="F578" i="127"/>
  <c r="G577" i="127"/>
  <c r="F577" i="127"/>
  <c r="G576" i="127"/>
  <c r="F576" i="127"/>
  <c r="G575" i="127"/>
  <c r="F575" i="127"/>
  <c r="G574" i="127"/>
  <c r="F574" i="127"/>
  <c r="G573" i="127"/>
  <c r="F573" i="127"/>
  <c r="E572" i="127"/>
  <c r="E571" i="127" s="1"/>
  <c r="D572" i="127"/>
  <c r="G569" i="127"/>
  <c r="F569" i="127"/>
  <c r="G568" i="127"/>
  <c r="F568" i="127"/>
  <c r="G567" i="127"/>
  <c r="F567" i="127"/>
  <c r="G566" i="127"/>
  <c r="F566" i="127"/>
  <c r="G565" i="127"/>
  <c r="F565" i="127"/>
  <c r="G564" i="127"/>
  <c r="F564" i="127"/>
  <c r="G563" i="127"/>
  <c r="F563" i="127"/>
  <c r="G562" i="127"/>
  <c r="F562" i="127"/>
  <c r="E561" i="127"/>
  <c r="D561" i="127"/>
  <c r="G560" i="127"/>
  <c r="F560" i="127"/>
  <c r="F558" i="127"/>
  <c r="G557" i="127"/>
  <c r="F557" i="127"/>
  <c r="E556" i="127"/>
  <c r="D556" i="127"/>
  <c r="G552" i="127"/>
  <c r="F552" i="127"/>
  <c r="G551" i="127"/>
  <c r="F551" i="127"/>
  <c r="G550" i="127"/>
  <c r="F550" i="127"/>
  <c r="G549" i="127"/>
  <c r="F549" i="127"/>
  <c r="G548" i="127"/>
  <c r="F548" i="127"/>
  <c r="G547" i="127"/>
  <c r="F547" i="127"/>
  <c r="G546" i="127"/>
  <c r="F546" i="127"/>
  <c r="G545" i="127"/>
  <c r="F545" i="127"/>
  <c r="G544" i="127"/>
  <c r="F544" i="127"/>
  <c r="G543" i="127"/>
  <c r="F543" i="127"/>
  <c r="G542" i="127"/>
  <c r="F542" i="127"/>
  <c r="G540" i="127"/>
  <c r="F540" i="127"/>
  <c r="F539" i="127"/>
  <c r="G538" i="127"/>
  <c r="F538" i="127"/>
  <c r="E537" i="127"/>
  <c r="E536" i="127" s="1"/>
  <c r="D537" i="127"/>
  <c r="G532" i="127"/>
  <c r="F532" i="127"/>
  <c r="D531" i="127"/>
  <c r="G530" i="127"/>
  <c r="F530" i="127"/>
  <c r="G529" i="127"/>
  <c r="F529" i="127"/>
  <c r="G528" i="127"/>
  <c r="F528" i="127"/>
  <c r="G527" i="127"/>
  <c r="F527" i="127"/>
  <c r="G526" i="127"/>
  <c r="F526" i="127"/>
  <c r="G525" i="127"/>
  <c r="F525" i="127"/>
  <c r="G524" i="127"/>
  <c r="F524" i="127"/>
  <c r="G523" i="127"/>
  <c r="F523" i="127"/>
  <c r="D522" i="127"/>
  <c r="G521" i="127"/>
  <c r="F521" i="127"/>
  <c r="G520" i="127"/>
  <c r="F520" i="127"/>
  <c r="G519" i="127"/>
  <c r="F519" i="127"/>
  <c r="G518" i="127"/>
  <c r="F518" i="127"/>
  <c r="G517" i="127"/>
  <c r="F517" i="127"/>
  <c r="G516" i="127"/>
  <c r="F516" i="127"/>
  <c r="G515" i="127"/>
  <c r="F515" i="127"/>
  <c r="G514" i="127"/>
  <c r="F514" i="127"/>
  <c r="G513" i="127"/>
  <c r="F513" i="127"/>
  <c r="G512" i="127"/>
  <c r="F512" i="127"/>
  <c r="G511" i="127"/>
  <c r="F511" i="127"/>
  <c r="G510" i="127"/>
  <c r="F510" i="127"/>
  <c r="G509" i="127"/>
  <c r="F509" i="127"/>
  <c r="G508" i="127"/>
  <c r="F508" i="127"/>
  <c r="G507" i="127"/>
  <c r="F507" i="127"/>
  <c r="G506" i="127"/>
  <c r="F506" i="127"/>
  <c r="G505" i="127"/>
  <c r="F505" i="127"/>
  <c r="G504" i="127"/>
  <c r="F504" i="127"/>
  <c r="G503" i="127"/>
  <c r="F503" i="127"/>
  <c r="G502" i="127"/>
  <c r="F502" i="127"/>
  <c r="G501" i="127"/>
  <c r="F501" i="127"/>
  <c r="G500" i="127"/>
  <c r="F500" i="127"/>
  <c r="G499" i="127"/>
  <c r="F499" i="127"/>
  <c r="G498" i="127"/>
  <c r="F498" i="127"/>
  <c r="G497" i="127"/>
  <c r="F497" i="127"/>
  <c r="G496" i="127"/>
  <c r="F496" i="127"/>
  <c r="G495" i="127"/>
  <c r="F495" i="127"/>
  <c r="G494" i="127"/>
  <c r="F494" i="127"/>
  <c r="G493" i="127"/>
  <c r="F493" i="127"/>
  <c r="G492" i="127"/>
  <c r="F492" i="127"/>
  <c r="G491" i="127"/>
  <c r="F491" i="127"/>
  <c r="G490" i="127"/>
  <c r="F490" i="127"/>
  <c r="G489" i="127"/>
  <c r="F489" i="127"/>
  <c r="G488" i="127"/>
  <c r="F488" i="127"/>
  <c r="G487" i="127"/>
  <c r="F487" i="127"/>
  <c r="G486" i="127"/>
  <c r="F486" i="127"/>
  <c r="G485" i="127"/>
  <c r="F485" i="127"/>
  <c r="G484" i="127"/>
  <c r="F484" i="127"/>
  <c r="E483" i="127"/>
  <c r="G481" i="127"/>
  <c r="F481" i="127"/>
  <c r="E480" i="127"/>
  <c r="D480" i="127"/>
  <c r="G477" i="127"/>
  <c r="F477" i="127"/>
  <c r="E476" i="127"/>
  <c r="D476" i="127"/>
  <c r="G475" i="127"/>
  <c r="F475" i="127"/>
  <c r="G474" i="127"/>
  <c r="F474" i="127"/>
  <c r="E473" i="127"/>
  <c r="D473" i="127"/>
  <c r="G469" i="127"/>
  <c r="F469" i="127"/>
  <c r="E468" i="127"/>
  <c r="D468" i="127"/>
  <c r="D467" i="127" s="1"/>
  <c r="E467" i="127"/>
  <c r="D465" i="127"/>
  <c r="D464" i="127" s="1"/>
  <c r="F460" i="127"/>
  <c r="F459" i="127"/>
  <c r="E458" i="127"/>
  <c r="E457" i="127" s="1"/>
  <c r="E463" i="127" s="1"/>
  <c r="D458" i="127"/>
  <c r="G455" i="127"/>
  <c r="F455" i="127"/>
  <c r="G454" i="127"/>
  <c r="F454" i="127"/>
  <c r="E453" i="127"/>
  <c r="D453" i="127"/>
  <c r="D452" i="127" s="1"/>
  <c r="G451" i="127"/>
  <c r="F451" i="127"/>
  <c r="G450" i="127"/>
  <c r="F450" i="127"/>
  <c r="G449" i="127"/>
  <c r="F449" i="127"/>
  <c r="F448" i="127"/>
  <c r="G447" i="127"/>
  <c r="F447" i="127"/>
  <c r="G446" i="127"/>
  <c r="F446" i="127"/>
  <c r="G445" i="127"/>
  <c r="F445" i="127"/>
  <c r="G444" i="127"/>
  <c r="F444" i="127"/>
  <c r="G443" i="127"/>
  <c r="F443" i="127"/>
  <c r="G442" i="127"/>
  <c r="F442" i="127"/>
  <c r="E441" i="127"/>
  <c r="D441" i="127"/>
  <c r="G440" i="127"/>
  <c r="F440" i="127"/>
  <c r="G439" i="127"/>
  <c r="F439" i="127"/>
  <c r="F438" i="127"/>
  <c r="G437" i="127"/>
  <c r="F437" i="127"/>
  <c r="E436" i="127"/>
  <c r="D436" i="127"/>
  <c r="D435" i="127" s="1"/>
  <c r="G434" i="127"/>
  <c r="F434" i="127"/>
  <c r="G431" i="127"/>
  <c r="F431" i="127"/>
  <c r="E430" i="127"/>
  <c r="E429" i="127" s="1"/>
  <c r="D430" i="127"/>
  <c r="G426" i="127"/>
  <c r="F426" i="127"/>
  <c r="G425" i="127"/>
  <c r="F425" i="127"/>
  <c r="G424" i="127"/>
  <c r="F424" i="127"/>
  <c r="G423" i="127"/>
  <c r="F423" i="127"/>
  <c r="G422" i="127"/>
  <c r="F422" i="127"/>
  <c r="G421" i="127"/>
  <c r="F421" i="127"/>
  <c r="G420" i="127"/>
  <c r="F420" i="127"/>
  <c r="G419" i="127"/>
  <c r="F419" i="127"/>
  <c r="E418" i="127"/>
  <c r="D418" i="127"/>
  <c r="G417" i="127"/>
  <c r="F417" i="127"/>
  <c r="G416" i="127"/>
  <c r="F416" i="127"/>
  <c r="E415" i="127"/>
  <c r="E414" i="127" s="1"/>
  <c r="D415" i="127"/>
  <c r="D414" i="127" s="1"/>
  <c r="G413" i="127"/>
  <c r="F413" i="127"/>
  <c r="G411" i="127"/>
  <c r="F411" i="127"/>
  <c r="E410" i="127"/>
  <c r="D410" i="127"/>
  <c r="G409" i="127"/>
  <c r="F409" i="127"/>
  <c r="G408" i="127"/>
  <c r="F408" i="127"/>
  <c r="G407" i="127"/>
  <c r="F407" i="127"/>
  <c r="G405" i="127"/>
  <c r="F405" i="127"/>
  <c r="G404" i="127"/>
  <c r="F404" i="127"/>
  <c r="D403" i="127"/>
  <c r="G402" i="127"/>
  <c r="F402" i="127"/>
  <c r="G401" i="127"/>
  <c r="F401" i="127"/>
  <c r="E400" i="127"/>
  <c r="E399" i="127" s="1"/>
  <c r="D400" i="127"/>
  <c r="D399" i="127" s="1"/>
  <c r="G397" i="127"/>
  <c r="F397" i="127"/>
  <c r="E396" i="127"/>
  <c r="D396" i="127"/>
  <c r="D395" i="127" s="1"/>
  <c r="G394" i="127"/>
  <c r="F394" i="127"/>
  <c r="G393" i="127"/>
  <c r="F393" i="127"/>
  <c r="G392" i="127"/>
  <c r="F392" i="127"/>
  <c r="G391" i="127"/>
  <c r="F391" i="127"/>
  <c r="G390" i="127"/>
  <c r="F390" i="127"/>
  <c r="G389" i="127"/>
  <c r="F389" i="127"/>
  <c r="E388" i="127"/>
  <c r="D388" i="127"/>
  <c r="G384" i="127"/>
  <c r="F384" i="127"/>
  <c r="G383" i="127"/>
  <c r="F383" i="127"/>
  <c r="G382" i="127"/>
  <c r="F382" i="127"/>
  <c r="G381" i="127"/>
  <c r="F381" i="127"/>
  <c r="G380" i="127"/>
  <c r="F380" i="127"/>
  <c r="G379" i="127"/>
  <c r="F379" i="127"/>
  <c r="E378" i="127"/>
  <c r="E377" i="127" s="1"/>
  <c r="D378" i="127"/>
  <c r="G376" i="127"/>
  <c r="F376" i="127"/>
  <c r="E375" i="127"/>
  <c r="D375" i="127"/>
  <c r="D374" i="127" s="1"/>
  <c r="G373" i="127"/>
  <c r="F373" i="127"/>
  <c r="G372" i="127"/>
  <c r="F372" i="127"/>
  <c r="G371" i="127"/>
  <c r="F371" i="127"/>
  <c r="G370" i="127"/>
  <c r="F370" i="127"/>
  <c r="G369" i="127"/>
  <c r="F369" i="127"/>
  <c r="G368" i="127"/>
  <c r="F368" i="127"/>
  <c r="G367" i="127"/>
  <c r="F367" i="127"/>
  <c r="E366" i="127"/>
  <c r="D366" i="127"/>
  <c r="G365" i="127"/>
  <c r="F365" i="127"/>
  <c r="G364" i="127"/>
  <c r="F364" i="127"/>
  <c r="E363" i="127"/>
  <c r="E362" i="127" s="1"/>
  <c r="D363" i="127"/>
  <c r="G358" i="127"/>
  <c r="F358" i="127"/>
  <c r="E357" i="127"/>
  <c r="D357" i="127"/>
  <c r="D356" i="127" s="1"/>
  <c r="G355" i="127"/>
  <c r="F355" i="127"/>
  <c r="E354" i="127"/>
  <c r="D354" i="127"/>
  <c r="F352" i="127"/>
  <c r="G351" i="127"/>
  <c r="F351" i="127"/>
  <c r="G350" i="127"/>
  <c r="F350" i="127"/>
  <c r="E349" i="127"/>
  <c r="D349" i="127"/>
  <c r="D348" i="127" s="1"/>
  <c r="F347" i="127"/>
  <c r="G346" i="127"/>
  <c r="F346" i="127"/>
  <c r="E345" i="127"/>
  <c r="D345" i="127"/>
  <c r="F344" i="127"/>
  <c r="F343" i="127"/>
  <c r="E342" i="127"/>
  <c r="E341" i="127" s="1"/>
  <c r="D342" i="127"/>
  <c r="G339" i="127"/>
  <c r="F339" i="127"/>
  <c r="G338" i="127"/>
  <c r="F338" i="127"/>
  <c r="G337" i="127"/>
  <c r="F337" i="127"/>
  <c r="G336" i="127"/>
  <c r="F336" i="127"/>
  <c r="E335" i="127"/>
  <c r="D335" i="127"/>
  <c r="G334" i="127"/>
  <c r="F334" i="127"/>
  <c r="G333" i="127"/>
  <c r="F333" i="127"/>
  <c r="E332" i="127"/>
  <c r="D332" i="127"/>
  <c r="D331" i="127" s="1"/>
  <c r="G328" i="127"/>
  <c r="F328" i="127"/>
  <c r="E327" i="127"/>
  <c r="D327" i="127"/>
  <c r="D326" i="127" s="1"/>
  <c r="G325" i="127"/>
  <c r="F325" i="127"/>
  <c r="E324" i="127"/>
  <c r="E170" i="127" s="1"/>
  <c r="E169" i="127" s="1"/>
  <c r="D324" i="127"/>
  <c r="G321" i="127"/>
  <c r="F321" i="127"/>
  <c r="G320" i="127"/>
  <c r="F320" i="127"/>
  <c r="E319" i="127"/>
  <c r="E318" i="127" s="1"/>
  <c r="D319" i="127"/>
  <c r="D318" i="127" s="1"/>
  <c r="G317" i="127"/>
  <c r="F317" i="127"/>
  <c r="G316" i="127"/>
  <c r="F316" i="127"/>
  <c r="G315" i="127"/>
  <c r="F315" i="127"/>
  <c r="G314" i="127"/>
  <c r="F314" i="127"/>
  <c r="G313" i="127"/>
  <c r="F313" i="127"/>
  <c r="F312" i="127"/>
  <c r="G311" i="127"/>
  <c r="F311" i="127"/>
  <c r="E310" i="127"/>
  <c r="D310" i="127"/>
  <c r="G309" i="127"/>
  <c r="F309" i="127"/>
  <c r="G308" i="127"/>
  <c r="F308" i="127"/>
  <c r="E307" i="127"/>
  <c r="D307" i="127"/>
  <c r="G304" i="127"/>
  <c r="F304" i="127"/>
  <c r="G303" i="127"/>
  <c r="F303" i="127"/>
  <c r="E302" i="127"/>
  <c r="D302" i="127"/>
  <c r="D300" i="127" s="1"/>
  <c r="G301" i="127"/>
  <c r="F301" i="127"/>
  <c r="G298" i="127"/>
  <c r="F298" i="127"/>
  <c r="E297" i="127"/>
  <c r="D297" i="127"/>
  <c r="D296" i="127" s="1"/>
  <c r="F295" i="127"/>
  <c r="G294" i="127"/>
  <c r="F294" i="127"/>
  <c r="G293" i="127"/>
  <c r="F293" i="127"/>
  <c r="E292" i="127"/>
  <c r="D292" i="127"/>
  <c r="G290" i="127"/>
  <c r="F290" i="127"/>
  <c r="G289" i="127"/>
  <c r="F289" i="127"/>
  <c r="E288" i="127"/>
  <c r="D288" i="127"/>
  <c r="G287" i="127"/>
  <c r="F287" i="127"/>
  <c r="G286" i="127"/>
  <c r="F286" i="127"/>
  <c r="E285" i="127"/>
  <c r="D285" i="127"/>
  <c r="D284" i="127" s="1"/>
  <c r="G282" i="127"/>
  <c r="F282" i="127"/>
  <c r="E281" i="127"/>
  <c r="E280" i="127" s="1"/>
  <c r="E279" i="127" s="1"/>
  <c r="D281" i="127"/>
  <c r="G278" i="127"/>
  <c r="F278" i="127"/>
  <c r="E277" i="127"/>
  <c r="D277" i="127"/>
  <c r="G275" i="127"/>
  <c r="F275" i="127"/>
  <c r="G274" i="127"/>
  <c r="F274" i="127"/>
  <c r="G273" i="127"/>
  <c r="F273" i="127"/>
  <c r="G272" i="127"/>
  <c r="F272" i="127"/>
  <c r="G271" i="127"/>
  <c r="F271" i="127"/>
  <c r="G270" i="127"/>
  <c r="F270" i="127"/>
  <c r="G269" i="127"/>
  <c r="F269" i="127"/>
  <c r="G268" i="127"/>
  <c r="F268" i="127"/>
  <c r="G267" i="127"/>
  <c r="F267" i="127"/>
  <c r="G266" i="127"/>
  <c r="F266" i="127"/>
  <c r="E265" i="127"/>
  <c r="D265" i="127"/>
  <c r="D264" i="127" s="1"/>
  <c r="G261" i="127"/>
  <c r="F261" i="127"/>
  <c r="E260" i="127"/>
  <c r="D260" i="127"/>
  <c r="G259" i="127"/>
  <c r="F259" i="127"/>
  <c r="G258" i="127"/>
  <c r="F258" i="127"/>
  <c r="E257" i="127"/>
  <c r="D257" i="127"/>
  <c r="G254" i="127"/>
  <c r="F254" i="127"/>
  <c r="E253" i="127"/>
  <c r="E252" i="127" s="1"/>
  <c r="D253" i="127"/>
  <c r="G251" i="127"/>
  <c r="F251" i="127"/>
  <c r="F250" i="127"/>
  <c r="G249" i="127"/>
  <c r="F249" i="127"/>
  <c r="G248" i="127"/>
  <c r="F248" i="127"/>
  <c r="E247" i="127"/>
  <c r="D247" i="127"/>
  <c r="G246" i="127"/>
  <c r="F246" i="127"/>
  <c r="F245" i="127"/>
  <c r="G244" i="127"/>
  <c r="F244" i="127"/>
  <c r="E243" i="127"/>
  <c r="D243" i="127"/>
  <c r="D242" i="127" s="1"/>
  <c r="G241" i="127"/>
  <c r="F241" i="127"/>
  <c r="G239" i="127"/>
  <c r="F239" i="127"/>
  <c r="E238" i="127"/>
  <c r="D238" i="127"/>
  <c r="G235" i="127"/>
  <c r="F235" i="127"/>
  <c r="G234" i="127"/>
  <c r="F234" i="127"/>
  <c r="E233" i="127"/>
  <c r="D233" i="127"/>
  <c r="D232" i="127" s="1"/>
  <c r="G231" i="127"/>
  <c r="F231" i="127"/>
  <c r="G230" i="127"/>
  <c r="F230" i="127"/>
  <c r="G229" i="127"/>
  <c r="F229" i="127"/>
  <c r="E228" i="127"/>
  <c r="E134" i="127" s="1"/>
  <c r="D228" i="127"/>
  <c r="G227" i="127"/>
  <c r="F227" i="127"/>
  <c r="G226" i="127"/>
  <c r="F226" i="127"/>
  <c r="E225" i="127"/>
  <c r="D225" i="127"/>
  <c r="F223" i="127"/>
  <c r="E222" i="127"/>
  <c r="D222" i="127"/>
  <c r="G221" i="127"/>
  <c r="F221" i="127"/>
  <c r="G220" i="127"/>
  <c r="F220" i="127"/>
  <c r="E219" i="127"/>
  <c r="D219" i="127"/>
  <c r="G218" i="127"/>
  <c r="F218" i="127"/>
  <c r="G217" i="127"/>
  <c r="F217" i="127"/>
  <c r="G216" i="127"/>
  <c r="F216" i="127"/>
  <c r="G215" i="127"/>
  <c r="F215" i="127"/>
  <c r="G214" i="127"/>
  <c r="F214" i="127"/>
  <c r="G213" i="127"/>
  <c r="F213" i="127"/>
  <c r="G212" i="127"/>
  <c r="F212" i="127"/>
  <c r="G211" i="127"/>
  <c r="F211" i="127"/>
  <c r="E210" i="127"/>
  <c r="D210" i="127"/>
  <c r="G209" i="127"/>
  <c r="F209" i="127"/>
  <c r="G208" i="127"/>
  <c r="F208" i="127"/>
  <c r="G207" i="127"/>
  <c r="F207" i="127"/>
  <c r="G206" i="127"/>
  <c r="F206" i="127"/>
  <c r="E205" i="127"/>
  <c r="D205" i="127"/>
  <c r="G203" i="127"/>
  <c r="F203" i="127"/>
  <c r="E202" i="127"/>
  <c r="D202" i="127"/>
  <c r="G200" i="127"/>
  <c r="F200" i="127"/>
  <c r="G199" i="127"/>
  <c r="F199" i="127"/>
  <c r="G198" i="127"/>
  <c r="F198" i="127"/>
  <c r="G197" i="127"/>
  <c r="F197" i="127"/>
  <c r="G196" i="127"/>
  <c r="F196" i="127"/>
  <c r="G195" i="127"/>
  <c r="F195" i="127"/>
  <c r="G194" i="127"/>
  <c r="F194" i="127"/>
  <c r="G193" i="127"/>
  <c r="F193" i="127"/>
  <c r="E192" i="127"/>
  <c r="D192" i="127"/>
  <c r="G191" i="127"/>
  <c r="F191" i="127"/>
  <c r="G190" i="127"/>
  <c r="F190" i="127"/>
  <c r="E189" i="127"/>
  <c r="E188" i="127" s="1"/>
  <c r="D189" i="127"/>
  <c r="G182" i="127"/>
  <c r="F182" i="127"/>
  <c r="G181" i="127"/>
  <c r="F181" i="127"/>
  <c r="G180" i="127"/>
  <c r="F180" i="127"/>
  <c r="E180" i="127"/>
  <c r="D180" i="127"/>
  <c r="G179" i="127"/>
  <c r="F179" i="127"/>
  <c r="E178" i="127"/>
  <c r="D178" i="127"/>
  <c r="D177" i="127" s="1"/>
  <c r="E177" i="127"/>
  <c r="G177" i="127" s="1"/>
  <c r="E175" i="127"/>
  <c r="D174" i="127"/>
  <c r="D173" i="127" s="1"/>
  <c r="G172" i="127"/>
  <c r="F172" i="127"/>
  <c r="E171" i="127"/>
  <c r="D171" i="127"/>
  <c r="G168" i="127"/>
  <c r="F168" i="127"/>
  <c r="G167" i="127"/>
  <c r="F167" i="127"/>
  <c r="G166" i="127"/>
  <c r="F166" i="127"/>
  <c r="G165" i="127"/>
  <c r="F165" i="127"/>
  <c r="E164" i="127"/>
  <c r="G164" i="127" s="1"/>
  <c r="D164" i="127"/>
  <c r="D163" i="127"/>
  <c r="D162" i="127"/>
  <c r="E161" i="127"/>
  <c r="D161" i="127"/>
  <c r="D160" i="127" s="1"/>
  <c r="E159" i="127"/>
  <c r="D159" i="127"/>
  <c r="E158" i="127"/>
  <c r="D158" i="127"/>
  <c r="E157" i="127"/>
  <c r="D157" i="127"/>
  <c r="E156" i="127"/>
  <c r="D156" i="127"/>
  <c r="E155" i="127"/>
  <c r="D155" i="127"/>
  <c r="E154" i="127"/>
  <c r="D154" i="127"/>
  <c r="E153" i="127"/>
  <c r="D153" i="127"/>
  <c r="E152" i="127"/>
  <c r="D152" i="127"/>
  <c r="E151" i="127"/>
  <c r="D151" i="127"/>
  <c r="E150" i="127"/>
  <c r="D150" i="127"/>
  <c r="E149" i="127"/>
  <c r="D149" i="127"/>
  <c r="E148" i="127"/>
  <c r="D148" i="127"/>
  <c r="E146" i="127"/>
  <c r="D146" i="127"/>
  <c r="G143" i="127"/>
  <c r="F143" i="127"/>
  <c r="F142" i="127"/>
  <c r="E141" i="127"/>
  <c r="D141" i="127"/>
  <c r="F129" i="127"/>
  <c r="G128" i="127"/>
  <c r="F128" i="127"/>
  <c r="E127" i="127"/>
  <c r="E122" i="127" s="1"/>
  <c r="D127" i="127"/>
  <c r="D122" i="127" s="1"/>
  <c r="G126" i="127"/>
  <c r="F126" i="127"/>
  <c r="G125" i="127"/>
  <c r="F125" i="127"/>
  <c r="G124" i="127"/>
  <c r="F124" i="127"/>
  <c r="F123" i="127"/>
  <c r="G121" i="127"/>
  <c r="F121" i="127"/>
  <c r="G120" i="127"/>
  <c r="F120" i="127"/>
  <c r="G119" i="127"/>
  <c r="F119" i="127"/>
  <c r="G118" i="127"/>
  <c r="F118" i="127"/>
  <c r="F117" i="127"/>
  <c r="G116" i="127"/>
  <c r="F116" i="127"/>
  <c r="G115" i="127"/>
  <c r="F115" i="127"/>
  <c r="G114" i="127"/>
  <c r="F114" i="127"/>
  <c r="G112" i="127"/>
  <c r="F112" i="127"/>
  <c r="E111" i="127"/>
  <c r="D111" i="127"/>
  <c r="D110" i="127" s="1"/>
  <c r="D109" i="127" s="1"/>
  <c r="G108" i="127"/>
  <c r="F108" i="127"/>
  <c r="G107" i="127"/>
  <c r="F107" i="127"/>
  <c r="G106" i="127"/>
  <c r="F106" i="127"/>
  <c r="G105" i="127"/>
  <c r="F105" i="127"/>
  <c r="G104" i="127"/>
  <c r="F104" i="127"/>
  <c r="G103" i="127"/>
  <c r="F103" i="127"/>
  <c r="G102" i="127"/>
  <c r="F102" i="127"/>
  <c r="G101" i="127"/>
  <c r="F101" i="127"/>
  <c r="G100" i="127"/>
  <c r="F100" i="127"/>
  <c r="G99" i="127"/>
  <c r="F99" i="127"/>
  <c r="G98" i="127"/>
  <c r="F98" i="127"/>
  <c r="F97" i="127"/>
  <c r="G95" i="127"/>
  <c r="F95" i="127"/>
  <c r="F93" i="127"/>
  <c r="G92" i="127"/>
  <c r="F92" i="127"/>
  <c r="G91" i="127"/>
  <c r="F91" i="127"/>
  <c r="E90" i="127"/>
  <c r="G90" i="127" s="1"/>
  <c r="D90" i="127"/>
  <c r="G89" i="127"/>
  <c r="F89" i="127"/>
  <c r="G88" i="127"/>
  <c r="F88" i="127"/>
  <c r="E87" i="127"/>
  <c r="G87" i="127" s="1"/>
  <c r="D87" i="127"/>
  <c r="G86" i="127"/>
  <c r="F86" i="127"/>
  <c r="G85" i="127"/>
  <c r="F85" i="127"/>
  <c r="G84" i="127"/>
  <c r="F84" i="127"/>
  <c r="G83" i="127"/>
  <c r="F83" i="127"/>
  <c r="G82" i="127"/>
  <c r="F82" i="127"/>
  <c r="E81" i="127"/>
  <c r="G81" i="127" s="1"/>
  <c r="D81" i="127"/>
  <c r="G79" i="127"/>
  <c r="F79" i="127"/>
  <c r="E78" i="127"/>
  <c r="G78" i="127" s="1"/>
  <c r="D78" i="127"/>
  <c r="G77" i="127"/>
  <c r="F77" i="127"/>
  <c r="G76" i="127"/>
  <c r="E76" i="127"/>
  <c r="F76" i="127" s="1"/>
  <c r="D76" i="127"/>
  <c r="G75" i="127"/>
  <c r="F75" i="127"/>
  <c r="E74" i="127"/>
  <c r="G74" i="127" s="1"/>
  <c r="D74" i="127"/>
  <c r="G73" i="127"/>
  <c r="F73" i="127"/>
  <c r="G72" i="127"/>
  <c r="F72" i="127"/>
  <c r="E71" i="127"/>
  <c r="G71" i="127" s="1"/>
  <c r="D71" i="127"/>
  <c r="G70" i="127"/>
  <c r="F70" i="127"/>
  <c r="G69" i="127"/>
  <c r="F69" i="127"/>
  <c r="G68" i="127"/>
  <c r="F68" i="127"/>
  <c r="E67" i="127"/>
  <c r="G67" i="127" s="1"/>
  <c r="D67" i="127"/>
  <c r="F66" i="127"/>
  <c r="G65" i="127"/>
  <c r="F65" i="127"/>
  <c r="G64" i="127"/>
  <c r="F64" i="127"/>
  <c r="G63" i="127"/>
  <c r="F63" i="127"/>
  <c r="G62" i="127"/>
  <c r="F62" i="127"/>
  <c r="G61" i="127"/>
  <c r="F61" i="127"/>
  <c r="G60" i="127"/>
  <c r="F60" i="127"/>
  <c r="G59" i="127"/>
  <c r="F59" i="127"/>
  <c r="G58" i="127"/>
  <c r="F58" i="127"/>
  <c r="G57" i="127"/>
  <c r="F57" i="127"/>
  <c r="G56" i="127"/>
  <c r="F56" i="127"/>
  <c r="E55" i="127"/>
  <c r="D55" i="127"/>
  <c r="G54" i="127"/>
  <c r="F54" i="127"/>
  <c r="G53" i="127"/>
  <c r="F53" i="127"/>
  <c r="G52" i="127"/>
  <c r="F52" i="127"/>
  <c r="G51" i="127"/>
  <c r="F51" i="127"/>
  <c r="G50" i="127"/>
  <c r="F50" i="127"/>
  <c r="E49" i="127"/>
  <c r="D49" i="127"/>
  <c r="F48" i="127"/>
  <c r="G47" i="127"/>
  <c r="F47" i="127"/>
  <c r="G46" i="127"/>
  <c r="F46" i="127"/>
  <c r="G45" i="127"/>
  <c r="F45" i="127"/>
  <c r="E44" i="127"/>
  <c r="G44" i="127" s="1"/>
  <c r="D44" i="127"/>
  <c r="G43" i="127"/>
  <c r="F43" i="127"/>
  <c r="G42" i="127"/>
  <c r="F42" i="127"/>
  <c r="E41" i="127"/>
  <c r="D41" i="127"/>
  <c r="F41" i="127" s="1"/>
  <c r="F40" i="127"/>
  <c r="G39" i="127"/>
  <c r="F39" i="127"/>
  <c r="F38" i="127"/>
  <c r="G37" i="127"/>
  <c r="F37" i="127"/>
  <c r="G36" i="127"/>
  <c r="F36" i="127"/>
  <c r="G35" i="127"/>
  <c r="F35" i="127"/>
  <c r="G34" i="127"/>
  <c r="F34" i="127"/>
  <c r="E33" i="127"/>
  <c r="G33" i="127" s="1"/>
  <c r="D33" i="127"/>
  <c r="F32" i="127"/>
  <c r="F31" i="127"/>
  <c r="G30" i="127"/>
  <c r="F30" i="127"/>
  <c r="G29" i="127"/>
  <c r="F29" i="127"/>
  <c r="G28" i="127"/>
  <c r="F28" i="127"/>
  <c r="E27" i="127"/>
  <c r="D27" i="127"/>
  <c r="G26" i="127"/>
  <c r="F26" i="127"/>
  <c r="G25" i="127"/>
  <c r="F25" i="127"/>
  <c r="G24" i="127"/>
  <c r="F24" i="127"/>
  <c r="G23" i="127"/>
  <c r="F23" i="127"/>
  <c r="E22" i="127"/>
  <c r="D22" i="127"/>
  <c r="G21" i="127"/>
  <c r="F21" i="127"/>
  <c r="G20" i="127"/>
  <c r="F20" i="127"/>
  <c r="G19" i="127"/>
  <c r="F19" i="127"/>
  <c r="G18" i="127"/>
  <c r="E18" i="127"/>
  <c r="F18" i="127" s="1"/>
  <c r="D18" i="127"/>
  <c r="F17" i="127"/>
  <c r="G16" i="127"/>
  <c r="F16" i="127"/>
  <c r="G15" i="127"/>
  <c r="F15" i="127"/>
  <c r="G14" i="127"/>
  <c r="F14" i="127"/>
  <c r="E13" i="127"/>
  <c r="D13" i="127"/>
  <c r="D12" i="127"/>
  <c r="D11" i="127" s="1"/>
  <c r="G10" i="127"/>
  <c r="F10" i="127"/>
  <c r="G9" i="127"/>
  <c r="F9" i="127"/>
  <c r="E8" i="127"/>
  <c r="D8" i="127"/>
  <c r="F8" i="127" s="1"/>
  <c r="G6" i="127"/>
  <c r="F6" i="127"/>
  <c r="G5" i="127"/>
  <c r="F5" i="127"/>
  <c r="E4" i="127"/>
  <c r="G4" i="127" s="1"/>
  <c r="D4" i="127"/>
  <c r="D178" i="128" l="1"/>
  <c r="G178" i="128" s="1"/>
  <c r="G140" i="128"/>
  <c r="F187" i="128"/>
  <c r="F186" i="128"/>
  <c r="E185" i="128"/>
  <c r="G186" i="128"/>
  <c r="D138" i="127"/>
  <c r="E138" i="127"/>
  <c r="F222" i="127"/>
  <c r="F238" i="127"/>
  <c r="G260" i="127"/>
  <c r="G467" i="127"/>
  <c r="F683" i="127"/>
  <c r="E922" i="127"/>
  <c r="F1031" i="127"/>
  <c r="E412" i="127"/>
  <c r="G277" i="127"/>
  <c r="G161" i="127"/>
  <c r="G869" i="127"/>
  <c r="E865" i="127"/>
  <c r="G865" i="127" s="1"/>
  <c r="G925" i="127"/>
  <c r="F430" i="127"/>
  <c r="G1011" i="127"/>
  <c r="E943" i="127"/>
  <c r="F948" i="127"/>
  <c r="F601" i="127"/>
  <c r="F462" i="127"/>
  <c r="D353" i="127"/>
  <c r="F55" i="127"/>
  <c r="F146" i="127"/>
  <c r="F155" i="127"/>
  <c r="G171" i="127"/>
  <c r="G388" i="127"/>
  <c r="G8" i="127"/>
  <c r="G41" i="127"/>
  <c r="F90" i="127"/>
  <c r="D240" i="127"/>
  <c r="F851" i="127"/>
  <c r="G868" i="127"/>
  <c r="G1031" i="127"/>
  <c r="F49" i="127"/>
  <c r="G111" i="127"/>
  <c r="F71" i="127"/>
  <c r="F78" i="127"/>
  <c r="F178" i="127"/>
  <c r="G233" i="127"/>
  <c r="F690" i="127"/>
  <c r="F731" i="127"/>
  <c r="F761" i="127"/>
  <c r="F945" i="127"/>
  <c r="F1024" i="127"/>
  <c r="F1035" i="127"/>
  <c r="F277" i="127"/>
  <c r="F342" i="127"/>
  <c r="D600" i="127"/>
  <c r="G600" i="127" s="1"/>
  <c r="D664" i="127"/>
  <c r="D689" i="127"/>
  <c r="G689" i="127" s="1"/>
  <c r="E784" i="127"/>
  <c r="E687" i="127" s="1"/>
  <c r="G945" i="127"/>
  <c r="F964" i="127"/>
  <c r="E1030" i="127"/>
  <c r="E1027" i="127" s="1"/>
  <c r="G157" i="127"/>
  <c r="G948" i="127"/>
  <c r="G956" i="127"/>
  <c r="G238" i="127"/>
  <c r="G265" i="127"/>
  <c r="G310" i="127"/>
  <c r="D341" i="127"/>
  <c r="D340" i="127" s="1"/>
  <c r="G834" i="127"/>
  <c r="F969" i="127"/>
  <c r="D993" i="127"/>
  <c r="D989" i="127" s="1"/>
  <c r="D1030" i="127"/>
  <c r="G225" i="127"/>
  <c r="D237" i="127"/>
  <c r="D276" i="127"/>
  <c r="D263" i="127" s="1"/>
  <c r="D283" i="127"/>
  <c r="E955" i="127"/>
  <c r="E954" i="127" s="1"/>
  <c r="G969" i="127"/>
  <c r="D982" i="127"/>
  <c r="E173" i="127"/>
  <c r="G173" i="127" s="1"/>
  <c r="E237" i="127"/>
  <c r="E276" i="127"/>
  <c r="G335" i="127"/>
  <c r="E387" i="127"/>
  <c r="G414" i="127"/>
  <c r="G690" i="127"/>
  <c r="F925" i="127"/>
  <c r="G936" i="127"/>
  <c r="D944" i="127"/>
  <c r="F1011" i="127"/>
  <c r="F233" i="127"/>
  <c r="F556" i="127"/>
  <c r="F823" i="127"/>
  <c r="G928" i="127"/>
  <c r="F400" i="127"/>
  <c r="E264" i="127"/>
  <c r="F264" i="127" s="1"/>
  <c r="F265" i="127"/>
  <c r="F247" i="127"/>
  <c r="G174" i="127"/>
  <c r="E232" i="127"/>
  <c r="G232" i="127" s="1"/>
  <c r="F210" i="127"/>
  <c r="F171" i="127"/>
  <c r="F122" i="127"/>
  <c r="G122" i="127"/>
  <c r="G127" i="127"/>
  <c r="E110" i="127"/>
  <c r="F110" i="127"/>
  <c r="F111" i="127"/>
  <c r="E80" i="127"/>
  <c r="F74" i="127"/>
  <c r="G55" i="127"/>
  <c r="F33" i="127"/>
  <c r="F22" i="127"/>
  <c r="F44" i="127"/>
  <c r="F13" i="127"/>
  <c r="F4" i="127"/>
  <c r="E631" i="127"/>
  <c r="E630" i="127" s="1"/>
  <c r="F632" i="127"/>
  <c r="E707" i="127"/>
  <c r="E688" i="127" s="1"/>
  <c r="G708" i="127"/>
  <c r="G318" i="127"/>
  <c r="G159" i="127"/>
  <c r="G219" i="127"/>
  <c r="F327" i="127"/>
  <c r="G541" i="127"/>
  <c r="G717" i="127"/>
  <c r="G148" i="127"/>
  <c r="F243" i="127"/>
  <c r="G285" i="127"/>
  <c r="G292" i="127"/>
  <c r="G319" i="127"/>
  <c r="F399" i="127"/>
  <c r="G415" i="127"/>
  <c r="D616" i="127"/>
  <c r="G855" i="127"/>
  <c r="G929" i="127"/>
  <c r="F1045" i="127"/>
  <c r="F151" i="127"/>
  <c r="E242" i="127"/>
  <c r="G243" i="127"/>
  <c r="G345" i="127"/>
  <c r="G632" i="127"/>
  <c r="F640" i="127"/>
  <c r="F708" i="127"/>
  <c r="F734" i="127"/>
  <c r="G798" i="127"/>
  <c r="G851" i="127"/>
  <c r="F869" i="127"/>
  <c r="G905" i="127"/>
  <c r="G986" i="127"/>
  <c r="D1020" i="127"/>
  <c r="F1048" i="127"/>
  <c r="G205" i="127"/>
  <c r="E204" i="127"/>
  <c r="G375" i="127"/>
  <c r="E374" i="127"/>
  <c r="F374" i="127" s="1"/>
  <c r="F637" i="127"/>
  <c r="D636" i="127"/>
  <c r="D635" i="127" s="1"/>
  <c r="G738" i="127"/>
  <c r="E737" i="127"/>
  <c r="E736" i="127" s="1"/>
  <c r="F738" i="127"/>
  <c r="G850" i="127"/>
  <c r="F850" i="127"/>
  <c r="E849" i="127"/>
  <c r="F885" i="127"/>
  <c r="D884" i="127"/>
  <c r="G890" i="127"/>
  <c r="F890" i="127"/>
  <c r="G913" i="127"/>
  <c r="F913" i="127"/>
  <c r="F1039" i="127"/>
  <c r="D1038" i="127"/>
  <c r="F1062" i="127"/>
  <c r="G1062" i="127"/>
  <c r="G297" i="127"/>
  <c r="E296" i="127"/>
  <c r="G296" i="127" s="1"/>
  <c r="F873" i="127"/>
  <c r="D872" i="127"/>
  <c r="E1007" i="127"/>
  <c r="F1007" i="127" s="1"/>
  <c r="G1008" i="127"/>
  <c r="E1057" i="127"/>
  <c r="E1054" i="127" s="1"/>
  <c r="G1058" i="127"/>
  <c r="E147" i="127"/>
  <c r="E145" i="127" s="1"/>
  <c r="F205" i="127"/>
  <c r="D204" i="127"/>
  <c r="F219" i="127"/>
  <c r="G655" i="127"/>
  <c r="E654" i="127"/>
  <c r="F654" i="127" s="1"/>
  <c r="G462" i="127"/>
  <c r="F480" i="127"/>
  <c r="D479" i="127"/>
  <c r="D478" i="127" s="1"/>
  <c r="G695" i="127"/>
  <c r="G742" i="127"/>
  <c r="D756" i="127"/>
  <c r="D755" i="127" s="1"/>
  <c r="F757" i="127"/>
  <c r="G885" i="127"/>
  <c r="E884" i="127"/>
  <c r="F920" i="127"/>
  <c r="E919" i="127"/>
  <c r="F919" i="127" s="1"/>
  <c r="G920" i="127"/>
  <c r="G995" i="127"/>
  <c r="E994" i="127"/>
  <c r="G994" i="127" s="1"/>
  <c r="G1039" i="127"/>
  <c r="E1038" i="127"/>
  <c r="D291" i="127"/>
  <c r="G399" i="127"/>
  <c r="E398" i="127"/>
  <c r="G453" i="127"/>
  <c r="E452" i="127"/>
  <c r="G452" i="127" s="1"/>
  <c r="G480" i="127"/>
  <c r="E479" i="127"/>
  <c r="E478" i="127" s="1"/>
  <c r="E587" i="127"/>
  <c r="G587" i="127" s="1"/>
  <c r="G588" i="127"/>
  <c r="G665" i="127"/>
  <c r="E664" i="127"/>
  <c r="G669" i="127"/>
  <c r="G761" i="127"/>
  <c r="E797" i="127"/>
  <c r="E796" i="127" s="1"/>
  <c r="F798" i="127"/>
  <c r="G862" i="127"/>
  <c r="G937" i="127"/>
  <c r="D963" i="127"/>
  <c r="F995" i="127"/>
  <c r="D1034" i="127"/>
  <c r="G152" i="127"/>
  <c r="F159" i="127"/>
  <c r="G210" i="127"/>
  <c r="E224" i="127"/>
  <c r="E133" i="127"/>
  <c r="F253" i="127"/>
  <c r="D252" i="127"/>
  <c r="F252" i="127" s="1"/>
  <c r="D256" i="127"/>
  <c r="G281" i="127"/>
  <c r="D280" i="127"/>
  <c r="F292" i="127"/>
  <c r="D147" i="127"/>
  <c r="F297" i="127"/>
  <c r="F310" i="127"/>
  <c r="E340" i="127"/>
  <c r="G340" i="127" s="1"/>
  <c r="G363" i="127"/>
  <c r="D362" i="127"/>
  <c r="F362" i="127" s="1"/>
  <c r="F375" i="127"/>
  <c r="F441" i="127"/>
  <c r="F453" i="127"/>
  <c r="G473" i="127"/>
  <c r="E472" i="127"/>
  <c r="E535" i="127"/>
  <c r="G683" i="127"/>
  <c r="D707" i="127"/>
  <c r="F717" i="127"/>
  <c r="E733" i="127"/>
  <c r="G734" i="127"/>
  <c r="G789" i="127"/>
  <c r="F829" i="127"/>
  <c r="D828" i="127"/>
  <c r="D827" i="127" s="1"/>
  <c r="F855" i="127"/>
  <c r="G964" i="127"/>
  <c r="D968" i="127"/>
  <c r="G1035" i="127"/>
  <c r="F1046" i="127"/>
  <c r="G1048" i="127"/>
  <c r="G149" i="127"/>
  <c r="G151" i="127"/>
  <c r="G156" i="127"/>
  <c r="G253" i="127"/>
  <c r="G403" i="127"/>
  <c r="F468" i="127"/>
  <c r="G476" i="127"/>
  <c r="F584" i="127"/>
  <c r="G637" i="127"/>
  <c r="F651" i="127"/>
  <c r="G829" i="127"/>
  <c r="G873" i="127"/>
  <c r="E912" i="127"/>
  <c r="E911" i="127" s="1"/>
  <c r="G959" i="127"/>
  <c r="G153" i="127"/>
  <c r="G155" i="127"/>
  <c r="F378" i="127"/>
  <c r="G400" i="127"/>
  <c r="F467" i="127"/>
  <c r="G468" i="127"/>
  <c r="D483" i="127"/>
  <c r="F483" i="127" s="1"/>
  <c r="F541" i="127"/>
  <c r="F561" i="127"/>
  <c r="E583" i="127"/>
  <c r="E570" i="127" s="1"/>
  <c r="G584" i="127"/>
  <c r="G601" i="127"/>
  <c r="F621" i="127"/>
  <c r="G666" i="127"/>
  <c r="F820" i="127"/>
  <c r="E828" i="127"/>
  <c r="E872" i="127"/>
  <c r="G915" i="127"/>
  <c r="F986" i="127"/>
  <c r="F1008" i="127"/>
  <c r="F1042" i="127"/>
  <c r="F1058" i="127"/>
  <c r="G27" i="127"/>
  <c r="E12" i="127"/>
  <c r="F12" i="127" s="1"/>
  <c r="F189" i="127"/>
  <c r="D188" i="127"/>
  <c r="F307" i="127"/>
  <c r="D306" i="127"/>
  <c r="E187" i="127"/>
  <c r="F324" i="127"/>
  <c r="D170" i="127"/>
  <c r="D323" i="127"/>
  <c r="E331" i="127"/>
  <c r="F331" i="127" s="1"/>
  <c r="G332" i="127"/>
  <c r="G354" i="127"/>
  <c r="F537" i="127"/>
  <c r="D536" i="127"/>
  <c r="G537" i="127"/>
  <c r="F614" i="127"/>
  <c r="G614" i="127"/>
  <c r="D613" i="127"/>
  <c r="G22" i="127"/>
  <c r="G154" i="127"/>
  <c r="F154" i="127"/>
  <c r="G257" i="127"/>
  <c r="E256" i="127"/>
  <c r="F357" i="127"/>
  <c r="E356" i="127"/>
  <c r="G357" i="127"/>
  <c r="F366" i="127"/>
  <c r="G366" i="127"/>
  <c r="F202" i="127"/>
  <c r="D132" i="127"/>
  <c r="E599" i="127"/>
  <c r="G150" i="127"/>
  <c r="F150" i="127"/>
  <c r="G396" i="127"/>
  <c r="E395" i="127"/>
  <c r="G395" i="127" s="1"/>
  <c r="G141" i="127"/>
  <c r="G158" i="127"/>
  <c r="F158" i="127"/>
  <c r="G192" i="127"/>
  <c r="F228" i="127"/>
  <c r="D134" i="127"/>
  <c r="F134" i="127" s="1"/>
  <c r="G228" i="127"/>
  <c r="D224" i="127"/>
  <c r="G288" i="127"/>
  <c r="F288" i="127"/>
  <c r="F418" i="127"/>
  <c r="G418" i="127"/>
  <c r="G436" i="127"/>
  <c r="E435" i="127"/>
  <c r="F778" i="127"/>
  <c r="D777" i="127"/>
  <c r="G778" i="127"/>
  <c r="E792" i="127"/>
  <c r="G792" i="127" s="1"/>
  <c r="G793" i="127"/>
  <c r="D796" i="127"/>
  <c r="F803" i="127"/>
  <c r="G803" i="127"/>
  <c r="G1005" i="127"/>
  <c r="F1005" i="127"/>
  <c r="D1027" i="127"/>
  <c r="F1028" i="127"/>
  <c r="D1054" i="127"/>
  <c r="F410" i="127"/>
  <c r="D398" i="127"/>
  <c r="D433" i="127"/>
  <c r="G561" i="127"/>
  <c r="F572" i="127"/>
  <c r="D571" i="127"/>
  <c r="E650" i="127"/>
  <c r="E649" i="127" s="1"/>
  <c r="F649" i="127" s="1"/>
  <c r="F655" i="127"/>
  <c r="F665" i="127"/>
  <c r="F666" i="127"/>
  <c r="F669" i="127"/>
  <c r="D678" i="127"/>
  <c r="G678" i="127" s="1"/>
  <c r="F679" i="127"/>
  <c r="D818" i="127"/>
  <c r="G878" i="127"/>
  <c r="E877" i="127"/>
  <c r="F923" i="127"/>
  <c r="D922" i="127"/>
  <c r="G923" i="127"/>
  <c r="G998" i="127"/>
  <c r="F998" i="127"/>
  <c r="D1050" i="127"/>
  <c r="F1050" i="127" s="1"/>
  <c r="F1051" i="127"/>
  <c r="G189" i="127"/>
  <c r="E284" i="127"/>
  <c r="F285" i="127"/>
  <c r="G302" i="127"/>
  <c r="E300" i="127"/>
  <c r="F300" i="127" s="1"/>
  <c r="F318" i="127"/>
  <c r="G324" i="127"/>
  <c r="E326" i="127"/>
  <c r="G327" i="127"/>
  <c r="F345" i="127"/>
  <c r="F349" i="127"/>
  <c r="F388" i="127"/>
  <c r="D387" i="127"/>
  <c r="F403" i="127"/>
  <c r="F414" i="127"/>
  <c r="D457" i="127"/>
  <c r="F458" i="127"/>
  <c r="F473" i="127"/>
  <c r="D472" i="127"/>
  <c r="G604" i="127"/>
  <c r="F604" i="127"/>
  <c r="G621" i="127"/>
  <c r="D630" i="127"/>
  <c r="E635" i="127"/>
  <c r="D733" i="127"/>
  <c r="F781" i="127"/>
  <c r="F786" i="127"/>
  <c r="D785" i="127"/>
  <c r="G785" i="127" s="1"/>
  <c r="G786" i="127"/>
  <c r="G823" i="127"/>
  <c r="E857" i="127"/>
  <c r="G908" i="127"/>
  <c r="F908" i="127"/>
  <c r="E907" i="127"/>
  <c r="G1024" i="127"/>
  <c r="G13" i="127"/>
  <c r="G175" i="127"/>
  <c r="F175" i="127"/>
  <c r="G202" i="127"/>
  <c r="G307" i="127"/>
  <c r="E306" i="127"/>
  <c r="F67" i="127"/>
  <c r="F81" i="127"/>
  <c r="F87" i="127"/>
  <c r="D80" i="127"/>
  <c r="D96" i="127"/>
  <c r="G97" i="127"/>
  <c r="G146" i="127"/>
  <c r="F149" i="127"/>
  <c r="F153" i="127"/>
  <c r="F157" i="127"/>
  <c r="E160" i="127"/>
  <c r="F161" i="127"/>
  <c r="F177" i="127"/>
  <c r="F27" i="127"/>
  <c r="G49" i="127"/>
  <c r="E96" i="127"/>
  <c r="F127" i="127"/>
  <c r="E132" i="127"/>
  <c r="F141" i="127"/>
  <c r="F148" i="127"/>
  <c r="F152" i="127"/>
  <c r="F156" i="127"/>
  <c r="E163" i="127"/>
  <c r="F164" i="127"/>
  <c r="F257" i="127"/>
  <c r="F302" i="127"/>
  <c r="E323" i="127"/>
  <c r="D330" i="127"/>
  <c r="F332" i="127"/>
  <c r="G349" i="127"/>
  <c r="E348" i="127"/>
  <c r="G348" i="127" s="1"/>
  <c r="F354" i="127"/>
  <c r="D377" i="127"/>
  <c r="F377" i="127" s="1"/>
  <c r="G378" i="127"/>
  <c r="F396" i="127"/>
  <c r="G410" i="127"/>
  <c r="D429" i="127"/>
  <c r="F429" i="127" s="1"/>
  <c r="G430" i="127"/>
  <c r="F436" i="127"/>
  <c r="D555" i="127"/>
  <c r="G572" i="127"/>
  <c r="D586" i="127"/>
  <c r="G592" i="127"/>
  <c r="F592" i="127"/>
  <c r="E612" i="127"/>
  <c r="F618" i="127"/>
  <c r="G618" i="127"/>
  <c r="E617" i="127"/>
  <c r="G712" i="127"/>
  <c r="E711" i="127"/>
  <c r="E755" i="127"/>
  <c r="G781" i="127"/>
  <c r="E776" i="127"/>
  <c r="F862" i="127"/>
  <c r="F936" i="127"/>
  <c r="E982" i="127"/>
  <c r="G983" i="127"/>
  <c r="D1004" i="127"/>
  <c r="G991" i="127"/>
  <c r="E990" i="127"/>
  <c r="F990" i="127" s="1"/>
  <c r="G1055" i="127"/>
  <c r="F1055" i="127"/>
  <c r="F174" i="127"/>
  <c r="G178" i="127"/>
  <c r="F192" i="127"/>
  <c r="F225" i="127"/>
  <c r="G247" i="127"/>
  <c r="F260" i="127"/>
  <c r="F281" i="127"/>
  <c r="F319" i="127"/>
  <c r="F335" i="127"/>
  <c r="F363" i="127"/>
  <c r="F415" i="127"/>
  <c r="G441" i="127"/>
  <c r="E482" i="127"/>
  <c r="G556" i="127"/>
  <c r="E555" i="127"/>
  <c r="F695" i="127"/>
  <c r="F859" i="127"/>
  <c r="D858" i="127"/>
  <c r="G859" i="127"/>
  <c r="G879" i="127"/>
  <c r="F879" i="127"/>
  <c r="G933" i="127"/>
  <c r="E932" i="127"/>
  <c r="G941" i="127"/>
  <c r="E940" i="127"/>
  <c r="F956" i="127"/>
  <c r="D955" i="127"/>
  <c r="F975" i="127"/>
  <c r="G975" i="127"/>
  <c r="E974" i="127"/>
  <c r="F978" i="127"/>
  <c r="D977" i="127"/>
  <c r="G978" i="127"/>
  <c r="G1021" i="127"/>
  <c r="E1020" i="127"/>
  <c r="F476" i="127"/>
  <c r="F588" i="127"/>
  <c r="G640" i="127"/>
  <c r="G679" i="127"/>
  <c r="F742" i="127"/>
  <c r="D736" i="127"/>
  <c r="F878" i="127"/>
  <c r="D877" i="127"/>
  <c r="F941" i="127"/>
  <c r="D940" i="127"/>
  <c r="G1045" i="127"/>
  <c r="F1063" i="127"/>
  <c r="G1063" i="127"/>
  <c r="F712" i="127"/>
  <c r="G757" i="127"/>
  <c r="F789" i="127"/>
  <c r="F816" i="127"/>
  <c r="G820" i="127"/>
  <c r="E819" i="127"/>
  <c r="F834" i="127"/>
  <c r="F915" i="127"/>
  <c r="D912" i="127"/>
  <c r="F928" i="127"/>
  <c r="F933" i="127"/>
  <c r="F959" i="127"/>
  <c r="F1021" i="127"/>
  <c r="G1046" i="127"/>
  <c r="F793" i="127"/>
  <c r="F905" i="127"/>
  <c r="F929" i="127"/>
  <c r="F937" i="127"/>
  <c r="F983" i="127"/>
  <c r="F991" i="127"/>
  <c r="G1028" i="127"/>
  <c r="G1042" i="127"/>
  <c r="G1051" i="127"/>
  <c r="F883" i="126"/>
  <c r="E859" i="126"/>
  <c r="D821" i="126"/>
  <c r="E821" i="126"/>
  <c r="D704" i="126"/>
  <c r="E704" i="126"/>
  <c r="E661" i="126"/>
  <c r="F178" i="128" l="1"/>
  <c r="G185" i="128"/>
  <c r="F185" i="128"/>
  <c r="G756" i="127"/>
  <c r="F982" i="127"/>
  <c r="G237" i="127"/>
  <c r="D137" i="127"/>
  <c r="F173" i="127"/>
  <c r="F664" i="127"/>
  <c r="F341" i="127"/>
  <c r="F689" i="127"/>
  <c r="E864" i="127"/>
  <c r="F711" i="127"/>
  <c r="E710" i="127"/>
  <c r="D412" i="127"/>
  <c r="F412" i="127" s="1"/>
  <c r="D456" i="127"/>
  <c r="D463" i="127"/>
  <c r="F463" i="127" s="1"/>
  <c r="D688" i="127"/>
  <c r="G688" i="127" s="1"/>
  <c r="F296" i="127"/>
  <c r="G1030" i="127"/>
  <c r="G276" i="127"/>
  <c r="G737" i="127"/>
  <c r="G1057" i="127"/>
  <c r="F1030" i="127"/>
  <c r="G955" i="127"/>
  <c r="F865" i="127"/>
  <c r="G919" i="127"/>
  <c r="F756" i="127"/>
  <c r="F600" i="127"/>
  <c r="G733" i="127"/>
  <c r="D599" i="127"/>
  <c r="G599" i="127" s="1"/>
  <c r="F1027" i="127"/>
  <c r="G664" i="127"/>
  <c r="F944" i="127"/>
  <c r="D943" i="127"/>
  <c r="G944" i="127"/>
  <c r="F237" i="127"/>
  <c r="G1007" i="127"/>
  <c r="F994" i="127"/>
  <c r="F256" i="127"/>
  <c r="F636" i="127"/>
  <c r="F587" i="127"/>
  <c r="D236" i="127"/>
  <c r="F387" i="127"/>
  <c r="F1054" i="127"/>
  <c r="E1004" i="127"/>
  <c r="G1004" i="127" s="1"/>
  <c r="G252" i="127"/>
  <c r="E586" i="127"/>
  <c r="F586" i="127" s="1"/>
  <c r="F138" i="127"/>
  <c r="F276" i="127"/>
  <c r="F398" i="127"/>
  <c r="G138" i="127"/>
  <c r="F340" i="127"/>
  <c r="G264" i="127"/>
  <c r="E263" i="127"/>
  <c r="F232" i="127"/>
  <c r="F204" i="127"/>
  <c r="G110" i="127"/>
  <c r="E109" i="127"/>
  <c r="F80" i="127"/>
  <c r="G736" i="127"/>
  <c r="F452" i="127"/>
  <c r="E883" i="127"/>
  <c r="F1020" i="127"/>
  <c r="G483" i="127"/>
  <c r="G884" i="127"/>
  <c r="G755" i="127"/>
  <c r="F792" i="127"/>
  <c r="F650" i="127"/>
  <c r="F631" i="127"/>
  <c r="F348" i="127"/>
  <c r="F242" i="127"/>
  <c r="G242" i="127"/>
  <c r="G1054" i="127"/>
  <c r="F737" i="127"/>
  <c r="E240" i="127"/>
  <c r="F240" i="127" s="1"/>
  <c r="G631" i="127"/>
  <c r="E993" i="127"/>
  <c r="E989" i="127" s="1"/>
  <c r="D133" i="127"/>
  <c r="F133" i="127" s="1"/>
  <c r="G472" i="127"/>
  <c r="G828" i="127"/>
  <c r="E827" i="127"/>
  <c r="F827" i="127" s="1"/>
  <c r="D279" i="127"/>
  <c r="G280" i="127"/>
  <c r="F1034" i="127"/>
  <c r="G1034" i="127"/>
  <c r="F872" i="127"/>
  <c r="D871" i="127"/>
  <c r="G204" i="127"/>
  <c r="E471" i="127"/>
  <c r="E470" i="127" s="1"/>
  <c r="F280" i="127"/>
  <c r="F479" i="127"/>
  <c r="F828" i="127"/>
  <c r="G636" i="127"/>
  <c r="D361" i="127"/>
  <c r="G362" i="127"/>
  <c r="G654" i="127"/>
  <c r="E653" i="127"/>
  <c r="F1038" i="127"/>
  <c r="D1037" i="127"/>
  <c r="D1019" i="127" s="1"/>
  <c r="D981" i="127" s="1"/>
  <c r="G849" i="127"/>
  <c r="F849" i="127"/>
  <c r="E201" i="127"/>
  <c r="E291" i="127"/>
  <c r="F291" i="127" s="1"/>
  <c r="F1057" i="127"/>
  <c r="G479" i="127"/>
  <c r="D482" i="127"/>
  <c r="F482" i="127" s="1"/>
  <c r="F583" i="127"/>
  <c r="G583" i="127"/>
  <c r="F968" i="127"/>
  <c r="G968" i="127"/>
  <c r="D967" i="127"/>
  <c r="D145" i="127"/>
  <c r="D144" i="127" s="1"/>
  <c r="F147" i="127"/>
  <c r="F963" i="127"/>
  <c r="G963" i="127"/>
  <c r="G147" i="127"/>
  <c r="G374" i="127"/>
  <c r="E361" i="127"/>
  <c r="E360" i="127" s="1"/>
  <c r="G1027" i="127"/>
  <c r="G387" i="127"/>
  <c r="D201" i="127"/>
  <c r="G872" i="127"/>
  <c r="E871" i="127"/>
  <c r="E848" i="127" s="1"/>
  <c r="F707" i="127"/>
  <c r="G707" i="127"/>
  <c r="G797" i="127"/>
  <c r="F797" i="127"/>
  <c r="G1038" i="127"/>
  <c r="E1037" i="127"/>
  <c r="G1037" i="127" s="1"/>
  <c r="F884" i="127"/>
  <c r="D883" i="127"/>
  <c r="F977" i="127"/>
  <c r="D974" i="127"/>
  <c r="F974" i="127" s="1"/>
  <c r="F858" i="127"/>
  <c r="D857" i="127"/>
  <c r="G858" i="127"/>
  <c r="G977" i="127"/>
  <c r="D795" i="127"/>
  <c r="F796" i="127"/>
  <c r="G796" i="127"/>
  <c r="G435" i="127"/>
  <c r="E433" i="127"/>
  <c r="F433" i="127" s="1"/>
  <c r="F132" i="127"/>
  <c r="F613" i="127"/>
  <c r="D612" i="127"/>
  <c r="F612" i="127" s="1"/>
  <c r="F536" i="127"/>
  <c r="G536" i="127"/>
  <c r="D535" i="127"/>
  <c r="F188" i="127"/>
  <c r="D187" i="127"/>
  <c r="D136" i="127"/>
  <c r="F940" i="127"/>
  <c r="F955" i="127"/>
  <c r="D954" i="127"/>
  <c r="G555" i="127"/>
  <c r="E554" i="127"/>
  <c r="G711" i="127"/>
  <c r="G613" i="127"/>
  <c r="G96" i="127"/>
  <c r="E94" i="127"/>
  <c r="G857" i="127"/>
  <c r="G635" i="127"/>
  <c r="E634" i="127"/>
  <c r="D432" i="127"/>
  <c r="F457" i="127"/>
  <c r="F922" i="127"/>
  <c r="G922" i="127"/>
  <c r="F678" i="127"/>
  <c r="D677" i="127"/>
  <c r="F571" i="127"/>
  <c r="D570" i="127"/>
  <c r="F570" i="127" s="1"/>
  <c r="G1050" i="127"/>
  <c r="F777" i="127"/>
  <c r="G777" i="127"/>
  <c r="D776" i="127"/>
  <c r="F776" i="127" s="1"/>
  <c r="G478" i="127"/>
  <c r="F478" i="127"/>
  <c r="G256" i="127"/>
  <c r="G80" i="127"/>
  <c r="G429" i="127"/>
  <c r="G331" i="127"/>
  <c r="E330" i="127"/>
  <c r="G188" i="127"/>
  <c r="G571" i="127"/>
  <c r="G398" i="127"/>
  <c r="D911" i="127"/>
  <c r="F912" i="127"/>
  <c r="G912" i="127"/>
  <c r="G819" i="127"/>
  <c r="E818" i="127"/>
  <c r="D329" i="127"/>
  <c r="D322" i="127" s="1"/>
  <c r="G163" i="127"/>
  <c r="E162" i="127"/>
  <c r="F163" i="127"/>
  <c r="G160" i="127"/>
  <c r="F160" i="127"/>
  <c r="G306" i="127"/>
  <c r="E305" i="127"/>
  <c r="E299" i="127" s="1"/>
  <c r="G907" i="127"/>
  <c r="F907" i="127"/>
  <c r="G630" i="127"/>
  <c r="F630" i="127"/>
  <c r="F472" i="127"/>
  <c r="D471" i="127"/>
  <c r="G300" i="127"/>
  <c r="G877" i="127"/>
  <c r="E876" i="127"/>
  <c r="F819" i="127"/>
  <c r="F395" i="127"/>
  <c r="F224" i="127"/>
  <c r="G224" i="127"/>
  <c r="D7" i="127"/>
  <c r="G377" i="127"/>
  <c r="F323" i="127"/>
  <c r="G134" i="127"/>
  <c r="D305" i="127"/>
  <c r="F306" i="127"/>
  <c r="G12" i="127"/>
  <c r="E11" i="127"/>
  <c r="G1020" i="127"/>
  <c r="G461" i="127"/>
  <c r="F461" i="127"/>
  <c r="F736" i="127"/>
  <c r="G932" i="127"/>
  <c r="E927" i="127"/>
  <c r="F932" i="127"/>
  <c r="F617" i="127"/>
  <c r="E616" i="127"/>
  <c r="G617" i="127"/>
  <c r="F785" i="127"/>
  <c r="D784" i="127"/>
  <c r="F877" i="127"/>
  <c r="D876" i="127"/>
  <c r="G940" i="127"/>
  <c r="F755" i="127"/>
  <c r="G990" i="127"/>
  <c r="G982" i="127"/>
  <c r="F635" i="127"/>
  <c r="D634" i="127"/>
  <c r="D554" i="127"/>
  <c r="F555" i="127"/>
  <c r="G323" i="127"/>
  <c r="G132" i="127"/>
  <c r="E131" i="127"/>
  <c r="F145" i="127"/>
  <c r="E144" i="127"/>
  <c r="D94" i="127"/>
  <c r="F96" i="127"/>
  <c r="F733" i="127"/>
  <c r="D710" i="127"/>
  <c r="F326" i="127"/>
  <c r="G326" i="127"/>
  <c r="G284" i="127"/>
  <c r="F284" i="127"/>
  <c r="E283" i="127"/>
  <c r="F435" i="127"/>
  <c r="F356" i="127"/>
  <c r="G356" i="127"/>
  <c r="E353" i="127"/>
  <c r="D169" i="127"/>
  <c r="F170" i="127"/>
  <c r="G170" i="127"/>
  <c r="E136" i="127"/>
  <c r="F644" i="126"/>
  <c r="D643" i="126"/>
  <c r="D642" i="126" s="1"/>
  <c r="E643" i="126"/>
  <c r="E642" i="126" s="1"/>
  <c r="E641" i="126" s="1"/>
  <c r="E565" i="126"/>
  <c r="D565" i="126"/>
  <c r="F575" i="126"/>
  <c r="F574" i="126"/>
  <c r="E581" i="126"/>
  <c r="E580" i="126" s="1"/>
  <c r="E549" i="126"/>
  <c r="E548" i="126" s="1"/>
  <c r="E476" i="126"/>
  <c r="E458" i="126"/>
  <c r="D458" i="126"/>
  <c r="E456" i="126"/>
  <c r="D456" i="126"/>
  <c r="F454" i="126"/>
  <c r="F432" i="126"/>
  <c r="D430" i="126"/>
  <c r="E430" i="126"/>
  <c r="F599" i="127" l="1"/>
  <c r="G145" i="127"/>
  <c r="F688" i="127"/>
  <c r="F864" i="127"/>
  <c r="G864" i="127"/>
  <c r="F634" i="127"/>
  <c r="G993" i="127"/>
  <c r="E236" i="127"/>
  <c r="G236" i="127" s="1"/>
  <c r="F1004" i="127"/>
  <c r="F993" i="127"/>
  <c r="G883" i="127"/>
  <c r="G612" i="127"/>
  <c r="G827" i="127"/>
  <c r="F943" i="127"/>
  <c r="G943" i="127"/>
  <c r="E882" i="127"/>
  <c r="G586" i="127"/>
  <c r="F876" i="127"/>
  <c r="D927" i="127"/>
  <c r="F927" i="127" s="1"/>
  <c r="G412" i="127"/>
  <c r="G201" i="127"/>
  <c r="G133" i="127"/>
  <c r="G471" i="127"/>
  <c r="D131" i="127"/>
  <c r="F131" i="127" s="1"/>
  <c r="F361" i="127"/>
  <c r="G291" i="127"/>
  <c r="G263" i="127"/>
  <c r="F263" i="127"/>
  <c r="E262" i="127"/>
  <c r="E255" i="127" s="1"/>
  <c r="G240" i="127"/>
  <c r="G109" i="127"/>
  <c r="F109" i="127"/>
  <c r="F94" i="127"/>
  <c r="D360" i="127"/>
  <c r="G360" i="127" s="1"/>
  <c r="F201" i="127"/>
  <c r="F883" i="127"/>
  <c r="F871" i="127"/>
  <c r="G482" i="127"/>
  <c r="F967" i="127"/>
  <c r="G967" i="127"/>
  <c r="G361" i="127"/>
  <c r="G653" i="127"/>
  <c r="F653" i="127"/>
  <c r="D262" i="127"/>
  <c r="G279" i="127"/>
  <c r="F279" i="127"/>
  <c r="D687" i="127"/>
  <c r="E1019" i="127"/>
  <c r="G1019" i="127" s="1"/>
  <c r="E186" i="127"/>
  <c r="G974" i="127"/>
  <c r="G871" i="127"/>
  <c r="F1037" i="127"/>
  <c r="G710" i="127"/>
  <c r="F187" i="127"/>
  <c r="D186" i="127"/>
  <c r="G187" i="127"/>
  <c r="F169" i="127"/>
  <c r="D140" i="127"/>
  <c r="G169" i="127"/>
  <c r="F305" i="127"/>
  <c r="D299" i="127"/>
  <c r="G299" i="127" s="1"/>
  <c r="G305" i="127"/>
  <c r="G818" i="127"/>
  <c r="E795" i="127"/>
  <c r="G795" i="127" s="1"/>
  <c r="F911" i="127"/>
  <c r="D882" i="127"/>
  <c r="G911" i="127"/>
  <c r="E329" i="127"/>
  <c r="F329" i="127" s="1"/>
  <c r="G330" i="127"/>
  <c r="F818" i="127"/>
  <c r="G554" i="127"/>
  <c r="E553" i="127"/>
  <c r="G136" i="127"/>
  <c r="G353" i="127"/>
  <c r="F353" i="127"/>
  <c r="G144" i="127"/>
  <c r="F144" i="127"/>
  <c r="E140" i="127"/>
  <c r="F554" i="127"/>
  <c r="D553" i="127"/>
  <c r="F616" i="127"/>
  <c r="G616" i="127"/>
  <c r="G11" i="127"/>
  <c r="E7" i="127"/>
  <c r="F11" i="127"/>
  <c r="G876" i="127"/>
  <c r="F330" i="127"/>
  <c r="F535" i="127"/>
  <c r="G535" i="127"/>
  <c r="G433" i="127"/>
  <c r="G283" i="127"/>
  <c r="F283" i="127"/>
  <c r="F710" i="127"/>
  <c r="G989" i="127"/>
  <c r="F989" i="127"/>
  <c r="F784" i="127"/>
  <c r="G784" i="127"/>
  <c r="D3" i="127"/>
  <c r="F471" i="127"/>
  <c r="D470" i="127"/>
  <c r="F470" i="127" s="1"/>
  <c r="G162" i="127"/>
  <c r="F162" i="127"/>
  <c r="G776" i="127"/>
  <c r="F677" i="127"/>
  <c r="G677" i="127"/>
  <c r="G634" i="127"/>
  <c r="G94" i="127"/>
  <c r="F954" i="127"/>
  <c r="G954" i="127"/>
  <c r="D135" i="127"/>
  <c r="F136" i="127"/>
  <c r="G570" i="127"/>
  <c r="F857" i="127"/>
  <c r="D848" i="127"/>
  <c r="F848" i="127" s="1"/>
  <c r="G458" i="126"/>
  <c r="F458" i="126"/>
  <c r="D455" i="126"/>
  <c r="E455" i="126"/>
  <c r="D641" i="126"/>
  <c r="F641" i="126" s="1"/>
  <c r="F642" i="126"/>
  <c r="F643" i="126"/>
  <c r="E348" i="126"/>
  <c r="E309" i="126"/>
  <c r="F311" i="126"/>
  <c r="E291" i="126"/>
  <c r="E13" i="126"/>
  <c r="E27" i="126"/>
  <c r="E44" i="126"/>
  <c r="E33" i="126"/>
  <c r="E90" i="126"/>
  <c r="G927" i="127" l="1"/>
  <c r="G131" i="127"/>
  <c r="F236" i="127"/>
  <c r="F882" i="127"/>
  <c r="F795" i="127"/>
  <c r="F360" i="127"/>
  <c r="D359" i="127"/>
  <c r="F553" i="127"/>
  <c r="F1019" i="127"/>
  <c r="G186" i="127"/>
  <c r="F262" i="127"/>
  <c r="D255" i="127"/>
  <c r="G262" i="127"/>
  <c r="E981" i="127"/>
  <c r="G981" i="127" s="1"/>
  <c r="G140" i="127"/>
  <c r="G882" i="127"/>
  <c r="G470" i="127"/>
  <c r="G7" i="127"/>
  <c r="E3" i="127"/>
  <c r="F3" i="127" s="1"/>
  <c r="D130" i="127"/>
  <c r="G553" i="127"/>
  <c r="G329" i="127"/>
  <c r="E322" i="127"/>
  <c r="G687" i="127"/>
  <c r="E686" i="127"/>
  <c r="G848" i="127"/>
  <c r="F299" i="127"/>
  <c r="F140" i="127"/>
  <c r="F687" i="127"/>
  <c r="F7" i="127"/>
  <c r="F186" i="127"/>
  <c r="D686" i="127"/>
  <c r="E97" i="126"/>
  <c r="E55" i="126"/>
  <c r="D55" i="126"/>
  <c r="F66" i="126"/>
  <c r="F32" i="126"/>
  <c r="F17" i="126"/>
  <c r="D33" i="126"/>
  <c r="F40" i="126"/>
  <c r="D184" i="127" l="1"/>
  <c r="G686" i="127"/>
  <c r="F981" i="127"/>
  <c r="G255" i="127"/>
  <c r="F255" i="127"/>
  <c r="D139" i="127"/>
  <c r="G322" i="127"/>
  <c r="F322" i="127"/>
  <c r="F686" i="127"/>
  <c r="D185" i="127"/>
  <c r="G3" i="127"/>
  <c r="E264" i="126"/>
  <c r="D264" i="126"/>
  <c r="F274" i="126"/>
  <c r="G274" i="126"/>
  <c r="D176" i="127" l="1"/>
  <c r="F264" i="126"/>
  <c r="F453" i="126"/>
  <c r="G238" i="126"/>
  <c r="G117" i="126"/>
  <c r="G118" i="126"/>
  <c r="G119" i="126"/>
  <c r="G120" i="126"/>
  <c r="G1055" i="126"/>
  <c r="G1031" i="126"/>
  <c r="G1032" i="126"/>
  <c r="G1034" i="126"/>
  <c r="G1035" i="126"/>
  <c r="G1023" i="126"/>
  <c r="F1023" i="126"/>
  <c r="F962" i="126"/>
  <c r="F963" i="126"/>
  <c r="F964" i="126"/>
  <c r="G961" i="126"/>
  <c r="G962" i="126"/>
  <c r="G963" i="126"/>
  <c r="G964" i="126"/>
  <c r="D906" i="126"/>
  <c r="D515" i="126"/>
  <c r="D524" i="126"/>
  <c r="D1049" i="126" l="1"/>
  <c r="E1022" i="126"/>
  <c r="D1022" i="126"/>
  <c r="D960" i="126"/>
  <c r="G907" i="126"/>
  <c r="G908" i="126"/>
  <c r="G909" i="126"/>
  <c r="E906" i="126"/>
  <c r="F909" i="126"/>
  <c r="G905" i="126"/>
  <c r="F905" i="126"/>
  <c r="E904" i="126"/>
  <c r="E903" i="126" s="1"/>
  <c r="D904" i="126"/>
  <c r="D903" i="126" s="1"/>
  <c r="G901" i="126"/>
  <c r="F861" i="126"/>
  <c r="E860" i="126"/>
  <c r="G861" i="126"/>
  <c r="D860" i="126"/>
  <c r="D859" i="126"/>
  <c r="G857" i="126"/>
  <c r="F860" i="126" l="1"/>
  <c r="G904" i="126"/>
  <c r="G906" i="126"/>
  <c r="F904" i="126"/>
  <c r="D856" i="126"/>
  <c r="D855" i="126" s="1"/>
  <c r="G860" i="126"/>
  <c r="E856" i="126"/>
  <c r="E855" i="126" s="1"/>
  <c r="G622" i="126"/>
  <c r="G626" i="126"/>
  <c r="G608" i="126"/>
  <c r="F570" i="126"/>
  <c r="G570" i="126"/>
  <c r="G856" i="126" l="1"/>
  <c r="G566" i="126" l="1"/>
  <c r="G567" i="126"/>
  <c r="G568" i="126"/>
  <c r="G569" i="126"/>
  <c r="G571" i="126"/>
  <c r="G572" i="126"/>
  <c r="G573" i="126"/>
  <c r="G516" i="126"/>
  <c r="G517" i="126"/>
  <c r="G518" i="126"/>
  <c r="G519" i="126"/>
  <c r="G520" i="126"/>
  <c r="G521" i="126"/>
  <c r="G522" i="126"/>
  <c r="G523" i="126"/>
  <c r="G525" i="126"/>
  <c r="F516" i="126"/>
  <c r="F517" i="126"/>
  <c r="F518" i="126"/>
  <c r="F519" i="126"/>
  <c r="F520" i="126"/>
  <c r="F521" i="126"/>
  <c r="F522" i="126"/>
  <c r="F523" i="126"/>
  <c r="F525" i="126"/>
  <c r="D506" i="125"/>
  <c r="D476" i="126" l="1"/>
  <c r="D475" i="126" s="1"/>
  <c r="G459" i="126"/>
  <c r="F459" i="126"/>
  <c r="G394" i="126" l="1"/>
  <c r="F394" i="126"/>
  <c r="E393" i="126"/>
  <c r="E392" i="126" s="1"/>
  <c r="D393" i="126"/>
  <c r="G289" i="126"/>
  <c r="F393" i="126" l="1"/>
  <c r="D392" i="126"/>
  <c r="G392" i="126" s="1"/>
  <c r="G393" i="126"/>
  <c r="G277" i="126"/>
  <c r="G281" i="126"/>
  <c r="E111" i="126"/>
  <c r="E110" i="126" s="1"/>
  <c r="E109" i="126" s="1"/>
  <c r="D111" i="126"/>
  <c r="G112" i="126"/>
  <c r="G73" i="126"/>
  <c r="F1055" i="126"/>
  <c r="E1054" i="126"/>
  <c r="E1053" i="126" s="1"/>
  <c r="D1054" i="126"/>
  <c r="D1053" i="126" s="1"/>
  <c r="G1052" i="126"/>
  <c r="F1052" i="126"/>
  <c r="G1051" i="126"/>
  <c r="F1051" i="126"/>
  <c r="E1049" i="126"/>
  <c r="E1048" i="126" s="1"/>
  <c r="D1048" i="126"/>
  <c r="G1047" i="126"/>
  <c r="F1047" i="126"/>
  <c r="E1046" i="126"/>
  <c r="D1046" i="126"/>
  <c r="D1045" i="126" s="1"/>
  <c r="G1044" i="126"/>
  <c r="F1044" i="126"/>
  <c r="G1043" i="126"/>
  <c r="F1043" i="126"/>
  <c r="E1042" i="126"/>
  <c r="E1041" i="126" s="1"/>
  <c r="D1042" i="126"/>
  <c r="D1041" i="126" s="1"/>
  <c r="G1040" i="126"/>
  <c r="F1040" i="126"/>
  <c r="E1039" i="126"/>
  <c r="D1039" i="126"/>
  <c r="G1038" i="126"/>
  <c r="F1038" i="126"/>
  <c r="E1037" i="126"/>
  <c r="E1036" i="126" s="1"/>
  <c r="D1037" i="126"/>
  <c r="D1036" i="126" s="1"/>
  <c r="F1035" i="126"/>
  <c r="F1034" i="126"/>
  <c r="E1033" i="126"/>
  <c r="D1033" i="126"/>
  <c r="F1032" i="126"/>
  <c r="F1031" i="126"/>
  <c r="E1030" i="126"/>
  <c r="D1030" i="126"/>
  <c r="G1027" i="126"/>
  <c r="F1027" i="126"/>
  <c r="E1026" i="126"/>
  <c r="E1025" i="126" s="1"/>
  <c r="D1026" i="126"/>
  <c r="D1025" i="126" s="1"/>
  <c r="G1024" i="126"/>
  <c r="F1024" i="126"/>
  <c r="E1021" i="126"/>
  <c r="D1021" i="126"/>
  <c r="G1020" i="126"/>
  <c r="F1020" i="126"/>
  <c r="E1019" i="126"/>
  <c r="D1019" i="126"/>
  <c r="D1018" i="126" s="1"/>
  <c r="G1017" i="126"/>
  <c r="F1017" i="126"/>
  <c r="G1016" i="126"/>
  <c r="F1016" i="126"/>
  <c r="E1015" i="126"/>
  <c r="D1015" i="126"/>
  <c r="D1011" i="126" s="1"/>
  <c r="G1014" i="126"/>
  <c r="F1014" i="126"/>
  <c r="G1013" i="126"/>
  <c r="F1013" i="126"/>
  <c r="E1012" i="126"/>
  <c r="D1012" i="126"/>
  <c r="G1009" i="126"/>
  <c r="F1009" i="126"/>
  <c r="G1008" i="126"/>
  <c r="F1008" i="126"/>
  <c r="G1007" i="126"/>
  <c r="F1007" i="126"/>
  <c r="G1006" i="126"/>
  <c r="F1006" i="126"/>
  <c r="G1005" i="126"/>
  <c r="F1005" i="126"/>
  <c r="G1004" i="126"/>
  <c r="F1004" i="126"/>
  <c r="G1003" i="126"/>
  <c r="F1003" i="126"/>
  <c r="E1002" i="126"/>
  <c r="D1002" i="126"/>
  <c r="G1001" i="126"/>
  <c r="F1001" i="126"/>
  <c r="G1000" i="126"/>
  <c r="F1000" i="126"/>
  <c r="E999" i="126"/>
  <c r="E998" i="126" s="1"/>
  <c r="D999" i="126"/>
  <c r="D998" i="126" s="1"/>
  <c r="G997" i="126"/>
  <c r="F997" i="126"/>
  <c r="E996" i="126"/>
  <c r="D996" i="126"/>
  <c r="G994" i="126"/>
  <c r="F994" i="126"/>
  <c r="G993" i="126"/>
  <c r="F993" i="126"/>
  <c r="G992" i="126"/>
  <c r="F992" i="126"/>
  <c r="F991" i="126"/>
  <c r="G990" i="126"/>
  <c r="F990" i="126"/>
  <c r="E989" i="126"/>
  <c r="D989" i="126"/>
  <c r="G988" i="126"/>
  <c r="F988" i="126"/>
  <c r="G987" i="126"/>
  <c r="F987" i="126"/>
  <c r="E986" i="126"/>
  <c r="E985" i="126" s="1"/>
  <c r="D986" i="126"/>
  <c r="D985" i="126" s="1"/>
  <c r="G983" i="126"/>
  <c r="F983" i="126"/>
  <c r="E982" i="126"/>
  <c r="E981" i="126" s="1"/>
  <c r="D982" i="126"/>
  <c r="D981" i="126" s="1"/>
  <c r="G979" i="126"/>
  <c r="F979" i="126"/>
  <c r="G978" i="126"/>
  <c r="F978" i="126"/>
  <c r="E977" i="126"/>
  <c r="D977" i="126"/>
  <c r="G976" i="126"/>
  <c r="F976" i="126"/>
  <c r="G975" i="126"/>
  <c r="F975" i="126"/>
  <c r="E974" i="126"/>
  <c r="D974" i="126"/>
  <c r="G971" i="126"/>
  <c r="F971" i="126"/>
  <c r="G970" i="126"/>
  <c r="F970" i="126"/>
  <c r="E969" i="126"/>
  <c r="E968" i="126" s="1"/>
  <c r="D969" i="126"/>
  <c r="D968" i="126" s="1"/>
  <c r="G967" i="126"/>
  <c r="F967" i="126"/>
  <c r="E966" i="126"/>
  <c r="D966" i="126"/>
  <c r="F961" i="126"/>
  <c r="E960" i="126"/>
  <c r="D959" i="126"/>
  <c r="D958" i="126" s="1"/>
  <c r="G957" i="126"/>
  <c r="F957" i="126"/>
  <c r="G956" i="126"/>
  <c r="F956" i="126"/>
  <c r="E955" i="126"/>
  <c r="E954" i="126" s="1"/>
  <c r="D955" i="126"/>
  <c r="D954" i="126" s="1"/>
  <c r="G953" i="126"/>
  <c r="F953" i="126"/>
  <c r="G952" i="126"/>
  <c r="F952" i="126"/>
  <c r="G951" i="126"/>
  <c r="F951" i="126"/>
  <c r="E950" i="126"/>
  <c r="D950" i="126"/>
  <c r="G949" i="126"/>
  <c r="F949" i="126"/>
  <c r="G948" i="126"/>
  <c r="F948" i="126"/>
  <c r="E947" i="126"/>
  <c r="E946" i="126" s="1"/>
  <c r="D947" i="126"/>
  <c r="D946" i="126" s="1"/>
  <c r="G944" i="126"/>
  <c r="F944" i="126"/>
  <c r="G943" i="126"/>
  <c r="F943" i="126"/>
  <c r="G942" i="126"/>
  <c r="F942" i="126"/>
  <c r="G941" i="126"/>
  <c r="F941" i="126"/>
  <c r="G940" i="126"/>
  <c r="F940" i="126"/>
  <c r="E939" i="126"/>
  <c r="D939" i="126"/>
  <c r="G938" i="126"/>
  <c r="F938" i="126"/>
  <c r="G937" i="126"/>
  <c r="F937" i="126"/>
  <c r="E936" i="126"/>
  <c r="E935" i="126" s="1"/>
  <c r="D936" i="126"/>
  <c r="D935" i="126" s="1"/>
  <c r="G933" i="126"/>
  <c r="F933" i="126"/>
  <c r="E932" i="126"/>
  <c r="E931" i="126" s="1"/>
  <c r="D932" i="126"/>
  <c r="D931" i="126" s="1"/>
  <c r="G930" i="126"/>
  <c r="F930" i="126"/>
  <c r="G929" i="126"/>
  <c r="F929" i="126"/>
  <c r="E928" i="126"/>
  <c r="E927" i="126" s="1"/>
  <c r="D928" i="126"/>
  <c r="D927" i="126" s="1"/>
  <c r="G926" i="126"/>
  <c r="F926" i="126"/>
  <c r="G925" i="126"/>
  <c r="F925" i="126"/>
  <c r="E924" i="126"/>
  <c r="D924" i="126"/>
  <c r="D923" i="126" s="1"/>
  <c r="G922" i="126"/>
  <c r="F922" i="126"/>
  <c r="G921" i="126"/>
  <c r="F921" i="126"/>
  <c r="E920" i="126"/>
  <c r="D920" i="126"/>
  <c r="D919" i="126" s="1"/>
  <c r="G917" i="126"/>
  <c r="F917" i="126"/>
  <c r="E916" i="126"/>
  <c r="D916" i="126"/>
  <c r="G915" i="126"/>
  <c r="F915" i="126"/>
  <c r="E914" i="126"/>
  <c r="D914" i="126"/>
  <c r="D913" i="126" s="1"/>
  <c r="G912" i="126"/>
  <c r="F912" i="126"/>
  <c r="E911" i="126"/>
  <c r="D911" i="126"/>
  <c r="D910" i="126" s="1"/>
  <c r="F908" i="126"/>
  <c r="F907" i="126"/>
  <c r="E902" i="126"/>
  <c r="F901" i="126"/>
  <c r="G900" i="126"/>
  <c r="F900" i="126"/>
  <c r="E899" i="126"/>
  <c r="E898" i="126" s="1"/>
  <c r="D899" i="126"/>
  <c r="D898" i="126" s="1"/>
  <c r="G897" i="126"/>
  <c r="F897" i="126"/>
  <c r="E896" i="126"/>
  <c r="D896" i="126"/>
  <c r="G895" i="126"/>
  <c r="F895" i="126"/>
  <c r="G894" i="126"/>
  <c r="F894" i="126"/>
  <c r="G893" i="126"/>
  <c r="F893" i="126"/>
  <c r="G892" i="126"/>
  <c r="F892" i="126"/>
  <c r="G891" i="126"/>
  <c r="F891" i="126"/>
  <c r="G890" i="126"/>
  <c r="F890" i="126"/>
  <c r="G889" i="126"/>
  <c r="F889" i="126"/>
  <c r="G888" i="126"/>
  <c r="F888" i="126"/>
  <c r="G887" i="126"/>
  <c r="F887" i="126"/>
  <c r="G886" i="126"/>
  <c r="F886" i="126"/>
  <c r="G885" i="126"/>
  <c r="F885" i="126"/>
  <c r="G884" i="126"/>
  <c r="F884" i="126"/>
  <c r="G882" i="126"/>
  <c r="F882" i="126"/>
  <c r="E881" i="126"/>
  <c r="D881" i="126"/>
  <c r="G880" i="126"/>
  <c r="F880" i="126"/>
  <c r="F879" i="126"/>
  <c r="F878" i="126"/>
  <c r="G877" i="126"/>
  <c r="F877" i="126"/>
  <c r="E876" i="126"/>
  <c r="E875" i="126" s="1"/>
  <c r="D876" i="126"/>
  <c r="D875" i="126" s="1"/>
  <c r="G872" i="126"/>
  <c r="F872" i="126"/>
  <c r="G871" i="126"/>
  <c r="F871" i="126"/>
  <c r="E870" i="126"/>
  <c r="E869" i="126" s="1"/>
  <c r="E868" i="126" s="1"/>
  <c r="E867" i="126" s="1"/>
  <c r="D870" i="126"/>
  <c r="D869" i="126" s="1"/>
  <c r="D868" i="126" s="1"/>
  <c r="D867" i="126" s="1"/>
  <c r="G866" i="126"/>
  <c r="F866" i="126"/>
  <c r="G865" i="126"/>
  <c r="F865" i="126"/>
  <c r="E864" i="126"/>
  <c r="E863" i="126" s="1"/>
  <c r="E862" i="126" s="1"/>
  <c r="D864" i="126"/>
  <c r="D863" i="126" s="1"/>
  <c r="D862" i="126" s="1"/>
  <c r="G859" i="126"/>
  <c r="F858" i="126"/>
  <c r="F857" i="126"/>
  <c r="G855" i="126"/>
  <c r="G854" i="126"/>
  <c r="F854" i="126"/>
  <c r="E853" i="126"/>
  <c r="D853" i="126"/>
  <c r="G852" i="126"/>
  <c r="F852" i="126"/>
  <c r="G851" i="126"/>
  <c r="F851" i="126"/>
  <c r="E850" i="126"/>
  <c r="E849" i="126" s="1"/>
  <c r="D850" i="126"/>
  <c r="D849" i="126" s="1"/>
  <c r="G847" i="126"/>
  <c r="F847" i="126"/>
  <c r="E846" i="126"/>
  <c r="D846" i="126"/>
  <c r="G845" i="126"/>
  <c r="F845" i="126"/>
  <c r="G844" i="126"/>
  <c r="F844" i="126"/>
  <c r="E843" i="126"/>
  <c r="E842" i="126" s="1"/>
  <c r="D843" i="126"/>
  <c r="D842" i="126" s="1"/>
  <c r="G839" i="126"/>
  <c r="F839" i="126"/>
  <c r="G838" i="126"/>
  <c r="F838" i="126"/>
  <c r="G837" i="126"/>
  <c r="F837" i="126"/>
  <c r="G836" i="126"/>
  <c r="F836" i="126"/>
  <c r="G835" i="126"/>
  <c r="F835" i="126"/>
  <c r="G834" i="126"/>
  <c r="F834" i="126"/>
  <c r="G833" i="126"/>
  <c r="F833" i="126"/>
  <c r="G832" i="126"/>
  <c r="F832" i="126"/>
  <c r="G831" i="126"/>
  <c r="F831" i="126"/>
  <c r="G830" i="126"/>
  <c r="F830" i="126"/>
  <c r="G829" i="126"/>
  <c r="F829" i="126"/>
  <c r="G828" i="126"/>
  <c r="F828" i="126"/>
  <c r="G827" i="126"/>
  <c r="F827" i="126"/>
  <c r="E826" i="126"/>
  <c r="D826" i="126"/>
  <c r="G825" i="126"/>
  <c r="F825" i="126"/>
  <c r="G824" i="126"/>
  <c r="F824" i="126"/>
  <c r="G822" i="126"/>
  <c r="F822" i="126"/>
  <c r="E820" i="126"/>
  <c r="E819" i="126" s="1"/>
  <c r="D820" i="126"/>
  <c r="D819" i="126" s="1"/>
  <c r="G818" i="126"/>
  <c r="F818" i="126"/>
  <c r="G817" i="126"/>
  <c r="F817" i="126"/>
  <c r="G816" i="126"/>
  <c r="F816" i="126"/>
  <c r="E815" i="126"/>
  <c r="D815" i="126"/>
  <c r="G814" i="126"/>
  <c r="F814" i="126"/>
  <c r="G813" i="126"/>
  <c r="F813" i="126"/>
  <c r="E812" i="126"/>
  <c r="D812" i="126"/>
  <c r="D811" i="126" s="1"/>
  <c r="F809" i="126"/>
  <c r="E808" i="126"/>
  <c r="D808" i="126"/>
  <c r="G807" i="126"/>
  <c r="F807" i="126"/>
  <c r="G806" i="126"/>
  <c r="F806" i="126"/>
  <c r="G805" i="126"/>
  <c r="F805" i="126"/>
  <c r="G804" i="126"/>
  <c r="F804" i="126"/>
  <c r="F803" i="126"/>
  <c r="G802" i="126"/>
  <c r="F802" i="126"/>
  <c r="G801" i="126"/>
  <c r="F801" i="126"/>
  <c r="G800" i="126"/>
  <c r="F800" i="126"/>
  <c r="G799" i="126"/>
  <c r="F799" i="126"/>
  <c r="G798" i="126"/>
  <c r="F798" i="126"/>
  <c r="G797" i="126"/>
  <c r="F797" i="126"/>
  <c r="G796" i="126"/>
  <c r="F796" i="126"/>
  <c r="E795" i="126"/>
  <c r="D795" i="126"/>
  <c r="G794" i="126"/>
  <c r="F794" i="126"/>
  <c r="G793" i="126"/>
  <c r="F793" i="126"/>
  <c r="F792" i="126"/>
  <c r="G791" i="126"/>
  <c r="F791" i="126"/>
  <c r="E790" i="126"/>
  <c r="E789" i="126" s="1"/>
  <c r="D790" i="126"/>
  <c r="G786" i="126"/>
  <c r="F786" i="126"/>
  <c r="E785" i="126"/>
  <c r="E784" i="126" s="1"/>
  <c r="D785" i="126"/>
  <c r="G783" i="126"/>
  <c r="F783" i="126"/>
  <c r="G782" i="126"/>
  <c r="F782" i="126"/>
  <c r="E781" i="126"/>
  <c r="D781" i="126"/>
  <c r="G780" i="126"/>
  <c r="F780" i="126"/>
  <c r="G779" i="126"/>
  <c r="F779" i="126"/>
  <c r="E778" i="126"/>
  <c r="E777" i="126" s="1"/>
  <c r="D778" i="126"/>
  <c r="D777" i="126"/>
  <c r="G775" i="126"/>
  <c r="F775" i="126"/>
  <c r="G774" i="126"/>
  <c r="F774" i="126"/>
  <c r="E773" i="126"/>
  <c r="D773" i="126"/>
  <c r="G772" i="126"/>
  <c r="F772" i="126"/>
  <c r="G771" i="126"/>
  <c r="F771" i="126"/>
  <c r="E770" i="126"/>
  <c r="E769" i="126" s="1"/>
  <c r="D770" i="126"/>
  <c r="F770" i="126" s="1"/>
  <c r="G767" i="126"/>
  <c r="F767" i="126"/>
  <c r="G766" i="126"/>
  <c r="F766" i="126"/>
  <c r="G765" i="126"/>
  <c r="F765" i="126"/>
  <c r="G764" i="126"/>
  <c r="F764" i="126"/>
  <c r="G763" i="126"/>
  <c r="F763" i="126"/>
  <c r="G762" i="126"/>
  <c r="F762" i="126"/>
  <c r="G761" i="126"/>
  <c r="F761" i="126"/>
  <c r="G760" i="126"/>
  <c r="F760" i="126"/>
  <c r="G759" i="126"/>
  <c r="F759" i="126"/>
  <c r="G758" i="126"/>
  <c r="F758" i="126"/>
  <c r="G757" i="126"/>
  <c r="F757" i="126"/>
  <c r="G756" i="126"/>
  <c r="F756" i="126"/>
  <c r="F755" i="126"/>
  <c r="G754" i="126"/>
  <c r="F754" i="126"/>
  <c r="E753" i="126"/>
  <c r="D753" i="126"/>
  <c r="G752" i="126"/>
  <c r="F752" i="126"/>
  <c r="G751" i="126"/>
  <c r="F751" i="126"/>
  <c r="G750" i="126"/>
  <c r="F750" i="126"/>
  <c r="E749" i="126"/>
  <c r="E748" i="126" s="1"/>
  <c r="D749" i="126"/>
  <c r="D748" i="126" s="1"/>
  <c r="D747" i="126" s="1"/>
  <c r="G746" i="126"/>
  <c r="F746" i="126"/>
  <c r="F745" i="126"/>
  <c r="G744" i="126"/>
  <c r="F744" i="126"/>
  <c r="G743" i="126"/>
  <c r="F743" i="126"/>
  <c r="G742" i="126"/>
  <c r="F742" i="126"/>
  <c r="G741" i="126"/>
  <c r="F741" i="126"/>
  <c r="G740" i="126"/>
  <c r="F740" i="126"/>
  <c r="G739" i="126"/>
  <c r="F739" i="126"/>
  <c r="G738" i="126"/>
  <c r="F738" i="126"/>
  <c r="G737" i="126"/>
  <c r="F737" i="126"/>
  <c r="G736" i="126"/>
  <c r="F736" i="126"/>
  <c r="G735" i="126"/>
  <c r="F735" i="126"/>
  <c r="E734" i="126"/>
  <c r="D734" i="126"/>
  <c r="G733" i="126"/>
  <c r="F733" i="126"/>
  <c r="G732" i="126"/>
  <c r="F732" i="126"/>
  <c r="G731" i="126"/>
  <c r="F731" i="126"/>
  <c r="E730" i="126"/>
  <c r="E729" i="126" s="1"/>
  <c r="E728" i="126" s="1"/>
  <c r="D730" i="126"/>
  <c r="D729" i="126" s="1"/>
  <c r="G727" i="126"/>
  <c r="F727" i="126"/>
  <c r="E726" i="126"/>
  <c r="E725" i="126" s="1"/>
  <c r="D726" i="126"/>
  <c r="F724" i="126"/>
  <c r="E723" i="126"/>
  <c r="D723" i="126"/>
  <c r="G722" i="126"/>
  <c r="F722" i="126"/>
  <c r="G721" i="126"/>
  <c r="F721" i="126"/>
  <c r="G720" i="126"/>
  <c r="F720" i="126"/>
  <c r="G719" i="126"/>
  <c r="F719" i="126"/>
  <c r="G718" i="126"/>
  <c r="F718" i="126"/>
  <c r="G717" i="126"/>
  <c r="F717" i="126"/>
  <c r="G716" i="126"/>
  <c r="F716" i="126"/>
  <c r="G715" i="126"/>
  <c r="F715" i="126"/>
  <c r="G714" i="126"/>
  <c r="F714" i="126"/>
  <c r="G713" i="126"/>
  <c r="F713" i="126"/>
  <c r="G712" i="126"/>
  <c r="F712" i="126"/>
  <c r="G711" i="126"/>
  <c r="F711" i="126"/>
  <c r="G710" i="126"/>
  <c r="F710" i="126"/>
  <c r="E709" i="126"/>
  <c r="D709" i="126"/>
  <c r="G708" i="126"/>
  <c r="F708" i="126"/>
  <c r="G707" i="126"/>
  <c r="F707" i="126"/>
  <c r="G705" i="126"/>
  <c r="F705" i="126"/>
  <c r="E703" i="126"/>
  <c r="D703" i="126"/>
  <c r="G701" i="126"/>
  <c r="F701" i="126"/>
  <c r="E700" i="126"/>
  <c r="E699" i="126" s="1"/>
  <c r="D700" i="126"/>
  <c r="D699" i="126" s="1"/>
  <c r="G698" i="126"/>
  <c r="F698" i="126"/>
  <c r="G697" i="126"/>
  <c r="F697" i="126"/>
  <c r="G696" i="126"/>
  <c r="F696" i="126"/>
  <c r="G695" i="126"/>
  <c r="F695" i="126"/>
  <c r="G694" i="126"/>
  <c r="F694" i="126"/>
  <c r="G693" i="126"/>
  <c r="F693" i="126"/>
  <c r="G692" i="126"/>
  <c r="F692" i="126"/>
  <c r="G691" i="126"/>
  <c r="F691" i="126"/>
  <c r="G690" i="126"/>
  <c r="F690" i="126"/>
  <c r="F689" i="126"/>
  <c r="G688" i="126"/>
  <c r="F688" i="126"/>
  <c r="E687" i="126"/>
  <c r="D687" i="126"/>
  <c r="G686" i="126"/>
  <c r="F686" i="126"/>
  <c r="G685" i="126"/>
  <c r="F685" i="126"/>
  <c r="F684" i="126"/>
  <c r="G683" i="126"/>
  <c r="F683" i="126"/>
  <c r="E682" i="126"/>
  <c r="E681" i="126" s="1"/>
  <c r="D682" i="126"/>
  <c r="D681" i="126" s="1"/>
  <c r="G677" i="126"/>
  <c r="F677" i="126"/>
  <c r="G676" i="126"/>
  <c r="F676" i="126"/>
  <c r="E675" i="126"/>
  <c r="D675" i="126"/>
  <c r="G674" i="126"/>
  <c r="F674" i="126"/>
  <c r="G673" i="126"/>
  <c r="F673" i="126"/>
  <c r="G672" i="126"/>
  <c r="F672" i="126"/>
  <c r="E671" i="126"/>
  <c r="E670" i="126" s="1"/>
  <c r="E669" i="126" s="1"/>
  <c r="D671" i="126"/>
  <c r="F668" i="126"/>
  <c r="G667" i="126"/>
  <c r="F667" i="126"/>
  <c r="G666" i="126"/>
  <c r="F666" i="126"/>
  <c r="G665" i="126"/>
  <c r="F665" i="126"/>
  <c r="G664" i="126"/>
  <c r="F664" i="126"/>
  <c r="G663" i="126"/>
  <c r="F663" i="126"/>
  <c r="G662" i="126"/>
  <c r="F662" i="126"/>
  <c r="D661" i="126"/>
  <c r="G661" i="126" s="1"/>
  <c r="G660" i="126"/>
  <c r="F660" i="126"/>
  <c r="G659" i="126"/>
  <c r="F659" i="126"/>
  <c r="E658" i="126"/>
  <c r="D658" i="126"/>
  <c r="D657" i="126" s="1"/>
  <c r="G655" i="126"/>
  <c r="F655" i="126"/>
  <c r="G654" i="126"/>
  <c r="F654" i="126"/>
  <c r="G653" i="126"/>
  <c r="F653" i="126"/>
  <c r="G652" i="126"/>
  <c r="F652" i="126"/>
  <c r="G651" i="126"/>
  <c r="F651" i="126"/>
  <c r="G650" i="126"/>
  <c r="F650" i="126"/>
  <c r="G649" i="126"/>
  <c r="F649" i="126"/>
  <c r="G648" i="126"/>
  <c r="F648" i="126"/>
  <c r="E647" i="126"/>
  <c r="E646" i="126" s="1"/>
  <c r="E645" i="126" s="1"/>
  <c r="D647" i="126"/>
  <c r="D646" i="126" s="1"/>
  <c r="D645" i="126" s="1"/>
  <c r="G640" i="126"/>
  <c r="F640" i="126"/>
  <c r="F639" i="126"/>
  <c r="G638" i="126"/>
  <c r="F638" i="126"/>
  <c r="G637" i="126"/>
  <c r="F637" i="126"/>
  <c r="G636" i="126"/>
  <c r="F636" i="126"/>
  <c r="G635" i="126"/>
  <c r="F635" i="126"/>
  <c r="G634" i="126"/>
  <c r="F634" i="126"/>
  <c r="E633" i="126"/>
  <c r="D633" i="126"/>
  <c r="G632" i="126"/>
  <c r="F632" i="126"/>
  <c r="G631" i="126"/>
  <c r="F631" i="126"/>
  <c r="E630" i="126"/>
  <c r="E629" i="126" s="1"/>
  <c r="D630" i="126"/>
  <c r="F626" i="126"/>
  <c r="E625" i="126"/>
  <c r="E624" i="126" s="1"/>
  <c r="E623" i="126" s="1"/>
  <c r="D625" i="126"/>
  <c r="D624" i="126" s="1"/>
  <c r="D623" i="126" s="1"/>
  <c r="F622" i="126"/>
  <c r="F621" i="126"/>
  <c r="G620" i="126"/>
  <c r="F620" i="126"/>
  <c r="G619" i="126"/>
  <c r="F619" i="126"/>
  <c r="G618" i="126"/>
  <c r="F618" i="126"/>
  <c r="G617" i="126"/>
  <c r="F617" i="126"/>
  <c r="G616" i="126"/>
  <c r="F616" i="126"/>
  <c r="G615" i="126"/>
  <c r="F615" i="126"/>
  <c r="E614" i="126"/>
  <c r="D614" i="126"/>
  <c r="G613" i="126"/>
  <c r="F613" i="126"/>
  <c r="G612" i="126"/>
  <c r="F612" i="126"/>
  <c r="E611" i="126"/>
  <c r="E610" i="126" s="1"/>
  <c r="D611" i="126"/>
  <c r="F608" i="126"/>
  <c r="E607" i="126"/>
  <c r="D607" i="126"/>
  <c r="D606" i="126" s="1"/>
  <c r="G604" i="126"/>
  <c r="F604" i="126"/>
  <c r="G603" i="126"/>
  <c r="F603" i="126"/>
  <c r="G602" i="126"/>
  <c r="F602" i="126"/>
  <c r="G601" i="126"/>
  <c r="F601" i="126"/>
  <c r="G600" i="126"/>
  <c r="F600" i="126"/>
  <c r="G599" i="126"/>
  <c r="F599" i="126"/>
  <c r="G598" i="126"/>
  <c r="F598" i="126"/>
  <c r="E597" i="126"/>
  <c r="D597" i="126"/>
  <c r="G596" i="126"/>
  <c r="F596" i="126"/>
  <c r="G595" i="126"/>
  <c r="F595" i="126"/>
  <c r="E594" i="126"/>
  <c r="E593" i="126" s="1"/>
  <c r="D594" i="126"/>
  <c r="D593" i="126" s="1"/>
  <c r="G591" i="126"/>
  <c r="F591" i="126"/>
  <c r="G590" i="126"/>
  <c r="F590" i="126"/>
  <c r="G589" i="126"/>
  <c r="F589" i="126"/>
  <c r="G588" i="126"/>
  <c r="F588" i="126"/>
  <c r="G587" i="126"/>
  <c r="F587" i="126"/>
  <c r="G586" i="126"/>
  <c r="F586" i="126"/>
  <c r="E585" i="126"/>
  <c r="E579" i="126" s="1"/>
  <c r="D585" i="126"/>
  <c r="G584" i="126"/>
  <c r="F584" i="126"/>
  <c r="G583" i="126"/>
  <c r="F583" i="126"/>
  <c r="G582" i="126"/>
  <c r="F582" i="126"/>
  <c r="D581" i="126"/>
  <c r="D580" i="126" s="1"/>
  <c r="G578" i="126"/>
  <c r="F578" i="126"/>
  <c r="E577" i="126"/>
  <c r="E576" i="126" s="1"/>
  <c r="D577" i="126"/>
  <c r="D576" i="126" s="1"/>
  <c r="F573" i="126"/>
  <c r="F572" i="126"/>
  <c r="F571" i="126"/>
  <c r="F569" i="126"/>
  <c r="F568" i="126"/>
  <c r="F567" i="126"/>
  <c r="F566" i="126"/>
  <c r="E564" i="126"/>
  <c r="G562" i="126"/>
  <c r="F562" i="126"/>
  <c r="G561" i="126"/>
  <c r="F561" i="126"/>
  <c r="G560" i="126"/>
  <c r="F560" i="126"/>
  <c r="G559" i="126"/>
  <c r="F559" i="126"/>
  <c r="G558" i="126"/>
  <c r="F558" i="126"/>
  <c r="G557" i="126"/>
  <c r="F557" i="126"/>
  <c r="G556" i="126"/>
  <c r="F556" i="126"/>
  <c r="G555" i="126"/>
  <c r="F555" i="126"/>
  <c r="E554" i="126"/>
  <c r="D554" i="126"/>
  <c r="G553" i="126"/>
  <c r="F553" i="126"/>
  <c r="F551" i="126"/>
  <c r="G550" i="126"/>
  <c r="F550" i="126"/>
  <c r="D549" i="126"/>
  <c r="D548" i="126" s="1"/>
  <c r="G545" i="126"/>
  <c r="F545" i="126"/>
  <c r="G544" i="126"/>
  <c r="F544" i="126"/>
  <c r="G543" i="126"/>
  <c r="F543" i="126"/>
  <c r="G542" i="126"/>
  <c r="F542" i="126"/>
  <c r="G541" i="126"/>
  <c r="F541" i="126"/>
  <c r="G540" i="126"/>
  <c r="F540" i="126"/>
  <c r="G539" i="126"/>
  <c r="F539" i="126"/>
  <c r="G538" i="126"/>
  <c r="F538" i="126"/>
  <c r="G537" i="126"/>
  <c r="F537" i="126"/>
  <c r="G536" i="126"/>
  <c r="F536" i="126"/>
  <c r="G535" i="126"/>
  <c r="F535" i="126"/>
  <c r="E534" i="126"/>
  <c r="D534" i="126"/>
  <c r="G533" i="126"/>
  <c r="F533" i="126"/>
  <c r="F532" i="126"/>
  <c r="G531" i="126"/>
  <c r="F531" i="126"/>
  <c r="E530" i="126"/>
  <c r="E529" i="126" s="1"/>
  <c r="D530" i="126"/>
  <c r="D529" i="126" s="1"/>
  <c r="G514" i="126"/>
  <c r="F514" i="126"/>
  <c r="G513" i="126"/>
  <c r="F513" i="126"/>
  <c r="G512" i="126"/>
  <c r="F512" i="126"/>
  <c r="G511" i="126"/>
  <c r="F511" i="126"/>
  <c r="G510" i="126"/>
  <c r="F510" i="126"/>
  <c r="G509" i="126"/>
  <c r="F509" i="126"/>
  <c r="G508" i="126"/>
  <c r="F508" i="126"/>
  <c r="G507" i="126"/>
  <c r="F507" i="126"/>
  <c r="G506" i="126"/>
  <c r="F506" i="126"/>
  <c r="G505" i="126"/>
  <c r="F505" i="126"/>
  <c r="G504" i="126"/>
  <c r="F504" i="126"/>
  <c r="G503" i="126"/>
  <c r="F503" i="126"/>
  <c r="G502" i="126"/>
  <c r="F502" i="126"/>
  <c r="G501" i="126"/>
  <c r="F501" i="126"/>
  <c r="G500" i="126"/>
  <c r="F500" i="126"/>
  <c r="G499" i="126"/>
  <c r="F499" i="126"/>
  <c r="G498" i="126"/>
  <c r="F498" i="126"/>
  <c r="G497" i="126"/>
  <c r="F497" i="126"/>
  <c r="G496" i="126"/>
  <c r="F496" i="126"/>
  <c r="G495" i="126"/>
  <c r="F495" i="126"/>
  <c r="G494" i="126"/>
  <c r="F494" i="126"/>
  <c r="G493" i="126"/>
  <c r="F493" i="126"/>
  <c r="G492" i="126"/>
  <c r="F492" i="126"/>
  <c r="G491" i="126"/>
  <c r="F491" i="126"/>
  <c r="G490" i="126"/>
  <c r="F490" i="126"/>
  <c r="G489" i="126"/>
  <c r="F489" i="126"/>
  <c r="G488" i="126"/>
  <c r="F488" i="126"/>
  <c r="G487" i="126"/>
  <c r="F487" i="126"/>
  <c r="G486" i="126"/>
  <c r="F486" i="126"/>
  <c r="G485" i="126"/>
  <c r="F485" i="126"/>
  <c r="G484" i="126"/>
  <c r="F484" i="126"/>
  <c r="G483" i="126"/>
  <c r="F483" i="126"/>
  <c r="G482" i="126"/>
  <c r="F482" i="126"/>
  <c r="G481" i="126"/>
  <c r="F481" i="126"/>
  <c r="G480" i="126"/>
  <c r="F480" i="126"/>
  <c r="G479" i="126"/>
  <c r="F479" i="126"/>
  <c r="G478" i="126"/>
  <c r="F478" i="126"/>
  <c r="G477" i="126"/>
  <c r="F477" i="126"/>
  <c r="G476" i="126"/>
  <c r="G474" i="126"/>
  <c r="F474" i="126"/>
  <c r="E473" i="126"/>
  <c r="E472" i="126" s="1"/>
  <c r="E471" i="126" s="1"/>
  <c r="D473" i="126"/>
  <c r="D472" i="126" s="1"/>
  <c r="D471" i="126" s="1"/>
  <c r="G470" i="126"/>
  <c r="F470" i="126"/>
  <c r="E469" i="126"/>
  <c r="D469" i="126"/>
  <c r="G468" i="126"/>
  <c r="F468" i="126"/>
  <c r="G467" i="126"/>
  <c r="F467" i="126"/>
  <c r="E466" i="126"/>
  <c r="E465" i="126" s="1"/>
  <c r="D466" i="126"/>
  <c r="D465" i="126" s="1"/>
  <c r="G462" i="126"/>
  <c r="F462" i="126"/>
  <c r="E461" i="126"/>
  <c r="E460" i="126" s="1"/>
  <c r="D461" i="126"/>
  <c r="D460" i="126" s="1"/>
  <c r="E452" i="126"/>
  <c r="D452" i="126"/>
  <c r="G449" i="126"/>
  <c r="F449" i="126"/>
  <c r="G448" i="126"/>
  <c r="F448" i="126"/>
  <c r="E447" i="126"/>
  <c r="E446" i="126" s="1"/>
  <c r="D447" i="126"/>
  <c r="D446" i="126" s="1"/>
  <c r="G445" i="126"/>
  <c r="F445" i="126"/>
  <c r="G444" i="126"/>
  <c r="F444" i="126"/>
  <c r="G443" i="126"/>
  <c r="F443" i="126"/>
  <c r="F442" i="126"/>
  <c r="G441" i="126"/>
  <c r="F441" i="126"/>
  <c r="G440" i="126"/>
  <c r="F440" i="126"/>
  <c r="G439" i="126"/>
  <c r="F439" i="126"/>
  <c r="G438" i="126"/>
  <c r="F438" i="126"/>
  <c r="G437" i="126"/>
  <c r="F437" i="126"/>
  <c r="G436" i="126"/>
  <c r="F436" i="126"/>
  <c r="E435" i="126"/>
  <c r="D435" i="126"/>
  <c r="G434" i="126"/>
  <c r="F434" i="126"/>
  <c r="G433" i="126"/>
  <c r="F433" i="126"/>
  <c r="G431" i="126"/>
  <c r="F431" i="126"/>
  <c r="E429" i="126"/>
  <c r="D429" i="126"/>
  <c r="G428" i="126"/>
  <c r="F428" i="126"/>
  <c r="G425" i="126"/>
  <c r="F425" i="126"/>
  <c r="E424" i="126"/>
  <c r="E423" i="126" s="1"/>
  <c r="D424" i="126"/>
  <c r="D423" i="126" s="1"/>
  <c r="G422" i="126"/>
  <c r="F422" i="126"/>
  <c r="G421" i="126"/>
  <c r="F421" i="126"/>
  <c r="G420" i="126"/>
  <c r="F420" i="126"/>
  <c r="G419" i="126"/>
  <c r="F419" i="126"/>
  <c r="G418" i="126"/>
  <c r="F418" i="126"/>
  <c r="G417" i="126"/>
  <c r="F417" i="126"/>
  <c r="G416" i="126"/>
  <c r="F416" i="126"/>
  <c r="G415" i="126"/>
  <c r="F415" i="126"/>
  <c r="E414" i="126"/>
  <c r="D414" i="126"/>
  <c r="G413" i="126"/>
  <c r="F413" i="126"/>
  <c r="G412" i="126"/>
  <c r="F412" i="126"/>
  <c r="E411" i="126"/>
  <c r="E410" i="126" s="1"/>
  <c r="D411" i="126"/>
  <c r="D410" i="126" s="1"/>
  <c r="G409" i="126"/>
  <c r="F409" i="126"/>
  <c r="G407" i="126"/>
  <c r="F407" i="126"/>
  <c r="E406" i="126"/>
  <c r="D406" i="126"/>
  <c r="G405" i="126"/>
  <c r="F405" i="126"/>
  <c r="G404" i="126"/>
  <c r="F404" i="126"/>
  <c r="G403" i="126"/>
  <c r="F403" i="126"/>
  <c r="G402" i="126"/>
  <c r="F402" i="126"/>
  <c r="G401" i="126"/>
  <c r="F401" i="126"/>
  <c r="E400" i="126"/>
  <c r="D400" i="126"/>
  <c r="G399" i="126"/>
  <c r="F399" i="126"/>
  <c r="G398" i="126"/>
  <c r="F398" i="126"/>
  <c r="E397" i="126"/>
  <c r="E396" i="126" s="1"/>
  <c r="D397" i="126"/>
  <c r="D396" i="126" s="1"/>
  <c r="G391" i="126"/>
  <c r="F391" i="126"/>
  <c r="G390" i="126"/>
  <c r="F390" i="126"/>
  <c r="G389" i="126"/>
  <c r="F389" i="126"/>
  <c r="G388" i="126"/>
  <c r="F388" i="126"/>
  <c r="G387" i="126"/>
  <c r="F387" i="126"/>
  <c r="G386" i="126"/>
  <c r="F386" i="126"/>
  <c r="E385" i="126"/>
  <c r="E384" i="126" s="1"/>
  <c r="D385" i="126"/>
  <c r="D384" i="126" s="1"/>
  <c r="G383" i="126"/>
  <c r="F383" i="126"/>
  <c r="G382" i="126"/>
  <c r="F382" i="126"/>
  <c r="G381" i="126"/>
  <c r="F381" i="126"/>
  <c r="G380" i="126"/>
  <c r="F380" i="126"/>
  <c r="G379" i="126"/>
  <c r="F379" i="126"/>
  <c r="G378" i="126"/>
  <c r="F378" i="126"/>
  <c r="E377" i="126"/>
  <c r="E376" i="126" s="1"/>
  <c r="D377" i="126"/>
  <c r="D376" i="126" s="1"/>
  <c r="G375" i="126"/>
  <c r="F375" i="126"/>
  <c r="E374" i="126"/>
  <c r="E373" i="126" s="1"/>
  <c r="D374" i="126"/>
  <c r="D373" i="126" s="1"/>
  <c r="G372" i="126"/>
  <c r="F372" i="126"/>
  <c r="G371" i="126"/>
  <c r="F371" i="126"/>
  <c r="G370" i="126"/>
  <c r="F370" i="126"/>
  <c r="G369" i="126"/>
  <c r="F369" i="126"/>
  <c r="G368" i="126"/>
  <c r="F368" i="126"/>
  <c r="G367" i="126"/>
  <c r="F367" i="126"/>
  <c r="G366" i="126"/>
  <c r="F366" i="126"/>
  <c r="E365" i="126"/>
  <c r="D365" i="126"/>
  <c r="G364" i="126"/>
  <c r="F364" i="126"/>
  <c r="G363" i="126"/>
  <c r="F363" i="126"/>
  <c r="E362" i="126"/>
  <c r="E361" i="126" s="1"/>
  <c r="D362" i="126"/>
  <c r="D361" i="126" s="1"/>
  <c r="G357" i="126"/>
  <c r="F357" i="126"/>
  <c r="E356" i="126"/>
  <c r="E355" i="126" s="1"/>
  <c r="D356" i="126"/>
  <c r="D355" i="126" s="1"/>
  <c r="G354" i="126"/>
  <c r="F354" i="126"/>
  <c r="E353" i="126"/>
  <c r="D353" i="126"/>
  <c r="F351" i="126"/>
  <c r="G350" i="126"/>
  <c r="F350" i="126"/>
  <c r="G349" i="126"/>
  <c r="F349" i="126"/>
  <c r="E347" i="126"/>
  <c r="D348" i="126"/>
  <c r="D347" i="126" s="1"/>
  <c r="F346" i="126"/>
  <c r="G345" i="126"/>
  <c r="F345" i="126"/>
  <c r="E344" i="126"/>
  <c r="D344" i="126"/>
  <c r="F343" i="126"/>
  <c r="F342" i="126"/>
  <c r="E341" i="126"/>
  <c r="E340" i="126" s="1"/>
  <c r="E339" i="126" s="1"/>
  <c r="D341" i="126"/>
  <c r="D340" i="126" s="1"/>
  <c r="G338" i="126"/>
  <c r="F338" i="126"/>
  <c r="G337" i="126"/>
  <c r="F337" i="126"/>
  <c r="G336" i="126"/>
  <c r="F336" i="126"/>
  <c r="G335" i="126"/>
  <c r="F335" i="126"/>
  <c r="E334" i="126"/>
  <c r="D334" i="126"/>
  <c r="G333" i="126"/>
  <c r="F333" i="126"/>
  <c r="G332" i="126"/>
  <c r="F332" i="126"/>
  <c r="E331" i="126"/>
  <c r="E330" i="126" s="1"/>
  <c r="D331" i="126"/>
  <c r="D330" i="126" s="1"/>
  <c r="G327" i="126"/>
  <c r="F327" i="126"/>
  <c r="E326" i="126"/>
  <c r="E325" i="126" s="1"/>
  <c r="D326" i="126"/>
  <c r="D325" i="126" s="1"/>
  <c r="G324" i="126"/>
  <c r="F324" i="126"/>
  <c r="E323" i="126"/>
  <c r="E322" i="126" s="1"/>
  <c r="D323" i="126"/>
  <c r="D322" i="126" s="1"/>
  <c r="G320" i="126"/>
  <c r="F320" i="126"/>
  <c r="G319" i="126"/>
  <c r="F319" i="126"/>
  <c r="E318" i="126"/>
  <c r="E317" i="126" s="1"/>
  <c r="D318" i="126"/>
  <c r="D317" i="126" s="1"/>
  <c r="G316" i="126"/>
  <c r="F316" i="126"/>
  <c r="G315" i="126"/>
  <c r="F315" i="126"/>
  <c r="G314" i="126"/>
  <c r="F314" i="126"/>
  <c r="G313" i="126"/>
  <c r="F313" i="126"/>
  <c r="G312" i="126"/>
  <c r="F312" i="126"/>
  <c r="G310" i="126"/>
  <c r="F310" i="126"/>
  <c r="D309" i="126"/>
  <c r="G308" i="126"/>
  <c r="F308" i="126"/>
  <c r="G307" i="126"/>
  <c r="F307" i="126"/>
  <c r="E306" i="126"/>
  <c r="E305" i="126" s="1"/>
  <c r="D306" i="126"/>
  <c r="D305" i="126" s="1"/>
  <c r="G303" i="126"/>
  <c r="F303" i="126"/>
  <c r="G302" i="126"/>
  <c r="F302" i="126"/>
  <c r="E301" i="126"/>
  <c r="E299" i="126" s="1"/>
  <c r="D301" i="126"/>
  <c r="D299" i="126" s="1"/>
  <c r="G300" i="126"/>
  <c r="F300" i="126"/>
  <c r="G297" i="126"/>
  <c r="F297" i="126"/>
  <c r="E296" i="126"/>
  <c r="E146" i="126" s="1"/>
  <c r="D296" i="126"/>
  <c r="D295" i="126" s="1"/>
  <c r="F294" i="126"/>
  <c r="G293" i="126"/>
  <c r="F293" i="126"/>
  <c r="G292" i="126"/>
  <c r="F292" i="126"/>
  <c r="D291" i="126"/>
  <c r="F289" i="126"/>
  <c r="G288" i="126"/>
  <c r="F288" i="126"/>
  <c r="E287" i="126"/>
  <c r="D287" i="126"/>
  <c r="G286" i="126"/>
  <c r="F286" i="126"/>
  <c r="G285" i="126"/>
  <c r="F285" i="126"/>
  <c r="E284" i="126"/>
  <c r="E283" i="126" s="1"/>
  <c r="D284" i="126"/>
  <c r="D283" i="126" s="1"/>
  <c r="F281" i="126"/>
  <c r="E280" i="126"/>
  <c r="E279" i="126" s="1"/>
  <c r="E278" i="126" s="1"/>
  <c r="D280" i="126"/>
  <c r="F277" i="126"/>
  <c r="E276" i="126"/>
  <c r="E275" i="126" s="1"/>
  <c r="D276" i="126"/>
  <c r="D275" i="126" s="1"/>
  <c r="G273" i="126"/>
  <c r="F273" i="126"/>
  <c r="G272" i="126"/>
  <c r="F272" i="126"/>
  <c r="G271" i="126"/>
  <c r="F271" i="126"/>
  <c r="G270" i="126"/>
  <c r="F270" i="126"/>
  <c r="G269" i="126"/>
  <c r="F269" i="126"/>
  <c r="G268" i="126"/>
  <c r="F268" i="126"/>
  <c r="G267" i="126"/>
  <c r="F267" i="126"/>
  <c r="G266" i="126"/>
  <c r="F266" i="126"/>
  <c r="G265" i="126"/>
  <c r="F265" i="126"/>
  <c r="E263" i="126"/>
  <c r="D263" i="126"/>
  <c r="G260" i="126"/>
  <c r="F260" i="126"/>
  <c r="E259" i="126"/>
  <c r="D259" i="126"/>
  <c r="G258" i="126"/>
  <c r="F258" i="126"/>
  <c r="G257" i="126"/>
  <c r="F257" i="126"/>
  <c r="E256" i="126"/>
  <c r="D256" i="126"/>
  <c r="G253" i="126"/>
  <c r="F253" i="126"/>
  <c r="E252" i="126"/>
  <c r="E251" i="126" s="1"/>
  <c r="D252" i="126"/>
  <c r="D251" i="126" s="1"/>
  <c r="G250" i="126"/>
  <c r="F250" i="126"/>
  <c r="F249" i="126"/>
  <c r="G248" i="126"/>
  <c r="F248" i="126"/>
  <c r="G247" i="126"/>
  <c r="F247" i="126"/>
  <c r="E246" i="126"/>
  <c r="D246" i="126"/>
  <c r="G245" i="126"/>
  <c r="F245" i="126"/>
  <c r="F244" i="126"/>
  <c r="G243" i="126"/>
  <c r="F243" i="126"/>
  <c r="E242" i="126"/>
  <c r="E241" i="126" s="1"/>
  <c r="D242" i="126"/>
  <c r="D241" i="126" s="1"/>
  <c r="G240" i="126"/>
  <c r="F240" i="126"/>
  <c r="F238" i="126"/>
  <c r="E237" i="126"/>
  <c r="D237" i="126"/>
  <c r="G234" i="126"/>
  <c r="F234" i="126"/>
  <c r="G233" i="126"/>
  <c r="F233" i="126"/>
  <c r="E232" i="126"/>
  <c r="E231" i="126" s="1"/>
  <c r="D232" i="126"/>
  <c r="D231" i="126" s="1"/>
  <c r="G230" i="126"/>
  <c r="F230" i="126"/>
  <c r="G229" i="126"/>
  <c r="F229" i="126"/>
  <c r="G228" i="126"/>
  <c r="F228" i="126"/>
  <c r="E227" i="126"/>
  <c r="D227" i="126"/>
  <c r="D133" i="126" s="1"/>
  <c r="G226" i="126"/>
  <c r="F226" i="126"/>
  <c r="G225" i="126"/>
  <c r="F225" i="126"/>
  <c r="E224" i="126"/>
  <c r="D224" i="126"/>
  <c r="G222" i="126"/>
  <c r="F222" i="126"/>
  <c r="E221" i="126"/>
  <c r="D221" i="126"/>
  <c r="G220" i="126"/>
  <c r="F220" i="126"/>
  <c r="G219" i="126"/>
  <c r="F219" i="126"/>
  <c r="E218" i="126"/>
  <c r="D218" i="126"/>
  <c r="G217" i="126"/>
  <c r="F217" i="126"/>
  <c r="G216" i="126"/>
  <c r="F216" i="126"/>
  <c r="G215" i="126"/>
  <c r="F215" i="126"/>
  <c r="G214" i="126"/>
  <c r="F214" i="126"/>
  <c r="G213" i="126"/>
  <c r="F213" i="126"/>
  <c r="G212" i="126"/>
  <c r="F212" i="126"/>
  <c r="G211" i="126"/>
  <c r="F211" i="126"/>
  <c r="G210" i="126"/>
  <c r="F210" i="126"/>
  <c r="E209" i="126"/>
  <c r="D209" i="126"/>
  <c r="G208" i="126"/>
  <c r="F208" i="126"/>
  <c r="G207" i="126"/>
  <c r="F207" i="126"/>
  <c r="G206" i="126"/>
  <c r="F206" i="126"/>
  <c r="G205" i="126"/>
  <c r="F205" i="126"/>
  <c r="E204" i="126"/>
  <c r="E203" i="126" s="1"/>
  <c r="D204" i="126"/>
  <c r="G202" i="126"/>
  <c r="F202" i="126"/>
  <c r="E201" i="126"/>
  <c r="D201" i="126"/>
  <c r="G199" i="126"/>
  <c r="F199" i="126"/>
  <c r="G198" i="126"/>
  <c r="F198" i="126"/>
  <c r="G197" i="126"/>
  <c r="F197" i="126"/>
  <c r="G196" i="126"/>
  <c r="F196" i="126"/>
  <c r="G195" i="126"/>
  <c r="F195" i="126"/>
  <c r="G194" i="126"/>
  <c r="F194" i="126"/>
  <c r="G193" i="126"/>
  <c r="F193" i="126"/>
  <c r="G192" i="126"/>
  <c r="F192" i="126"/>
  <c r="E191" i="126"/>
  <c r="D191" i="126"/>
  <c r="G190" i="126"/>
  <c r="F190" i="126"/>
  <c r="G189" i="126"/>
  <c r="F189" i="126"/>
  <c r="E188" i="126"/>
  <c r="E187" i="126" s="1"/>
  <c r="D188" i="126"/>
  <c r="D187" i="126" s="1"/>
  <c r="G181" i="126"/>
  <c r="F181" i="126"/>
  <c r="G180" i="126"/>
  <c r="F180" i="126"/>
  <c r="E179" i="126"/>
  <c r="D179" i="126"/>
  <c r="G178" i="126"/>
  <c r="F178" i="126"/>
  <c r="E177" i="126"/>
  <c r="E176" i="126" s="1"/>
  <c r="D177" i="126"/>
  <c r="D176" i="126" s="1"/>
  <c r="E174" i="126"/>
  <c r="G174" i="126" s="1"/>
  <c r="E173" i="126"/>
  <c r="D173" i="126"/>
  <c r="D172" i="126" s="1"/>
  <c r="G171" i="126"/>
  <c r="F171" i="126"/>
  <c r="E170" i="126"/>
  <c r="D170" i="126"/>
  <c r="G167" i="126"/>
  <c r="F167" i="126"/>
  <c r="G166" i="126"/>
  <c r="F166" i="126"/>
  <c r="G165" i="126"/>
  <c r="F165" i="126"/>
  <c r="G164" i="126"/>
  <c r="F164" i="126"/>
  <c r="E163" i="126"/>
  <c r="E162" i="126" s="1"/>
  <c r="E161" i="126" s="1"/>
  <c r="D163" i="126"/>
  <c r="D162" i="126" s="1"/>
  <c r="D161" i="126" s="1"/>
  <c r="E160" i="126"/>
  <c r="E159" i="126" s="1"/>
  <c r="D160" i="126"/>
  <c r="D159" i="126" s="1"/>
  <c r="E158" i="126"/>
  <c r="D158" i="126"/>
  <c r="E157" i="126"/>
  <c r="D157" i="126"/>
  <c r="E156" i="126"/>
  <c r="D156" i="126"/>
  <c r="E155" i="126"/>
  <c r="D155" i="126"/>
  <c r="E154" i="126"/>
  <c r="D154" i="126"/>
  <c r="E153" i="126"/>
  <c r="D153" i="126"/>
  <c r="E152" i="126"/>
  <c r="D152" i="126"/>
  <c r="E151" i="126"/>
  <c r="D151" i="126"/>
  <c r="E150" i="126"/>
  <c r="D150" i="126"/>
  <c r="E149" i="126"/>
  <c r="D149" i="126"/>
  <c r="E148" i="126"/>
  <c r="D148" i="126"/>
  <c r="E147" i="126"/>
  <c r="D147" i="126"/>
  <c r="E145" i="126"/>
  <c r="D145" i="126"/>
  <c r="G142" i="126"/>
  <c r="F142" i="126"/>
  <c r="F141" i="126"/>
  <c r="E140" i="126"/>
  <c r="D140" i="126"/>
  <c r="F128" i="126"/>
  <c r="G127" i="126"/>
  <c r="F127" i="126"/>
  <c r="E126" i="126"/>
  <c r="D126" i="126"/>
  <c r="G125" i="126"/>
  <c r="F125" i="126"/>
  <c r="G124" i="126"/>
  <c r="F124" i="126"/>
  <c r="G123" i="126"/>
  <c r="F123" i="126"/>
  <c r="F122" i="126"/>
  <c r="F120" i="126"/>
  <c r="F119" i="126"/>
  <c r="F118" i="126"/>
  <c r="F117" i="126"/>
  <c r="F116" i="126"/>
  <c r="G115" i="126"/>
  <c r="F115" i="126"/>
  <c r="G114" i="126"/>
  <c r="F114" i="126"/>
  <c r="G113" i="126"/>
  <c r="F113" i="126"/>
  <c r="F112" i="126"/>
  <c r="G108" i="126"/>
  <c r="F108" i="126"/>
  <c r="G107" i="126"/>
  <c r="F107" i="126"/>
  <c r="G106" i="126"/>
  <c r="F106" i="126"/>
  <c r="G105" i="126"/>
  <c r="F105" i="126"/>
  <c r="G104" i="126"/>
  <c r="F104" i="126"/>
  <c r="G103" i="126"/>
  <c r="F103" i="126"/>
  <c r="G102" i="126"/>
  <c r="F102" i="126"/>
  <c r="G101" i="126"/>
  <c r="F101" i="126"/>
  <c r="G100" i="126"/>
  <c r="F100" i="126"/>
  <c r="G99" i="126"/>
  <c r="F99" i="126"/>
  <c r="G98" i="126"/>
  <c r="F98" i="126"/>
  <c r="E96" i="126"/>
  <c r="D97" i="126"/>
  <c r="G95" i="126"/>
  <c r="F95" i="126"/>
  <c r="F93" i="126"/>
  <c r="G92" i="126"/>
  <c r="F92" i="126"/>
  <c r="G91" i="126"/>
  <c r="F91" i="126"/>
  <c r="D90" i="126"/>
  <c r="G89" i="126"/>
  <c r="F89" i="126"/>
  <c r="G88" i="126"/>
  <c r="F88" i="126"/>
  <c r="E87" i="126"/>
  <c r="D87" i="126"/>
  <c r="G86" i="126"/>
  <c r="F86" i="126"/>
  <c r="G85" i="126"/>
  <c r="F85" i="126"/>
  <c r="G84" i="126"/>
  <c r="F84" i="126"/>
  <c r="G83" i="126"/>
  <c r="F83" i="126"/>
  <c r="G82" i="126"/>
  <c r="F82" i="126"/>
  <c r="E81" i="126"/>
  <c r="E80" i="126" s="1"/>
  <c r="D81" i="126"/>
  <c r="G79" i="126"/>
  <c r="F79" i="126"/>
  <c r="E78" i="126"/>
  <c r="D78" i="126"/>
  <c r="G77" i="126"/>
  <c r="F77" i="126"/>
  <c r="E76" i="126"/>
  <c r="D76" i="126"/>
  <c r="G75" i="126"/>
  <c r="F75" i="126"/>
  <c r="E74" i="126"/>
  <c r="D74" i="126"/>
  <c r="F73" i="126"/>
  <c r="G72" i="126"/>
  <c r="F72" i="126"/>
  <c r="E71" i="126"/>
  <c r="D71" i="126"/>
  <c r="G70" i="126"/>
  <c r="F70" i="126"/>
  <c r="G69" i="126"/>
  <c r="F69" i="126"/>
  <c r="G68" i="126"/>
  <c r="F68" i="126"/>
  <c r="E67" i="126"/>
  <c r="D67" i="126"/>
  <c r="G65" i="126"/>
  <c r="F65" i="126"/>
  <c r="G64" i="126"/>
  <c r="F64" i="126"/>
  <c r="G63" i="126"/>
  <c r="F63" i="126"/>
  <c r="G62" i="126"/>
  <c r="F62" i="126"/>
  <c r="G61" i="126"/>
  <c r="F61" i="126"/>
  <c r="G60" i="126"/>
  <c r="F60" i="126"/>
  <c r="G59" i="126"/>
  <c r="F59" i="126"/>
  <c r="G58" i="126"/>
  <c r="F58" i="126"/>
  <c r="G57" i="126"/>
  <c r="F57" i="126"/>
  <c r="G56" i="126"/>
  <c r="F56" i="126"/>
  <c r="G54" i="126"/>
  <c r="F54" i="126"/>
  <c r="G53" i="126"/>
  <c r="F53" i="126"/>
  <c r="G52" i="126"/>
  <c r="F52" i="126"/>
  <c r="G51" i="126"/>
  <c r="F51" i="126"/>
  <c r="G50" i="126"/>
  <c r="F50" i="126"/>
  <c r="E49" i="126"/>
  <c r="D49" i="126"/>
  <c r="F48" i="126"/>
  <c r="G47" i="126"/>
  <c r="F47" i="126"/>
  <c r="G46" i="126"/>
  <c r="F46" i="126"/>
  <c r="G45" i="126"/>
  <c r="F45" i="126"/>
  <c r="D44" i="126"/>
  <c r="G43" i="126"/>
  <c r="F43" i="126"/>
  <c r="G42" i="126"/>
  <c r="F42" i="126"/>
  <c r="E41" i="126"/>
  <c r="D41" i="126"/>
  <c r="G39" i="126"/>
  <c r="F39" i="126"/>
  <c r="F38" i="126"/>
  <c r="G37" i="126"/>
  <c r="F37" i="126"/>
  <c r="G36" i="126"/>
  <c r="F36" i="126"/>
  <c r="G35" i="126"/>
  <c r="F35" i="126"/>
  <c r="G34" i="126"/>
  <c r="F34" i="126"/>
  <c r="F31" i="126"/>
  <c r="G30" i="126"/>
  <c r="F30" i="126"/>
  <c r="G29" i="126"/>
  <c r="F29" i="126"/>
  <c r="G28" i="126"/>
  <c r="F28" i="126"/>
  <c r="D27" i="126"/>
  <c r="G26" i="126"/>
  <c r="F26" i="126"/>
  <c r="G25" i="126"/>
  <c r="F25" i="126"/>
  <c r="G24" i="126"/>
  <c r="F24" i="126"/>
  <c r="G23" i="126"/>
  <c r="F23" i="126"/>
  <c r="E22" i="126"/>
  <c r="D22" i="126"/>
  <c r="G21" i="126"/>
  <c r="F21" i="126"/>
  <c r="G20" i="126"/>
  <c r="F20" i="126"/>
  <c r="G19" i="126"/>
  <c r="F19" i="126"/>
  <c r="E18" i="126"/>
  <c r="D18" i="126"/>
  <c r="G16" i="126"/>
  <c r="F16" i="126"/>
  <c r="G15" i="126"/>
  <c r="F15" i="126"/>
  <c r="G14" i="126"/>
  <c r="F14" i="126"/>
  <c r="D13" i="126"/>
  <c r="G10" i="126"/>
  <c r="F10" i="126"/>
  <c r="G9" i="126"/>
  <c r="F9" i="126"/>
  <c r="E8" i="126"/>
  <c r="D8" i="126"/>
  <c r="G6" i="126"/>
  <c r="F6" i="126"/>
  <c r="G5" i="126"/>
  <c r="F5" i="126"/>
  <c r="E4" i="126"/>
  <c r="D4" i="126"/>
  <c r="E592" i="126" l="1"/>
  <c r="E223" i="126"/>
  <c r="D395" i="126"/>
  <c r="D656" i="126"/>
  <c r="D945" i="126"/>
  <c r="E1018" i="126"/>
  <c r="G1018" i="126" s="1"/>
  <c r="D132" i="126"/>
  <c r="E395" i="126"/>
  <c r="F452" i="126"/>
  <c r="F675" i="126"/>
  <c r="D464" i="126"/>
  <c r="D592" i="126"/>
  <c r="F729" i="126"/>
  <c r="E1011" i="126"/>
  <c r="F1011" i="126" s="1"/>
  <c r="E255" i="126"/>
  <c r="D282" i="126"/>
  <c r="E628" i="126"/>
  <c r="E627" i="126" s="1"/>
  <c r="E841" i="126"/>
  <c r="E973" i="126"/>
  <c r="D995" i="126"/>
  <c r="E984" i="126"/>
  <c r="E980" i="126" s="1"/>
  <c r="F790" i="126"/>
  <c r="E768" i="126"/>
  <c r="E747" i="126"/>
  <c r="G747" i="126" s="1"/>
  <c r="F671" i="126"/>
  <c r="F630" i="126"/>
  <c r="G914" i="126"/>
  <c r="G916" i="126"/>
  <c r="D579" i="126"/>
  <c r="G579" i="126" s="1"/>
  <c r="E776" i="126"/>
  <c r="E995" i="126"/>
  <c r="E169" i="126"/>
  <c r="E168" i="126" s="1"/>
  <c r="F781" i="126"/>
  <c r="G924" i="126"/>
  <c r="D973" i="126"/>
  <c r="F973" i="126" s="1"/>
  <c r="E609" i="126"/>
  <c r="E352" i="126"/>
  <c r="D848" i="126"/>
  <c r="G920" i="126"/>
  <c r="G1033" i="126"/>
  <c r="D223" i="126"/>
  <c r="D329" i="126"/>
  <c r="E464" i="126"/>
  <c r="E463" i="126" s="1"/>
  <c r="G658" i="126"/>
  <c r="D670" i="126"/>
  <c r="D669" i="126" s="1"/>
  <c r="E702" i="126"/>
  <c r="D810" i="126"/>
  <c r="G815" i="126"/>
  <c r="E913" i="126"/>
  <c r="G913" i="126" s="1"/>
  <c r="E923" i="126"/>
  <c r="G923" i="126" s="1"/>
  <c r="G932" i="126"/>
  <c r="D934" i="126"/>
  <c r="E945" i="126"/>
  <c r="G945" i="126" s="1"/>
  <c r="E451" i="126"/>
  <c r="E450" i="126" s="1"/>
  <c r="D629" i="126"/>
  <c r="G629" i="126" s="1"/>
  <c r="F633" i="126"/>
  <c r="D769" i="126"/>
  <c r="D768" i="126" s="1"/>
  <c r="F773" i="126"/>
  <c r="F778" i="126"/>
  <c r="D789" i="126"/>
  <c r="F789" i="126" s="1"/>
  <c r="F808" i="126"/>
  <c r="D841" i="126"/>
  <c r="F841" i="126" s="1"/>
  <c r="E848" i="126"/>
  <c r="E919" i="126"/>
  <c r="G919" i="126" s="1"/>
  <c r="G928" i="126"/>
  <c r="G936" i="126"/>
  <c r="E282" i="126"/>
  <c r="E262" i="126"/>
  <c r="E261" i="126" s="1"/>
  <c r="F670" i="126"/>
  <c r="D304" i="126"/>
  <c r="D298" i="126" s="1"/>
  <c r="D352" i="126"/>
  <c r="E360" i="126"/>
  <c r="E359" i="126" s="1"/>
  <c r="F726" i="126"/>
  <c r="D725" i="126"/>
  <c r="F725" i="126" s="1"/>
  <c r="D728" i="126"/>
  <c r="F728" i="126" s="1"/>
  <c r="F785" i="126"/>
  <c r="D784" i="126"/>
  <c r="F784" i="126" s="1"/>
  <c r="G927" i="126"/>
  <c r="G935" i="126"/>
  <c r="E934" i="126"/>
  <c r="G934" i="126" s="1"/>
  <c r="G1030" i="126"/>
  <c r="E1029" i="126"/>
  <c r="F777" i="126"/>
  <c r="D776" i="126"/>
  <c r="G812" i="126"/>
  <c r="E811" i="126"/>
  <c r="G911" i="126"/>
  <c r="E910" i="126"/>
  <c r="G910" i="126" s="1"/>
  <c r="E965" i="126"/>
  <c r="F968" i="126"/>
  <c r="D965" i="126"/>
  <c r="F981" i="126"/>
  <c r="E236" i="126"/>
  <c r="G237" i="126"/>
  <c r="D451" i="126"/>
  <c r="E657" i="126"/>
  <c r="F657" i="126" s="1"/>
  <c r="E874" i="126"/>
  <c r="G931" i="126"/>
  <c r="F985" i="126"/>
  <c r="D984" i="126"/>
  <c r="G157" i="126"/>
  <c r="D255" i="126"/>
  <c r="E959" i="126"/>
  <c r="G960" i="126"/>
  <c r="F966" i="126"/>
  <c r="F977" i="126"/>
  <c r="F989" i="126"/>
  <c r="G999" i="126"/>
  <c r="G1012" i="126"/>
  <c r="G156" i="126"/>
  <c r="E304" i="126"/>
  <c r="E298" i="126" s="1"/>
  <c r="F969" i="126"/>
  <c r="F974" i="126"/>
  <c r="F982" i="126"/>
  <c r="F986" i="126"/>
  <c r="G996" i="126"/>
  <c r="G998" i="126"/>
  <c r="G1011" i="126"/>
  <c r="G1015" i="126"/>
  <c r="F529" i="126"/>
  <c r="F530" i="126"/>
  <c r="E563" i="126"/>
  <c r="F576" i="126"/>
  <c r="F577" i="126"/>
  <c r="F580" i="126"/>
  <c r="F581" i="126"/>
  <c r="F585" i="126"/>
  <c r="F593" i="126"/>
  <c r="D186" i="126"/>
  <c r="E1045" i="126"/>
  <c r="F1045" i="126" s="1"/>
  <c r="F594" i="126"/>
  <c r="F597" i="126"/>
  <c r="G946" i="126"/>
  <c r="G947" i="126"/>
  <c r="F730" i="126"/>
  <c r="G1021" i="126"/>
  <c r="D408" i="126"/>
  <c r="F1030" i="126"/>
  <c r="F1033" i="126"/>
  <c r="F1036" i="126"/>
  <c r="F1037" i="126"/>
  <c r="F1039" i="126"/>
  <c r="F1041" i="126"/>
  <c r="F1042" i="126"/>
  <c r="G1019" i="126"/>
  <c r="G1002" i="126"/>
  <c r="D360" i="126"/>
  <c r="D359" i="126" s="1"/>
  <c r="F896" i="126"/>
  <c r="F898" i="126"/>
  <c r="F899" i="126"/>
  <c r="D463" i="126"/>
  <c r="F611" i="126"/>
  <c r="G623" i="126"/>
  <c r="G624" i="126"/>
  <c r="G625" i="126"/>
  <c r="G954" i="126"/>
  <c r="G955" i="126"/>
  <c r="G950" i="126"/>
  <c r="G939" i="126"/>
  <c r="G903" i="126"/>
  <c r="D902" i="126"/>
  <c r="G902" i="126" s="1"/>
  <c r="F734" i="126"/>
  <c r="G753" i="126"/>
  <c r="F614" i="126"/>
  <c r="G875" i="126"/>
  <c r="G826" i="126"/>
  <c r="G819" i="126"/>
  <c r="G820" i="126"/>
  <c r="G821" i="126"/>
  <c r="G795" i="126"/>
  <c r="F1046" i="126"/>
  <c r="G748" i="126"/>
  <c r="G749" i="126"/>
  <c r="G876" i="126"/>
  <c r="F1048" i="126"/>
  <c r="F1049" i="126"/>
  <c r="F1053" i="126"/>
  <c r="G709" i="126"/>
  <c r="G703" i="126"/>
  <c r="G704" i="126"/>
  <c r="E606" i="126"/>
  <c r="G607" i="126"/>
  <c r="G645" i="126"/>
  <c r="G646" i="126"/>
  <c r="G647" i="126"/>
  <c r="E680" i="126"/>
  <c r="F111" i="126"/>
  <c r="F392" i="126"/>
  <c r="E144" i="126"/>
  <c r="E143" i="126" s="1"/>
  <c r="E408" i="126"/>
  <c r="D564" i="126"/>
  <c r="D563" i="126" s="1"/>
  <c r="G565" i="126"/>
  <c r="G534" i="126"/>
  <c r="E329" i="126"/>
  <c r="E328" i="126" s="1"/>
  <c r="D262" i="126"/>
  <c r="E295" i="126"/>
  <c r="E290" i="126" s="1"/>
  <c r="D131" i="126"/>
  <c r="E137" i="126"/>
  <c r="G147" i="126"/>
  <c r="G148" i="126"/>
  <c r="G149" i="126"/>
  <c r="G150" i="126"/>
  <c r="G151" i="126"/>
  <c r="G152" i="126"/>
  <c r="G153" i="126"/>
  <c r="G158" i="126"/>
  <c r="G159" i="126"/>
  <c r="G160" i="126"/>
  <c r="G161" i="126"/>
  <c r="G162" i="126"/>
  <c r="G163" i="126"/>
  <c r="E200" i="126"/>
  <c r="G218" i="126"/>
  <c r="G221" i="126"/>
  <c r="G224" i="126"/>
  <c r="G227" i="126"/>
  <c r="F241" i="126"/>
  <c r="F242" i="126"/>
  <c r="F251" i="126"/>
  <c r="F252" i="126"/>
  <c r="F256" i="126"/>
  <c r="F259" i="126"/>
  <c r="F263" i="126"/>
  <c r="F275" i="126"/>
  <c r="F276" i="126"/>
  <c r="F296" i="126"/>
  <c r="F299" i="126"/>
  <c r="F301" i="126"/>
  <c r="F305" i="126"/>
  <c r="F306" i="126"/>
  <c r="F309" i="126"/>
  <c r="F317" i="126"/>
  <c r="F318" i="126"/>
  <c r="F322" i="126"/>
  <c r="F340" i="126"/>
  <c r="F430" i="126"/>
  <c r="F435" i="126"/>
  <c r="G446" i="126"/>
  <c r="G447" i="126"/>
  <c r="G460" i="126"/>
  <c r="F13" i="126"/>
  <c r="F18" i="126"/>
  <c r="F22" i="126"/>
  <c r="F27" i="126"/>
  <c r="F41" i="126"/>
  <c r="G49" i="126"/>
  <c r="G55" i="126"/>
  <c r="F74" i="126"/>
  <c r="F76" i="126"/>
  <c r="F78" i="126"/>
  <c r="F81" i="126"/>
  <c r="E94" i="126"/>
  <c r="G170" i="126"/>
  <c r="E172" i="126"/>
  <c r="F172" i="126" s="1"/>
  <c r="G173" i="126"/>
  <c r="G187" i="126"/>
  <c r="G188" i="126"/>
  <c r="G191" i="126"/>
  <c r="E131" i="126"/>
  <c r="E12" i="126"/>
  <c r="E11" i="126" s="1"/>
  <c r="E7" i="126" s="1"/>
  <c r="F323" i="126"/>
  <c r="F325" i="126"/>
  <c r="F326" i="126"/>
  <c r="F330" i="126"/>
  <c r="F331" i="126"/>
  <c r="F334" i="126"/>
  <c r="G344" i="126"/>
  <c r="F347" i="126"/>
  <c r="F348" i="126"/>
  <c r="G353" i="126"/>
  <c r="G355" i="126"/>
  <c r="G356" i="126"/>
  <c r="G365" i="126"/>
  <c r="G373" i="126"/>
  <c r="G374" i="126"/>
  <c r="G376" i="126"/>
  <c r="G377" i="126"/>
  <c r="G384" i="126"/>
  <c r="G385" i="126"/>
  <c r="G396" i="126"/>
  <c r="G397" i="126"/>
  <c r="G400" i="126"/>
  <c r="G406" i="126"/>
  <c r="G410" i="126"/>
  <c r="G411" i="126"/>
  <c r="G414" i="126"/>
  <c r="G423" i="126"/>
  <c r="G424" i="126"/>
  <c r="F548" i="126"/>
  <c r="F549" i="126"/>
  <c r="G554" i="126"/>
  <c r="G681" i="126"/>
  <c r="G682" i="126"/>
  <c r="F687" i="126"/>
  <c r="G699" i="126"/>
  <c r="G700" i="126"/>
  <c r="D788" i="126"/>
  <c r="F842" i="126"/>
  <c r="F843" i="126"/>
  <c r="F846" i="126"/>
  <c r="F849" i="126"/>
  <c r="F850" i="126"/>
  <c r="F853" i="126"/>
  <c r="G862" i="126"/>
  <c r="G863" i="126"/>
  <c r="G864" i="126"/>
  <c r="G867" i="126"/>
  <c r="G868" i="126"/>
  <c r="G869" i="126"/>
  <c r="G870" i="126"/>
  <c r="F8" i="126"/>
  <c r="D12" i="126"/>
  <c r="F12" i="126" s="1"/>
  <c r="G126" i="126"/>
  <c r="F140" i="126"/>
  <c r="G145" i="126"/>
  <c r="G177" i="126"/>
  <c r="G361" i="126"/>
  <c r="G362" i="126"/>
  <c r="D80" i="126"/>
  <c r="F80" i="126" s="1"/>
  <c r="E186" i="126"/>
  <c r="G246" i="126"/>
  <c r="E239" i="126"/>
  <c r="G8" i="126"/>
  <c r="G13" i="126"/>
  <c r="G18" i="126"/>
  <c r="G22" i="126"/>
  <c r="G27" i="126"/>
  <c r="F33" i="126"/>
  <c r="G41" i="126"/>
  <c r="G44" i="126"/>
  <c r="F49" i="126"/>
  <c r="F55" i="126"/>
  <c r="F67" i="126"/>
  <c r="F71" i="126"/>
  <c r="G78" i="126"/>
  <c r="G81" i="126"/>
  <c r="G87" i="126"/>
  <c r="G90" i="126"/>
  <c r="F97" i="126"/>
  <c r="D96" i="126"/>
  <c r="F96" i="126" s="1"/>
  <c r="E132" i="126"/>
  <c r="E133" i="126"/>
  <c r="G133" i="126" s="1"/>
  <c r="D137" i="126"/>
  <c r="G140" i="126"/>
  <c r="F145" i="126"/>
  <c r="D146" i="126"/>
  <c r="F147" i="126"/>
  <c r="F148" i="126"/>
  <c r="F149" i="126"/>
  <c r="F150" i="126"/>
  <c r="F151" i="126"/>
  <c r="F152" i="126"/>
  <c r="F153" i="126"/>
  <c r="F154" i="126"/>
  <c r="F155" i="126"/>
  <c r="F156" i="126"/>
  <c r="F157" i="126"/>
  <c r="F158" i="126"/>
  <c r="F159" i="126"/>
  <c r="F160" i="126"/>
  <c r="F161" i="126"/>
  <c r="F162" i="126"/>
  <c r="F163" i="126"/>
  <c r="D169" i="126"/>
  <c r="F170" i="126"/>
  <c r="F173" i="126"/>
  <c r="F174" i="126"/>
  <c r="F176" i="126"/>
  <c r="F177" i="126"/>
  <c r="F179" i="126"/>
  <c r="F187" i="126"/>
  <c r="F188" i="126"/>
  <c r="F191" i="126"/>
  <c r="F201" i="126"/>
  <c r="F204" i="126"/>
  <c r="D203" i="126"/>
  <c r="G203" i="126" s="1"/>
  <c r="F209" i="126"/>
  <c r="F218" i="126"/>
  <c r="F221" i="126"/>
  <c r="F224" i="126"/>
  <c r="F227" i="126"/>
  <c r="F231" i="126"/>
  <c r="F232" i="126"/>
  <c r="F237" i="126"/>
  <c r="F429" i="126"/>
  <c r="D427" i="126"/>
  <c r="F881" i="126"/>
  <c r="D874" i="126"/>
  <c r="G251" i="126"/>
  <c r="G252" i="126"/>
  <c r="G256" i="126"/>
  <c r="G259" i="126"/>
  <c r="G280" i="126"/>
  <c r="F283" i="126"/>
  <c r="F284" i="126"/>
  <c r="F287" i="126"/>
  <c r="F291" i="126"/>
  <c r="G296" i="126"/>
  <c r="G299" i="126"/>
  <c r="G301" i="126"/>
  <c r="G305" i="126"/>
  <c r="G306" i="126"/>
  <c r="G309" i="126"/>
  <c r="G317" i="126"/>
  <c r="G318" i="126"/>
  <c r="G322" i="126"/>
  <c r="G323" i="126"/>
  <c r="G325" i="126"/>
  <c r="G326" i="126"/>
  <c r="G330" i="126"/>
  <c r="G331" i="126"/>
  <c r="G334" i="126"/>
  <c r="F341" i="126"/>
  <c r="F344" i="126"/>
  <c r="G347" i="126"/>
  <c r="G348" i="126"/>
  <c r="F353" i="126"/>
  <c r="F355" i="126"/>
  <c r="F356" i="126"/>
  <c r="F361" i="126"/>
  <c r="F362" i="126"/>
  <c r="F365" i="126"/>
  <c r="F373" i="126"/>
  <c r="F374" i="126"/>
  <c r="F376" i="126"/>
  <c r="F377" i="126"/>
  <c r="F384" i="126"/>
  <c r="F385" i="126"/>
  <c r="F396" i="126"/>
  <c r="F397" i="126"/>
  <c r="F400" i="126"/>
  <c r="F406" i="126"/>
  <c r="F410" i="126"/>
  <c r="F411" i="126"/>
  <c r="F414" i="126"/>
  <c r="F423" i="126"/>
  <c r="F424" i="126"/>
  <c r="G429" i="126"/>
  <c r="G430" i="126"/>
  <c r="G435" i="126"/>
  <c r="F446" i="126"/>
  <c r="F447" i="126"/>
  <c r="F460" i="126"/>
  <c r="F461" i="126"/>
  <c r="F465" i="126"/>
  <c r="F466" i="126"/>
  <c r="F469" i="126"/>
  <c r="F471" i="126"/>
  <c r="F472" i="126"/>
  <c r="F473" i="126"/>
  <c r="F534" i="126"/>
  <c r="E547" i="126"/>
  <c r="G548" i="126"/>
  <c r="G549" i="126"/>
  <c r="F554" i="126"/>
  <c r="F565" i="126"/>
  <c r="G576" i="126"/>
  <c r="G577" i="126"/>
  <c r="G580" i="126"/>
  <c r="G581" i="126"/>
  <c r="G585" i="126"/>
  <c r="G593" i="126"/>
  <c r="G594" i="126"/>
  <c r="G597" i="126"/>
  <c r="F607" i="126"/>
  <c r="G614" i="126"/>
  <c r="F623" i="126"/>
  <c r="F624" i="126"/>
  <c r="F625" i="126"/>
  <c r="G630" i="126"/>
  <c r="G633" i="126"/>
  <c r="F645" i="126"/>
  <c r="F646" i="126"/>
  <c r="F647" i="126"/>
  <c r="F658" i="126"/>
  <c r="F661" i="126"/>
  <c r="D680" i="126"/>
  <c r="F681" i="126"/>
  <c r="F682" i="126"/>
  <c r="G687" i="126"/>
  <c r="F699" i="126"/>
  <c r="F700" i="126"/>
  <c r="F703" i="126"/>
  <c r="F704" i="126"/>
  <c r="F709" i="126"/>
  <c r="F723" i="126"/>
  <c r="G726" i="126"/>
  <c r="G729" i="126"/>
  <c r="G730" i="126"/>
  <c r="G734" i="126"/>
  <c r="F748" i="126"/>
  <c r="F749" i="126"/>
  <c r="F753" i="126"/>
  <c r="G770" i="126"/>
  <c r="G773" i="126"/>
  <c r="G777" i="126"/>
  <c r="G778" i="126"/>
  <c r="G781" i="126"/>
  <c r="G785" i="126"/>
  <c r="E788" i="126"/>
  <c r="G790" i="126"/>
  <c r="F795" i="126"/>
  <c r="F812" i="126"/>
  <c r="F815" i="126"/>
  <c r="F819" i="126"/>
  <c r="F820" i="126"/>
  <c r="F821" i="126"/>
  <c r="F826" i="126"/>
  <c r="G842" i="126"/>
  <c r="G843" i="126"/>
  <c r="G846" i="126"/>
  <c r="G849" i="126"/>
  <c r="G850" i="126"/>
  <c r="G853" i="126"/>
  <c r="F859" i="126"/>
  <c r="F862" i="126"/>
  <c r="F863" i="126"/>
  <c r="F864" i="126"/>
  <c r="F867" i="126"/>
  <c r="F868" i="126"/>
  <c r="F869" i="126"/>
  <c r="F870" i="126"/>
  <c r="F875" i="126"/>
  <c r="F876" i="126"/>
  <c r="G881" i="126"/>
  <c r="G896" i="126"/>
  <c r="G898" i="126"/>
  <c r="G899" i="126"/>
  <c r="F903" i="126"/>
  <c r="F906" i="126"/>
  <c r="F911" i="126"/>
  <c r="F914" i="126"/>
  <c r="F916" i="126"/>
  <c r="F920" i="126"/>
  <c r="F924" i="126"/>
  <c r="F927" i="126"/>
  <c r="F928" i="126"/>
  <c r="F931" i="126"/>
  <c r="F932" i="126"/>
  <c r="F935" i="126"/>
  <c r="F936" i="126"/>
  <c r="F939" i="126"/>
  <c r="F946" i="126"/>
  <c r="F947" i="126"/>
  <c r="F950" i="126"/>
  <c r="F954" i="126"/>
  <c r="F955" i="126"/>
  <c r="F960" i="126"/>
  <c r="G966" i="126"/>
  <c r="G968" i="126"/>
  <c r="G969" i="126"/>
  <c r="G974" i="126"/>
  <c r="G977" i="126"/>
  <c r="G981" i="126"/>
  <c r="G982" i="126"/>
  <c r="G985" i="126"/>
  <c r="G986" i="126"/>
  <c r="G989" i="126"/>
  <c r="F996" i="126"/>
  <c r="F998" i="126"/>
  <c r="F999" i="126"/>
  <c r="F1002" i="126"/>
  <c r="F1012" i="126"/>
  <c r="F1015" i="126"/>
  <c r="F1019" i="126"/>
  <c r="F1021" i="126"/>
  <c r="F1022" i="126"/>
  <c r="F1025" i="126"/>
  <c r="F1026" i="126"/>
  <c r="G1036" i="126"/>
  <c r="G1037" i="126"/>
  <c r="G1039" i="126"/>
  <c r="G1041" i="126"/>
  <c r="G1042" i="126"/>
  <c r="G1046" i="126"/>
  <c r="G1048" i="126"/>
  <c r="G1049" i="126"/>
  <c r="G1054" i="126"/>
  <c r="D110" i="126"/>
  <c r="D109" i="126" s="1"/>
  <c r="F109" i="126" s="1"/>
  <c r="F280" i="126"/>
  <c r="G287" i="126"/>
  <c r="G291" i="126"/>
  <c r="G283" i="126"/>
  <c r="G284" i="126"/>
  <c r="G263" i="126"/>
  <c r="G264" i="126"/>
  <c r="G242" i="126"/>
  <c r="D236" i="126"/>
  <c r="G209" i="126"/>
  <c r="G204" i="126"/>
  <c r="G201" i="126"/>
  <c r="G176" i="126"/>
  <c r="G179" i="126"/>
  <c r="G74" i="126"/>
  <c r="G76" i="126"/>
  <c r="G154" i="126"/>
  <c r="G155" i="126"/>
  <c r="G231" i="126"/>
  <c r="G232" i="126"/>
  <c r="G1022" i="126"/>
  <c r="G1025" i="126"/>
  <c r="G1026" i="126"/>
  <c r="F1054" i="126"/>
  <c r="F4" i="126"/>
  <c r="G33" i="126"/>
  <c r="F44" i="126"/>
  <c r="F87" i="126"/>
  <c r="F90" i="126"/>
  <c r="G111" i="126"/>
  <c r="E121" i="126"/>
  <c r="F126" i="126"/>
  <c r="G241" i="126"/>
  <c r="D239" i="126"/>
  <c r="G275" i="126"/>
  <c r="G276" i="126"/>
  <c r="D339" i="126"/>
  <c r="G461" i="126"/>
  <c r="G464" i="126"/>
  <c r="G465" i="126"/>
  <c r="G466" i="126"/>
  <c r="G469" i="126"/>
  <c r="G471" i="126"/>
  <c r="G472" i="126"/>
  <c r="G473" i="126"/>
  <c r="E475" i="126"/>
  <c r="G475" i="126" s="1"/>
  <c r="F476" i="126"/>
  <c r="D528" i="126"/>
  <c r="G529" i="126"/>
  <c r="G530" i="126"/>
  <c r="G671" i="126"/>
  <c r="G675" i="126"/>
  <c r="G1053" i="126"/>
  <c r="G97" i="126"/>
  <c r="G71" i="126"/>
  <c r="G67" i="126"/>
  <c r="G4" i="126"/>
  <c r="D121" i="126"/>
  <c r="F246" i="126"/>
  <c r="D279" i="126"/>
  <c r="G279" i="126" s="1"/>
  <c r="D290" i="126"/>
  <c r="E427" i="126"/>
  <c r="E528" i="126"/>
  <c r="D547" i="126"/>
  <c r="D605" i="126"/>
  <c r="D610" i="126"/>
  <c r="G611" i="126"/>
  <c r="F855" i="126"/>
  <c r="F856" i="126"/>
  <c r="D1029" i="126"/>
  <c r="E874" i="125"/>
  <c r="F1018" i="126" l="1"/>
  <c r="D787" i="126"/>
  <c r="D130" i="126"/>
  <c r="E136" i="126"/>
  <c r="G395" i="126"/>
  <c r="G784" i="126"/>
  <c r="G841" i="126"/>
  <c r="G725" i="126"/>
  <c r="F984" i="126"/>
  <c r="D918" i="126"/>
  <c r="F592" i="126"/>
  <c r="D840" i="126"/>
  <c r="E840" i="126"/>
  <c r="G840" i="126" s="1"/>
  <c r="F395" i="126"/>
  <c r="F359" i="126"/>
  <c r="G789" i="126"/>
  <c r="F747" i="126"/>
  <c r="G592" i="126"/>
  <c r="F255" i="126"/>
  <c r="D702" i="126"/>
  <c r="D679" i="126" s="1"/>
  <c r="G132" i="126"/>
  <c r="F262" i="126"/>
  <c r="F223" i="126"/>
  <c r="F902" i="126"/>
  <c r="F579" i="126"/>
  <c r="G776" i="126"/>
  <c r="G223" i="126"/>
  <c r="G352" i="126"/>
  <c r="G282" i="126"/>
  <c r="G995" i="126"/>
  <c r="G1045" i="126"/>
  <c r="F995" i="126"/>
  <c r="G984" i="126"/>
  <c r="F934" i="126"/>
  <c r="F848" i="126"/>
  <c r="F776" i="126"/>
  <c r="F768" i="126"/>
  <c r="G973" i="126"/>
  <c r="F913" i="126"/>
  <c r="E873" i="126"/>
  <c r="F769" i="126"/>
  <c r="F919" i="126"/>
  <c r="E235" i="126"/>
  <c r="E918" i="126"/>
  <c r="E135" i="126"/>
  <c r="G848" i="126"/>
  <c r="F945" i="126"/>
  <c r="F910" i="126"/>
  <c r="G670" i="126"/>
  <c r="G131" i="126"/>
  <c r="F451" i="126"/>
  <c r="D450" i="126"/>
  <c r="F563" i="126"/>
  <c r="G563" i="126"/>
  <c r="G463" i="126"/>
  <c r="F464" i="126"/>
  <c r="F463" i="126"/>
  <c r="F669" i="126"/>
  <c r="G669" i="126"/>
  <c r="F290" i="126"/>
  <c r="D328" i="126"/>
  <c r="D321" i="126" s="1"/>
  <c r="F923" i="126"/>
  <c r="F811" i="126"/>
  <c r="F702" i="126"/>
  <c r="F352" i="126"/>
  <c r="G295" i="126"/>
  <c r="G255" i="126"/>
  <c r="F329" i="126"/>
  <c r="E679" i="126"/>
  <c r="F629" i="126"/>
  <c r="D628" i="126"/>
  <c r="D627" i="126" s="1"/>
  <c r="F627" i="126" s="1"/>
  <c r="G96" i="126"/>
  <c r="G172" i="126"/>
  <c r="G769" i="126"/>
  <c r="G728" i="126"/>
  <c r="D980" i="126"/>
  <c r="G965" i="126"/>
  <c r="G408" i="126"/>
  <c r="F132" i="126"/>
  <c r="G359" i="126"/>
  <c r="G360" i="126"/>
  <c r="G329" i="126"/>
  <c r="G304" i="126"/>
  <c r="F304" i="126"/>
  <c r="F282" i="126"/>
  <c r="G12" i="126"/>
  <c r="E958" i="126"/>
  <c r="G959" i="126"/>
  <c r="F965" i="126"/>
  <c r="F137" i="126"/>
  <c r="E254" i="126"/>
  <c r="F298" i="126"/>
  <c r="G236" i="126"/>
  <c r="G657" i="126"/>
  <c r="E656" i="126"/>
  <c r="G262" i="126"/>
  <c r="F959" i="126"/>
  <c r="G768" i="126"/>
  <c r="F408" i="126"/>
  <c r="G811" i="126"/>
  <c r="E810" i="126"/>
  <c r="E787" i="126" s="1"/>
  <c r="E1028" i="126"/>
  <c r="G1029" i="126"/>
  <c r="D135" i="126"/>
  <c r="F360" i="126"/>
  <c r="F131" i="126"/>
  <c r="E139" i="126"/>
  <c r="G547" i="126"/>
  <c r="G239" i="126"/>
  <c r="F133" i="126"/>
  <c r="E3" i="126"/>
  <c r="F295" i="126"/>
  <c r="E605" i="126"/>
  <c r="G605" i="126" s="1"/>
  <c r="G606" i="126"/>
  <c r="F606" i="126"/>
  <c r="G110" i="126"/>
  <c r="F564" i="126"/>
  <c r="G564" i="126"/>
  <c r="G298" i="126"/>
  <c r="D11" i="126"/>
  <c r="G528" i="126"/>
  <c r="G339" i="126"/>
  <c r="F339" i="126"/>
  <c r="F236" i="126"/>
  <c r="D235" i="126"/>
  <c r="F680" i="126"/>
  <c r="F874" i="126"/>
  <c r="D873" i="126"/>
  <c r="G874" i="126"/>
  <c r="G680" i="126"/>
  <c r="G186" i="126"/>
  <c r="E185" i="126"/>
  <c r="G137" i="126"/>
  <c r="F110" i="126"/>
  <c r="G788" i="126"/>
  <c r="F788" i="126"/>
  <c r="G702" i="126"/>
  <c r="F203" i="126"/>
  <c r="D200" i="126"/>
  <c r="F186" i="126"/>
  <c r="F169" i="126"/>
  <c r="D168" i="126"/>
  <c r="F146" i="126"/>
  <c r="D144" i="126"/>
  <c r="G80" i="126"/>
  <c r="G169" i="126"/>
  <c r="G146" i="126"/>
  <c r="E130" i="126"/>
  <c r="F239" i="126"/>
  <c r="G109" i="126"/>
  <c r="D94" i="126"/>
  <c r="F475" i="126"/>
  <c r="F610" i="126"/>
  <c r="D609" i="126"/>
  <c r="D546" i="126" s="1"/>
  <c r="G427" i="126"/>
  <c r="D278" i="126"/>
  <c r="D261" i="126" s="1"/>
  <c r="D254" i="126" s="1"/>
  <c r="F279" i="126"/>
  <c r="F427" i="126"/>
  <c r="F121" i="126"/>
  <c r="D1028" i="126"/>
  <c r="F1029" i="126"/>
  <c r="F547" i="126"/>
  <c r="G610" i="126"/>
  <c r="E321" i="126"/>
  <c r="F528" i="126"/>
  <c r="G290" i="126"/>
  <c r="G121" i="126"/>
  <c r="F918" i="126" l="1"/>
  <c r="F840" i="126"/>
  <c r="G328" i="126"/>
  <c r="G235" i="126"/>
  <c r="G627" i="126"/>
  <c r="G918" i="126"/>
  <c r="F328" i="126"/>
  <c r="E546" i="126"/>
  <c r="G546" i="126" s="1"/>
  <c r="F873" i="126"/>
  <c r="F980" i="126"/>
  <c r="G980" i="126"/>
  <c r="F628" i="126"/>
  <c r="G628" i="126"/>
  <c r="G1028" i="126"/>
  <c r="E1010" i="126"/>
  <c r="E972" i="126" s="1"/>
  <c r="G810" i="126"/>
  <c r="F810" i="126"/>
  <c r="G656" i="126"/>
  <c r="F656" i="126"/>
  <c r="G958" i="126"/>
  <c r="F958" i="126"/>
  <c r="F235" i="126"/>
  <c r="D678" i="126"/>
  <c r="F605" i="126"/>
  <c r="F11" i="126"/>
  <c r="D7" i="126"/>
  <c r="G11" i="126"/>
  <c r="G130" i="126"/>
  <c r="F130" i="126"/>
  <c r="F144" i="126"/>
  <c r="D143" i="126"/>
  <c r="G144" i="126"/>
  <c r="F168" i="126"/>
  <c r="G168" i="126"/>
  <c r="F200" i="126"/>
  <c r="D185" i="126"/>
  <c r="F185" i="126" s="1"/>
  <c r="G200" i="126"/>
  <c r="G787" i="126"/>
  <c r="E678" i="126"/>
  <c r="F787" i="126"/>
  <c r="F679" i="126"/>
  <c r="G679" i="126"/>
  <c r="G873" i="126"/>
  <c r="G278" i="126"/>
  <c r="F94" i="126"/>
  <c r="G94" i="126"/>
  <c r="F135" i="126"/>
  <c r="G135" i="126"/>
  <c r="G321" i="126"/>
  <c r="F321" i="126"/>
  <c r="F1028" i="126"/>
  <c r="D1010" i="126"/>
  <c r="F278" i="126"/>
  <c r="F609" i="126"/>
  <c r="G609" i="126"/>
  <c r="D997" i="125"/>
  <c r="E997" i="125"/>
  <c r="F999" i="125"/>
  <c r="F546" i="126" l="1"/>
  <c r="G678" i="126"/>
  <c r="F678" i="126"/>
  <c r="F7" i="126"/>
  <c r="G7" i="126"/>
  <c r="D3" i="126"/>
  <c r="G185" i="126"/>
  <c r="F143" i="126"/>
  <c r="D139" i="126"/>
  <c r="G143" i="126"/>
  <c r="F261" i="126"/>
  <c r="G261" i="126"/>
  <c r="F1010" i="126"/>
  <c r="D972" i="126"/>
  <c r="G1010" i="126"/>
  <c r="F783" i="125"/>
  <c r="E782" i="125"/>
  <c r="D782" i="125"/>
  <c r="F728" i="125"/>
  <c r="F718" i="125"/>
  <c r="F696" i="125"/>
  <c r="E695" i="125"/>
  <c r="D695" i="125"/>
  <c r="F660" i="125"/>
  <c r="E646" i="125"/>
  <c r="D632" i="125"/>
  <c r="E632" i="125"/>
  <c r="F639" i="125"/>
  <c r="E618" i="125"/>
  <c r="E544" i="125"/>
  <c r="D544" i="125"/>
  <c r="F549" i="125"/>
  <c r="F551" i="125"/>
  <c r="F548" i="125"/>
  <c r="F550" i="125"/>
  <c r="F584" i="125"/>
  <c r="D583" i="125"/>
  <c r="D582" i="125" s="1"/>
  <c r="E583" i="125"/>
  <c r="E582" i="125" s="1"/>
  <c r="E581" i="125" s="1"/>
  <c r="F546" i="125"/>
  <c r="F547" i="125"/>
  <c r="F782" i="125" l="1"/>
  <c r="G3" i="126"/>
  <c r="F3" i="126"/>
  <c r="F139" i="126"/>
  <c r="G139" i="126"/>
  <c r="F254" i="126"/>
  <c r="G254" i="126"/>
  <c r="F972" i="126"/>
  <c r="G972" i="126"/>
  <c r="F695" i="125"/>
  <c r="F582" i="125"/>
  <c r="D581" i="125"/>
  <c r="F581" i="125" s="1"/>
  <c r="F583" i="125"/>
  <c r="F597" i="125" l="1"/>
  <c r="E465" i="125" l="1"/>
  <c r="F505" i="125"/>
  <c r="F504" i="125"/>
  <c r="E444" i="125" l="1"/>
  <c r="E443" i="125" s="1"/>
  <c r="D444" i="125"/>
  <c r="D443" i="125" s="1"/>
  <c r="F434" i="125"/>
  <c r="E339" i="125" l="1"/>
  <c r="D339" i="125"/>
  <c r="F341" i="125"/>
  <c r="D287" i="125"/>
  <c r="E287" i="125"/>
  <c r="F290" i="125"/>
  <c r="E261" i="125"/>
  <c r="E185" i="125" l="1"/>
  <c r="F119" i="125" l="1"/>
  <c r="F138" i="125" l="1"/>
  <c r="E137" i="125"/>
  <c r="D137" i="125"/>
  <c r="F117" i="125" l="1"/>
  <c r="F115" i="125"/>
  <c r="E108" i="125"/>
  <c r="E107" i="125" s="1"/>
  <c r="E106" i="125" s="1"/>
  <c r="D108" i="125"/>
  <c r="D107" i="125" s="1"/>
  <c r="D106" i="125" s="1"/>
  <c r="F113" i="125"/>
  <c r="F109" i="125"/>
  <c r="E160" i="125" l="1"/>
  <c r="D160" i="125"/>
  <c r="D86" i="125"/>
  <c r="E86" i="125"/>
  <c r="F89" i="125"/>
  <c r="E77" i="125"/>
  <c r="D77" i="125"/>
  <c r="G1019" i="125" l="1"/>
  <c r="F1019" i="125"/>
  <c r="F1018" i="125"/>
  <c r="E1017" i="125"/>
  <c r="D1017" i="125"/>
  <c r="D1016" i="125" s="1"/>
  <c r="E1016" i="125"/>
  <c r="G1015" i="125"/>
  <c r="F1015" i="125"/>
  <c r="G1014" i="125"/>
  <c r="F1014" i="125"/>
  <c r="E1013" i="125"/>
  <c r="D1013" i="125"/>
  <c r="D1012" i="125" s="1"/>
  <c r="D1009" i="125" s="1"/>
  <c r="E1012" i="125"/>
  <c r="G1011" i="125"/>
  <c r="F1011" i="125"/>
  <c r="E1010" i="125"/>
  <c r="E1009" i="125" s="1"/>
  <c r="D1010" i="125"/>
  <c r="G1008" i="125"/>
  <c r="F1008" i="125"/>
  <c r="G1007" i="125"/>
  <c r="F1007" i="125"/>
  <c r="E1006" i="125"/>
  <c r="E1005" i="125" s="1"/>
  <c r="D1006" i="125"/>
  <c r="D1005" i="125"/>
  <c r="G1004" i="125"/>
  <c r="F1004" i="125"/>
  <c r="E1003" i="125"/>
  <c r="D1003" i="125"/>
  <c r="G1002" i="125"/>
  <c r="F1002" i="125"/>
  <c r="E1001" i="125"/>
  <c r="D1001" i="125"/>
  <c r="D1000" i="125" s="1"/>
  <c r="E1000" i="125"/>
  <c r="F998" i="125"/>
  <c r="F996" i="125"/>
  <c r="F995" i="125"/>
  <c r="E994" i="125"/>
  <c r="D994" i="125"/>
  <c r="D993" i="125" s="1"/>
  <c r="E993" i="125"/>
  <c r="E992" i="125" s="1"/>
  <c r="G991" i="125"/>
  <c r="F991" i="125"/>
  <c r="E990" i="125"/>
  <c r="D990" i="125"/>
  <c r="D989" i="125" s="1"/>
  <c r="E989" i="125"/>
  <c r="G988" i="125"/>
  <c r="F988" i="125"/>
  <c r="G987" i="125"/>
  <c r="F987" i="125"/>
  <c r="E986" i="125"/>
  <c r="D986" i="125"/>
  <c r="D985" i="125" s="1"/>
  <c r="D982" i="125" s="1"/>
  <c r="E985" i="125"/>
  <c r="G984" i="125"/>
  <c r="F984" i="125"/>
  <c r="E983" i="125"/>
  <c r="E982" i="125" s="1"/>
  <c r="D983" i="125"/>
  <c r="G981" i="125"/>
  <c r="F981" i="125"/>
  <c r="G980" i="125"/>
  <c r="F980" i="125"/>
  <c r="E979" i="125"/>
  <c r="G979" i="125" s="1"/>
  <c r="D979" i="125"/>
  <c r="G978" i="125"/>
  <c r="F978" i="125"/>
  <c r="G977" i="125"/>
  <c r="F977" i="125"/>
  <c r="E976" i="125"/>
  <c r="G976" i="125" s="1"/>
  <c r="D976" i="125"/>
  <c r="D975" i="125" s="1"/>
  <c r="E975" i="125"/>
  <c r="G973" i="125"/>
  <c r="F973" i="125"/>
  <c r="G972" i="125"/>
  <c r="F972" i="125"/>
  <c r="G971" i="125"/>
  <c r="F971" i="125"/>
  <c r="G970" i="125"/>
  <c r="F970" i="125"/>
  <c r="G969" i="125"/>
  <c r="F969" i="125"/>
  <c r="G968" i="125"/>
  <c r="F968" i="125"/>
  <c r="G967" i="125"/>
  <c r="F967" i="125"/>
  <c r="E966" i="125"/>
  <c r="G966" i="125" s="1"/>
  <c r="D966" i="125"/>
  <c r="G965" i="125"/>
  <c r="F965" i="125"/>
  <c r="G964" i="125"/>
  <c r="F964" i="125"/>
  <c r="E963" i="125"/>
  <c r="G963" i="125" s="1"/>
  <c r="D963" i="125"/>
  <c r="D962" i="125" s="1"/>
  <c r="D959" i="125" s="1"/>
  <c r="E962" i="125"/>
  <c r="G961" i="125"/>
  <c r="F961" i="125"/>
  <c r="E960" i="125"/>
  <c r="G960" i="125" s="1"/>
  <c r="D960" i="125"/>
  <c r="G958" i="125"/>
  <c r="F958" i="125"/>
  <c r="G957" i="125"/>
  <c r="F957" i="125"/>
  <c r="G956" i="125"/>
  <c r="F956" i="125"/>
  <c r="F955" i="125"/>
  <c r="G954" i="125"/>
  <c r="F954" i="125"/>
  <c r="E953" i="125"/>
  <c r="D953" i="125"/>
  <c r="G952" i="125"/>
  <c r="F952" i="125"/>
  <c r="G951" i="125"/>
  <c r="F951" i="125"/>
  <c r="E950" i="125"/>
  <c r="E949" i="125" s="1"/>
  <c r="E948" i="125" s="1"/>
  <c r="D950" i="125"/>
  <c r="D949" i="125" s="1"/>
  <c r="D948" i="125" s="1"/>
  <c r="G947" i="125"/>
  <c r="F947" i="125"/>
  <c r="E946" i="125"/>
  <c r="E945" i="125" s="1"/>
  <c r="E944" i="125" s="1"/>
  <c r="D946" i="125"/>
  <c r="D945" i="125" s="1"/>
  <c r="D944" i="125" s="1"/>
  <c r="G943" i="125"/>
  <c r="F943" i="125"/>
  <c r="G942" i="125"/>
  <c r="F942" i="125"/>
  <c r="E941" i="125"/>
  <c r="D941" i="125"/>
  <c r="G940" i="125"/>
  <c r="F940" i="125"/>
  <c r="G939" i="125"/>
  <c r="F939" i="125"/>
  <c r="E938" i="125"/>
  <c r="E937" i="125" s="1"/>
  <c r="D938" i="125"/>
  <c r="D937" i="125" s="1"/>
  <c r="G935" i="125"/>
  <c r="F935" i="125"/>
  <c r="G934" i="125"/>
  <c r="F934" i="125"/>
  <c r="E933" i="125"/>
  <c r="E932" i="125" s="1"/>
  <c r="E929" i="125" s="1"/>
  <c r="D933" i="125"/>
  <c r="D932" i="125" s="1"/>
  <c r="D929" i="125" s="1"/>
  <c r="G931" i="125"/>
  <c r="F931" i="125"/>
  <c r="E930" i="125"/>
  <c r="D930" i="125"/>
  <c r="F928" i="125"/>
  <c r="E927" i="125"/>
  <c r="D927" i="125"/>
  <c r="D926" i="125" s="1"/>
  <c r="D925" i="125" s="1"/>
  <c r="E926" i="125"/>
  <c r="E925" i="125" s="1"/>
  <c r="G924" i="125"/>
  <c r="F924" i="125"/>
  <c r="G923" i="125"/>
  <c r="F923" i="125"/>
  <c r="E922" i="125"/>
  <c r="E921" i="125" s="1"/>
  <c r="D922" i="125"/>
  <c r="D921" i="125" s="1"/>
  <c r="G920" i="125"/>
  <c r="F920" i="125"/>
  <c r="G919" i="125"/>
  <c r="F919" i="125"/>
  <c r="G918" i="125"/>
  <c r="F918" i="125"/>
  <c r="E917" i="125"/>
  <c r="D917" i="125"/>
  <c r="G916" i="125"/>
  <c r="F916" i="125"/>
  <c r="G915" i="125"/>
  <c r="F915" i="125"/>
  <c r="E914" i="125"/>
  <c r="E913" i="125" s="1"/>
  <c r="E912" i="125" s="1"/>
  <c r="D914" i="125"/>
  <c r="D913" i="125" s="1"/>
  <c r="D912" i="125" s="1"/>
  <c r="G911" i="125"/>
  <c r="F911" i="125"/>
  <c r="G910" i="125"/>
  <c r="F910" i="125"/>
  <c r="G909" i="125"/>
  <c r="F909" i="125"/>
  <c r="G908" i="125"/>
  <c r="F908" i="125"/>
  <c r="G907" i="125"/>
  <c r="F907" i="125"/>
  <c r="E906" i="125"/>
  <c r="D906" i="125"/>
  <c r="G905" i="125"/>
  <c r="F905" i="125"/>
  <c r="G904" i="125"/>
  <c r="F904" i="125"/>
  <c r="E903" i="125"/>
  <c r="D903" i="125"/>
  <c r="E902" i="125"/>
  <c r="E901" i="125" s="1"/>
  <c r="D902" i="125"/>
  <c r="D901" i="125" s="1"/>
  <c r="G900" i="125"/>
  <c r="F900" i="125"/>
  <c r="E899" i="125"/>
  <c r="D899" i="125"/>
  <c r="E898" i="125"/>
  <c r="D898" i="125"/>
  <c r="G897" i="125"/>
  <c r="F897" i="125"/>
  <c r="G896" i="125"/>
  <c r="F896" i="125"/>
  <c r="E895" i="125"/>
  <c r="D895" i="125"/>
  <c r="E894" i="125"/>
  <c r="D894" i="125"/>
  <c r="G893" i="125"/>
  <c r="F893" i="125"/>
  <c r="G892" i="125"/>
  <c r="F892" i="125"/>
  <c r="E891" i="125"/>
  <c r="D891" i="125"/>
  <c r="E890" i="125"/>
  <c r="D890" i="125"/>
  <c r="G889" i="125"/>
  <c r="F889" i="125"/>
  <c r="G888" i="125"/>
  <c r="F888" i="125"/>
  <c r="E887" i="125"/>
  <c r="D887" i="125"/>
  <c r="E886" i="125"/>
  <c r="D886" i="125"/>
  <c r="G884" i="125"/>
  <c r="F884" i="125"/>
  <c r="E883" i="125"/>
  <c r="D883" i="125"/>
  <c r="G882" i="125"/>
  <c r="F882" i="125"/>
  <c r="E881" i="125"/>
  <c r="D881" i="125"/>
  <c r="E880" i="125"/>
  <c r="D880" i="125"/>
  <c r="G879" i="125"/>
  <c r="F879" i="125"/>
  <c r="E878" i="125"/>
  <c r="E877" i="125" s="1"/>
  <c r="D878" i="125"/>
  <c r="D877" i="125" s="1"/>
  <c r="F876" i="125"/>
  <c r="F875" i="125"/>
  <c r="D874" i="125"/>
  <c r="E873" i="125"/>
  <c r="D873" i="125"/>
  <c r="D872" i="125" s="1"/>
  <c r="E872" i="125"/>
  <c r="F871" i="125"/>
  <c r="G870" i="125"/>
  <c r="F870" i="125"/>
  <c r="E869" i="125"/>
  <c r="D869" i="125"/>
  <c r="E868" i="125"/>
  <c r="D868" i="125"/>
  <c r="G867" i="125"/>
  <c r="F867" i="125"/>
  <c r="E866" i="125"/>
  <c r="D866" i="125"/>
  <c r="G865" i="125"/>
  <c r="F865" i="125"/>
  <c r="G864" i="125"/>
  <c r="F864" i="125"/>
  <c r="G863" i="125"/>
  <c r="F863" i="125"/>
  <c r="G862" i="125"/>
  <c r="F862" i="125"/>
  <c r="G861" i="125"/>
  <c r="F861" i="125"/>
  <c r="G860" i="125"/>
  <c r="F860" i="125"/>
  <c r="G859" i="125"/>
  <c r="F859" i="125"/>
  <c r="G858" i="125"/>
  <c r="F858" i="125"/>
  <c r="G857" i="125"/>
  <c r="F857" i="125"/>
  <c r="G856" i="125"/>
  <c r="F856" i="125"/>
  <c r="G855" i="125"/>
  <c r="F855" i="125"/>
  <c r="G854" i="125"/>
  <c r="F854" i="125"/>
  <c r="G853" i="125"/>
  <c r="F853" i="125"/>
  <c r="E852" i="125"/>
  <c r="D852" i="125"/>
  <c r="G851" i="125"/>
  <c r="F851" i="125"/>
  <c r="G850" i="125"/>
  <c r="F850" i="125"/>
  <c r="F849" i="125"/>
  <c r="G848" i="125"/>
  <c r="F848" i="125"/>
  <c r="E847" i="125"/>
  <c r="E846" i="125" s="1"/>
  <c r="D847" i="125"/>
  <c r="D846" i="125"/>
  <c r="G843" i="125"/>
  <c r="F843" i="125"/>
  <c r="G842" i="125"/>
  <c r="F842" i="125"/>
  <c r="E841" i="125"/>
  <c r="E840" i="125" s="1"/>
  <c r="E839" i="125" s="1"/>
  <c r="E838" i="125" s="1"/>
  <c r="D841" i="125"/>
  <c r="D840" i="125"/>
  <c r="D839" i="125" s="1"/>
  <c r="D838" i="125" s="1"/>
  <c r="G837" i="125"/>
  <c r="F837" i="125"/>
  <c r="G836" i="125"/>
  <c r="F836" i="125"/>
  <c r="E835" i="125"/>
  <c r="E834" i="125" s="1"/>
  <c r="E833" i="125" s="1"/>
  <c r="D835" i="125"/>
  <c r="D834" i="125"/>
  <c r="D833" i="125" s="1"/>
  <c r="E832" i="125"/>
  <c r="D832" i="125"/>
  <c r="F831" i="125"/>
  <c r="F830" i="125"/>
  <c r="E829" i="125"/>
  <c r="D829" i="125"/>
  <c r="D828" i="125" s="1"/>
  <c r="E828" i="125"/>
  <c r="G827" i="125"/>
  <c r="F827" i="125"/>
  <c r="E826" i="125"/>
  <c r="D826" i="125"/>
  <c r="G825" i="125"/>
  <c r="F825" i="125"/>
  <c r="G824" i="125"/>
  <c r="F824" i="125"/>
  <c r="E823" i="125"/>
  <c r="D823" i="125"/>
  <c r="E822" i="125"/>
  <c r="E821" i="125" s="1"/>
  <c r="D822" i="125"/>
  <c r="D821" i="125" s="1"/>
  <c r="G820" i="125"/>
  <c r="F820" i="125"/>
  <c r="E819" i="125"/>
  <c r="D819" i="125"/>
  <c r="G818" i="125"/>
  <c r="F818" i="125"/>
  <c r="G817" i="125"/>
  <c r="F817" i="125"/>
  <c r="E816" i="125"/>
  <c r="E815" i="125" s="1"/>
  <c r="E814" i="125" s="1"/>
  <c r="D816" i="125"/>
  <c r="D815" i="125" s="1"/>
  <c r="D814" i="125" s="1"/>
  <c r="G812" i="125"/>
  <c r="F812" i="125"/>
  <c r="G811" i="125"/>
  <c r="F811" i="125"/>
  <c r="G810" i="125"/>
  <c r="F810" i="125"/>
  <c r="G809" i="125"/>
  <c r="F809" i="125"/>
  <c r="G808" i="125"/>
  <c r="F808" i="125"/>
  <c r="G807" i="125"/>
  <c r="F807" i="125"/>
  <c r="G806" i="125"/>
  <c r="F806" i="125"/>
  <c r="G805" i="125"/>
  <c r="F805" i="125"/>
  <c r="G804" i="125"/>
  <c r="F804" i="125"/>
  <c r="G803" i="125"/>
  <c r="F803" i="125"/>
  <c r="G802" i="125"/>
  <c r="F802" i="125"/>
  <c r="G801" i="125"/>
  <c r="F801" i="125"/>
  <c r="G800" i="125"/>
  <c r="F800" i="125"/>
  <c r="E799" i="125"/>
  <c r="D799" i="125"/>
  <c r="G798" i="125"/>
  <c r="F798" i="125"/>
  <c r="G797" i="125"/>
  <c r="F797" i="125"/>
  <c r="G796" i="125"/>
  <c r="F796" i="125"/>
  <c r="E795" i="125"/>
  <c r="E794" i="125" s="1"/>
  <c r="E793" i="125" s="1"/>
  <c r="D795" i="125"/>
  <c r="D794" i="125" s="1"/>
  <c r="D793" i="125" s="1"/>
  <c r="G792" i="125"/>
  <c r="F792" i="125"/>
  <c r="G791" i="125"/>
  <c r="F791" i="125"/>
  <c r="G790" i="125"/>
  <c r="F790" i="125"/>
  <c r="E789" i="125"/>
  <c r="D789" i="125"/>
  <c r="G788" i="125"/>
  <c r="F788" i="125"/>
  <c r="G787" i="125"/>
  <c r="F787" i="125"/>
  <c r="E786" i="125"/>
  <c r="D786" i="125"/>
  <c r="E785" i="125"/>
  <c r="E784" i="125" s="1"/>
  <c r="D785" i="125"/>
  <c r="D784" i="125" s="1"/>
  <c r="G781" i="125"/>
  <c r="F781" i="125"/>
  <c r="G780" i="125"/>
  <c r="F780" i="125"/>
  <c r="G779" i="125"/>
  <c r="F779" i="125"/>
  <c r="G778" i="125"/>
  <c r="F778" i="125"/>
  <c r="F777" i="125"/>
  <c r="G776" i="125"/>
  <c r="F776" i="125"/>
  <c r="G775" i="125"/>
  <c r="F775" i="125"/>
  <c r="G774" i="125"/>
  <c r="F774" i="125"/>
  <c r="G773" i="125"/>
  <c r="F773" i="125"/>
  <c r="G772" i="125"/>
  <c r="F772" i="125"/>
  <c r="G771" i="125"/>
  <c r="F771" i="125"/>
  <c r="G770" i="125"/>
  <c r="F770" i="125"/>
  <c r="E769" i="125"/>
  <c r="D769" i="125"/>
  <c r="G768" i="125"/>
  <c r="F768" i="125"/>
  <c r="G767" i="125"/>
  <c r="F767" i="125"/>
  <c r="F766" i="125"/>
  <c r="G765" i="125"/>
  <c r="F765" i="125"/>
  <c r="E764" i="125"/>
  <c r="E763" i="125" s="1"/>
  <c r="E762" i="125" s="1"/>
  <c r="D764" i="125"/>
  <c r="D763" i="125" s="1"/>
  <c r="D762" i="125" s="1"/>
  <c r="G760" i="125"/>
  <c r="F760" i="125"/>
  <c r="E759" i="125"/>
  <c r="D759" i="125"/>
  <c r="E758" i="125"/>
  <c r="D758" i="125"/>
  <c r="G757" i="125"/>
  <c r="F757" i="125"/>
  <c r="G756" i="125"/>
  <c r="F756" i="125"/>
  <c r="E755" i="125"/>
  <c r="D755" i="125"/>
  <c r="G754" i="125"/>
  <c r="F754" i="125"/>
  <c r="G753" i="125"/>
  <c r="F753" i="125"/>
  <c r="E752" i="125"/>
  <c r="E751" i="125" s="1"/>
  <c r="E750" i="125" s="1"/>
  <c r="D752" i="125"/>
  <c r="D751" i="125" s="1"/>
  <c r="D750" i="125" s="1"/>
  <c r="G749" i="125"/>
  <c r="F749" i="125"/>
  <c r="G748" i="125"/>
  <c r="F748" i="125"/>
  <c r="E747" i="125"/>
  <c r="D747" i="125"/>
  <c r="G746" i="125"/>
  <c r="F746" i="125"/>
  <c r="G745" i="125"/>
  <c r="F745" i="125"/>
  <c r="E744" i="125"/>
  <c r="E743" i="125" s="1"/>
  <c r="D744" i="125"/>
  <c r="D743" i="125" s="1"/>
  <c r="D742" i="125" s="1"/>
  <c r="G741" i="125"/>
  <c r="F741" i="125"/>
  <c r="G740" i="125"/>
  <c r="F740" i="125"/>
  <c r="G739" i="125"/>
  <c r="F739" i="125"/>
  <c r="G738" i="125"/>
  <c r="F738" i="125"/>
  <c r="G737" i="125"/>
  <c r="F737" i="125"/>
  <c r="G736" i="125"/>
  <c r="F736" i="125"/>
  <c r="G735" i="125"/>
  <c r="F735" i="125"/>
  <c r="G734" i="125"/>
  <c r="F734" i="125"/>
  <c r="G733" i="125"/>
  <c r="F733" i="125"/>
  <c r="G732" i="125"/>
  <c r="F732" i="125"/>
  <c r="G731" i="125"/>
  <c r="F731" i="125"/>
  <c r="G730" i="125"/>
  <c r="F730" i="125"/>
  <c r="G729" i="125"/>
  <c r="F729" i="125"/>
  <c r="G727" i="125"/>
  <c r="F727" i="125"/>
  <c r="E726" i="125"/>
  <c r="D726" i="125"/>
  <c r="G725" i="125"/>
  <c r="F725" i="125"/>
  <c r="G724" i="125"/>
  <c r="F724" i="125"/>
  <c r="G723" i="125"/>
  <c r="F723" i="125"/>
  <c r="E722" i="125"/>
  <c r="D722" i="125"/>
  <c r="E721" i="125"/>
  <c r="E720" i="125" s="1"/>
  <c r="D721" i="125"/>
  <c r="G719" i="125"/>
  <c r="F719" i="125"/>
  <c r="G717" i="125"/>
  <c r="F717" i="125"/>
  <c r="G716" i="125"/>
  <c r="F716" i="125"/>
  <c r="G715" i="125"/>
  <c r="F715" i="125"/>
  <c r="G714" i="125"/>
  <c r="F714" i="125"/>
  <c r="G713" i="125"/>
  <c r="F713" i="125"/>
  <c r="G712" i="125"/>
  <c r="F712" i="125"/>
  <c r="G711" i="125"/>
  <c r="F711" i="125"/>
  <c r="G710" i="125"/>
  <c r="F710" i="125"/>
  <c r="G709" i="125"/>
  <c r="F709" i="125"/>
  <c r="G708" i="125"/>
  <c r="F708" i="125"/>
  <c r="G707" i="125"/>
  <c r="F707" i="125"/>
  <c r="E706" i="125"/>
  <c r="D706" i="125"/>
  <c r="G705" i="125"/>
  <c r="F705" i="125"/>
  <c r="G704" i="125"/>
  <c r="F704" i="125"/>
  <c r="G703" i="125"/>
  <c r="F703" i="125"/>
  <c r="E702" i="125"/>
  <c r="D702" i="125"/>
  <c r="D701" i="125" s="1"/>
  <c r="D700" i="125" s="1"/>
  <c r="E701" i="125"/>
  <c r="E700" i="125" s="1"/>
  <c r="G699" i="125"/>
  <c r="F699" i="125"/>
  <c r="E698" i="125"/>
  <c r="D698" i="125"/>
  <c r="D697" i="125" s="1"/>
  <c r="E697" i="125"/>
  <c r="G694" i="125"/>
  <c r="F694" i="125"/>
  <c r="G693" i="125"/>
  <c r="F693" i="125"/>
  <c r="G692" i="125"/>
  <c r="F692" i="125"/>
  <c r="G691" i="125"/>
  <c r="F691" i="125"/>
  <c r="G690" i="125"/>
  <c r="F690" i="125"/>
  <c r="G689" i="125"/>
  <c r="F689" i="125"/>
  <c r="G688" i="125"/>
  <c r="F688" i="125"/>
  <c r="G687" i="125"/>
  <c r="F687" i="125"/>
  <c r="G686" i="125"/>
  <c r="F686" i="125"/>
  <c r="G685" i="125"/>
  <c r="F685" i="125"/>
  <c r="G684" i="125"/>
  <c r="F684" i="125"/>
  <c r="G683" i="125"/>
  <c r="F683" i="125"/>
  <c r="G682" i="125"/>
  <c r="F682" i="125"/>
  <c r="G681" i="125"/>
  <c r="F681" i="125"/>
  <c r="E680" i="125"/>
  <c r="D680" i="125"/>
  <c r="G679" i="125"/>
  <c r="F679" i="125"/>
  <c r="G678" i="125"/>
  <c r="F678" i="125"/>
  <c r="G677" i="125"/>
  <c r="F677" i="125"/>
  <c r="E676" i="125"/>
  <c r="D676" i="125"/>
  <c r="D675" i="125" s="1"/>
  <c r="D674" i="125" s="1"/>
  <c r="E675" i="125"/>
  <c r="G673" i="125"/>
  <c r="F673" i="125"/>
  <c r="E672" i="125"/>
  <c r="E671" i="125" s="1"/>
  <c r="D672" i="125"/>
  <c r="D671" i="125"/>
  <c r="G670" i="125"/>
  <c r="F670" i="125"/>
  <c r="G669" i="125"/>
  <c r="F669" i="125"/>
  <c r="G668" i="125"/>
  <c r="F668" i="125"/>
  <c r="G667" i="125"/>
  <c r="F667" i="125"/>
  <c r="G666" i="125"/>
  <c r="F666" i="125"/>
  <c r="G665" i="125"/>
  <c r="F665" i="125"/>
  <c r="G664" i="125"/>
  <c r="F664" i="125"/>
  <c r="G663" i="125"/>
  <c r="F663" i="125"/>
  <c r="G662" i="125"/>
  <c r="F662" i="125"/>
  <c r="G661" i="125"/>
  <c r="F661" i="125"/>
  <c r="G659" i="125"/>
  <c r="F659" i="125"/>
  <c r="E658" i="125"/>
  <c r="D658" i="125"/>
  <c r="G657" i="125"/>
  <c r="F657" i="125"/>
  <c r="G656" i="125"/>
  <c r="F656" i="125"/>
  <c r="F655" i="125"/>
  <c r="G654" i="125"/>
  <c r="F654" i="125"/>
  <c r="E653" i="125"/>
  <c r="E652" i="125" s="1"/>
  <c r="D653" i="125"/>
  <c r="D652" i="125" s="1"/>
  <c r="G648" i="125"/>
  <c r="F648" i="125"/>
  <c r="G647" i="125"/>
  <c r="F647" i="125"/>
  <c r="D646" i="125"/>
  <c r="G645" i="125"/>
  <c r="F645" i="125"/>
  <c r="G644" i="125"/>
  <c r="F644" i="125"/>
  <c r="G643" i="125"/>
  <c r="F643" i="125"/>
  <c r="E642" i="125"/>
  <c r="D642" i="125"/>
  <c r="D641" i="125" s="1"/>
  <c r="D640" i="125" s="1"/>
  <c r="E641" i="125"/>
  <c r="E640" i="125" s="1"/>
  <c r="G638" i="125"/>
  <c r="F638" i="125"/>
  <c r="G637" i="125"/>
  <c r="F637" i="125"/>
  <c r="G636" i="125"/>
  <c r="F636" i="125"/>
  <c r="G635" i="125"/>
  <c r="F635" i="125"/>
  <c r="G634" i="125"/>
  <c r="F634" i="125"/>
  <c r="G633" i="125"/>
  <c r="F633" i="125"/>
  <c r="G631" i="125"/>
  <c r="F631" i="125"/>
  <c r="G630" i="125"/>
  <c r="F630" i="125"/>
  <c r="E629" i="125"/>
  <c r="E628" i="125" s="1"/>
  <c r="E627" i="125" s="1"/>
  <c r="D629" i="125"/>
  <c r="D628" i="125"/>
  <c r="D627" i="125" s="1"/>
  <c r="G626" i="125"/>
  <c r="F626" i="125"/>
  <c r="G625" i="125"/>
  <c r="F625" i="125"/>
  <c r="G624" i="125"/>
  <c r="F624" i="125"/>
  <c r="G623" i="125"/>
  <c r="F623" i="125"/>
  <c r="G622" i="125"/>
  <c r="F622" i="125"/>
  <c r="G621" i="125"/>
  <c r="F621" i="125"/>
  <c r="G620" i="125"/>
  <c r="F620" i="125"/>
  <c r="G619" i="125"/>
  <c r="F619" i="125"/>
  <c r="D618" i="125"/>
  <c r="E617" i="125"/>
  <c r="E616" i="125" s="1"/>
  <c r="D617" i="125"/>
  <c r="D616" i="125" s="1"/>
  <c r="G615" i="125"/>
  <c r="F615" i="125"/>
  <c r="F614" i="125"/>
  <c r="G613" i="125"/>
  <c r="F613" i="125"/>
  <c r="G612" i="125"/>
  <c r="F612" i="125"/>
  <c r="G611" i="125"/>
  <c r="F611" i="125"/>
  <c r="G610" i="125"/>
  <c r="F610" i="125"/>
  <c r="G609" i="125"/>
  <c r="F609" i="125"/>
  <c r="E608" i="125"/>
  <c r="D608" i="125"/>
  <c r="G607" i="125"/>
  <c r="F607" i="125"/>
  <c r="G606" i="125"/>
  <c r="F606" i="125"/>
  <c r="E605" i="125"/>
  <c r="D605" i="125"/>
  <c r="D604" i="125" s="1"/>
  <c r="D603" i="125" s="1"/>
  <c r="E604" i="125"/>
  <c r="E603" i="125" s="1"/>
  <c r="F602" i="125"/>
  <c r="E601" i="125"/>
  <c r="E600" i="125" s="1"/>
  <c r="E599" i="125" s="1"/>
  <c r="D601" i="125"/>
  <c r="D600" i="125" s="1"/>
  <c r="D599" i="125" s="1"/>
  <c r="G598" i="125"/>
  <c r="F598" i="125"/>
  <c r="G596" i="125"/>
  <c r="F596" i="125"/>
  <c r="G595" i="125"/>
  <c r="F595" i="125"/>
  <c r="G594" i="125"/>
  <c r="F594" i="125"/>
  <c r="G593" i="125"/>
  <c r="F593" i="125"/>
  <c r="G592" i="125"/>
  <c r="F592" i="125"/>
  <c r="G591" i="125"/>
  <c r="F591" i="125"/>
  <c r="E590" i="125"/>
  <c r="D590" i="125"/>
  <c r="G589" i="125"/>
  <c r="F589" i="125"/>
  <c r="G588" i="125"/>
  <c r="F588" i="125"/>
  <c r="E587" i="125"/>
  <c r="E586" i="125" s="1"/>
  <c r="E585" i="125" s="1"/>
  <c r="D587" i="125"/>
  <c r="D586" i="125" s="1"/>
  <c r="D585" i="125" s="1"/>
  <c r="G580" i="125"/>
  <c r="F580" i="125"/>
  <c r="G579" i="125"/>
  <c r="F579" i="125"/>
  <c r="G578" i="125"/>
  <c r="F578" i="125"/>
  <c r="G577" i="125"/>
  <c r="F577" i="125"/>
  <c r="G576" i="125"/>
  <c r="F576" i="125"/>
  <c r="G575" i="125"/>
  <c r="F575" i="125"/>
  <c r="G574" i="125"/>
  <c r="F574" i="125"/>
  <c r="E573" i="125"/>
  <c r="D573" i="125"/>
  <c r="G572" i="125"/>
  <c r="F572" i="125"/>
  <c r="G571" i="125"/>
  <c r="F571" i="125"/>
  <c r="E570" i="125"/>
  <c r="D570" i="125"/>
  <c r="E569" i="125"/>
  <c r="E568" i="125" s="1"/>
  <c r="D569" i="125"/>
  <c r="D568" i="125" s="1"/>
  <c r="G567" i="125"/>
  <c r="F567" i="125"/>
  <c r="G566" i="125"/>
  <c r="F566" i="125"/>
  <c r="G565" i="125"/>
  <c r="F565" i="125"/>
  <c r="G564" i="125"/>
  <c r="F564" i="125"/>
  <c r="G563" i="125"/>
  <c r="F563" i="125"/>
  <c r="G562" i="125"/>
  <c r="F562" i="125"/>
  <c r="E561" i="125"/>
  <c r="D561" i="125"/>
  <c r="G560" i="125"/>
  <c r="F560" i="125"/>
  <c r="G559" i="125"/>
  <c r="F559" i="125"/>
  <c r="G558" i="125"/>
  <c r="F558" i="125"/>
  <c r="E557" i="125"/>
  <c r="E556" i="125" s="1"/>
  <c r="E555" i="125" s="1"/>
  <c r="D557" i="125"/>
  <c r="D556" i="125" s="1"/>
  <c r="D555" i="125" s="1"/>
  <c r="G554" i="125"/>
  <c r="F554" i="125"/>
  <c r="E553" i="125"/>
  <c r="E552" i="125" s="1"/>
  <c r="D553" i="125"/>
  <c r="D552" i="125" s="1"/>
  <c r="D542" i="125" s="1"/>
  <c r="F545" i="125"/>
  <c r="D543" i="125"/>
  <c r="E543" i="125"/>
  <c r="G541" i="125"/>
  <c r="F541" i="125"/>
  <c r="G540" i="125"/>
  <c r="F540" i="125"/>
  <c r="G539" i="125"/>
  <c r="F539" i="125"/>
  <c r="G538" i="125"/>
  <c r="F538" i="125"/>
  <c r="G537" i="125"/>
  <c r="F537" i="125"/>
  <c r="G536" i="125"/>
  <c r="F536" i="125"/>
  <c r="G535" i="125"/>
  <c r="F535" i="125"/>
  <c r="G534" i="125"/>
  <c r="F534" i="125"/>
  <c r="E533" i="125"/>
  <c r="D533" i="125"/>
  <c r="G532" i="125"/>
  <c r="F532" i="125"/>
  <c r="F531" i="125"/>
  <c r="G530" i="125"/>
  <c r="F530" i="125"/>
  <c r="E529" i="125"/>
  <c r="D529" i="125"/>
  <c r="E528" i="125"/>
  <c r="D528" i="125"/>
  <c r="G525" i="125"/>
  <c r="F525" i="125"/>
  <c r="G524" i="125"/>
  <c r="F524" i="125"/>
  <c r="G523" i="125"/>
  <c r="F523" i="125"/>
  <c r="G522" i="125"/>
  <c r="F522" i="125"/>
  <c r="G521" i="125"/>
  <c r="F521" i="125"/>
  <c r="G520" i="125"/>
  <c r="F520" i="125"/>
  <c r="G519" i="125"/>
  <c r="F519" i="125"/>
  <c r="G518" i="125"/>
  <c r="F518" i="125"/>
  <c r="G517" i="125"/>
  <c r="F517" i="125"/>
  <c r="G516" i="125"/>
  <c r="F516" i="125"/>
  <c r="G515" i="125"/>
  <c r="F515" i="125"/>
  <c r="E514" i="125"/>
  <c r="D514" i="125"/>
  <c r="G513" i="125"/>
  <c r="F513" i="125"/>
  <c r="F512" i="125"/>
  <c r="G511" i="125"/>
  <c r="F511" i="125"/>
  <c r="E510" i="125"/>
  <c r="D510" i="125"/>
  <c r="D509" i="125" s="1"/>
  <c r="E509" i="125"/>
  <c r="D507" i="125"/>
  <c r="G503" i="125"/>
  <c r="F503" i="125"/>
  <c r="G502" i="125"/>
  <c r="F502" i="125"/>
  <c r="G501" i="125"/>
  <c r="F501" i="125"/>
  <c r="G500" i="125"/>
  <c r="F500" i="125"/>
  <c r="G499" i="125"/>
  <c r="F499" i="125"/>
  <c r="G498" i="125"/>
  <c r="F498" i="125"/>
  <c r="G497" i="125"/>
  <c r="F497" i="125"/>
  <c r="G496" i="125"/>
  <c r="F496" i="125"/>
  <c r="G495" i="125"/>
  <c r="F495" i="125"/>
  <c r="G494" i="125"/>
  <c r="F494" i="125"/>
  <c r="G493" i="125"/>
  <c r="F493" i="125"/>
  <c r="G492" i="125"/>
  <c r="F492" i="125"/>
  <c r="G491" i="125"/>
  <c r="F491" i="125"/>
  <c r="G490" i="125"/>
  <c r="F490" i="125"/>
  <c r="G489" i="125"/>
  <c r="F489" i="125"/>
  <c r="G488" i="125"/>
  <c r="F488" i="125"/>
  <c r="G487" i="125"/>
  <c r="F487" i="125"/>
  <c r="G486" i="125"/>
  <c r="F486" i="125"/>
  <c r="G485" i="125"/>
  <c r="F485" i="125"/>
  <c r="G484" i="125"/>
  <c r="F484" i="125"/>
  <c r="G483" i="125"/>
  <c r="F483" i="125"/>
  <c r="G482" i="125"/>
  <c r="F482" i="125"/>
  <c r="G481" i="125"/>
  <c r="F481" i="125"/>
  <c r="G480" i="125"/>
  <c r="F480" i="125"/>
  <c r="G479" i="125"/>
  <c r="F479" i="125"/>
  <c r="G478" i="125"/>
  <c r="F478" i="125"/>
  <c r="G477" i="125"/>
  <c r="F477" i="125"/>
  <c r="G476" i="125"/>
  <c r="F476" i="125"/>
  <c r="G475" i="125"/>
  <c r="F475" i="125"/>
  <c r="G474" i="125"/>
  <c r="F474" i="125"/>
  <c r="G473" i="125"/>
  <c r="F473" i="125"/>
  <c r="G472" i="125"/>
  <c r="F472" i="125"/>
  <c r="G471" i="125"/>
  <c r="F471" i="125"/>
  <c r="G470" i="125"/>
  <c r="F470" i="125"/>
  <c r="G469" i="125"/>
  <c r="F469" i="125"/>
  <c r="G468" i="125"/>
  <c r="F468" i="125"/>
  <c r="G467" i="125"/>
  <c r="F467" i="125"/>
  <c r="G466" i="125"/>
  <c r="F466" i="125"/>
  <c r="F465" i="125"/>
  <c r="D464" i="125"/>
  <c r="G463" i="125"/>
  <c r="F463" i="125"/>
  <c r="E462" i="125"/>
  <c r="E461" i="125" s="1"/>
  <c r="E460" i="125" s="1"/>
  <c r="D462" i="125"/>
  <c r="D461" i="125" s="1"/>
  <c r="D460" i="125" s="1"/>
  <c r="G459" i="125"/>
  <c r="F459" i="125"/>
  <c r="E458" i="125"/>
  <c r="D458" i="125"/>
  <c r="G457" i="125"/>
  <c r="F457" i="125"/>
  <c r="G456" i="125"/>
  <c r="F456" i="125"/>
  <c r="E455" i="125"/>
  <c r="E454" i="125" s="1"/>
  <c r="E453" i="125" s="1"/>
  <c r="D455" i="125"/>
  <c r="D454" i="125" s="1"/>
  <c r="D453" i="125" s="1"/>
  <c r="G451" i="125"/>
  <c r="F451" i="125"/>
  <c r="E450" i="125"/>
  <c r="E449" i="125" s="1"/>
  <c r="D450" i="125"/>
  <c r="D449" i="125" s="1"/>
  <c r="D447" i="125"/>
  <c r="D446" i="125" s="1"/>
  <c r="D442" i="125" s="1"/>
  <c r="E446" i="125"/>
  <c r="G441" i="125"/>
  <c r="F441" i="125"/>
  <c r="G440" i="125"/>
  <c r="F440" i="125"/>
  <c r="E439" i="125"/>
  <c r="D439" i="125"/>
  <c r="E438" i="125"/>
  <c r="D438" i="125"/>
  <c r="G437" i="125"/>
  <c r="F437" i="125"/>
  <c r="G436" i="125"/>
  <c r="F436" i="125"/>
  <c r="G435" i="125"/>
  <c r="F435" i="125"/>
  <c r="G433" i="125"/>
  <c r="F433" i="125"/>
  <c r="G432" i="125"/>
  <c r="F432" i="125"/>
  <c r="G431" i="125"/>
  <c r="F431" i="125"/>
  <c r="G430" i="125"/>
  <c r="F430" i="125"/>
  <c r="G429" i="125"/>
  <c r="F429" i="125"/>
  <c r="G428" i="125"/>
  <c r="F428" i="125"/>
  <c r="E427" i="125"/>
  <c r="D427" i="125"/>
  <c r="G426" i="125"/>
  <c r="F426" i="125"/>
  <c r="G425" i="125"/>
  <c r="F425" i="125"/>
  <c r="G424" i="125"/>
  <c r="F424" i="125"/>
  <c r="E423" i="125"/>
  <c r="E422" i="125" s="1"/>
  <c r="E420" i="125" s="1"/>
  <c r="D423" i="125"/>
  <c r="D422" i="125" s="1"/>
  <c r="D420" i="125" s="1"/>
  <c r="G421" i="125"/>
  <c r="F421" i="125"/>
  <c r="G418" i="125"/>
  <c r="F418" i="125"/>
  <c r="E417" i="125"/>
  <c r="D417" i="125"/>
  <c r="E416" i="125"/>
  <c r="D416" i="125"/>
  <c r="G415" i="125"/>
  <c r="F415" i="125"/>
  <c r="G414" i="125"/>
  <c r="F414" i="125"/>
  <c r="G413" i="125"/>
  <c r="F413" i="125"/>
  <c r="G412" i="125"/>
  <c r="F412" i="125"/>
  <c r="G411" i="125"/>
  <c r="F411" i="125"/>
  <c r="G410" i="125"/>
  <c r="F410" i="125"/>
  <c r="G409" i="125"/>
  <c r="F409" i="125"/>
  <c r="G408" i="125"/>
  <c r="F408" i="125"/>
  <c r="G407" i="125"/>
  <c r="F407" i="125"/>
  <c r="E406" i="125"/>
  <c r="D406" i="125"/>
  <c r="G405" i="125"/>
  <c r="F405" i="125"/>
  <c r="G404" i="125"/>
  <c r="F404" i="125"/>
  <c r="E403" i="125"/>
  <c r="D403" i="125"/>
  <c r="E402" i="125"/>
  <c r="D402" i="125"/>
  <c r="G401" i="125"/>
  <c r="F401" i="125"/>
  <c r="E400" i="125"/>
  <c r="D400" i="125"/>
  <c r="G399" i="125"/>
  <c r="F399" i="125"/>
  <c r="E398" i="125"/>
  <c r="D398" i="125"/>
  <c r="D134" i="125" s="1"/>
  <c r="G397" i="125"/>
  <c r="F397" i="125"/>
  <c r="G396" i="125"/>
  <c r="F396" i="125"/>
  <c r="G395" i="125"/>
  <c r="F395" i="125"/>
  <c r="G394" i="125"/>
  <c r="F394" i="125"/>
  <c r="G393" i="125"/>
  <c r="F393" i="125"/>
  <c r="E392" i="125"/>
  <c r="D392" i="125"/>
  <c r="G391" i="125"/>
  <c r="F391" i="125"/>
  <c r="G390" i="125"/>
  <c r="F390" i="125"/>
  <c r="E389" i="125"/>
  <c r="D389" i="125"/>
  <c r="E388" i="125"/>
  <c r="E387" i="125" s="1"/>
  <c r="D388" i="125"/>
  <c r="D387" i="125" s="1"/>
  <c r="G386" i="125"/>
  <c r="F386" i="125"/>
  <c r="G385" i="125"/>
  <c r="F385" i="125"/>
  <c r="G384" i="125"/>
  <c r="F384" i="125"/>
  <c r="G383" i="125"/>
  <c r="F383" i="125"/>
  <c r="G382" i="125"/>
  <c r="F382" i="125"/>
  <c r="G381" i="125"/>
  <c r="F381" i="125"/>
  <c r="E380" i="125"/>
  <c r="E379" i="125" s="1"/>
  <c r="D380" i="125"/>
  <c r="D379" i="125" s="1"/>
  <c r="G378" i="125"/>
  <c r="F378" i="125"/>
  <c r="G377" i="125"/>
  <c r="F377" i="125"/>
  <c r="G376" i="125"/>
  <c r="F376" i="125"/>
  <c r="G375" i="125"/>
  <c r="F375" i="125"/>
  <c r="G374" i="125"/>
  <c r="F374" i="125"/>
  <c r="G373" i="125"/>
  <c r="F373" i="125"/>
  <c r="E372" i="125"/>
  <c r="D372" i="125"/>
  <c r="D371" i="125" s="1"/>
  <c r="G370" i="125"/>
  <c r="F370" i="125"/>
  <c r="E369" i="125"/>
  <c r="E368" i="125" s="1"/>
  <c r="G368" i="125" s="1"/>
  <c r="D369" i="125"/>
  <c r="D368" i="125" s="1"/>
  <c r="G367" i="125"/>
  <c r="F367" i="125"/>
  <c r="G366" i="125"/>
  <c r="F366" i="125"/>
  <c r="G365" i="125"/>
  <c r="F365" i="125"/>
  <c r="G364" i="125"/>
  <c r="F364" i="125"/>
  <c r="G363" i="125"/>
  <c r="F363" i="125"/>
  <c r="G362" i="125"/>
  <c r="F362" i="125"/>
  <c r="G361" i="125"/>
  <c r="F361" i="125"/>
  <c r="E360" i="125"/>
  <c r="D360" i="125"/>
  <c r="G359" i="125"/>
  <c r="F359" i="125"/>
  <c r="G358" i="125"/>
  <c r="F358" i="125"/>
  <c r="E357" i="125"/>
  <c r="E356" i="125" s="1"/>
  <c r="D357" i="125"/>
  <c r="D356" i="125" s="1"/>
  <c r="D355" i="125" s="1"/>
  <c r="D354" i="125" s="1"/>
  <c r="G352" i="125"/>
  <c r="F352" i="125"/>
  <c r="E351" i="125"/>
  <c r="E350" i="125" s="1"/>
  <c r="E347" i="125" s="1"/>
  <c r="D351" i="125"/>
  <c r="D350" i="125"/>
  <c r="G349" i="125"/>
  <c r="F349" i="125"/>
  <c r="E348" i="125"/>
  <c r="D348" i="125"/>
  <c r="D347" i="125" s="1"/>
  <c r="F346" i="125"/>
  <c r="G345" i="125"/>
  <c r="F345" i="125"/>
  <c r="G344" i="125"/>
  <c r="F344" i="125"/>
  <c r="E343" i="125"/>
  <c r="E342" i="125" s="1"/>
  <c r="D343" i="125"/>
  <c r="D342" i="125" s="1"/>
  <c r="G340" i="125"/>
  <c r="F340" i="125"/>
  <c r="F338" i="125"/>
  <c r="F337" i="125"/>
  <c r="E336" i="125"/>
  <c r="E335" i="125" s="1"/>
  <c r="E334" i="125" s="1"/>
  <c r="D336" i="125"/>
  <c r="D335" i="125" s="1"/>
  <c r="D334" i="125" s="1"/>
  <c r="G333" i="125"/>
  <c r="F333" i="125"/>
  <c r="G332" i="125"/>
  <c r="F332" i="125"/>
  <c r="G331" i="125"/>
  <c r="F331" i="125"/>
  <c r="G330" i="125"/>
  <c r="F330" i="125"/>
  <c r="E329" i="125"/>
  <c r="D329" i="125"/>
  <c r="G328" i="125"/>
  <c r="F328" i="125"/>
  <c r="G327" i="125"/>
  <c r="F327" i="125"/>
  <c r="E326" i="125"/>
  <c r="E325" i="125" s="1"/>
  <c r="E324" i="125" s="1"/>
  <c r="D326" i="125"/>
  <c r="D325" i="125"/>
  <c r="D324" i="125" s="1"/>
  <c r="G322" i="125"/>
  <c r="F322" i="125"/>
  <c r="E321" i="125"/>
  <c r="E320" i="125" s="1"/>
  <c r="D321" i="125"/>
  <c r="D320" i="125"/>
  <c r="G319" i="125"/>
  <c r="F319" i="125"/>
  <c r="E318" i="125"/>
  <c r="E166" i="125" s="1"/>
  <c r="E165" i="125" s="1"/>
  <c r="D318" i="125"/>
  <c r="D166" i="125" s="1"/>
  <c r="E317" i="125"/>
  <c r="G315" i="125"/>
  <c r="F315" i="125"/>
  <c r="G314" i="125"/>
  <c r="F314" i="125"/>
  <c r="E313" i="125"/>
  <c r="D313" i="125"/>
  <c r="D312" i="125" s="1"/>
  <c r="E312" i="125"/>
  <c r="G311" i="125"/>
  <c r="F311" i="125"/>
  <c r="G310" i="125"/>
  <c r="F310" i="125"/>
  <c r="G309" i="125"/>
  <c r="F309" i="125"/>
  <c r="G308" i="125"/>
  <c r="F308" i="125"/>
  <c r="G307" i="125"/>
  <c r="F307" i="125"/>
  <c r="G306" i="125"/>
  <c r="F306" i="125"/>
  <c r="E305" i="125"/>
  <c r="D305" i="125"/>
  <c r="G304" i="125"/>
  <c r="F304" i="125"/>
  <c r="G303" i="125"/>
  <c r="F303" i="125"/>
  <c r="E302" i="125"/>
  <c r="E301" i="125" s="1"/>
  <c r="E300" i="125" s="1"/>
  <c r="E294" i="125" s="1"/>
  <c r="D302" i="125"/>
  <c r="D301" i="125"/>
  <c r="D300" i="125" s="1"/>
  <c r="G299" i="125"/>
  <c r="F299" i="125"/>
  <c r="G298" i="125"/>
  <c r="F298" i="125"/>
  <c r="E297" i="125"/>
  <c r="D297" i="125"/>
  <c r="G296" i="125"/>
  <c r="F296" i="125"/>
  <c r="E295" i="125"/>
  <c r="D295" i="125"/>
  <c r="G293" i="125"/>
  <c r="F293" i="125"/>
  <c r="E292" i="125"/>
  <c r="E291" i="125" s="1"/>
  <c r="E286" i="125" s="1"/>
  <c r="D292" i="125"/>
  <c r="D291" i="125"/>
  <c r="G289" i="125"/>
  <c r="F289" i="125"/>
  <c r="G288" i="125"/>
  <c r="F288" i="125"/>
  <c r="F287" i="125"/>
  <c r="F285" i="125"/>
  <c r="G284" i="125"/>
  <c r="F284" i="125"/>
  <c r="E283" i="125"/>
  <c r="D283" i="125"/>
  <c r="G282" i="125"/>
  <c r="F282" i="125"/>
  <c r="G281" i="125"/>
  <c r="F281" i="125"/>
  <c r="E280" i="125"/>
  <c r="E279" i="125" s="1"/>
  <c r="E278" i="125" s="1"/>
  <c r="D280" i="125"/>
  <c r="D279" i="125" s="1"/>
  <c r="D278" i="125" s="1"/>
  <c r="F277" i="125"/>
  <c r="E276" i="125"/>
  <c r="D276" i="125"/>
  <c r="D275" i="125" s="1"/>
  <c r="E275" i="125"/>
  <c r="E274" i="125" s="1"/>
  <c r="G273" i="125"/>
  <c r="F273" i="125"/>
  <c r="E272" i="125"/>
  <c r="E271" i="125" s="1"/>
  <c r="D272" i="125"/>
  <c r="D271" i="125" s="1"/>
  <c r="G270" i="125"/>
  <c r="F270" i="125"/>
  <c r="G269" i="125"/>
  <c r="F269" i="125"/>
  <c r="G268" i="125"/>
  <c r="F268" i="125"/>
  <c r="G267" i="125"/>
  <c r="F267" i="125"/>
  <c r="G266" i="125"/>
  <c r="F266" i="125"/>
  <c r="G265" i="125"/>
  <c r="F265" i="125"/>
  <c r="G264" i="125"/>
  <c r="F264" i="125"/>
  <c r="G263" i="125"/>
  <c r="F263" i="125"/>
  <c r="G262" i="125"/>
  <c r="F262" i="125"/>
  <c r="D261" i="125"/>
  <c r="G261" i="125" s="1"/>
  <c r="E260" i="125"/>
  <c r="D260" i="125"/>
  <c r="G257" i="125"/>
  <c r="F257" i="125"/>
  <c r="E256" i="125"/>
  <c r="D256" i="125"/>
  <c r="G255" i="125"/>
  <c r="F255" i="125"/>
  <c r="G254" i="125"/>
  <c r="F254" i="125"/>
  <c r="E253" i="125"/>
  <c r="E252" i="125" s="1"/>
  <c r="D253" i="125"/>
  <c r="D252" i="125"/>
  <c r="G250" i="125"/>
  <c r="F250" i="125"/>
  <c r="E249" i="125"/>
  <c r="D249" i="125"/>
  <c r="D248" i="125" s="1"/>
  <c r="E248" i="125"/>
  <c r="G247" i="125"/>
  <c r="F247" i="125"/>
  <c r="F246" i="125"/>
  <c r="G245" i="125"/>
  <c r="F245" i="125"/>
  <c r="G244" i="125"/>
  <c r="F244" i="125"/>
  <c r="E243" i="125"/>
  <c r="D243" i="125"/>
  <c r="G242" i="125"/>
  <c r="F242" i="125"/>
  <c r="F241" i="125"/>
  <c r="G240" i="125"/>
  <c r="F240" i="125"/>
  <c r="E239" i="125"/>
  <c r="E238" i="125" s="1"/>
  <c r="D239" i="125"/>
  <c r="D238" i="125"/>
  <c r="G237" i="125"/>
  <c r="F237" i="125"/>
  <c r="F235" i="125"/>
  <c r="E234" i="125"/>
  <c r="E233" i="125" s="1"/>
  <c r="D234" i="125"/>
  <c r="D233" i="125" s="1"/>
  <c r="G231" i="125"/>
  <c r="F231" i="125"/>
  <c r="G230" i="125"/>
  <c r="F230" i="125"/>
  <c r="E229" i="125"/>
  <c r="D229" i="125"/>
  <c r="D228" i="125" s="1"/>
  <c r="E228" i="125"/>
  <c r="G227" i="125"/>
  <c r="F227" i="125"/>
  <c r="G226" i="125"/>
  <c r="F226" i="125"/>
  <c r="G225" i="125"/>
  <c r="F225" i="125"/>
  <c r="E224" i="125"/>
  <c r="E130" i="125" s="1"/>
  <c r="D224" i="125"/>
  <c r="G223" i="125"/>
  <c r="F223" i="125"/>
  <c r="G222" i="125"/>
  <c r="F222" i="125"/>
  <c r="E221" i="125"/>
  <c r="E129" i="125" s="1"/>
  <c r="D221" i="125"/>
  <c r="D220" i="125" s="1"/>
  <c r="E220" i="125"/>
  <c r="G219" i="125"/>
  <c r="F219" i="125"/>
  <c r="E218" i="125"/>
  <c r="D218" i="125"/>
  <c r="G217" i="125"/>
  <c r="F217" i="125"/>
  <c r="G216" i="125"/>
  <c r="F216" i="125"/>
  <c r="E215" i="125"/>
  <c r="E134" i="125" s="1"/>
  <c r="D215" i="125"/>
  <c r="G214" i="125"/>
  <c r="F214" i="125"/>
  <c r="G213" i="125"/>
  <c r="F213" i="125"/>
  <c r="G212" i="125"/>
  <c r="F212" i="125"/>
  <c r="G211" i="125"/>
  <c r="F211" i="125"/>
  <c r="G210" i="125"/>
  <c r="F210" i="125"/>
  <c r="G209" i="125"/>
  <c r="F209" i="125"/>
  <c r="G208" i="125"/>
  <c r="F208" i="125"/>
  <c r="G207" i="125"/>
  <c r="F207" i="125"/>
  <c r="E206" i="125"/>
  <c r="D206" i="125"/>
  <c r="G205" i="125"/>
  <c r="F205" i="125"/>
  <c r="G204" i="125"/>
  <c r="F204" i="125"/>
  <c r="G203" i="125"/>
  <c r="F203" i="125"/>
  <c r="G202" i="125"/>
  <c r="F202" i="125"/>
  <c r="E201" i="125"/>
  <c r="D201" i="125"/>
  <c r="D200" i="125" s="1"/>
  <c r="E200" i="125"/>
  <c r="G199" i="125"/>
  <c r="F199" i="125"/>
  <c r="E198" i="125"/>
  <c r="E197" i="125" s="1"/>
  <c r="D198" i="125"/>
  <c r="G196" i="125"/>
  <c r="F196" i="125"/>
  <c r="G195" i="125"/>
  <c r="F195" i="125"/>
  <c r="G194" i="125"/>
  <c r="F194" i="125"/>
  <c r="G193" i="125"/>
  <c r="F193" i="125"/>
  <c r="G192" i="125"/>
  <c r="F192" i="125"/>
  <c r="G191" i="125"/>
  <c r="F191" i="125"/>
  <c r="G190" i="125"/>
  <c r="F190" i="125"/>
  <c r="G189" i="125"/>
  <c r="F189" i="125"/>
  <c r="E188" i="125"/>
  <c r="D188" i="125"/>
  <c r="G187" i="125"/>
  <c r="F187" i="125"/>
  <c r="G186" i="125"/>
  <c r="F186" i="125"/>
  <c r="D185" i="125"/>
  <c r="E184" i="125"/>
  <c r="E183" i="125" s="1"/>
  <c r="D184" i="125"/>
  <c r="G178" i="125"/>
  <c r="F178" i="125"/>
  <c r="G177" i="125"/>
  <c r="F177" i="125"/>
  <c r="E176" i="125"/>
  <c r="D176" i="125"/>
  <c r="G175" i="125"/>
  <c r="F175" i="125"/>
  <c r="E174" i="125"/>
  <c r="D174" i="125"/>
  <c r="D173" i="125" s="1"/>
  <c r="E173" i="125"/>
  <c r="E171" i="125"/>
  <c r="D171" i="125"/>
  <c r="E170" i="125"/>
  <c r="E169" i="125" s="1"/>
  <c r="D170" i="125"/>
  <c r="G168" i="125"/>
  <c r="F168" i="125"/>
  <c r="E167" i="125"/>
  <c r="D167" i="125"/>
  <c r="G164" i="125"/>
  <c r="F164" i="125"/>
  <c r="G163" i="125"/>
  <c r="F163" i="125"/>
  <c r="G162" i="125"/>
  <c r="F162" i="125"/>
  <c r="G161" i="125"/>
  <c r="F161" i="125"/>
  <c r="G160" i="125"/>
  <c r="F160" i="125"/>
  <c r="E159" i="125"/>
  <c r="D159" i="125"/>
  <c r="E158" i="125"/>
  <c r="E157" i="125"/>
  <c r="D157" i="125"/>
  <c r="E156" i="125"/>
  <c r="E155" i="125"/>
  <c r="D155" i="125"/>
  <c r="E154" i="125"/>
  <c r="D154" i="125"/>
  <c r="E153" i="125"/>
  <c r="D153" i="125"/>
  <c r="E152" i="125"/>
  <c r="D152" i="125"/>
  <c r="E151" i="125"/>
  <c r="D151" i="125"/>
  <c r="E150" i="125"/>
  <c r="D150" i="125"/>
  <c r="E149" i="125"/>
  <c r="D149" i="125"/>
  <c r="E148" i="125"/>
  <c r="D148" i="125"/>
  <c r="E147" i="125"/>
  <c r="D147" i="125"/>
  <c r="E146" i="125"/>
  <c r="D146" i="125"/>
  <c r="E145" i="125"/>
  <c r="D145" i="125"/>
  <c r="E144" i="125"/>
  <c r="D144" i="125"/>
  <c r="E143" i="125"/>
  <c r="E142" i="125"/>
  <c r="D142" i="125"/>
  <c r="G139" i="125"/>
  <c r="F139" i="125"/>
  <c r="G137" i="125"/>
  <c r="F137" i="125"/>
  <c r="D130" i="125"/>
  <c r="D129" i="125"/>
  <c r="F125" i="125"/>
  <c r="G124" i="125"/>
  <c r="F124" i="125"/>
  <c r="E123" i="125"/>
  <c r="D123" i="125"/>
  <c r="D118" i="125" s="1"/>
  <c r="G122" i="125"/>
  <c r="F122" i="125"/>
  <c r="G121" i="125"/>
  <c r="F121" i="125"/>
  <c r="G120" i="125"/>
  <c r="F120" i="125"/>
  <c r="G116" i="125"/>
  <c r="F116" i="125"/>
  <c r="F114" i="125"/>
  <c r="G112" i="125"/>
  <c r="F112" i="125"/>
  <c r="G111" i="125"/>
  <c r="F111" i="125"/>
  <c r="G110" i="125"/>
  <c r="F110" i="125"/>
  <c r="G108" i="125"/>
  <c r="F108" i="125"/>
  <c r="G105" i="125"/>
  <c r="F105" i="125"/>
  <c r="G104" i="125"/>
  <c r="F104" i="125"/>
  <c r="G103" i="125"/>
  <c r="F103" i="125"/>
  <c r="G102" i="125"/>
  <c r="F102" i="125"/>
  <c r="G101" i="125"/>
  <c r="F101" i="125"/>
  <c r="G100" i="125"/>
  <c r="F100" i="125"/>
  <c r="G99" i="125"/>
  <c r="F99" i="125"/>
  <c r="G98" i="125"/>
  <c r="F98" i="125"/>
  <c r="G97" i="125"/>
  <c r="F97" i="125"/>
  <c r="G96" i="125"/>
  <c r="F96" i="125"/>
  <c r="G95" i="125"/>
  <c r="F95" i="125"/>
  <c r="G94" i="125"/>
  <c r="F94" i="125"/>
  <c r="E93" i="125"/>
  <c r="E92" i="125" s="1"/>
  <c r="D93" i="125"/>
  <c r="D92" i="125"/>
  <c r="D90" i="125" s="1"/>
  <c r="G91" i="125"/>
  <c r="F91" i="125"/>
  <c r="G88" i="125"/>
  <c r="F88" i="125"/>
  <c r="G87" i="125"/>
  <c r="F87" i="125"/>
  <c r="G86" i="125"/>
  <c r="F86" i="125"/>
  <c r="G85" i="125"/>
  <c r="F85" i="125"/>
  <c r="G84" i="125"/>
  <c r="F84" i="125"/>
  <c r="E83" i="125"/>
  <c r="E76" i="125" s="1"/>
  <c r="D83" i="125"/>
  <c r="G82" i="125"/>
  <c r="F82" i="125"/>
  <c r="G81" i="125"/>
  <c r="F81" i="125"/>
  <c r="G80" i="125"/>
  <c r="F80" i="125"/>
  <c r="G79" i="125"/>
  <c r="F79" i="125"/>
  <c r="G78" i="125"/>
  <c r="F78" i="125"/>
  <c r="G77" i="125"/>
  <c r="D76" i="125"/>
  <c r="G75" i="125"/>
  <c r="F75" i="125"/>
  <c r="E74" i="125"/>
  <c r="D74" i="125"/>
  <c r="G73" i="125"/>
  <c r="F73" i="125"/>
  <c r="E72" i="125"/>
  <c r="D72" i="125"/>
  <c r="G71" i="125"/>
  <c r="F71" i="125"/>
  <c r="E70" i="125"/>
  <c r="D70" i="125"/>
  <c r="F69" i="125"/>
  <c r="G68" i="125"/>
  <c r="F68" i="125"/>
  <c r="E67" i="125"/>
  <c r="D67" i="125"/>
  <c r="G66" i="125"/>
  <c r="F66" i="125"/>
  <c r="G65" i="125"/>
  <c r="F65" i="125"/>
  <c r="G64" i="125"/>
  <c r="F64" i="125"/>
  <c r="E63" i="125"/>
  <c r="D63" i="125"/>
  <c r="G62" i="125"/>
  <c r="F62" i="125"/>
  <c r="G61" i="125"/>
  <c r="F61" i="125"/>
  <c r="G60" i="125"/>
  <c r="F60" i="125"/>
  <c r="G59" i="125"/>
  <c r="F59" i="125"/>
  <c r="G58" i="125"/>
  <c r="F58" i="125"/>
  <c r="G57" i="125"/>
  <c r="F57" i="125"/>
  <c r="G56" i="125"/>
  <c r="F56" i="125"/>
  <c r="G55" i="125"/>
  <c r="F55" i="125"/>
  <c r="G54" i="125"/>
  <c r="F54" i="125"/>
  <c r="G53" i="125"/>
  <c r="F53" i="125"/>
  <c r="E52" i="125"/>
  <c r="D52" i="125"/>
  <c r="G51" i="125"/>
  <c r="F51" i="125"/>
  <c r="G50" i="125"/>
  <c r="F50" i="125"/>
  <c r="G49" i="125"/>
  <c r="F49" i="125"/>
  <c r="G48" i="125"/>
  <c r="F48" i="125"/>
  <c r="G47" i="125"/>
  <c r="F47" i="125"/>
  <c r="E46" i="125"/>
  <c r="D46" i="125"/>
  <c r="F45" i="125"/>
  <c r="G44" i="125"/>
  <c r="F44" i="125"/>
  <c r="G43" i="125"/>
  <c r="F43" i="125"/>
  <c r="G42" i="125"/>
  <c r="F42" i="125"/>
  <c r="E41" i="125"/>
  <c r="D41" i="125"/>
  <c r="G40" i="125"/>
  <c r="F40" i="125"/>
  <c r="G39" i="125"/>
  <c r="F39" i="125"/>
  <c r="E38" i="125"/>
  <c r="D38" i="125"/>
  <c r="G37" i="125"/>
  <c r="F37" i="125"/>
  <c r="F36" i="125"/>
  <c r="G35" i="125"/>
  <c r="F35" i="125"/>
  <c r="G34" i="125"/>
  <c r="F34" i="125"/>
  <c r="G33" i="125"/>
  <c r="F33" i="125"/>
  <c r="G32" i="125"/>
  <c r="F32" i="125"/>
  <c r="E31" i="125"/>
  <c r="D31" i="125"/>
  <c r="F30" i="125"/>
  <c r="G29" i="125"/>
  <c r="F29" i="125"/>
  <c r="G28" i="125"/>
  <c r="F28" i="125"/>
  <c r="G27" i="125"/>
  <c r="F27" i="125"/>
  <c r="E26" i="125"/>
  <c r="D26" i="125"/>
  <c r="G25" i="125"/>
  <c r="F25" i="125"/>
  <c r="G24" i="125"/>
  <c r="F24" i="125"/>
  <c r="G23" i="125"/>
  <c r="F23" i="125"/>
  <c r="G22" i="125"/>
  <c r="F22" i="125"/>
  <c r="E21" i="125"/>
  <c r="D21" i="125"/>
  <c r="G20" i="125"/>
  <c r="F20" i="125"/>
  <c r="G19" i="125"/>
  <c r="F19" i="125"/>
  <c r="G18" i="125"/>
  <c r="F18" i="125"/>
  <c r="E17" i="125"/>
  <c r="D17" i="125"/>
  <c r="G16" i="125"/>
  <c r="F16" i="125"/>
  <c r="G15" i="125"/>
  <c r="F15" i="125"/>
  <c r="G14" i="125"/>
  <c r="F14" i="125"/>
  <c r="E13" i="125"/>
  <c r="D13" i="125"/>
  <c r="G10" i="125"/>
  <c r="F10" i="125"/>
  <c r="G9" i="125"/>
  <c r="F9" i="125"/>
  <c r="E8" i="125"/>
  <c r="D8" i="125"/>
  <c r="G6" i="125"/>
  <c r="F6" i="125"/>
  <c r="G5" i="125"/>
  <c r="F5" i="125"/>
  <c r="E4" i="125"/>
  <c r="D4" i="125"/>
  <c r="D197" i="125" l="1"/>
  <c r="D132" i="125"/>
  <c r="G132" i="125" s="1"/>
  <c r="D294" i="125"/>
  <c r="G356" i="125"/>
  <c r="E355" i="125"/>
  <c r="G355" i="125" s="1"/>
  <c r="D885" i="125"/>
  <c r="F885" i="125" s="1"/>
  <c r="G743" i="125"/>
  <c r="E742" i="125"/>
  <c r="G742" i="125" s="1"/>
  <c r="E885" i="125"/>
  <c r="E182" i="125"/>
  <c r="G182" i="125" s="1"/>
  <c r="E133" i="125"/>
  <c r="E959" i="125"/>
  <c r="G959" i="125" s="1"/>
  <c r="D128" i="125"/>
  <c r="D317" i="125"/>
  <c r="G360" i="125"/>
  <c r="E542" i="125"/>
  <c r="F542" i="125" s="1"/>
  <c r="G722" i="125"/>
  <c r="G747" i="125"/>
  <c r="G962" i="125"/>
  <c r="G975" i="125"/>
  <c r="E132" i="125"/>
  <c r="D236" i="125"/>
  <c r="D232" i="125" s="1"/>
  <c r="F256" i="125"/>
  <c r="D259" i="125"/>
  <c r="G357" i="125"/>
  <c r="G721" i="125"/>
  <c r="G744" i="125"/>
  <c r="E141" i="125"/>
  <c r="E140" i="125" s="1"/>
  <c r="E136" i="125" s="1"/>
  <c r="G982" i="125"/>
  <c r="D527" i="125"/>
  <c r="D526" i="125" s="1"/>
  <c r="D127" i="125"/>
  <c r="D183" i="125"/>
  <c r="D182" i="125" s="1"/>
  <c r="F291" i="125"/>
  <c r="G983" i="125"/>
  <c r="G675" i="125"/>
  <c r="G676" i="125"/>
  <c r="G697" i="125"/>
  <c r="G985" i="125"/>
  <c r="G671" i="125"/>
  <c r="G672" i="125"/>
  <c r="G698" i="125"/>
  <c r="G702" i="125"/>
  <c r="D720" i="125"/>
  <c r="G720" i="125" s="1"/>
  <c r="F953" i="125"/>
  <c r="F948" i="125"/>
  <c r="F949" i="125"/>
  <c r="F950" i="125"/>
  <c r="F944" i="125"/>
  <c r="F945" i="125"/>
  <c r="F946" i="125"/>
  <c r="F941" i="125"/>
  <c r="F937" i="125"/>
  <c r="F938" i="125"/>
  <c r="G680" i="125"/>
  <c r="E674" i="125"/>
  <c r="G674" i="125" s="1"/>
  <c r="G726" i="125"/>
  <c r="G700" i="125"/>
  <c r="G706" i="125"/>
  <c r="E128" i="125"/>
  <c r="E127" i="125" s="1"/>
  <c r="F127" i="125" s="1"/>
  <c r="E259" i="125"/>
  <c r="F259" i="125" s="1"/>
  <c r="G369" i="125"/>
  <c r="E845" i="125"/>
  <c r="E844" i="125" s="1"/>
  <c r="G372" i="125"/>
  <c r="E371" i="125"/>
  <c r="G371" i="125" s="1"/>
  <c r="E761" i="125"/>
  <c r="D651" i="125"/>
  <c r="F185" i="125"/>
  <c r="G185" i="125"/>
  <c r="F292" i="125"/>
  <c r="D143" i="125"/>
  <c r="F143" i="125" s="1"/>
  <c r="F166" i="125"/>
  <c r="D165" i="125"/>
  <c r="F165" i="125" s="1"/>
  <c r="D133" i="125"/>
  <c r="G129" i="125"/>
  <c r="G130" i="125"/>
  <c r="F142" i="125"/>
  <c r="F144" i="125"/>
  <c r="F145" i="125"/>
  <c r="F146" i="125"/>
  <c r="F147" i="125"/>
  <c r="F148" i="125"/>
  <c r="F149" i="125"/>
  <c r="F150" i="125"/>
  <c r="F151" i="125"/>
  <c r="F152" i="125"/>
  <c r="F153" i="125"/>
  <c r="F154" i="125"/>
  <c r="G184" i="125"/>
  <c r="G188" i="125"/>
  <c r="G197" i="125"/>
  <c r="G198" i="125"/>
  <c r="G200" i="125"/>
  <c r="G201" i="125"/>
  <c r="G206" i="125"/>
  <c r="G215" i="125"/>
  <c r="G218" i="125"/>
  <c r="G220" i="125"/>
  <c r="G221" i="125"/>
  <c r="F416" i="125"/>
  <c r="F417" i="125"/>
  <c r="F438" i="125"/>
  <c r="F439" i="125"/>
  <c r="F449" i="125"/>
  <c r="F450" i="125"/>
  <c r="G509" i="125"/>
  <c r="G528" i="125"/>
  <c r="G529" i="125"/>
  <c r="G552" i="125"/>
  <c r="G553" i="125"/>
  <c r="G555" i="125"/>
  <c r="G556" i="125"/>
  <c r="G557" i="125"/>
  <c r="G561" i="125"/>
  <c r="G784" i="125"/>
  <c r="G785" i="125"/>
  <c r="G786" i="125"/>
  <c r="G789" i="125"/>
  <c r="G846" i="125"/>
  <c r="G847" i="125"/>
  <c r="F852" i="125"/>
  <c r="F866" i="125"/>
  <c r="F868" i="125"/>
  <c r="F869" i="125"/>
  <c r="G877" i="125"/>
  <c r="G878" i="125"/>
  <c r="G880" i="125"/>
  <c r="G881" i="125"/>
  <c r="G883" i="125"/>
  <c r="G885" i="125"/>
  <c r="G886" i="125"/>
  <c r="G887" i="125"/>
  <c r="G890" i="125"/>
  <c r="G891" i="125"/>
  <c r="G894" i="125"/>
  <c r="G895" i="125"/>
  <c r="G898" i="125"/>
  <c r="G899" i="125"/>
  <c r="G901" i="125"/>
  <c r="G902" i="125"/>
  <c r="G903" i="125"/>
  <c r="G906" i="125"/>
  <c r="G912" i="125"/>
  <c r="G913" i="125"/>
  <c r="G914" i="125"/>
  <c r="G917" i="125"/>
  <c r="G224" i="125"/>
  <c r="G228" i="125"/>
  <c r="G229" i="125"/>
  <c r="F271" i="125"/>
  <c r="F272" i="125"/>
  <c r="G750" i="125"/>
  <c r="G751" i="125"/>
  <c r="G752" i="125"/>
  <c r="F814" i="125"/>
  <c r="F815" i="125"/>
  <c r="F816" i="125"/>
  <c r="F819" i="125"/>
  <c r="F821" i="125"/>
  <c r="F822" i="125"/>
  <c r="F823" i="125"/>
  <c r="F826" i="125"/>
  <c r="G833" i="125"/>
  <c r="G834" i="125"/>
  <c r="G835" i="125"/>
  <c r="G838" i="125"/>
  <c r="G841" i="125"/>
  <c r="G31" i="125"/>
  <c r="F38" i="125"/>
  <c r="G46" i="125"/>
  <c r="G52" i="125"/>
  <c r="G63" i="125"/>
  <c r="G67" i="125"/>
  <c r="D452" i="125"/>
  <c r="G617" i="125"/>
  <c r="G618" i="125"/>
  <c r="G921" i="125"/>
  <c r="G922" i="125"/>
  <c r="F925" i="125"/>
  <c r="F927" i="125"/>
  <c r="F599" i="125"/>
  <c r="F83" i="125"/>
  <c r="F157" i="125"/>
  <c r="F173" i="125"/>
  <c r="F174" i="125"/>
  <c r="F176" i="125"/>
  <c r="F218" i="125"/>
  <c r="F221" i="125"/>
  <c r="G248" i="125"/>
  <c r="G249" i="125"/>
  <c r="G252" i="125"/>
  <c r="G253" i="125"/>
  <c r="G256" i="125"/>
  <c r="G260" i="125"/>
  <c r="G278" i="125"/>
  <c r="G279" i="125"/>
  <c r="G280" i="125"/>
  <c r="G283" i="125"/>
  <c r="D286" i="125"/>
  <c r="F286" i="125" s="1"/>
  <c r="G317" i="125"/>
  <c r="G318" i="125"/>
  <c r="G320" i="125"/>
  <c r="G321" i="125"/>
  <c r="G347" i="125"/>
  <c r="G348" i="125"/>
  <c r="G350" i="125"/>
  <c r="G351" i="125"/>
  <c r="E452" i="125"/>
  <c r="E508" i="125"/>
  <c r="F587" i="125"/>
  <c r="F603" i="125"/>
  <c r="F604" i="125"/>
  <c r="F605" i="125"/>
  <c r="F608" i="125"/>
  <c r="G616" i="125"/>
  <c r="G627" i="125"/>
  <c r="G628" i="125"/>
  <c r="G629" i="125"/>
  <c r="G632" i="125"/>
  <c r="G640" i="125"/>
  <c r="G641" i="125"/>
  <c r="G642" i="125"/>
  <c r="G793" i="125"/>
  <c r="G794" i="125"/>
  <c r="G795" i="125"/>
  <c r="G799" i="125"/>
  <c r="G755" i="125"/>
  <c r="G758" i="125"/>
  <c r="E813" i="125"/>
  <c r="G929" i="125"/>
  <c r="G930" i="125"/>
  <c r="G932" i="125"/>
  <c r="G933" i="125"/>
  <c r="G937" i="125"/>
  <c r="G938" i="125"/>
  <c r="G941" i="125"/>
  <c r="G944" i="125"/>
  <c r="G945" i="125"/>
  <c r="G946" i="125"/>
  <c r="G948" i="125"/>
  <c r="G949" i="125"/>
  <c r="G950" i="125"/>
  <c r="G953" i="125"/>
  <c r="F959" i="125"/>
  <c r="F960" i="125"/>
  <c r="F962" i="125"/>
  <c r="F963" i="125"/>
  <c r="F966" i="125"/>
  <c r="F975" i="125"/>
  <c r="F976" i="125"/>
  <c r="F979" i="125"/>
  <c r="F982" i="125"/>
  <c r="F983" i="125"/>
  <c r="F985" i="125"/>
  <c r="F986" i="125"/>
  <c r="F989" i="125"/>
  <c r="F990" i="125"/>
  <c r="F1000" i="125"/>
  <c r="F1001" i="125"/>
  <c r="F1003" i="125"/>
  <c r="F1005" i="125"/>
  <c r="F1006" i="125"/>
  <c r="F1009" i="125"/>
  <c r="F1010" i="125"/>
  <c r="F1012" i="125"/>
  <c r="F1013" i="125"/>
  <c r="F1016" i="125"/>
  <c r="F1017" i="125"/>
  <c r="F543" i="125"/>
  <c r="F585" i="125"/>
  <c r="F590" i="125"/>
  <c r="F586" i="125"/>
  <c r="F573" i="125"/>
  <c r="F569" i="125"/>
  <c r="F570" i="125"/>
  <c r="F533" i="125"/>
  <c r="E448" i="125"/>
  <c r="F448" i="125" s="1"/>
  <c r="E442" i="125"/>
  <c r="E419" i="125" s="1"/>
  <c r="F458" i="125"/>
  <c r="F453" i="125"/>
  <c r="F454" i="125"/>
  <c r="F455" i="125"/>
  <c r="F460" i="125"/>
  <c r="F427" i="125"/>
  <c r="F420" i="125"/>
  <c r="F422" i="125"/>
  <c r="F423" i="125"/>
  <c r="F406" i="125"/>
  <c r="F400" i="125"/>
  <c r="F402" i="125"/>
  <c r="F403" i="125"/>
  <c r="F398" i="125"/>
  <c r="F392" i="125"/>
  <c r="F387" i="125"/>
  <c r="F388" i="125"/>
  <c r="F389" i="125"/>
  <c r="F129" i="125"/>
  <c r="F379" i="125"/>
  <c r="F380" i="125"/>
  <c r="F342" i="125"/>
  <c r="F343" i="125"/>
  <c r="F339" i="125"/>
  <c r="F329" i="125"/>
  <c r="F324" i="125"/>
  <c r="F325" i="125"/>
  <c r="F326" i="125"/>
  <c r="F305" i="125"/>
  <c r="F300" i="125"/>
  <c r="F301" i="125"/>
  <c r="F302" i="125"/>
  <c r="F294" i="125"/>
  <c r="F295" i="125"/>
  <c r="F297" i="125"/>
  <c r="F260" i="125"/>
  <c r="F261" i="125"/>
  <c r="F252" i="125"/>
  <c r="F253" i="125"/>
  <c r="F248" i="125"/>
  <c r="F249" i="125"/>
  <c r="F243" i="125"/>
  <c r="F238" i="125"/>
  <c r="F239" i="125"/>
  <c r="F171" i="125"/>
  <c r="F170" i="125"/>
  <c r="F228" i="125"/>
  <c r="F229" i="125"/>
  <c r="F220" i="125"/>
  <c r="F224" i="125"/>
  <c r="F130" i="125"/>
  <c r="F134" i="125"/>
  <c r="F215" i="125"/>
  <c r="F206" i="125"/>
  <c r="F200" i="125"/>
  <c r="F201" i="125"/>
  <c r="F197" i="125"/>
  <c r="F198" i="125"/>
  <c r="F128" i="125"/>
  <c r="F188" i="125"/>
  <c r="F183" i="125"/>
  <c r="F184" i="125"/>
  <c r="F167" i="125"/>
  <c r="G123" i="125"/>
  <c r="E118" i="125"/>
  <c r="F118" i="125" s="1"/>
  <c r="F123" i="125"/>
  <c r="G171" i="125"/>
  <c r="G174" i="125"/>
  <c r="F278" i="125"/>
  <c r="F279" i="125"/>
  <c r="G510" i="125"/>
  <c r="G652" i="125"/>
  <c r="G653" i="125"/>
  <c r="F658" i="125"/>
  <c r="F671" i="125"/>
  <c r="F672" i="125"/>
  <c r="F675" i="125"/>
  <c r="F676" i="125"/>
  <c r="F680" i="125"/>
  <c r="F697" i="125"/>
  <c r="F698" i="125"/>
  <c r="F700" i="125"/>
  <c r="F701" i="125"/>
  <c r="G4" i="125"/>
  <c r="G8" i="125"/>
  <c r="F312" i="125"/>
  <c r="F702" i="125"/>
  <c r="F706" i="125"/>
  <c r="F720" i="125"/>
  <c r="F721" i="125"/>
  <c r="F722" i="125"/>
  <c r="F726" i="125"/>
  <c r="F742" i="125"/>
  <c r="F743" i="125"/>
  <c r="F744" i="125"/>
  <c r="F747" i="125"/>
  <c r="F750" i="125"/>
  <c r="F751" i="125"/>
  <c r="F752" i="125"/>
  <c r="F755" i="125"/>
  <c r="F758" i="125"/>
  <c r="F759" i="125"/>
  <c r="F763" i="125"/>
  <c r="F764" i="125"/>
  <c r="G769" i="125"/>
  <c r="F784" i="125"/>
  <c r="F785" i="125"/>
  <c r="F786" i="125"/>
  <c r="F789" i="125"/>
  <c r="F793" i="125"/>
  <c r="F794" i="125"/>
  <c r="F795" i="125"/>
  <c r="F799" i="125"/>
  <c r="G814" i="125"/>
  <c r="G816" i="125"/>
  <c r="G819" i="125"/>
  <c r="G821" i="125"/>
  <c r="G822" i="125"/>
  <c r="G823" i="125"/>
  <c r="G826" i="125"/>
  <c r="F832" i="125"/>
  <c r="F833" i="125"/>
  <c r="F834" i="125"/>
  <c r="F835" i="125"/>
  <c r="F838" i="125"/>
  <c r="F839" i="125"/>
  <c r="F840" i="125"/>
  <c r="F841" i="125"/>
  <c r="D845" i="125"/>
  <c r="F846" i="125"/>
  <c r="F847" i="125"/>
  <c r="G852" i="125"/>
  <c r="G866" i="125"/>
  <c r="G868" i="125"/>
  <c r="G869" i="125"/>
  <c r="F872" i="125"/>
  <c r="F873" i="125"/>
  <c r="F874" i="125"/>
  <c r="F877" i="125"/>
  <c r="F878" i="125"/>
  <c r="F880" i="125"/>
  <c r="F881" i="125"/>
  <c r="F883" i="125"/>
  <c r="F886" i="125"/>
  <c r="F887" i="125"/>
  <c r="F890" i="125"/>
  <c r="F891" i="125"/>
  <c r="F894" i="125"/>
  <c r="F895" i="125"/>
  <c r="F898" i="125"/>
  <c r="F899" i="125"/>
  <c r="F901" i="125"/>
  <c r="F902" i="125"/>
  <c r="F903" i="125"/>
  <c r="F906" i="125"/>
  <c r="F912" i="125"/>
  <c r="F913" i="125"/>
  <c r="F914" i="125"/>
  <c r="F929" i="125"/>
  <c r="F930" i="125"/>
  <c r="F932" i="125"/>
  <c r="F933" i="125"/>
  <c r="G986" i="125"/>
  <c r="F997" i="125"/>
  <c r="G1000" i="125"/>
  <c r="G1001" i="125"/>
  <c r="G1003" i="125"/>
  <c r="F280" i="125"/>
  <c r="D508" i="125"/>
  <c r="G815" i="125"/>
  <c r="F917" i="125"/>
  <c r="G1005" i="125"/>
  <c r="G1006" i="125"/>
  <c r="G1009" i="125"/>
  <c r="G1010" i="125"/>
  <c r="F70" i="125"/>
  <c r="F74" i="125"/>
  <c r="G83" i="125"/>
  <c r="G92" i="125"/>
  <c r="G93" i="125"/>
  <c r="G166" i="125"/>
  <c r="F313" i="125"/>
  <c r="E323" i="125"/>
  <c r="E316" i="125" s="1"/>
  <c r="F461" i="125"/>
  <c r="F462" i="125"/>
  <c r="G646" i="125"/>
  <c r="G701" i="125"/>
  <c r="G759" i="125"/>
  <c r="F93" i="125"/>
  <c r="E90" i="125"/>
  <c r="G90" i="125" s="1"/>
  <c r="F106" i="125"/>
  <c r="F107" i="125"/>
  <c r="G106" i="125"/>
  <c r="G107" i="125"/>
  <c r="G127" i="125"/>
  <c r="G134" i="125"/>
  <c r="F155" i="125"/>
  <c r="E236" i="125"/>
  <c r="F283" i="125"/>
  <c r="G287" i="125"/>
  <c r="G291" i="125"/>
  <c r="G292" i="125"/>
  <c r="G294" i="125"/>
  <c r="G295" i="125"/>
  <c r="G297" i="125"/>
  <c r="G300" i="125"/>
  <c r="G301" i="125"/>
  <c r="G302" i="125"/>
  <c r="G305" i="125"/>
  <c r="G312" i="125"/>
  <c r="G313" i="125"/>
  <c r="F317" i="125"/>
  <c r="F318" i="125"/>
  <c r="F320" i="125"/>
  <c r="F321" i="125"/>
  <c r="G324" i="125"/>
  <c r="G325" i="125"/>
  <c r="G326" i="125"/>
  <c r="G329" i="125"/>
  <c r="G339" i="125"/>
  <c r="G342" i="125"/>
  <c r="G343" i="125"/>
  <c r="F347" i="125"/>
  <c r="F348" i="125"/>
  <c r="F350" i="125"/>
  <c r="F351" i="125"/>
  <c r="G13" i="125"/>
  <c r="G17" i="125"/>
  <c r="G21" i="125"/>
  <c r="G26" i="125"/>
  <c r="G38" i="125"/>
  <c r="G41" i="125"/>
  <c r="G70" i="125"/>
  <c r="G72" i="125"/>
  <c r="G74" i="125"/>
  <c r="F92" i="125"/>
  <c r="G142" i="125"/>
  <c r="G144" i="125"/>
  <c r="G145" i="125"/>
  <c r="G146" i="125"/>
  <c r="G147" i="125"/>
  <c r="G148" i="125"/>
  <c r="G149" i="125"/>
  <c r="G151" i="125"/>
  <c r="G238" i="125"/>
  <c r="G239" i="125"/>
  <c r="G271" i="125"/>
  <c r="G272" i="125"/>
  <c r="F921" i="125"/>
  <c r="F922" i="125"/>
  <c r="G989" i="125"/>
  <c r="G990" i="125"/>
  <c r="G1012" i="125"/>
  <c r="G1013" i="125"/>
  <c r="G1016" i="125"/>
  <c r="G1017" i="125"/>
  <c r="F355" i="125"/>
  <c r="F356" i="125"/>
  <c r="F357" i="125"/>
  <c r="F360" i="125"/>
  <c r="F368" i="125"/>
  <c r="F369" i="125"/>
  <c r="F372" i="125"/>
  <c r="G379" i="125"/>
  <c r="G380" i="125"/>
  <c r="G387" i="125"/>
  <c r="G388" i="125"/>
  <c r="G389" i="125"/>
  <c r="G392" i="125"/>
  <c r="G398" i="125"/>
  <c r="G400" i="125"/>
  <c r="G402" i="125"/>
  <c r="G403" i="125"/>
  <c r="G406" i="125"/>
  <c r="G416" i="125"/>
  <c r="G417" i="125"/>
  <c r="G420" i="125"/>
  <c r="G422" i="125"/>
  <c r="G423" i="125"/>
  <c r="G427" i="125"/>
  <c r="G438" i="125"/>
  <c r="G439" i="125"/>
  <c r="G449" i="125"/>
  <c r="G450" i="125"/>
  <c r="G453" i="125"/>
  <c r="G454" i="125"/>
  <c r="G455" i="125"/>
  <c r="G458" i="125"/>
  <c r="G460" i="125"/>
  <c r="G461" i="125"/>
  <c r="G462" i="125"/>
  <c r="F509" i="125"/>
  <c r="F510" i="125"/>
  <c r="G514" i="125"/>
  <c r="F528" i="125"/>
  <c r="F529" i="125"/>
  <c r="E527" i="125"/>
  <c r="E526" i="125" s="1"/>
  <c r="F553" i="125"/>
  <c r="F555" i="125"/>
  <c r="F556" i="125"/>
  <c r="F557" i="125"/>
  <c r="F561" i="125"/>
  <c r="G568" i="125"/>
  <c r="G569" i="125"/>
  <c r="G570" i="125"/>
  <c r="G573" i="125"/>
  <c r="G585" i="125"/>
  <c r="G586" i="125"/>
  <c r="G587" i="125"/>
  <c r="G590" i="125"/>
  <c r="F601" i="125"/>
  <c r="G603" i="125"/>
  <c r="G604" i="125"/>
  <c r="G605" i="125"/>
  <c r="G608" i="125"/>
  <c r="F616" i="125"/>
  <c r="F617" i="125"/>
  <c r="F618" i="125"/>
  <c r="F627" i="125"/>
  <c r="F628" i="125"/>
  <c r="F629" i="125"/>
  <c r="F632" i="125"/>
  <c r="F640" i="125"/>
  <c r="F641" i="125"/>
  <c r="F642" i="125"/>
  <c r="F646" i="125"/>
  <c r="F652" i="125"/>
  <c r="F653" i="125"/>
  <c r="E651" i="125"/>
  <c r="G763" i="125"/>
  <c r="G764" i="125"/>
  <c r="G762" i="125"/>
  <c r="G839" i="125"/>
  <c r="E974" i="125"/>
  <c r="E936" i="125" s="1"/>
  <c r="F159" i="125"/>
  <c r="G76" i="125"/>
  <c r="F76" i="125"/>
  <c r="F77" i="125"/>
  <c r="F72" i="125"/>
  <c r="F67" i="125"/>
  <c r="F63" i="125"/>
  <c r="F52" i="125"/>
  <c r="F46" i="125"/>
  <c r="F41" i="125"/>
  <c r="E12" i="125"/>
  <c r="E11" i="125" s="1"/>
  <c r="E7" i="125" s="1"/>
  <c r="F31" i="125"/>
  <c r="F26" i="125"/>
  <c r="F21" i="125"/>
  <c r="F17" i="125"/>
  <c r="F13" i="125"/>
  <c r="F8" i="125"/>
  <c r="F4" i="125"/>
  <c r="D12" i="125"/>
  <c r="G150" i="125"/>
  <c r="G152" i="125"/>
  <c r="G155" i="125"/>
  <c r="D156" i="125"/>
  <c r="F156" i="125" s="1"/>
  <c r="G157" i="125"/>
  <c r="D158" i="125"/>
  <c r="F158" i="125" s="1"/>
  <c r="G159" i="125"/>
  <c r="G167" i="125"/>
  <c r="D169" i="125"/>
  <c r="F169" i="125" s="1"/>
  <c r="G170" i="125"/>
  <c r="G173" i="125"/>
  <c r="G176" i="125"/>
  <c r="F275" i="125"/>
  <c r="D274" i="125"/>
  <c r="F335" i="125"/>
  <c r="G542" i="125"/>
  <c r="F233" i="125"/>
  <c r="F446" i="125"/>
  <c r="G527" i="125"/>
  <c r="F234" i="125"/>
  <c r="G243" i="125"/>
  <c r="F276" i="125"/>
  <c r="F336" i="125"/>
  <c r="F447" i="125"/>
  <c r="G465" i="125"/>
  <c r="F514" i="125"/>
  <c r="G533" i="125"/>
  <c r="F544" i="125"/>
  <c r="F552" i="125"/>
  <c r="F828" i="125"/>
  <c r="D813" i="125"/>
  <c r="F813" i="125" s="1"/>
  <c r="E464" i="125"/>
  <c r="G464" i="125" s="1"/>
  <c r="F568" i="125"/>
  <c r="F762" i="125"/>
  <c r="D761" i="125"/>
  <c r="F600" i="125"/>
  <c r="G658" i="125"/>
  <c r="F769" i="125"/>
  <c r="F829" i="125"/>
  <c r="F993" i="125"/>
  <c r="D992" i="125"/>
  <c r="G840" i="125"/>
  <c r="F926" i="125"/>
  <c r="F994" i="125"/>
  <c r="G236" i="125" l="1"/>
  <c r="F527" i="125"/>
  <c r="F651" i="125"/>
  <c r="F526" i="125"/>
  <c r="F236" i="125"/>
  <c r="F182" i="125"/>
  <c r="G118" i="125"/>
  <c r="G259" i="125"/>
  <c r="D131" i="125"/>
  <c r="D126" i="125" s="1"/>
  <c r="G165" i="125"/>
  <c r="D141" i="125"/>
  <c r="F371" i="125"/>
  <c r="G143" i="125"/>
  <c r="G286" i="125"/>
  <c r="E258" i="125"/>
  <c r="E251" i="125" s="1"/>
  <c r="E354" i="125"/>
  <c r="G354" i="125" s="1"/>
  <c r="G183" i="125"/>
  <c r="E232" i="125"/>
  <c r="G232" i="125" s="1"/>
  <c r="D650" i="125"/>
  <c r="F354" i="125"/>
  <c r="G128" i="125"/>
  <c r="G508" i="125"/>
  <c r="F674" i="125"/>
  <c r="G452" i="125"/>
  <c r="F452" i="125"/>
  <c r="G845" i="125"/>
  <c r="G133" i="125"/>
  <c r="E650" i="125"/>
  <c r="E649" i="125" s="1"/>
  <c r="G651" i="125"/>
  <c r="F508" i="125"/>
  <c r="F133" i="125"/>
  <c r="F132" i="125"/>
  <c r="E131" i="125"/>
  <c r="F131" i="125" s="1"/>
  <c r="F845" i="125"/>
  <c r="D844" i="125"/>
  <c r="G169" i="125"/>
  <c r="G156" i="125"/>
  <c r="F90" i="125"/>
  <c r="G158" i="125"/>
  <c r="G12" i="125"/>
  <c r="G813" i="125"/>
  <c r="F992" i="125"/>
  <c r="D974" i="125"/>
  <c r="F761" i="125"/>
  <c r="D649" i="125"/>
  <c r="G761" i="125"/>
  <c r="F334" i="125"/>
  <c r="D323" i="125"/>
  <c r="G334" i="125"/>
  <c r="F274" i="125"/>
  <c r="D258" i="125"/>
  <c r="F141" i="125"/>
  <c r="D140" i="125"/>
  <c r="G141" i="125"/>
  <c r="E3" i="125"/>
  <c r="G526" i="125"/>
  <c r="F442" i="125"/>
  <c r="D419" i="125"/>
  <c r="F464" i="125"/>
  <c r="F12" i="125"/>
  <c r="D11" i="125"/>
  <c r="D7" i="125" s="1"/>
  <c r="G148" i="124"/>
  <c r="E148" i="124"/>
  <c r="D148" i="124"/>
  <c r="F148" i="124" s="1"/>
  <c r="G452" i="124"/>
  <c r="F451" i="124"/>
  <c r="F452" i="124"/>
  <c r="E451" i="124"/>
  <c r="E450" i="124" s="1"/>
  <c r="D450" i="124"/>
  <c r="D451" i="124"/>
  <c r="G450" i="124" l="1"/>
  <c r="E449" i="124"/>
  <c r="F450" i="124"/>
  <c r="G451" i="124"/>
  <c r="F232" i="125"/>
  <c r="D449" i="124"/>
  <c r="F449" i="124" s="1"/>
  <c r="E353" i="125"/>
  <c r="G650" i="125"/>
  <c r="F650" i="125"/>
  <c r="G649" i="125"/>
  <c r="E126" i="125"/>
  <c r="G126" i="125" s="1"/>
  <c r="G131" i="125"/>
  <c r="F844" i="125"/>
  <c r="G844" i="125"/>
  <c r="F323" i="125"/>
  <c r="D316" i="125"/>
  <c r="G323" i="125"/>
  <c r="E180" i="125"/>
  <c r="F649" i="125"/>
  <c r="D936" i="125"/>
  <c r="F974" i="125"/>
  <c r="G974" i="125"/>
  <c r="F11" i="125"/>
  <c r="G11" i="125"/>
  <c r="F419" i="125"/>
  <c r="D353" i="125"/>
  <c r="F353" i="125" s="1"/>
  <c r="G419" i="125"/>
  <c r="F140" i="125"/>
  <c r="D136" i="125"/>
  <c r="G140" i="125"/>
  <c r="F258" i="125"/>
  <c r="D251" i="125"/>
  <c r="G258" i="125"/>
  <c r="E181" i="125"/>
  <c r="G449" i="124" l="1"/>
  <c r="F126" i="125"/>
  <c r="E135" i="125"/>
  <c r="E172" i="125" s="1"/>
  <c r="F136" i="125"/>
  <c r="G136" i="125"/>
  <c r="F7" i="125"/>
  <c r="D3" i="125"/>
  <c r="G7" i="125"/>
  <c r="F936" i="125"/>
  <c r="G936" i="125"/>
  <c r="F251" i="125"/>
  <c r="G251" i="125"/>
  <c r="D180" i="125"/>
  <c r="F180" i="125" s="1"/>
  <c r="D181" i="125"/>
  <c r="F181" i="125" s="1"/>
  <c r="G353" i="125"/>
  <c r="F316" i="125"/>
  <c r="G316" i="125"/>
  <c r="E363" i="124"/>
  <c r="E67" i="124"/>
  <c r="D67" i="124"/>
  <c r="F69" i="124"/>
  <c r="G180" i="125" l="1"/>
  <c r="G181" i="125"/>
  <c r="D135" i="125"/>
  <c r="F3" i="125"/>
  <c r="G3" i="125"/>
  <c r="F923" i="124"/>
  <c r="D172" i="125" l="1"/>
  <c r="F135" i="125"/>
  <c r="G135" i="125"/>
  <c r="F896" i="124"/>
  <c r="E895" i="124"/>
  <c r="E894" i="124" s="1"/>
  <c r="E893" i="124" s="1"/>
  <c r="D895" i="124"/>
  <c r="D894" i="124" s="1"/>
  <c r="F172" i="125" l="1"/>
  <c r="G172" i="125"/>
  <c r="F894" i="124"/>
  <c r="D893" i="124"/>
  <c r="F895" i="124"/>
  <c r="F893" i="124" l="1"/>
  <c r="D516" i="124"/>
  <c r="E516" i="124"/>
  <c r="F518" i="124"/>
  <c r="D363" i="124" l="1"/>
  <c r="E348" i="124" l="1"/>
  <c r="E334" i="124"/>
  <c r="D334" i="124"/>
  <c r="F337" i="124"/>
  <c r="F329" i="124"/>
  <c r="F330" i="124"/>
  <c r="D328" i="124"/>
  <c r="D327" i="124" s="1"/>
  <c r="E328" i="124"/>
  <c r="E236" i="124"/>
  <c r="D236" i="124"/>
  <c r="F239" i="124"/>
  <c r="F234" i="124"/>
  <c r="E232" i="124"/>
  <c r="D232" i="124"/>
  <c r="F328" i="124" l="1"/>
  <c r="E327" i="124"/>
  <c r="F327" i="124" s="1"/>
  <c r="E92" i="124"/>
  <c r="D92" i="124"/>
  <c r="F36" i="124"/>
  <c r="G986" i="124" l="1"/>
  <c r="F986" i="124"/>
  <c r="F985" i="124"/>
  <c r="E984" i="124"/>
  <c r="E983" i="124" s="1"/>
  <c r="D984" i="124"/>
  <c r="D983" i="124" s="1"/>
  <c r="G982" i="124"/>
  <c r="F982" i="124"/>
  <c r="G981" i="124"/>
  <c r="F981" i="124"/>
  <c r="E980" i="124"/>
  <c r="E979" i="124" s="1"/>
  <c r="E976" i="124" s="1"/>
  <c r="D980" i="124"/>
  <c r="D979" i="124" s="1"/>
  <c r="D976" i="124" s="1"/>
  <c r="G978" i="124"/>
  <c r="F978" i="124"/>
  <c r="E977" i="124"/>
  <c r="D977" i="124"/>
  <c r="G975" i="124"/>
  <c r="F975" i="124"/>
  <c r="G974" i="124"/>
  <c r="F974" i="124"/>
  <c r="E973" i="124"/>
  <c r="D973" i="124"/>
  <c r="E972" i="124"/>
  <c r="D972" i="124"/>
  <c r="G971" i="124"/>
  <c r="F971" i="124"/>
  <c r="E970" i="124"/>
  <c r="D970" i="124"/>
  <c r="G969" i="124"/>
  <c r="F969" i="124"/>
  <c r="E968" i="124"/>
  <c r="E967" i="124" s="1"/>
  <c r="D968" i="124"/>
  <c r="D967" i="124" s="1"/>
  <c r="F966" i="124"/>
  <c r="E965" i="124"/>
  <c r="D965" i="124"/>
  <c r="F964" i="124"/>
  <c r="F963" i="124"/>
  <c r="E962" i="124"/>
  <c r="E961" i="124" s="1"/>
  <c r="E960" i="124" s="1"/>
  <c r="D962" i="124"/>
  <c r="D961" i="124"/>
  <c r="D960" i="124" s="1"/>
  <c r="G959" i="124"/>
  <c r="F959" i="124"/>
  <c r="E958" i="124"/>
  <c r="E957" i="124" s="1"/>
  <c r="D958" i="124"/>
  <c r="D957" i="124"/>
  <c r="G956" i="124"/>
  <c r="F956" i="124"/>
  <c r="G955" i="124"/>
  <c r="F955" i="124"/>
  <c r="E954" i="124"/>
  <c r="E953" i="124" s="1"/>
  <c r="E950" i="124" s="1"/>
  <c r="D954" i="124"/>
  <c r="D953" i="124"/>
  <c r="G952" i="124"/>
  <c r="F952" i="124"/>
  <c r="E951" i="124"/>
  <c r="D951" i="124"/>
  <c r="D950" i="124" s="1"/>
  <c r="G949" i="124"/>
  <c r="F949" i="124"/>
  <c r="G948" i="124"/>
  <c r="F948" i="124"/>
  <c r="E947" i="124"/>
  <c r="D947" i="124"/>
  <c r="G946" i="124"/>
  <c r="F946" i="124"/>
  <c r="G945" i="124"/>
  <c r="F945" i="124"/>
  <c r="E944" i="124"/>
  <c r="E943" i="124" s="1"/>
  <c r="E942" i="124" s="1"/>
  <c r="D944" i="124"/>
  <c r="D943" i="124"/>
  <c r="G941" i="124"/>
  <c r="F941" i="124"/>
  <c r="G940" i="124"/>
  <c r="F940" i="124"/>
  <c r="G939" i="124"/>
  <c r="F939" i="124"/>
  <c r="G938" i="124"/>
  <c r="F938" i="124"/>
  <c r="G937" i="124"/>
  <c r="F937" i="124"/>
  <c r="G936" i="124"/>
  <c r="F936" i="124"/>
  <c r="G935" i="124"/>
  <c r="F935" i="124"/>
  <c r="E934" i="124"/>
  <c r="D934" i="124"/>
  <c r="G933" i="124"/>
  <c r="F933" i="124"/>
  <c r="G932" i="124"/>
  <c r="F932" i="124"/>
  <c r="E931" i="124"/>
  <c r="D931" i="124"/>
  <c r="D930" i="124" s="1"/>
  <c r="D927" i="124" s="1"/>
  <c r="E930" i="124"/>
  <c r="G929" i="124"/>
  <c r="F929" i="124"/>
  <c r="E928" i="124"/>
  <c r="E927" i="124" s="1"/>
  <c r="D928" i="124"/>
  <c r="G926" i="124"/>
  <c r="F926" i="124"/>
  <c r="G925" i="124"/>
  <c r="F925" i="124"/>
  <c r="G924" i="124"/>
  <c r="F924" i="124"/>
  <c r="G922" i="124"/>
  <c r="F922" i="124"/>
  <c r="E921" i="124"/>
  <c r="D921" i="124"/>
  <c r="G920" i="124"/>
  <c r="F920" i="124"/>
  <c r="G919" i="124"/>
  <c r="F919" i="124"/>
  <c r="E918" i="124"/>
  <c r="D918" i="124"/>
  <c r="D917" i="124" s="1"/>
  <c r="D916" i="124" s="1"/>
  <c r="E917" i="124"/>
  <c r="E916" i="124" s="1"/>
  <c r="G915" i="124"/>
  <c r="F915" i="124"/>
  <c r="E914" i="124"/>
  <c r="D914" i="124"/>
  <c r="D913" i="124" s="1"/>
  <c r="E913" i="124"/>
  <c r="G911" i="124"/>
  <c r="F911" i="124"/>
  <c r="G910" i="124"/>
  <c r="F910" i="124"/>
  <c r="E909" i="124"/>
  <c r="D909" i="124"/>
  <c r="G908" i="124"/>
  <c r="F908" i="124"/>
  <c r="G907" i="124"/>
  <c r="F907" i="124"/>
  <c r="E906" i="124"/>
  <c r="D906" i="124"/>
  <c r="D905" i="124" s="1"/>
  <c r="E905" i="124"/>
  <c r="G903" i="124"/>
  <c r="F903" i="124"/>
  <c r="G902" i="124"/>
  <c r="F902" i="124"/>
  <c r="E901" i="124"/>
  <c r="E900" i="124" s="1"/>
  <c r="E897" i="124" s="1"/>
  <c r="D901" i="124"/>
  <c r="D900" i="124" s="1"/>
  <c r="D897" i="124" s="1"/>
  <c r="G899" i="124"/>
  <c r="F899" i="124"/>
  <c r="E898" i="124"/>
  <c r="D898" i="124"/>
  <c r="G892" i="124"/>
  <c r="F892" i="124"/>
  <c r="G891" i="124"/>
  <c r="F891" i="124"/>
  <c r="E890" i="124"/>
  <c r="D890" i="124"/>
  <c r="E889" i="124"/>
  <c r="D889" i="124"/>
  <c r="G888" i="124"/>
  <c r="F888" i="124"/>
  <c r="G887" i="124"/>
  <c r="F887" i="124"/>
  <c r="G886" i="124"/>
  <c r="F886" i="124"/>
  <c r="E885" i="124"/>
  <c r="D885" i="124"/>
  <c r="G884" i="124"/>
  <c r="F884" i="124"/>
  <c r="G883" i="124"/>
  <c r="F883" i="124"/>
  <c r="E882" i="124"/>
  <c r="D882" i="124"/>
  <c r="E881" i="124"/>
  <c r="E880" i="124" s="1"/>
  <c r="D881" i="124"/>
  <c r="D880" i="124" s="1"/>
  <c r="G879" i="124"/>
  <c r="F879" i="124"/>
  <c r="G878" i="124"/>
  <c r="F878" i="124"/>
  <c r="G877" i="124"/>
  <c r="F877" i="124"/>
  <c r="G876" i="124"/>
  <c r="F876" i="124"/>
  <c r="G875" i="124"/>
  <c r="F875" i="124"/>
  <c r="E874" i="124"/>
  <c r="D874" i="124"/>
  <c r="G873" i="124"/>
  <c r="F873" i="124"/>
  <c r="G872" i="124"/>
  <c r="F872" i="124"/>
  <c r="E871" i="124"/>
  <c r="E870" i="124" s="1"/>
  <c r="E869" i="124" s="1"/>
  <c r="D871" i="124"/>
  <c r="D870" i="124" s="1"/>
  <c r="D869" i="124" s="1"/>
  <c r="G868" i="124"/>
  <c r="F868" i="124"/>
  <c r="E867" i="124"/>
  <c r="E866" i="124" s="1"/>
  <c r="D867" i="124"/>
  <c r="D866" i="124" s="1"/>
  <c r="G865" i="124"/>
  <c r="F865" i="124"/>
  <c r="G864" i="124"/>
  <c r="F864" i="124"/>
  <c r="E863" i="124"/>
  <c r="E862" i="124" s="1"/>
  <c r="D863" i="124"/>
  <c r="D862" i="124" s="1"/>
  <c r="G861" i="124"/>
  <c r="F861" i="124"/>
  <c r="G860" i="124"/>
  <c r="F860" i="124"/>
  <c r="E859" i="124"/>
  <c r="E858" i="124" s="1"/>
  <c r="D859" i="124"/>
  <c r="D858" i="124" s="1"/>
  <c r="G857" i="124"/>
  <c r="F857" i="124"/>
  <c r="G856" i="124"/>
  <c r="F856" i="124"/>
  <c r="E855" i="124"/>
  <c r="E854" i="124" s="1"/>
  <c r="E853" i="124" s="1"/>
  <c r="D855" i="124"/>
  <c r="D854" i="124" s="1"/>
  <c r="G852" i="124"/>
  <c r="F852" i="124"/>
  <c r="E851" i="124"/>
  <c r="D851" i="124"/>
  <c r="G850" i="124"/>
  <c r="F850" i="124"/>
  <c r="E849" i="124"/>
  <c r="E848" i="124" s="1"/>
  <c r="D849" i="124"/>
  <c r="D848" i="124" s="1"/>
  <c r="G847" i="124"/>
  <c r="F847" i="124"/>
  <c r="E846" i="124"/>
  <c r="D846" i="124"/>
  <c r="E845" i="124"/>
  <c r="D845" i="124"/>
  <c r="F844" i="124"/>
  <c r="F843" i="124"/>
  <c r="E842" i="124"/>
  <c r="E841" i="124" s="1"/>
  <c r="E840" i="124" s="1"/>
  <c r="D842" i="124"/>
  <c r="F839" i="124"/>
  <c r="G838" i="124"/>
  <c r="F838" i="124"/>
  <c r="E837" i="124"/>
  <c r="E836" i="124" s="1"/>
  <c r="D837" i="124"/>
  <c r="D836" i="124"/>
  <c r="G835" i="124"/>
  <c r="F835" i="124"/>
  <c r="E834" i="124"/>
  <c r="D834" i="124"/>
  <c r="G833" i="124"/>
  <c r="F833" i="124"/>
  <c r="G832" i="124"/>
  <c r="F832" i="124"/>
  <c r="G831" i="124"/>
  <c r="F831" i="124"/>
  <c r="G830" i="124"/>
  <c r="F830" i="124"/>
  <c r="G829" i="124"/>
  <c r="F829" i="124"/>
  <c r="G828" i="124"/>
  <c r="F828" i="124"/>
  <c r="G827" i="124"/>
  <c r="F827" i="124"/>
  <c r="G826" i="124"/>
  <c r="F826" i="124"/>
  <c r="G825" i="124"/>
  <c r="F825" i="124"/>
  <c r="G824" i="124"/>
  <c r="F824" i="124"/>
  <c r="G823" i="124"/>
  <c r="F823" i="124"/>
  <c r="G822" i="124"/>
  <c r="F822" i="124"/>
  <c r="G821" i="124"/>
  <c r="F821" i="124"/>
  <c r="E820" i="124"/>
  <c r="D820" i="124"/>
  <c r="G819" i="124"/>
  <c r="F819" i="124"/>
  <c r="G818" i="124"/>
  <c r="F818" i="124"/>
  <c r="F817" i="124"/>
  <c r="G816" i="124"/>
  <c r="F816" i="124"/>
  <c r="E815" i="124"/>
  <c r="D815" i="124"/>
  <c r="D814" i="124" s="1"/>
  <c r="G811" i="124"/>
  <c r="F811" i="124"/>
  <c r="G810" i="124"/>
  <c r="F810" i="124"/>
  <c r="E809" i="124"/>
  <c r="D809" i="124"/>
  <c r="D808" i="124" s="1"/>
  <c r="D807" i="124" s="1"/>
  <c r="D806" i="124" s="1"/>
  <c r="G805" i="124"/>
  <c r="F805" i="124"/>
  <c r="G804" i="124"/>
  <c r="F804" i="124"/>
  <c r="E803" i="124"/>
  <c r="E802" i="124" s="1"/>
  <c r="E801" i="124" s="1"/>
  <c r="D803" i="124"/>
  <c r="D802" i="124" s="1"/>
  <c r="D801" i="124" s="1"/>
  <c r="E800" i="124"/>
  <c r="D800" i="124"/>
  <c r="F799" i="124"/>
  <c r="F798" i="124"/>
  <c r="E797" i="124"/>
  <c r="E796" i="124" s="1"/>
  <c r="D797" i="124"/>
  <c r="G795" i="124"/>
  <c r="F795" i="124"/>
  <c r="E794" i="124"/>
  <c r="D794" i="124"/>
  <c r="G793" i="124"/>
  <c r="F793" i="124"/>
  <c r="G792" i="124"/>
  <c r="F792" i="124"/>
  <c r="E791" i="124"/>
  <c r="E790" i="124" s="1"/>
  <c r="E789" i="124" s="1"/>
  <c r="D791" i="124"/>
  <c r="D790" i="124" s="1"/>
  <c r="D789" i="124" s="1"/>
  <c r="G788" i="124"/>
  <c r="F788" i="124"/>
  <c r="E787" i="124"/>
  <c r="D787" i="124"/>
  <c r="G786" i="124"/>
  <c r="F786" i="124"/>
  <c r="G785" i="124"/>
  <c r="F785" i="124"/>
  <c r="E784" i="124"/>
  <c r="D784" i="124"/>
  <c r="E783" i="124"/>
  <c r="E782" i="124" s="1"/>
  <c r="D783" i="124"/>
  <c r="D782" i="124" s="1"/>
  <c r="G780" i="124"/>
  <c r="F780" i="124"/>
  <c r="G779" i="124"/>
  <c r="F779" i="124"/>
  <c r="G778" i="124"/>
  <c r="F778" i="124"/>
  <c r="G777" i="124"/>
  <c r="F777" i="124"/>
  <c r="G776" i="124"/>
  <c r="F776" i="124"/>
  <c r="G775" i="124"/>
  <c r="F775" i="124"/>
  <c r="G774" i="124"/>
  <c r="F774" i="124"/>
  <c r="G773" i="124"/>
  <c r="F773" i="124"/>
  <c r="G772" i="124"/>
  <c r="F772" i="124"/>
  <c r="G771" i="124"/>
  <c r="F771" i="124"/>
  <c r="G770" i="124"/>
  <c r="F770" i="124"/>
  <c r="G769" i="124"/>
  <c r="F769" i="124"/>
  <c r="G768" i="124"/>
  <c r="F768" i="124"/>
  <c r="E767" i="124"/>
  <c r="D767" i="124"/>
  <c r="G766" i="124"/>
  <c r="F766" i="124"/>
  <c r="G765" i="124"/>
  <c r="F765" i="124"/>
  <c r="G764" i="124"/>
  <c r="F764" i="124"/>
  <c r="E763" i="124"/>
  <c r="D763" i="124"/>
  <c r="E762" i="124"/>
  <c r="E761" i="124" s="1"/>
  <c r="D762" i="124"/>
  <c r="D761" i="124" s="1"/>
  <c r="G760" i="124"/>
  <c r="F760" i="124"/>
  <c r="G759" i="124"/>
  <c r="F759" i="124"/>
  <c r="G758" i="124"/>
  <c r="F758" i="124"/>
  <c r="E757" i="124"/>
  <c r="D757" i="124"/>
  <c r="G756" i="124"/>
  <c r="F756" i="124"/>
  <c r="G755" i="124"/>
  <c r="F755" i="124"/>
  <c r="E754" i="124"/>
  <c r="E753" i="124" s="1"/>
  <c r="E752" i="124" s="1"/>
  <c r="D754" i="124"/>
  <c r="D753" i="124" s="1"/>
  <c r="D752" i="124" s="1"/>
  <c r="G751" i="124"/>
  <c r="F751" i="124"/>
  <c r="G750" i="124"/>
  <c r="F750" i="124"/>
  <c r="G749" i="124"/>
  <c r="F749" i="124"/>
  <c r="G748" i="124"/>
  <c r="F748" i="124"/>
  <c r="F747" i="124"/>
  <c r="G746" i="124"/>
  <c r="F746" i="124"/>
  <c r="G745" i="124"/>
  <c r="F745" i="124"/>
  <c r="G744" i="124"/>
  <c r="F744" i="124"/>
  <c r="G743" i="124"/>
  <c r="F743" i="124"/>
  <c r="G742" i="124"/>
  <c r="F742" i="124"/>
  <c r="G741" i="124"/>
  <c r="F741" i="124"/>
  <c r="G740" i="124"/>
  <c r="F740" i="124"/>
  <c r="E739" i="124"/>
  <c r="D739" i="124"/>
  <c r="G738" i="124"/>
  <c r="F738" i="124"/>
  <c r="G737" i="124"/>
  <c r="F737" i="124"/>
  <c r="F736" i="124"/>
  <c r="G735" i="124"/>
  <c r="F735" i="124"/>
  <c r="E734" i="124"/>
  <c r="D734" i="124"/>
  <c r="E733" i="124"/>
  <c r="D733" i="124"/>
  <c r="G730" i="124"/>
  <c r="F730" i="124"/>
  <c r="E729" i="124"/>
  <c r="E728" i="124" s="1"/>
  <c r="D729" i="124"/>
  <c r="D728" i="124" s="1"/>
  <c r="G727" i="124"/>
  <c r="F727" i="124"/>
  <c r="G726" i="124"/>
  <c r="F726" i="124"/>
  <c r="E725" i="124"/>
  <c r="D725" i="124"/>
  <c r="G724" i="124"/>
  <c r="F724" i="124"/>
  <c r="G723" i="124"/>
  <c r="F723" i="124"/>
  <c r="E722" i="124"/>
  <c r="D722" i="124"/>
  <c r="E721" i="124"/>
  <c r="E720" i="124" s="1"/>
  <c r="D721" i="124"/>
  <c r="D720" i="124" s="1"/>
  <c r="G719" i="124"/>
  <c r="F719" i="124"/>
  <c r="G718" i="124"/>
  <c r="F718" i="124"/>
  <c r="E717" i="124"/>
  <c r="D717" i="124"/>
  <c r="G716" i="124"/>
  <c r="F716" i="124"/>
  <c r="G715" i="124"/>
  <c r="F715" i="124"/>
  <c r="E714" i="124"/>
  <c r="D714" i="124"/>
  <c r="E713" i="124"/>
  <c r="E712" i="124" s="1"/>
  <c r="D713" i="124"/>
  <c r="D712" i="124" s="1"/>
  <c r="G711" i="124"/>
  <c r="F711" i="124"/>
  <c r="G710" i="124"/>
  <c r="F710" i="124"/>
  <c r="G709" i="124"/>
  <c r="F709" i="124"/>
  <c r="G708" i="124"/>
  <c r="F708" i="124"/>
  <c r="G707" i="124"/>
  <c r="F707" i="124"/>
  <c r="G706" i="124"/>
  <c r="F706" i="124"/>
  <c r="G705" i="124"/>
  <c r="F705" i="124"/>
  <c r="G704" i="124"/>
  <c r="F704" i="124"/>
  <c r="G703" i="124"/>
  <c r="F703" i="124"/>
  <c r="G702" i="124"/>
  <c r="F702" i="124"/>
  <c r="G701" i="124"/>
  <c r="F701" i="124"/>
  <c r="G700" i="124"/>
  <c r="F700" i="124"/>
  <c r="G699" i="124"/>
  <c r="F699" i="124"/>
  <c r="G698" i="124"/>
  <c r="F698" i="124"/>
  <c r="E697" i="124"/>
  <c r="D697" i="124"/>
  <c r="G696" i="124"/>
  <c r="F696" i="124"/>
  <c r="G695" i="124"/>
  <c r="F695" i="124"/>
  <c r="G694" i="124"/>
  <c r="F694" i="124"/>
  <c r="E693" i="124"/>
  <c r="D693" i="124"/>
  <c r="E692" i="124"/>
  <c r="E691" i="124" s="1"/>
  <c r="D692" i="124"/>
  <c r="D691" i="124"/>
  <c r="G690" i="124"/>
  <c r="F690" i="124"/>
  <c r="G689" i="124"/>
  <c r="F689" i="124"/>
  <c r="G688" i="124"/>
  <c r="F688" i="124"/>
  <c r="G687" i="124"/>
  <c r="F687" i="124"/>
  <c r="G686" i="124"/>
  <c r="F686" i="124"/>
  <c r="G685" i="124"/>
  <c r="F685" i="124"/>
  <c r="G684" i="124"/>
  <c r="F684" i="124"/>
  <c r="G683" i="124"/>
  <c r="F683" i="124"/>
  <c r="G682" i="124"/>
  <c r="F682" i="124"/>
  <c r="G681" i="124"/>
  <c r="F681" i="124"/>
  <c r="G680" i="124"/>
  <c r="F680" i="124"/>
  <c r="G679" i="124"/>
  <c r="F679" i="124"/>
  <c r="E678" i="124"/>
  <c r="D678" i="124"/>
  <c r="G677" i="124"/>
  <c r="F677" i="124"/>
  <c r="G676" i="124"/>
  <c r="F676" i="124"/>
  <c r="G675" i="124"/>
  <c r="F675" i="124"/>
  <c r="E674" i="124"/>
  <c r="D674" i="124"/>
  <c r="D673" i="124" s="1"/>
  <c r="E673" i="124"/>
  <c r="E672" i="124" s="1"/>
  <c r="G671" i="124"/>
  <c r="F671" i="124"/>
  <c r="E670" i="124"/>
  <c r="E669" i="124" s="1"/>
  <c r="D670" i="124"/>
  <c r="G668" i="124"/>
  <c r="F668" i="124"/>
  <c r="G667" i="124"/>
  <c r="F667" i="124"/>
  <c r="G666" i="124"/>
  <c r="F666" i="124"/>
  <c r="G665" i="124"/>
  <c r="F665" i="124"/>
  <c r="G664" i="124"/>
  <c r="F664" i="124"/>
  <c r="G663" i="124"/>
  <c r="F663" i="124"/>
  <c r="G662" i="124"/>
  <c r="F662" i="124"/>
  <c r="G661" i="124"/>
  <c r="F661" i="124"/>
  <c r="G660" i="124"/>
  <c r="F660" i="124"/>
  <c r="G659" i="124"/>
  <c r="F659" i="124"/>
  <c r="G658" i="124"/>
  <c r="F658" i="124"/>
  <c r="G657" i="124"/>
  <c r="F657" i="124"/>
  <c r="G656" i="124"/>
  <c r="F656" i="124"/>
  <c r="G655" i="124"/>
  <c r="F655" i="124"/>
  <c r="E654" i="124"/>
  <c r="D654" i="124"/>
  <c r="G653" i="124"/>
  <c r="F653" i="124"/>
  <c r="G652" i="124"/>
  <c r="F652" i="124"/>
  <c r="G651" i="124"/>
  <c r="F651" i="124"/>
  <c r="E650" i="124"/>
  <c r="E649" i="124" s="1"/>
  <c r="D650" i="124"/>
  <c r="D649" i="124"/>
  <c r="G647" i="124"/>
  <c r="F647" i="124"/>
  <c r="E646" i="124"/>
  <c r="E645" i="124" s="1"/>
  <c r="D646" i="124"/>
  <c r="G644" i="124"/>
  <c r="F644" i="124"/>
  <c r="G643" i="124"/>
  <c r="F643" i="124"/>
  <c r="G642" i="124"/>
  <c r="F642" i="124"/>
  <c r="G641" i="124"/>
  <c r="F641" i="124"/>
  <c r="G640" i="124"/>
  <c r="F640" i="124"/>
  <c r="G639" i="124"/>
  <c r="F639" i="124"/>
  <c r="G638" i="124"/>
  <c r="F638" i="124"/>
  <c r="G637" i="124"/>
  <c r="F637" i="124"/>
  <c r="G636" i="124"/>
  <c r="F636" i="124"/>
  <c r="G635" i="124"/>
  <c r="F635" i="124"/>
  <c r="G634" i="124"/>
  <c r="F634" i="124"/>
  <c r="E633" i="124"/>
  <c r="D633" i="124"/>
  <c r="G632" i="124"/>
  <c r="F632" i="124"/>
  <c r="G631" i="124"/>
  <c r="F631" i="124"/>
  <c r="F630" i="124"/>
  <c r="G629" i="124"/>
  <c r="F629" i="124"/>
  <c r="E628" i="124"/>
  <c r="D628" i="124"/>
  <c r="D627" i="124" s="1"/>
  <c r="G623" i="124"/>
  <c r="F623" i="124"/>
  <c r="G622" i="124"/>
  <c r="F622" i="124"/>
  <c r="E621" i="124"/>
  <c r="D621" i="124"/>
  <c r="G620" i="124"/>
  <c r="F620" i="124"/>
  <c r="G619" i="124"/>
  <c r="F619" i="124"/>
  <c r="G618" i="124"/>
  <c r="F618" i="124"/>
  <c r="E617" i="124"/>
  <c r="D617" i="124"/>
  <c r="D616" i="124" s="1"/>
  <c r="D615" i="124" s="1"/>
  <c r="G614" i="124"/>
  <c r="F614" i="124"/>
  <c r="G613" i="124"/>
  <c r="F613" i="124"/>
  <c r="G612" i="124"/>
  <c r="F612" i="124"/>
  <c r="G611" i="124"/>
  <c r="F611" i="124"/>
  <c r="G610" i="124"/>
  <c r="F610" i="124"/>
  <c r="G609" i="124"/>
  <c r="F609" i="124"/>
  <c r="E608" i="124"/>
  <c r="D608" i="124"/>
  <c r="G607" i="124"/>
  <c r="F607" i="124"/>
  <c r="G606" i="124"/>
  <c r="F606" i="124"/>
  <c r="E605" i="124"/>
  <c r="E604" i="124" s="1"/>
  <c r="E603" i="124" s="1"/>
  <c r="D605" i="124"/>
  <c r="D604" i="124" s="1"/>
  <c r="G602" i="124"/>
  <c r="F602" i="124"/>
  <c r="G601" i="124"/>
  <c r="F601" i="124"/>
  <c r="G600" i="124"/>
  <c r="F600" i="124"/>
  <c r="G599" i="124"/>
  <c r="F599" i="124"/>
  <c r="G598" i="124"/>
  <c r="F598" i="124"/>
  <c r="G597" i="124"/>
  <c r="F597" i="124"/>
  <c r="G596" i="124"/>
  <c r="F596" i="124"/>
  <c r="G595" i="124"/>
  <c r="F595" i="124"/>
  <c r="E594" i="124"/>
  <c r="E593" i="124" s="1"/>
  <c r="E592" i="124" s="1"/>
  <c r="D594" i="124"/>
  <c r="D593" i="124" s="1"/>
  <c r="D592" i="124" s="1"/>
  <c r="G591" i="124"/>
  <c r="F591" i="124"/>
  <c r="F590" i="124"/>
  <c r="G589" i="124"/>
  <c r="F589" i="124"/>
  <c r="G588" i="124"/>
  <c r="F588" i="124"/>
  <c r="G587" i="124"/>
  <c r="F587" i="124"/>
  <c r="G586" i="124"/>
  <c r="F586" i="124"/>
  <c r="G585" i="124"/>
  <c r="F585" i="124"/>
  <c r="E584" i="124"/>
  <c r="D584" i="124"/>
  <c r="G583" i="124"/>
  <c r="F583" i="124"/>
  <c r="G582" i="124"/>
  <c r="F582" i="124"/>
  <c r="E581" i="124"/>
  <c r="E580" i="124" s="1"/>
  <c r="E579" i="124" s="1"/>
  <c r="D581" i="124"/>
  <c r="D580" i="124" s="1"/>
  <c r="F578" i="124"/>
  <c r="E577" i="124"/>
  <c r="E576" i="124" s="1"/>
  <c r="E575" i="124" s="1"/>
  <c r="D577" i="124"/>
  <c r="G574" i="124"/>
  <c r="F574" i="124"/>
  <c r="G573" i="124"/>
  <c r="F573" i="124"/>
  <c r="G572" i="124"/>
  <c r="F572" i="124"/>
  <c r="G571" i="124"/>
  <c r="F571" i="124"/>
  <c r="G570" i="124"/>
  <c r="F570" i="124"/>
  <c r="G569" i="124"/>
  <c r="F569" i="124"/>
  <c r="G568" i="124"/>
  <c r="F568" i="124"/>
  <c r="E567" i="124"/>
  <c r="D567" i="124"/>
  <c r="G566" i="124"/>
  <c r="F566" i="124"/>
  <c r="G565" i="124"/>
  <c r="F565" i="124"/>
  <c r="E564" i="124"/>
  <c r="E563" i="124" s="1"/>
  <c r="E562" i="124" s="1"/>
  <c r="D564" i="124"/>
  <c r="D563" i="124"/>
  <c r="D562" i="124" s="1"/>
  <c r="G561" i="124"/>
  <c r="F561" i="124"/>
  <c r="G560" i="124"/>
  <c r="F560" i="124"/>
  <c r="G559" i="124"/>
  <c r="F559" i="124"/>
  <c r="G558" i="124"/>
  <c r="F558" i="124"/>
  <c r="G557" i="124"/>
  <c r="F557" i="124"/>
  <c r="G556" i="124"/>
  <c r="F556" i="124"/>
  <c r="G555" i="124"/>
  <c r="F555" i="124"/>
  <c r="E554" i="124"/>
  <c r="D554" i="124"/>
  <c r="G553" i="124"/>
  <c r="F553" i="124"/>
  <c r="G552" i="124"/>
  <c r="F552" i="124"/>
  <c r="E551" i="124"/>
  <c r="D551" i="124"/>
  <c r="D550" i="124" s="1"/>
  <c r="D549" i="124" s="1"/>
  <c r="E550" i="124"/>
  <c r="E549" i="124" s="1"/>
  <c r="G548" i="124"/>
  <c r="F548" i="124"/>
  <c r="G547" i="124"/>
  <c r="F547" i="124"/>
  <c r="G546" i="124"/>
  <c r="F546" i="124"/>
  <c r="G545" i="124"/>
  <c r="F545" i="124"/>
  <c r="G544" i="124"/>
  <c r="F544" i="124"/>
  <c r="G543" i="124"/>
  <c r="F543" i="124"/>
  <c r="E542" i="124"/>
  <c r="D542" i="124"/>
  <c r="G541" i="124"/>
  <c r="F541" i="124"/>
  <c r="G540" i="124"/>
  <c r="F540" i="124"/>
  <c r="G539" i="124"/>
  <c r="F539" i="124"/>
  <c r="E538" i="124"/>
  <c r="E537" i="124" s="1"/>
  <c r="E536" i="124" s="1"/>
  <c r="D538" i="124"/>
  <c r="D537" i="124" s="1"/>
  <c r="D536" i="124" s="1"/>
  <c r="G535" i="124"/>
  <c r="F535" i="124"/>
  <c r="E534" i="124"/>
  <c r="E533" i="124" s="1"/>
  <c r="D534" i="124"/>
  <c r="D533" i="124" s="1"/>
  <c r="F532" i="124"/>
  <c r="E531" i="124"/>
  <c r="E530" i="124" s="1"/>
  <c r="D531" i="124"/>
  <c r="G528" i="124"/>
  <c r="F528" i="124"/>
  <c r="G527" i="124"/>
  <c r="F527" i="124"/>
  <c r="G526" i="124"/>
  <c r="F526" i="124"/>
  <c r="G525" i="124"/>
  <c r="F525" i="124"/>
  <c r="G524" i="124"/>
  <c r="F524" i="124"/>
  <c r="G523" i="124"/>
  <c r="F523" i="124"/>
  <c r="G522" i="124"/>
  <c r="F522" i="124"/>
  <c r="G521" i="124"/>
  <c r="F521" i="124"/>
  <c r="E520" i="124"/>
  <c r="D520" i="124"/>
  <c r="G519" i="124"/>
  <c r="F519" i="124"/>
  <c r="G517" i="124"/>
  <c r="F517" i="124"/>
  <c r="G516" i="124"/>
  <c r="E515" i="124"/>
  <c r="D515" i="124"/>
  <c r="G512" i="124"/>
  <c r="F512" i="124"/>
  <c r="G511" i="124"/>
  <c r="F511" i="124"/>
  <c r="G510" i="124"/>
  <c r="F510" i="124"/>
  <c r="G509" i="124"/>
  <c r="F509" i="124"/>
  <c r="G508" i="124"/>
  <c r="F508" i="124"/>
  <c r="G507" i="124"/>
  <c r="F507" i="124"/>
  <c r="G506" i="124"/>
  <c r="F506" i="124"/>
  <c r="G505" i="124"/>
  <c r="F505" i="124"/>
  <c r="G504" i="124"/>
  <c r="F504" i="124"/>
  <c r="G503" i="124"/>
  <c r="F503" i="124"/>
  <c r="G502" i="124"/>
  <c r="F502" i="124"/>
  <c r="E501" i="124"/>
  <c r="D501" i="124"/>
  <c r="G500" i="124"/>
  <c r="F500" i="124"/>
  <c r="F499" i="124"/>
  <c r="G498" i="124"/>
  <c r="F498" i="124"/>
  <c r="E497" i="124"/>
  <c r="D497" i="124"/>
  <c r="D496" i="124" s="1"/>
  <c r="E496" i="124"/>
  <c r="D493" i="124"/>
  <c r="D494" i="124" s="1"/>
  <c r="G492" i="124"/>
  <c r="F492" i="124"/>
  <c r="G491" i="124"/>
  <c r="F491" i="124"/>
  <c r="G490" i="124"/>
  <c r="F490" i="124"/>
  <c r="G489" i="124"/>
  <c r="F489" i="124"/>
  <c r="G488" i="124"/>
  <c r="F488" i="124"/>
  <c r="G487" i="124"/>
  <c r="F487" i="124"/>
  <c r="G486" i="124"/>
  <c r="F486" i="124"/>
  <c r="G485" i="124"/>
  <c r="F485" i="124"/>
  <c r="G484" i="124"/>
  <c r="F484" i="124"/>
  <c r="G483" i="124"/>
  <c r="F483" i="124"/>
  <c r="G482" i="124"/>
  <c r="F482" i="124"/>
  <c r="G481" i="124"/>
  <c r="F481" i="124"/>
  <c r="G480" i="124"/>
  <c r="F480" i="124"/>
  <c r="G479" i="124"/>
  <c r="F479" i="124"/>
  <c r="G478" i="124"/>
  <c r="F478" i="124"/>
  <c r="G477" i="124"/>
  <c r="F477" i="124"/>
  <c r="G476" i="124"/>
  <c r="F476" i="124"/>
  <c r="G475" i="124"/>
  <c r="F475" i="124"/>
  <c r="G474" i="124"/>
  <c r="F474" i="124"/>
  <c r="G473" i="124"/>
  <c r="F473" i="124"/>
  <c r="G472" i="124"/>
  <c r="F472" i="124"/>
  <c r="G471" i="124"/>
  <c r="F471" i="124"/>
  <c r="G470" i="124"/>
  <c r="F470" i="124"/>
  <c r="G469" i="124"/>
  <c r="F469" i="124"/>
  <c r="G468" i="124"/>
  <c r="F468" i="124"/>
  <c r="G467" i="124"/>
  <c r="F467" i="124"/>
  <c r="G466" i="124"/>
  <c r="F466" i="124"/>
  <c r="G465" i="124"/>
  <c r="F465" i="124"/>
  <c r="G464" i="124"/>
  <c r="F464" i="124"/>
  <c r="G463" i="124"/>
  <c r="F463" i="124"/>
  <c r="G462" i="124"/>
  <c r="F462" i="124"/>
  <c r="G461" i="124"/>
  <c r="F461" i="124"/>
  <c r="G460" i="124"/>
  <c r="F460" i="124"/>
  <c r="G459" i="124"/>
  <c r="F459" i="124"/>
  <c r="G458" i="124"/>
  <c r="F458" i="124"/>
  <c r="G457" i="124"/>
  <c r="F457" i="124"/>
  <c r="G456" i="124"/>
  <c r="F456" i="124"/>
  <c r="G455" i="124"/>
  <c r="F455" i="124"/>
  <c r="E454" i="124"/>
  <c r="G454" i="124" s="1"/>
  <c r="D453" i="124"/>
  <c r="G448" i="124"/>
  <c r="F448" i="124"/>
  <c r="E447" i="124"/>
  <c r="D447" i="124"/>
  <c r="G446" i="124"/>
  <c r="F446" i="124"/>
  <c r="G445" i="124"/>
  <c r="F445" i="124"/>
  <c r="E444" i="124"/>
  <c r="E443" i="124" s="1"/>
  <c r="E442" i="124" s="1"/>
  <c r="E441" i="124" s="1"/>
  <c r="G441" i="124" s="1"/>
  <c r="D444" i="124"/>
  <c r="D443" i="124" s="1"/>
  <c r="D442" i="124" s="1"/>
  <c r="D441" i="124" s="1"/>
  <c r="G440" i="124"/>
  <c r="F440" i="124"/>
  <c r="E439" i="124"/>
  <c r="E438" i="124" s="1"/>
  <c r="D439" i="124"/>
  <c r="D438" i="124"/>
  <c r="F437" i="124"/>
  <c r="E436" i="124"/>
  <c r="E435" i="124" s="1"/>
  <c r="E434" i="124" s="1"/>
  <c r="D436" i="124"/>
  <c r="D435" i="124" s="1"/>
  <c r="G433" i="124"/>
  <c r="F433" i="124"/>
  <c r="G432" i="124"/>
  <c r="F432" i="124"/>
  <c r="E431" i="124"/>
  <c r="E430" i="124" s="1"/>
  <c r="D431" i="124"/>
  <c r="D430" i="124"/>
  <c r="G429" i="124"/>
  <c r="F429" i="124"/>
  <c r="G428" i="124"/>
  <c r="F428" i="124"/>
  <c r="G427" i="124"/>
  <c r="F427" i="124"/>
  <c r="G426" i="124"/>
  <c r="F426" i="124"/>
  <c r="G425" i="124"/>
  <c r="F425" i="124"/>
  <c r="G424" i="124"/>
  <c r="F424" i="124"/>
  <c r="G423" i="124"/>
  <c r="F423" i="124"/>
  <c r="G422" i="124"/>
  <c r="F422" i="124"/>
  <c r="G421" i="124"/>
  <c r="F421" i="124"/>
  <c r="E420" i="124"/>
  <c r="D420" i="124"/>
  <c r="G419" i="124"/>
  <c r="F419" i="124"/>
  <c r="G418" i="124"/>
  <c r="F418" i="124"/>
  <c r="G417" i="124"/>
  <c r="F417" i="124"/>
  <c r="E416" i="124"/>
  <c r="E415" i="124" s="1"/>
  <c r="D416" i="124"/>
  <c r="D415" i="124"/>
  <c r="D413" i="124" s="1"/>
  <c r="G414" i="124"/>
  <c r="F414" i="124"/>
  <c r="G411" i="124"/>
  <c r="F411" i="124"/>
  <c r="E410" i="124"/>
  <c r="D410" i="124"/>
  <c r="E409" i="124"/>
  <c r="D409" i="124"/>
  <c r="G408" i="124"/>
  <c r="F408" i="124"/>
  <c r="G407" i="124"/>
  <c r="F407" i="124"/>
  <c r="G406" i="124"/>
  <c r="F406" i="124"/>
  <c r="G405" i="124"/>
  <c r="F405" i="124"/>
  <c r="G404" i="124"/>
  <c r="F404" i="124"/>
  <c r="G403" i="124"/>
  <c r="F403" i="124"/>
  <c r="G402" i="124"/>
  <c r="F402" i="124"/>
  <c r="G401" i="124"/>
  <c r="F401" i="124"/>
  <c r="G400" i="124"/>
  <c r="F400" i="124"/>
  <c r="E399" i="124"/>
  <c r="D399" i="124"/>
  <c r="G398" i="124"/>
  <c r="F398" i="124"/>
  <c r="G397" i="124"/>
  <c r="F397" i="124"/>
  <c r="E396" i="124"/>
  <c r="E395" i="124" s="1"/>
  <c r="D396" i="124"/>
  <c r="D395" i="124"/>
  <c r="D393" i="124" s="1"/>
  <c r="G394" i="124"/>
  <c r="F394" i="124"/>
  <c r="G392" i="124"/>
  <c r="F392" i="124"/>
  <c r="E391" i="124"/>
  <c r="D391" i="124"/>
  <c r="G390" i="124"/>
  <c r="F390" i="124"/>
  <c r="G389" i="124"/>
  <c r="F389" i="124"/>
  <c r="G388" i="124"/>
  <c r="F388" i="124"/>
  <c r="G387" i="124"/>
  <c r="F387" i="124"/>
  <c r="G386" i="124"/>
  <c r="F386" i="124"/>
  <c r="E385" i="124"/>
  <c r="D385" i="124"/>
  <c r="G384" i="124"/>
  <c r="F384" i="124"/>
  <c r="G383" i="124"/>
  <c r="F383" i="124"/>
  <c r="E382" i="124"/>
  <c r="E381" i="124" s="1"/>
  <c r="E380" i="124" s="1"/>
  <c r="D382" i="124"/>
  <c r="D381" i="124" s="1"/>
  <c r="D380" i="124" s="1"/>
  <c r="G379" i="124"/>
  <c r="F379" i="124"/>
  <c r="G378" i="124"/>
  <c r="F378" i="124"/>
  <c r="G377" i="124"/>
  <c r="F377" i="124"/>
  <c r="G376" i="124"/>
  <c r="F376" i="124"/>
  <c r="G375" i="124"/>
  <c r="F375" i="124"/>
  <c r="G374" i="124"/>
  <c r="F374" i="124"/>
  <c r="E373" i="124"/>
  <c r="E372" i="124" s="1"/>
  <c r="D373" i="124"/>
  <c r="D372" i="124" s="1"/>
  <c r="F371" i="124"/>
  <c r="E370" i="124"/>
  <c r="E362" i="124" s="1"/>
  <c r="D370" i="124"/>
  <c r="D362" i="124" s="1"/>
  <c r="G369" i="124"/>
  <c r="F369" i="124"/>
  <c r="G368" i="124"/>
  <c r="F368" i="124"/>
  <c r="G367" i="124"/>
  <c r="F367" i="124"/>
  <c r="G366" i="124"/>
  <c r="F366" i="124"/>
  <c r="G365" i="124"/>
  <c r="F365" i="124"/>
  <c r="G364" i="124"/>
  <c r="F364" i="124"/>
  <c r="G363" i="124"/>
  <c r="G361" i="124"/>
  <c r="F361" i="124"/>
  <c r="E360" i="124"/>
  <c r="D360" i="124"/>
  <c r="D359" i="124" s="1"/>
  <c r="E359" i="124"/>
  <c r="G358" i="124"/>
  <c r="F358" i="124"/>
  <c r="G357" i="124"/>
  <c r="F357" i="124"/>
  <c r="G356" i="124"/>
  <c r="F356" i="124"/>
  <c r="G355" i="124"/>
  <c r="F355" i="124"/>
  <c r="G354" i="124"/>
  <c r="F354" i="124"/>
  <c r="G353" i="124"/>
  <c r="F353" i="124"/>
  <c r="G352" i="124"/>
  <c r="F352" i="124"/>
  <c r="E351" i="124"/>
  <c r="D351" i="124"/>
  <c r="G350" i="124"/>
  <c r="F350" i="124"/>
  <c r="G349" i="124"/>
  <c r="F349" i="124"/>
  <c r="D348" i="124"/>
  <c r="F348" i="124" s="1"/>
  <c r="E347" i="124"/>
  <c r="D347" i="124"/>
  <c r="G343" i="124"/>
  <c r="F343" i="124"/>
  <c r="E342" i="124"/>
  <c r="D342" i="124"/>
  <c r="D341" i="124" s="1"/>
  <c r="E341" i="124"/>
  <c r="G340" i="124"/>
  <c r="F340" i="124"/>
  <c r="E339" i="124"/>
  <c r="E338" i="124" s="1"/>
  <c r="D339" i="124"/>
  <c r="G336" i="124"/>
  <c r="F336" i="124"/>
  <c r="G335" i="124"/>
  <c r="F335" i="124"/>
  <c r="G334" i="124"/>
  <c r="E333" i="124"/>
  <c r="D333" i="124"/>
  <c r="G332" i="124"/>
  <c r="F332" i="124"/>
  <c r="E331" i="124"/>
  <c r="E326" i="124" s="1"/>
  <c r="D331" i="124"/>
  <c r="D326" i="124" s="1"/>
  <c r="G325" i="124"/>
  <c r="F325" i="124"/>
  <c r="G324" i="124"/>
  <c r="F324" i="124"/>
  <c r="G323" i="124"/>
  <c r="F323" i="124"/>
  <c r="G322" i="124"/>
  <c r="F322" i="124"/>
  <c r="E321" i="124"/>
  <c r="D321" i="124"/>
  <c r="G320" i="124"/>
  <c r="F320" i="124"/>
  <c r="G319" i="124"/>
  <c r="F319" i="124"/>
  <c r="E318" i="124"/>
  <c r="E317" i="124" s="1"/>
  <c r="E316" i="124" s="1"/>
  <c r="D318" i="124"/>
  <c r="D317" i="124" s="1"/>
  <c r="D316" i="124" s="1"/>
  <c r="G314" i="124"/>
  <c r="F314" i="124"/>
  <c r="E313" i="124"/>
  <c r="D313" i="124"/>
  <c r="D312" i="124" s="1"/>
  <c r="E312" i="124"/>
  <c r="G311" i="124"/>
  <c r="F311" i="124"/>
  <c r="E310" i="124"/>
  <c r="D310" i="124"/>
  <c r="D159" i="124" s="1"/>
  <c r="D158" i="124" s="1"/>
  <c r="E309" i="124"/>
  <c r="G307" i="124"/>
  <c r="F307" i="124"/>
  <c r="G306" i="124"/>
  <c r="F306" i="124"/>
  <c r="E305" i="124"/>
  <c r="D305" i="124"/>
  <c r="D304" i="124" s="1"/>
  <c r="E304" i="124"/>
  <c r="G303" i="124"/>
  <c r="F303" i="124"/>
  <c r="G302" i="124"/>
  <c r="F302" i="124"/>
  <c r="G301" i="124"/>
  <c r="F301" i="124"/>
  <c r="G300" i="124"/>
  <c r="F300" i="124"/>
  <c r="G299" i="124"/>
  <c r="F299" i="124"/>
  <c r="G298" i="124"/>
  <c r="F298" i="124"/>
  <c r="E297" i="124"/>
  <c r="D297" i="124"/>
  <c r="G296" i="124"/>
  <c r="F296" i="124"/>
  <c r="G295" i="124"/>
  <c r="F295" i="124"/>
  <c r="E294" i="124"/>
  <c r="E293" i="124" s="1"/>
  <c r="E292" i="124" s="1"/>
  <c r="D294" i="124"/>
  <c r="D293" i="124" s="1"/>
  <c r="G291" i="124"/>
  <c r="F291" i="124"/>
  <c r="G290" i="124"/>
  <c r="F290" i="124"/>
  <c r="E289" i="124"/>
  <c r="D289" i="124"/>
  <c r="G288" i="124"/>
  <c r="F288" i="124"/>
  <c r="E287" i="124"/>
  <c r="D287" i="124"/>
  <c r="G285" i="124"/>
  <c r="F285" i="124"/>
  <c r="E284" i="124"/>
  <c r="E283" i="124" s="1"/>
  <c r="D284" i="124"/>
  <c r="D136" i="124" s="1"/>
  <c r="G282" i="124"/>
  <c r="F282" i="124"/>
  <c r="G281" i="124"/>
  <c r="F281" i="124"/>
  <c r="E280" i="124"/>
  <c r="E279" i="124" s="1"/>
  <c r="D280" i="124"/>
  <c r="F278" i="124"/>
  <c r="G277" i="124"/>
  <c r="F277" i="124"/>
  <c r="E276" i="124"/>
  <c r="D276" i="124"/>
  <c r="G275" i="124"/>
  <c r="F275" i="124"/>
  <c r="G274" i="124"/>
  <c r="F274" i="124"/>
  <c r="E273" i="124"/>
  <c r="E272" i="124" s="1"/>
  <c r="E271" i="124" s="1"/>
  <c r="D273" i="124"/>
  <c r="D272" i="124" s="1"/>
  <c r="D271" i="124" s="1"/>
  <c r="F270" i="124"/>
  <c r="E269" i="124"/>
  <c r="E268" i="124" s="1"/>
  <c r="E267" i="124" s="1"/>
  <c r="D269" i="124"/>
  <c r="G266" i="124"/>
  <c r="F266" i="124"/>
  <c r="E265" i="124"/>
  <c r="E264" i="124" s="1"/>
  <c r="D265" i="124"/>
  <c r="D264" i="124"/>
  <c r="G263" i="124"/>
  <c r="F263" i="124"/>
  <c r="G262" i="124"/>
  <c r="F262" i="124"/>
  <c r="G261" i="124"/>
  <c r="F261" i="124"/>
  <c r="G260" i="124"/>
  <c r="F260" i="124"/>
  <c r="G259" i="124"/>
  <c r="F259" i="124"/>
  <c r="G258" i="124"/>
  <c r="F258" i="124"/>
  <c r="G257" i="124"/>
  <c r="F257" i="124"/>
  <c r="G256" i="124"/>
  <c r="F256" i="124"/>
  <c r="G255" i="124"/>
  <c r="F255" i="124"/>
  <c r="E254" i="124"/>
  <c r="E253" i="124" s="1"/>
  <c r="D254" i="124"/>
  <c r="D253" i="124" s="1"/>
  <c r="D252" i="124" s="1"/>
  <c r="G250" i="124"/>
  <c r="F250" i="124"/>
  <c r="E249" i="124"/>
  <c r="D249" i="124"/>
  <c r="G248" i="124"/>
  <c r="F248" i="124"/>
  <c r="G247" i="124"/>
  <c r="F247" i="124"/>
  <c r="E246" i="124"/>
  <c r="E245" i="124" s="1"/>
  <c r="D246" i="124"/>
  <c r="G243" i="124"/>
  <c r="F243" i="124"/>
  <c r="E242" i="124"/>
  <c r="E241" i="124" s="1"/>
  <c r="D242" i="124"/>
  <c r="D241" i="124"/>
  <c r="G240" i="124"/>
  <c r="F240" i="124"/>
  <c r="G238" i="124"/>
  <c r="F238" i="124"/>
  <c r="G237" i="124"/>
  <c r="F237" i="124"/>
  <c r="G235" i="124"/>
  <c r="F235" i="124"/>
  <c r="G233" i="124"/>
  <c r="F233" i="124"/>
  <c r="G232" i="124"/>
  <c r="E231" i="124"/>
  <c r="E229" i="124" s="1"/>
  <c r="D231" i="124"/>
  <c r="D229" i="124" s="1"/>
  <c r="G230" i="124"/>
  <c r="F230" i="124"/>
  <c r="F228" i="124"/>
  <c r="E227" i="124"/>
  <c r="E226" i="124" s="1"/>
  <c r="D227" i="124"/>
  <c r="G224" i="124"/>
  <c r="F224" i="124"/>
  <c r="G223" i="124"/>
  <c r="F223" i="124"/>
  <c r="E222" i="124"/>
  <c r="E221" i="124" s="1"/>
  <c r="D222" i="124"/>
  <c r="D221" i="124" s="1"/>
  <c r="G220" i="124"/>
  <c r="F220" i="124"/>
  <c r="G219" i="124"/>
  <c r="F219" i="124"/>
  <c r="G218" i="124"/>
  <c r="F218" i="124"/>
  <c r="E217" i="124"/>
  <c r="E124" i="124" s="1"/>
  <c r="D217" i="124"/>
  <c r="D124" i="124" s="1"/>
  <c r="G216" i="124"/>
  <c r="F216" i="124"/>
  <c r="G215" i="124"/>
  <c r="F215" i="124"/>
  <c r="E214" i="124"/>
  <c r="D214" i="124"/>
  <c r="G212" i="124"/>
  <c r="F212" i="124"/>
  <c r="E211" i="124"/>
  <c r="D211" i="124"/>
  <c r="G210" i="124"/>
  <c r="F210" i="124"/>
  <c r="G209" i="124"/>
  <c r="F209" i="124"/>
  <c r="E208" i="124"/>
  <c r="D208" i="124"/>
  <c r="G207" i="124"/>
  <c r="F207" i="124"/>
  <c r="G206" i="124"/>
  <c r="F206" i="124"/>
  <c r="G205" i="124"/>
  <c r="F205" i="124"/>
  <c r="G204" i="124"/>
  <c r="F204" i="124"/>
  <c r="G203" i="124"/>
  <c r="F203" i="124"/>
  <c r="G202" i="124"/>
  <c r="F202" i="124"/>
  <c r="G201" i="124"/>
  <c r="F201" i="124"/>
  <c r="G200" i="124"/>
  <c r="F200" i="124"/>
  <c r="E199" i="124"/>
  <c r="D199" i="124"/>
  <c r="G198" i="124"/>
  <c r="F198" i="124"/>
  <c r="G197" i="124"/>
  <c r="F197" i="124"/>
  <c r="G196" i="124"/>
  <c r="F196" i="124"/>
  <c r="G195" i="124"/>
  <c r="F195" i="124"/>
  <c r="E194" i="124"/>
  <c r="E193" i="124" s="1"/>
  <c r="D194" i="124"/>
  <c r="D193" i="124" s="1"/>
  <c r="G192" i="124"/>
  <c r="F192" i="124"/>
  <c r="E191" i="124"/>
  <c r="D191" i="124"/>
  <c r="G189" i="124"/>
  <c r="F189" i="124"/>
  <c r="G188" i="124"/>
  <c r="F188" i="124"/>
  <c r="G187" i="124"/>
  <c r="F187" i="124"/>
  <c r="G186" i="124"/>
  <c r="F186" i="124"/>
  <c r="G185" i="124"/>
  <c r="F185" i="124"/>
  <c r="G184" i="124"/>
  <c r="F184" i="124"/>
  <c r="G183" i="124"/>
  <c r="F183" i="124"/>
  <c r="G182" i="124"/>
  <c r="F182" i="124"/>
  <c r="E181" i="124"/>
  <c r="D181" i="124"/>
  <c r="G180" i="124"/>
  <c r="F180" i="124"/>
  <c r="G179" i="124"/>
  <c r="F179" i="124"/>
  <c r="E178" i="124"/>
  <c r="E177" i="124" s="1"/>
  <c r="D178" i="124"/>
  <c r="D177" i="124" s="1"/>
  <c r="D176" i="124" s="1"/>
  <c r="G171" i="124"/>
  <c r="F171" i="124"/>
  <c r="G170" i="124"/>
  <c r="F170" i="124"/>
  <c r="E169" i="124"/>
  <c r="D169" i="124"/>
  <c r="G168" i="124"/>
  <c r="F168" i="124"/>
  <c r="E167" i="124"/>
  <c r="D167" i="124"/>
  <c r="F167" i="124" s="1"/>
  <c r="E166" i="124"/>
  <c r="E164" i="124"/>
  <c r="D164" i="124"/>
  <c r="E163" i="124"/>
  <c r="E162" i="124" s="1"/>
  <c r="D163" i="124"/>
  <c r="D162" i="124"/>
  <c r="G161" i="124"/>
  <c r="F161" i="124"/>
  <c r="E160" i="124"/>
  <c r="D160" i="124"/>
  <c r="E159" i="124"/>
  <c r="E158" i="124" s="1"/>
  <c r="G157" i="124"/>
  <c r="F157" i="124"/>
  <c r="G156" i="124"/>
  <c r="F156" i="124"/>
  <c r="G155" i="124"/>
  <c r="F155" i="124"/>
  <c r="G154" i="124"/>
  <c r="F154" i="124"/>
  <c r="E153" i="124"/>
  <c r="G153" i="124" s="1"/>
  <c r="D153" i="124"/>
  <c r="E152" i="124"/>
  <c r="G152" i="124" s="1"/>
  <c r="D152" i="124"/>
  <c r="D151" i="124" s="1"/>
  <c r="E150" i="124"/>
  <c r="E149" i="124" s="1"/>
  <c r="D150" i="124"/>
  <c r="D149" i="124" s="1"/>
  <c r="E147" i="124"/>
  <c r="D147" i="124"/>
  <c r="E146" i="124"/>
  <c r="D146" i="124"/>
  <c r="E145" i="124"/>
  <c r="D145" i="124"/>
  <c r="E144" i="124"/>
  <c r="D144" i="124"/>
  <c r="E143" i="124"/>
  <c r="D143" i="124"/>
  <c r="E142" i="124"/>
  <c r="D142" i="124"/>
  <c r="E141" i="124"/>
  <c r="D141" i="124"/>
  <c r="E140" i="124"/>
  <c r="D140" i="124"/>
  <c r="E139" i="124"/>
  <c r="D139" i="124"/>
  <c r="E138" i="124"/>
  <c r="D138" i="124"/>
  <c r="E137" i="124"/>
  <c r="D137" i="124"/>
  <c r="E136" i="124"/>
  <c r="E135" i="124"/>
  <c r="D135" i="124"/>
  <c r="G132" i="124"/>
  <c r="F132" i="124"/>
  <c r="E131" i="124"/>
  <c r="G131" i="124" s="1"/>
  <c r="D131" i="124"/>
  <c r="F119" i="124"/>
  <c r="G118" i="124"/>
  <c r="F118" i="124"/>
  <c r="E117" i="124"/>
  <c r="D117" i="124"/>
  <c r="G116" i="124"/>
  <c r="F116" i="124"/>
  <c r="G115" i="124"/>
  <c r="F115" i="124"/>
  <c r="G114" i="124"/>
  <c r="F114" i="124"/>
  <c r="E113" i="124"/>
  <c r="D113" i="124"/>
  <c r="G112" i="124"/>
  <c r="F112" i="124"/>
  <c r="F111" i="124"/>
  <c r="G110" i="124"/>
  <c r="F110" i="124"/>
  <c r="G109" i="124"/>
  <c r="F109" i="124"/>
  <c r="G108" i="124"/>
  <c r="F108" i="124"/>
  <c r="E107" i="124"/>
  <c r="D107" i="124"/>
  <c r="E106" i="124"/>
  <c r="E105" i="124" s="1"/>
  <c r="E89" i="124" s="1"/>
  <c r="D106" i="124"/>
  <c r="D105" i="124" s="1"/>
  <c r="D89" i="124" s="1"/>
  <c r="G104" i="124"/>
  <c r="F104" i="124"/>
  <c r="G103" i="124"/>
  <c r="F103" i="124"/>
  <c r="G102" i="124"/>
  <c r="F102" i="124"/>
  <c r="G101" i="124"/>
  <c r="F101" i="124"/>
  <c r="G100" i="124"/>
  <c r="F100" i="124"/>
  <c r="G99" i="124"/>
  <c r="F99" i="124"/>
  <c r="G98" i="124"/>
  <c r="F98" i="124"/>
  <c r="G97" i="124"/>
  <c r="F97" i="124"/>
  <c r="G96" i="124"/>
  <c r="F96" i="124"/>
  <c r="G95" i="124"/>
  <c r="F95" i="124"/>
  <c r="G94" i="124"/>
  <c r="F94" i="124"/>
  <c r="G93" i="124"/>
  <c r="F93" i="124"/>
  <c r="G92" i="124"/>
  <c r="E91" i="124"/>
  <c r="D91" i="124"/>
  <c r="G90" i="124"/>
  <c r="F90" i="124"/>
  <c r="G88" i="124"/>
  <c r="F88" i="124"/>
  <c r="G87" i="124"/>
  <c r="F87" i="124"/>
  <c r="E86" i="124"/>
  <c r="G86" i="124" s="1"/>
  <c r="D86" i="124"/>
  <c r="G85" i="124"/>
  <c r="F85" i="124"/>
  <c r="G84" i="124"/>
  <c r="F84" i="124"/>
  <c r="E83" i="124"/>
  <c r="G83" i="124" s="1"/>
  <c r="D83" i="124"/>
  <c r="G82" i="124"/>
  <c r="F82" i="124"/>
  <c r="G81" i="124"/>
  <c r="F81" i="124"/>
  <c r="G80" i="124"/>
  <c r="F80" i="124"/>
  <c r="G79" i="124"/>
  <c r="F79" i="124"/>
  <c r="G78" i="124"/>
  <c r="F78" i="124"/>
  <c r="E77" i="124"/>
  <c r="G77" i="124" s="1"/>
  <c r="D77" i="124"/>
  <c r="D76" i="124" s="1"/>
  <c r="G75" i="124"/>
  <c r="F75" i="124"/>
  <c r="E74" i="124"/>
  <c r="G74" i="124" s="1"/>
  <c r="D74" i="124"/>
  <c r="G73" i="124"/>
  <c r="F73" i="124"/>
  <c r="E72" i="124"/>
  <c r="G72" i="124" s="1"/>
  <c r="D72" i="124"/>
  <c r="G71" i="124"/>
  <c r="F71" i="124"/>
  <c r="E70" i="124"/>
  <c r="G70" i="124" s="1"/>
  <c r="D70" i="124"/>
  <c r="G68" i="124"/>
  <c r="F68" i="124"/>
  <c r="G67" i="124"/>
  <c r="G66" i="124"/>
  <c r="F66" i="124"/>
  <c r="G65" i="124"/>
  <c r="F65" i="124"/>
  <c r="G64" i="124"/>
  <c r="F64" i="124"/>
  <c r="E63" i="124"/>
  <c r="D63" i="124"/>
  <c r="G62" i="124"/>
  <c r="F62" i="124"/>
  <c r="G61" i="124"/>
  <c r="F61" i="124"/>
  <c r="G60" i="124"/>
  <c r="F60" i="124"/>
  <c r="G59" i="124"/>
  <c r="F59" i="124"/>
  <c r="G58" i="124"/>
  <c r="F58" i="124"/>
  <c r="G57" i="124"/>
  <c r="F57" i="124"/>
  <c r="G56" i="124"/>
  <c r="F56" i="124"/>
  <c r="G55" i="124"/>
  <c r="F55" i="124"/>
  <c r="G54" i="124"/>
  <c r="F54" i="124"/>
  <c r="G53" i="124"/>
  <c r="F53" i="124"/>
  <c r="E52" i="124"/>
  <c r="D52" i="124"/>
  <c r="G51" i="124"/>
  <c r="F51" i="124"/>
  <c r="G50" i="124"/>
  <c r="F50" i="124"/>
  <c r="G49" i="124"/>
  <c r="F49" i="124"/>
  <c r="G48" i="124"/>
  <c r="F48" i="124"/>
  <c r="G47" i="124"/>
  <c r="F47" i="124"/>
  <c r="E46" i="124"/>
  <c r="D46" i="124"/>
  <c r="F45" i="124"/>
  <c r="G44" i="124"/>
  <c r="F44" i="124"/>
  <c r="G43" i="124"/>
  <c r="F43" i="124"/>
  <c r="G42" i="124"/>
  <c r="F42" i="124"/>
  <c r="E41" i="124"/>
  <c r="D41" i="124"/>
  <c r="G40" i="124"/>
  <c r="F40" i="124"/>
  <c r="G39" i="124"/>
  <c r="F39" i="124"/>
  <c r="E38" i="124"/>
  <c r="D38" i="124"/>
  <c r="G37" i="124"/>
  <c r="F37" i="124"/>
  <c r="G35" i="124"/>
  <c r="F35" i="124"/>
  <c r="G34" i="124"/>
  <c r="F34" i="124"/>
  <c r="G33" i="124"/>
  <c r="F33" i="124"/>
  <c r="G32" i="124"/>
  <c r="F32" i="124"/>
  <c r="E31" i="124"/>
  <c r="D31" i="124"/>
  <c r="F30" i="124"/>
  <c r="G29" i="124"/>
  <c r="F29" i="124"/>
  <c r="G28" i="124"/>
  <c r="F28" i="124"/>
  <c r="G27" i="124"/>
  <c r="F27" i="124"/>
  <c r="E26" i="124"/>
  <c r="D26" i="124"/>
  <c r="G25" i="124"/>
  <c r="F25" i="124"/>
  <c r="G24" i="124"/>
  <c r="F24" i="124"/>
  <c r="G23" i="124"/>
  <c r="F23" i="124"/>
  <c r="G22" i="124"/>
  <c r="F22" i="124"/>
  <c r="E21" i="124"/>
  <c r="D21" i="124"/>
  <c r="G20" i="124"/>
  <c r="F20" i="124"/>
  <c r="G19" i="124"/>
  <c r="F19" i="124"/>
  <c r="G18" i="124"/>
  <c r="F18" i="124"/>
  <c r="E17" i="124"/>
  <c r="D17" i="124"/>
  <c r="G16" i="124"/>
  <c r="F16" i="124"/>
  <c r="G15" i="124"/>
  <c r="F15" i="124"/>
  <c r="G14" i="124"/>
  <c r="F14" i="124"/>
  <c r="E13" i="124"/>
  <c r="D13" i="124"/>
  <c r="D12" i="124" s="1"/>
  <c r="G10" i="124"/>
  <c r="F10" i="124"/>
  <c r="G9" i="124"/>
  <c r="F9" i="124"/>
  <c r="E8" i="124"/>
  <c r="D8" i="124"/>
  <c r="G6" i="124"/>
  <c r="F6" i="124"/>
  <c r="G5" i="124"/>
  <c r="F5" i="124"/>
  <c r="E4" i="124"/>
  <c r="D4" i="124"/>
  <c r="D853" i="124" l="1"/>
  <c r="D912" i="124"/>
  <c r="D942" i="124"/>
  <c r="D904" i="124" s="1"/>
  <c r="E912" i="124"/>
  <c r="E904" i="124" s="1"/>
  <c r="G904" i="124" s="1"/>
  <c r="G26" i="124"/>
  <c r="F38" i="124"/>
  <c r="G46" i="124"/>
  <c r="G52" i="124"/>
  <c r="G113" i="124"/>
  <c r="G117" i="124"/>
  <c r="D134" i="124"/>
  <c r="E134" i="124"/>
  <c r="G160" i="124"/>
  <c r="G167" i="124"/>
  <c r="G169" i="124"/>
  <c r="D213" i="124"/>
  <c r="E76" i="124"/>
  <c r="G76" i="124" s="1"/>
  <c r="E151" i="124"/>
  <c r="G151" i="124" s="1"/>
  <c r="D166" i="124"/>
  <c r="E127" i="124"/>
  <c r="D245" i="124"/>
  <c r="G245" i="124" s="1"/>
  <c r="D292" i="124"/>
  <c r="D309" i="124"/>
  <c r="D338" i="124"/>
  <c r="E393" i="124"/>
  <c r="F393" i="124" s="1"/>
  <c r="D579" i="124"/>
  <c r="D603" i="124"/>
  <c r="E413" i="124"/>
  <c r="G13" i="124"/>
  <c r="G17" i="124"/>
  <c r="G21" i="124"/>
  <c r="G63" i="124"/>
  <c r="G166" i="124"/>
  <c r="F441" i="124"/>
  <c r="D283" i="124"/>
  <c r="D279" i="124" s="1"/>
  <c r="E252" i="124"/>
  <c r="E286" i="124"/>
  <c r="F286" i="124" s="1"/>
  <c r="E123" i="124"/>
  <c r="D495" i="124"/>
  <c r="E529" i="124"/>
  <c r="D190" i="124"/>
  <c r="E176" i="124"/>
  <c r="E133" i="124"/>
  <c r="E130" i="124" s="1"/>
  <c r="D286" i="124"/>
  <c r="D175" i="124"/>
  <c r="D127" i="124"/>
  <c r="D123" i="124"/>
  <c r="E190" i="124"/>
  <c r="G190" i="124" s="1"/>
  <c r="E213" i="124"/>
  <c r="D133" i="124"/>
  <c r="D130" i="124" s="1"/>
  <c r="G820" i="124"/>
  <c r="G834" i="124"/>
  <c r="F842" i="124"/>
  <c r="E346" i="124"/>
  <c r="E345" i="124" s="1"/>
  <c r="G836" i="124"/>
  <c r="G837" i="124"/>
  <c r="F845" i="124"/>
  <c r="F897" i="124"/>
  <c r="F898" i="124"/>
  <c r="F900" i="124"/>
  <c r="F901" i="124"/>
  <c r="D122" i="124"/>
  <c r="D121" i="124" s="1"/>
  <c r="E128" i="124"/>
  <c r="F166" i="124"/>
  <c r="E648" i="124"/>
  <c r="E122" i="124"/>
  <c r="E121" i="124" s="1"/>
  <c r="D128" i="124"/>
  <c r="F128" i="124" s="1"/>
  <c r="F124" i="124"/>
  <c r="F953" i="124"/>
  <c r="F954" i="124"/>
  <c r="F531" i="124"/>
  <c r="G533" i="124"/>
  <c r="G534" i="124"/>
  <c r="G536" i="124"/>
  <c r="G537" i="124"/>
  <c r="G538" i="124"/>
  <c r="G542" i="124"/>
  <c r="G549" i="124"/>
  <c r="G550" i="124"/>
  <c r="G551" i="124"/>
  <c r="F950" i="124"/>
  <c r="F951" i="124"/>
  <c r="F957" i="124"/>
  <c r="F947" i="124"/>
  <c r="F943" i="124"/>
  <c r="F944" i="124"/>
  <c r="F934" i="124"/>
  <c r="F930" i="124"/>
  <c r="F931" i="124"/>
  <c r="F927" i="124"/>
  <c r="F928" i="124"/>
  <c r="F921" i="124"/>
  <c r="F916" i="124"/>
  <c r="F917" i="124"/>
  <c r="F918" i="124"/>
  <c r="F912" i="124"/>
  <c r="F913" i="124"/>
  <c r="F914" i="124"/>
  <c r="F909" i="124"/>
  <c r="F905" i="124"/>
  <c r="F906" i="124"/>
  <c r="G4" i="124"/>
  <c r="G8" i="124"/>
  <c r="G38" i="124"/>
  <c r="G41" i="124"/>
  <c r="F70" i="124"/>
  <c r="F72" i="124"/>
  <c r="F83" i="124"/>
  <c r="G105" i="124"/>
  <c r="G106" i="124"/>
  <c r="G107" i="124"/>
  <c r="F131" i="124"/>
  <c r="F151" i="124"/>
  <c r="F152" i="124"/>
  <c r="F153" i="124"/>
  <c r="F169" i="124"/>
  <c r="F889" i="124"/>
  <c r="F890" i="124"/>
  <c r="F880" i="124"/>
  <c r="F885" i="124"/>
  <c r="F881" i="124"/>
  <c r="F882" i="124"/>
  <c r="F866" i="124"/>
  <c r="F874" i="124"/>
  <c r="F869" i="124"/>
  <c r="F870" i="124"/>
  <c r="F871" i="124"/>
  <c r="F867" i="124"/>
  <c r="F862" i="124"/>
  <c r="F863" i="124"/>
  <c r="F858" i="124"/>
  <c r="F859" i="124"/>
  <c r="F853" i="124"/>
  <c r="F854" i="124"/>
  <c r="F855" i="124"/>
  <c r="F848" i="124"/>
  <c r="F851" i="124"/>
  <c r="F849" i="124"/>
  <c r="F846" i="124"/>
  <c r="D346" i="124"/>
  <c r="D345" i="124" s="1"/>
  <c r="F958" i="124"/>
  <c r="G782" i="124"/>
  <c r="G783" i="124"/>
  <c r="G784" i="124"/>
  <c r="G787" i="124"/>
  <c r="F134" i="124"/>
  <c r="F135" i="124"/>
  <c r="F136" i="124"/>
  <c r="F137" i="124"/>
  <c r="F138" i="124"/>
  <c r="F139" i="124"/>
  <c r="F140" i="124"/>
  <c r="F141" i="124"/>
  <c r="F142" i="124"/>
  <c r="F143" i="124"/>
  <c r="F144" i="124"/>
  <c r="F145" i="124"/>
  <c r="F146" i="124"/>
  <c r="F147" i="124"/>
  <c r="F158" i="124"/>
  <c r="F159" i="124"/>
  <c r="F208" i="124"/>
  <c r="G242" i="124"/>
  <c r="G246" i="124"/>
  <c r="G252" i="124"/>
  <c r="G253" i="124"/>
  <c r="G254" i="124"/>
  <c r="G264" i="124"/>
  <c r="F960" i="124"/>
  <c r="F961" i="124"/>
  <c r="F962" i="124"/>
  <c r="F965" i="124"/>
  <c r="G789" i="124"/>
  <c r="G346" i="124"/>
  <c r="G347" i="124"/>
  <c r="G348" i="124"/>
  <c r="G351" i="124"/>
  <c r="G359" i="124"/>
  <c r="G360" i="124"/>
  <c r="G372" i="124"/>
  <c r="G373" i="124"/>
  <c r="G380" i="124"/>
  <c r="G381" i="124"/>
  <c r="G382" i="124"/>
  <c r="D514" i="124"/>
  <c r="G967" i="124"/>
  <c r="G968" i="124"/>
  <c r="G970" i="124"/>
  <c r="G972" i="124"/>
  <c r="G973" i="124"/>
  <c r="G976" i="124"/>
  <c r="G977" i="124"/>
  <c r="G790" i="124"/>
  <c r="G791" i="124"/>
  <c r="G265" i="124"/>
  <c r="G271" i="124"/>
  <c r="G272" i="124"/>
  <c r="G273" i="124"/>
  <c r="G276" i="124"/>
  <c r="F283" i="124"/>
  <c r="F284" i="124"/>
  <c r="F304" i="124"/>
  <c r="F305" i="124"/>
  <c r="F309" i="124"/>
  <c r="F310" i="124"/>
  <c r="F317" i="124"/>
  <c r="F321" i="124"/>
  <c r="F435" i="124"/>
  <c r="G438" i="124"/>
  <c r="G439" i="124"/>
  <c r="G442" i="124"/>
  <c r="G443" i="124"/>
  <c r="G444" i="124"/>
  <c r="G447" i="124"/>
  <c r="G496" i="124"/>
  <c r="G497" i="124"/>
  <c r="G617" i="124"/>
  <c r="G979" i="124"/>
  <c r="G980" i="124"/>
  <c r="G983" i="124"/>
  <c r="G385" i="124"/>
  <c r="D126" i="124"/>
  <c r="G794" i="124"/>
  <c r="G338" i="124"/>
  <c r="G339" i="124"/>
  <c r="G341" i="124"/>
  <c r="G342" i="124"/>
  <c r="G984" i="124"/>
  <c r="F211" i="124"/>
  <c r="F217" i="124"/>
  <c r="G391" i="124"/>
  <c r="G395" i="124"/>
  <c r="G396" i="124"/>
  <c r="G399" i="124"/>
  <c r="G409" i="124"/>
  <c r="G410" i="124"/>
  <c r="G413" i="124"/>
  <c r="G415" i="124"/>
  <c r="G416" i="124"/>
  <c r="G420" i="124"/>
  <c r="G430" i="124"/>
  <c r="G431" i="124"/>
  <c r="G592" i="124"/>
  <c r="G593" i="124"/>
  <c r="G594" i="124"/>
  <c r="G603" i="124"/>
  <c r="G604" i="124"/>
  <c r="G605" i="124"/>
  <c r="G608" i="124"/>
  <c r="F712" i="124"/>
  <c r="F713" i="124"/>
  <c r="F714" i="124"/>
  <c r="F717" i="124"/>
  <c r="F720" i="124"/>
  <c r="F721" i="124"/>
  <c r="F722" i="124"/>
  <c r="F725" i="124"/>
  <c r="F728" i="124"/>
  <c r="F729" i="124"/>
  <c r="F733" i="124"/>
  <c r="F734" i="124"/>
  <c r="G739" i="124"/>
  <c r="F752" i="124"/>
  <c r="F753" i="124"/>
  <c r="F754" i="124"/>
  <c r="F757" i="124"/>
  <c r="F761" i="124"/>
  <c r="F762" i="124"/>
  <c r="F763" i="124"/>
  <c r="F767" i="124"/>
  <c r="F800" i="124"/>
  <c r="F801" i="124"/>
  <c r="F802" i="124"/>
  <c r="G809" i="124"/>
  <c r="G122" i="124"/>
  <c r="G124" i="124"/>
  <c r="G128" i="124"/>
  <c r="G130" i="124"/>
  <c r="G133" i="124"/>
  <c r="G134" i="124"/>
  <c r="G135" i="124"/>
  <c r="G136" i="124"/>
  <c r="G137" i="124"/>
  <c r="G138" i="124"/>
  <c r="G139" i="124"/>
  <c r="G140" i="124"/>
  <c r="G141" i="124"/>
  <c r="G142" i="124"/>
  <c r="G143" i="124"/>
  <c r="G144" i="124"/>
  <c r="G145" i="124"/>
  <c r="G149" i="124"/>
  <c r="G150" i="124"/>
  <c r="G158" i="124"/>
  <c r="G159" i="124"/>
  <c r="G162" i="124"/>
  <c r="G163" i="124"/>
  <c r="G164" i="124"/>
  <c r="G176" i="124"/>
  <c r="G177" i="124"/>
  <c r="G178" i="124"/>
  <c r="G181" i="124"/>
  <c r="G191" i="124"/>
  <c r="G193" i="124"/>
  <c r="G194" i="124"/>
  <c r="G199" i="124"/>
  <c r="G208" i="124"/>
  <c r="G211" i="124"/>
  <c r="G213" i="124"/>
  <c r="G214" i="124"/>
  <c r="G217" i="124"/>
  <c r="G221" i="124"/>
  <c r="G222" i="124"/>
  <c r="F227" i="124"/>
  <c r="F245" i="124"/>
  <c r="F246" i="124"/>
  <c r="F249" i="124"/>
  <c r="F252" i="124"/>
  <c r="F253" i="124"/>
  <c r="F254" i="124"/>
  <c r="F264" i="124"/>
  <c r="F265" i="124"/>
  <c r="F276" i="124"/>
  <c r="G280" i="124"/>
  <c r="G283" i="124"/>
  <c r="G284" i="124"/>
  <c r="G286" i="124"/>
  <c r="G287" i="124"/>
  <c r="G289" i="124"/>
  <c r="G292" i="124"/>
  <c r="G293" i="124"/>
  <c r="G294" i="124"/>
  <c r="G297" i="124"/>
  <c r="G304" i="124"/>
  <c r="G305" i="124"/>
  <c r="G309" i="124"/>
  <c r="G310" i="124"/>
  <c r="G312" i="124"/>
  <c r="G313" i="124"/>
  <c r="G316" i="124"/>
  <c r="G317" i="124"/>
  <c r="G318" i="124"/>
  <c r="G321" i="124"/>
  <c r="F338" i="124"/>
  <c r="F339" i="124"/>
  <c r="F341" i="124"/>
  <c r="F342" i="124"/>
  <c r="F347" i="124"/>
  <c r="F359" i="124"/>
  <c r="F360" i="124"/>
  <c r="F372" i="124"/>
  <c r="F373" i="124"/>
  <c r="F391" i="124"/>
  <c r="F409" i="124"/>
  <c r="F410" i="124"/>
  <c r="F430" i="124"/>
  <c r="F431" i="124"/>
  <c r="F438" i="124"/>
  <c r="F439" i="124"/>
  <c r="G501" i="124"/>
  <c r="G520" i="124"/>
  <c r="F538" i="124"/>
  <c r="G621" i="124"/>
  <c r="G628" i="124"/>
  <c r="E627" i="124"/>
  <c r="G627" i="124" s="1"/>
  <c r="E225" i="124"/>
  <c r="D315" i="124"/>
  <c r="D308" i="124" s="1"/>
  <c r="G554" i="124"/>
  <c r="G562" i="124"/>
  <c r="G563" i="124"/>
  <c r="G564" i="124"/>
  <c r="G567" i="124"/>
  <c r="F577" i="124"/>
  <c r="G579" i="124"/>
  <c r="G580" i="124"/>
  <c r="G581" i="124"/>
  <c r="G584" i="124"/>
  <c r="F646" i="124"/>
  <c r="G650" i="124"/>
  <c r="F670" i="124"/>
  <c r="G674" i="124"/>
  <c r="G691" i="124"/>
  <c r="G692" i="124"/>
  <c r="G693" i="124"/>
  <c r="G697" i="124"/>
  <c r="G712" i="124"/>
  <c r="G713" i="124"/>
  <c r="G714" i="124"/>
  <c r="G717" i="124"/>
  <c r="G720" i="124"/>
  <c r="G721" i="124"/>
  <c r="G722" i="124"/>
  <c r="G725" i="124"/>
  <c r="G728" i="124"/>
  <c r="G729" i="124"/>
  <c r="D732" i="124"/>
  <c r="D731" i="124" s="1"/>
  <c r="G733" i="124"/>
  <c r="G734" i="124"/>
  <c r="F739" i="124"/>
  <c r="G752" i="124"/>
  <c r="G753" i="124"/>
  <c r="G754" i="124"/>
  <c r="G757" i="124"/>
  <c r="G761" i="124"/>
  <c r="G762" i="124"/>
  <c r="G763" i="124"/>
  <c r="G767" i="124"/>
  <c r="F782" i="124"/>
  <c r="F797" i="124"/>
  <c r="D796" i="124"/>
  <c r="F783" i="124"/>
  <c r="F784" i="124"/>
  <c r="F787" i="124"/>
  <c r="F789" i="124"/>
  <c r="F790" i="124"/>
  <c r="F791" i="124"/>
  <c r="F794" i="124"/>
  <c r="E781" i="124"/>
  <c r="G801" i="124"/>
  <c r="G802" i="124"/>
  <c r="G803" i="124"/>
  <c r="G815" i="124"/>
  <c r="D813" i="124"/>
  <c r="F834" i="124"/>
  <c r="F836" i="124"/>
  <c r="F837" i="124"/>
  <c r="D841" i="124"/>
  <c r="G845" i="124"/>
  <c r="G846" i="124"/>
  <c r="G848" i="124"/>
  <c r="G849" i="124"/>
  <c r="G851" i="124"/>
  <c r="G853" i="124"/>
  <c r="G854" i="124"/>
  <c r="G855" i="124"/>
  <c r="G858" i="124"/>
  <c r="G859" i="124"/>
  <c r="G862" i="124"/>
  <c r="G863" i="124"/>
  <c r="G866" i="124"/>
  <c r="G867" i="124"/>
  <c r="G869" i="124"/>
  <c r="G870" i="124"/>
  <c r="G871" i="124"/>
  <c r="G874" i="124"/>
  <c r="G880" i="124"/>
  <c r="G881" i="124"/>
  <c r="G882" i="124"/>
  <c r="G885" i="124"/>
  <c r="G889" i="124"/>
  <c r="G890" i="124"/>
  <c r="G897" i="124"/>
  <c r="G898" i="124"/>
  <c r="G900" i="124"/>
  <c r="G901" i="124"/>
  <c r="G905" i="124"/>
  <c r="G906" i="124"/>
  <c r="G909" i="124"/>
  <c r="G912" i="124"/>
  <c r="G913" i="124"/>
  <c r="G914" i="124"/>
  <c r="G916" i="124"/>
  <c r="G917" i="124"/>
  <c r="G918" i="124"/>
  <c r="G921" i="124"/>
  <c r="G927" i="124"/>
  <c r="G928" i="124"/>
  <c r="G930" i="124"/>
  <c r="G931" i="124"/>
  <c r="G934" i="124"/>
  <c r="G943" i="124"/>
  <c r="G944" i="124"/>
  <c r="G947" i="124"/>
  <c r="G950" i="124"/>
  <c r="G951" i="124"/>
  <c r="G953" i="124"/>
  <c r="G954" i="124"/>
  <c r="G957" i="124"/>
  <c r="G958" i="124"/>
  <c r="F967" i="124"/>
  <c r="F968" i="124"/>
  <c r="F970" i="124"/>
  <c r="F972" i="124"/>
  <c r="F973" i="124"/>
  <c r="F976" i="124"/>
  <c r="F977" i="124"/>
  <c r="F979" i="124"/>
  <c r="F980" i="124"/>
  <c r="F983" i="124"/>
  <c r="F984" i="124"/>
  <c r="F697" i="124"/>
  <c r="F691" i="124"/>
  <c r="F692" i="124"/>
  <c r="F693" i="124"/>
  <c r="F678" i="124"/>
  <c r="F673" i="124"/>
  <c r="F674" i="124"/>
  <c r="F654" i="124"/>
  <c r="F649" i="124"/>
  <c r="F650" i="124"/>
  <c r="F628" i="124"/>
  <c r="F621" i="124"/>
  <c r="F608" i="124"/>
  <c r="F592" i="124"/>
  <c r="F593" i="124"/>
  <c r="F594" i="124"/>
  <c r="F603" i="124"/>
  <c r="F604" i="124"/>
  <c r="F584" i="124"/>
  <c r="F579" i="124"/>
  <c r="F580" i="124"/>
  <c r="F581" i="124"/>
  <c r="F133" i="124"/>
  <c r="F149" i="124"/>
  <c r="F150" i="124"/>
  <c r="F533" i="124"/>
  <c r="F534" i="124"/>
  <c r="F567" i="124"/>
  <c r="F562" i="124"/>
  <c r="F563" i="124"/>
  <c r="F564" i="124"/>
  <c r="F554" i="124"/>
  <c r="F549" i="124"/>
  <c r="F550" i="124"/>
  <c r="F551" i="124"/>
  <c r="F536" i="124"/>
  <c r="F542" i="124"/>
  <c r="F537" i="124"/>
  <c r="E514" i="124"/>
  <c r="F514" i="124" s="1"/>
  <c r="F520" i="124"/>
  <c r="G515" i="124"/>
  <c r="F436" i="124"/>
  <c r="F515" i="124"/>
  <c r="F516" i="124"/>
  <c r="F501" i="124"/>
  <c r="F496" i="124"/>
  <c r="F497" i="124"/>
  <c r="E453" i="124"/>
  <c r="G453" i="124" s="1"/>
  <c r="F454" i="124"/>
  <c r="F447" i="124"/>
  <c r="F442" i="124"/>
  <c r="F443" i="124"/>
  <c r="F444" i="124"/>
  <c r="F420" i="124"/>
  <c r="F413" i="124"/>
  <c r="F415" i="124"/>
  <c r="F416" i="124"/>
  <c r="E412" i="124"/>
  <c r="F399" i="124"/>
  <c r="F395" i="124"/>
  <c r="F396" i="124"/>
  <c r="F385" i="124"/>
  <c r="F380" i="124"/>
  <c r="F381" i="124"/>
  <c r="F382" i="124"/>
  <c r="G362" i="124"/>
  <c r="G123" i="124"/>
  <c r="F370" i="124"/>
  <c r="F362" i="124"/>
  <c r="F363" i="124"/>
  <c r="F351" i="124"/>
  <c r="G333" i="124"/>
  <c r="F333" i="124"/>
  <c r="F334" i="124"/>
  <c r="F331" i="124"/>
  <c r="G331" i="124"/>
  <c r="F269" i="124"/>
  <c r="F316" i="124"/>
  <c r="F318" i="124"/>
  <c r="F312" i="124"/>
  <c r="F313" i="124"/>
  <c r="F297" i="124"/>
  <c r="F292" i="124"/>
  <c r="F293" i="124"/>
  <c r="F294" i="124"/>
  <c r="F287" i="124"/>
  <c r="F289" i="124"/>
  <c r="F280" i="124"/>
  <c r="E251" i="124"/>
  <c r="F271" i="124"/>
  <c r="F272" i="124"/>
  <c r="F273" i="124"/>
  <c r="F241" i="124"/>
  <c r="F242" i="124"/>
  <c r="F127" i="124"/>
  <c r="D125" i="124"/>
  <c r="D120" i="124" s="1"/>
  <c r="G236" i="124"/>
  <c r="F236" i="124"/>
  <c r="G229" i="124"/>
  <c r="G231" i="124"/>
  <c r="F229" i="124"/>
  <c r="F231" i="124"/>
  <c r="F232" i="124"/>
  <c r="F164" i="124"/>
  <c r="F162" i="124"/>
  <c r="F163" i="124"/>
  <c r="F221" i="124"/>
  <c r="F222" i="124"/>
  <c r="F123" i="124"/>
  <c r="F213" i="124"/>
  <c r="F214" i="124"/>
  <c r="F199" i="124"/>
  <c r="F193" i="124"/>
  <c r="F194" i="124"/>
  <c r="F122" i="124"/>
  <c r="F190" i="124"/>
  <c r="F191" i="124"/>
  <c r="F181" i="124"/>
  <c r="F176" i="124"/>
  <c r="F177" i="124"/>
  <c r="F178" i="124"/>
  <c r="F130" i="124"/>
  <c r="F160" i="124"/>
  <c r="F117" i="124"/>
  <c r="F113" i="124"/>
  <c r="G89" i="124"/>
  <c r="G91" i="124"/>
  <c r="F92" i="124"/>
  <c r="F91" i="124"/>
  <c r="F89" i="124"/>
  <c r="F105" i="124"/>
  <c r="F106" i="124"/>
  <c r="F107" i="124"/>
  <c r="F86" i="124"/>
  <c r="F77" i="124"/>
  <c r="F74" i="124"/>
  <c r="F63" i="124"/>
  <c r="F52" i="124"/>
  <c r="F46" i="124"/>
  <c r="D11" i="124"/>
  <c r="D7" i="124" s="1"/>
  <c r="F41" i="124"/>
  <c r="F31" i="124"/>
  <c r="F26" i="124"/>
  <c r="F21" i="124"/>
  <c r="F17" i="124"/>
  <c r="F13" i="124"/>
  <c r="E12" i="124"/>
  <c r="F12" i="124" s="1"/>
  <c r="F8" i="124"/>
  <c r="F4" i="124"/>
  <c r="F67" i="124"/>
  <c r="D226" i="124"/>
  <c r="G241" i="124"/>
  <c r="G249" i="124"/>
  <c r="G31" i="124"/>
  <c r="E244" i="124"/>
  <c r="D268" i="124"/>
  <c r="D434" i="124"/>
  <c r="E495" i="124"/>
  <c r="G495" i="124" s="1"/>
  <c r="D529" i="124"/>
  <c r="D530" i="124"/>
  <c r="F530" i="124" s="1"/>
  <c r="D576" i="124"/>
  <c r="F605" i="124"/>
  <c r="E616" i="124"/>
  <c r="F617" i="124"/>
  <c r="E626" i="124"/>
  <c r="G633" i="124"/>
  <c r="D645" i="124"/>
  <c r="F645" i="124" s="1"/>
  <c r="G646" i="124"/>
  <c r="G649" i="124"/>
  <c r="G654" i="124"/>
  <c r="D669" i="124"/>
  <c r="F669" i="124" s="1"/>
  <c r="G670" i="124"/>
  <c r="D672" i="124"/>
  <c r="F672" i="124" s="1"/>
  <c r="G673" i="124"/>
  <c r="G678" i="124"/>
  <c r="F633" i="124"/>
  <c r="E732" i="124"/>
  <c r="F732" i="124" s="1"/>
  <c r="F803" i="124"/>
  <c r="E808" i="124"/>
  <c r="F809" i="124"/>
  <c r="E814" i="124"/>
  <c r="F814" i="124" s="1"/>
  <c r="F815" i="124"/>
  <c r="F820" i="124"/>
  <c r="G9" i="123"/>
  <c r="F904" i="124" l="1"/>
  <c r="G942" i="124"/>
  <c r="F942" i="124"/>
  <c r="E731" i="124"/>
  <c r="G393" i="124"/>
  <c r="F76" i="124"/>
  <c r="G514" i="124"/>
  <c r="G279" i="124"/>
  <c r="F279" i="124"/>
  <c r="E126" i="124"/>
  <c r="E175" i="124"/>
  <c r="G175" i="124" s="1"/>
  <c r="G345" i="124"/>
  <c r="F345" i="124"/>
  <c r="F346" i="124"/>
  <c r="G121" i="124"/>
  <c r="F121" i="124"/>
  <c r="F627" i="124"/>
  <c r="G645" i="124"/>
  <c r="D626" i="124"/>
  <c r="G626" i="124" s="1"/>
  <c r="F453" i="124"/>
  <c r="G669" i="124"/>
  <c r="F796" i="124"/>
  <c r="D781" i="124"/>
  <c r="F781" i="124" s="1"/>
  <c r="F841" i="124"/>
  <c r="D840" i="124"/>
  <c r="E513" i="124"/>
  <c r="E344" i="124" s="1"/>
  <c r="F326" i="124"/>
  <c r="G326" i="124"/>
  <c r="E315" i="124"/>
  <c r="G127" i="124"/>
  <c r="G12" i="124"/>
  <c r="E11" i="124"/>
  <c r="G11" i="124" s="1"/>
  <c r="G814" i="124"/>
  <c r="E813" i="124"/>
  <c r="G813" i="124" s="1"/>
  <c r="G808" i="124"/>
  <c r="E807" i="124"/>
  <c r="F626" i="124"/>
  <c r="E625" i="124"/>
  <c r="G616" i="124"/>
  <c r="E615" i="124"/>
  <c r="D267" i="124"/>
  <c r="F268" i="124"/>
  <c r="F495" i="124"/>
  <c r="F226" i="124"/>
  <c r="D225" i="124"/>
  <c r="D3" i="124"/>
  <c r="F808" i="124"/>
  <c r="G732" i="124"/>
  <c r="G672" i="124"/>
  <c r="F616" i="124"/>
  <c r="D648" i="124"/>
  <c r="D575" i="124"/>
  <c r="F575" i="124" s="1"/>
  <c r="F576" i="124"/>
  <c r="F529" i="124"/>
  <c r="F434" i="124"/>
  <c r="D412" i="124"/>
  <c r="G529" i="124"/>
  <c r="G412" i="124" l="1"/>
  <c r="D625" i="124"/>
  <c r="F175" i="124"/>
  <c r="D812" i="124"/>
  <c r="F840" i="124"/>
  <c r="G781" i="124"/>
  <c r="E308" i="124"/>
  <c r="G315" i="124"/>
  <c r="F315" i="124"/>
  <c r="F11" i="124"/>
  <c r="E7" i="124"/>
  <c r="G7" i="124" s="1"/>
  <c r="G731" i="124"/>
  <c r="F731" i="124"/>
  <c r="D129" i="124"/>
  <c r="F225" i="124"/>
  <c r="G225" i="124"/>
  <c r="F267" i="124"/>
  <c r="D251" i="124"/>
  <c r="G615" i="124"/>
  <c r="F615" i="124"/>
  <c r="G807" i="124"/>
  <c r="E806" i="124"/>
  <c r="F807" i="124"/>
  <c r="E812" i="124"/>
  <c r="G812" i="124" s="1"/>
  <c r="F813" i="124"/>
  <c r="F412" i="124"/>
  <c r="D513" i="124"/>
  <c r="D344" i="124" s="1"/>
  <c r="F648" i="124"/>
  <c r="G648" i="124"/>
  <c r="G126" i="124"/>
  <c r="E125" i="124"/>
  <c r="F126" i="124"/>
  <c r="G5" i="123"/>
  <c r="G6" i="123"/>
  <c r="G10" i="123"/>
  <c r="G14" i="123"/>
  <c r="G15" i="123"/>
  <c r="G16" i="123"/>
  <c r="G18" i="123"/>
  <c r="G19" i="123"/>
  <c r="G20" i="123"/>
  <c r="G22" i="123"/>
  <c r="G23" i="123"/>
  <c r="G24" i="123"/>
  <c r="G25" i="123"/>
  <c r="G27" i="123"/>
  <c r="G28" i="123"/>
  <c r="G29" i="123"/>
  <c r="G32" i="123"/>
  <c r="G33" i="123"/>
  <c r="G34" i="123"/>
  <c r="G35" i="123"/>
  <c r="G36" i="123"/>
  <c r="G38" i="123"/>
  <c r="G39" i="123"/>
  <c r="G41" i="123"/>
  <c r="G42" i="123"/>
  <c r="G43" i="123"/>
  <c r="G46" i="123"/>
  <c r="G47" i="123"/>
  <c r="G48" i="123"/>
  <c r="G49" i="123"/>
  <c r="G50" i="123"/>
  <c r="G52" i="123"/>
  <c r="G53" i="123"/>
  <c r="G54" i="123"/>
  <c r="G55" i="123"/>
  <c r="G56" i="123"/>
  <c r="G57" i="123"/>
  <c r="G58" i="123"/>
  <c r="G59" i="123"/>
  <c r="G60" i="123"/>
  <c r="G61" i="123"/>
  <c r="G63" i="123"/>
  <c r="G64" i="123"/>
  <c r="G65" i="123"/>
  <c r="G67" i="123"/>
  <c r="G69" i="123"/>
  <c r="G71" i="123"/>
  <c r="G73" i="123"/>
  <c r="G76" i="123"/>
  <c r="G77" i="123"/>
  <c r="G78" i="123"/>
  <c r="G79" i="123"/>
  <c r="G80" i="123"/>
  <c r="G82" i="123"/>
  <c r="G83" i="123"/>
  <c r="G85" i="123"/>
  <c r="G86" i="123"/>
  <c r="G88" i="123"/>
  <c r="G91" i="123"/>
  <c r="G92" i="123"/>
  <c r="G93" i="123"/>
  <c r="G94" i="123"/>
  <c r="G95" i="123"/>
  <c r="G96" i="123"/>
  <c r="G97" i="123"/>
  <c r="G98" i="123"/>
  <c r="G99" i="123"/>
  <c r="G100" i="123"/>
  <c r="G101" i="123"/>
  <c r="G102" i="123"/>
  <c r="G106" i="123"/>
  <c r="G107" i="123"/>
  <c r="G108" i="123"/>
  <c r="G110" i="123"/>
  <c r="G112" i="123"/>
  <c r="G113" i="123"/>
  <c r="G114" i="123"/>
  <c r="G116" i="123"/>
  <c r="G130" i="123"/>
  <c r="G151" i="123"/>
  <c r="G152" i="123"/>
  <c r="G153" i="123"/>
  <c r="G154" i="123"/>
  <c r="G158" i="123"/>
  <c r="G165" i="123"/>
  <c r="G167" i="123"/>
  <c r="G168" i="123"/>
  <c r="G176" i="123"/>
  <c r="G177" i="123"/>
  <c r="G179" i="123"/>
  <c r="G180" i="123"/>
  <c r="G181" i="123"/>
  <c r="G182" i="123"/>
  <c r="G183" i="123"/>
  <c r="G184" i="123"/>
  <c r="G185" i="123"/>
  <c r="G186" i="123"/>
  <c r="G189" i="123"/>
  <c r="G192" i="123"/>
  <c r="G193" i="123"/>
  <c r="G194" i="123"/>
  <c r="G195" i="123"/>
  <c r="G197" i="123"/>
  <c r="G198" i="123"/>
  <c r="G199" i="123"/>
  <c r="G200" i="123"/>
  <c r="G201" i="123"/>
  <c r="G202" i="123"/>
  <c r="G203" i="123"/>
  <c r="G204" i="123"/>
  <c r="G206" i="123"/>
  <c r="G207" i="123"/>
  <c r="G209" i="123"/>
  <c r="G212" i="123"/>
  <c r="G213" i="123"/>
  <c r="G215" i="123"/>
  <c r="G216" i="123"/>
  <c r="G217" i="123"/>
  <c r="G220" i="123"/>
  <c r="G221" i="123"/>
  <c r="G227" i="123"/>
  <c r="G230" i="123"/>
  <c r="G231" i="123"/>
  <c r="G233" i="123"/>
  <c r="G234" i="123"/>
  <c r="G235" i="123"/>
  <c r="G238" i="123"/>
  <c r="G242" i="123"/>
  <c r="G243" i="123"/>
  <c r="G245" i="123"/>
  <c r="G250" i="123"/>
  <c r="G251" i="123"/>
  <c r="G252" i="123"/>
  <c r="G253" i="123"/>
  <c r="G254" i="123"/>
  <c r="G255" i="123"/>
  <c r="G256" i="123"/>
  <c r="G257" i="123"/>
  <c r="G258" i="123"/>
  <c r="G261" i="123"/>
  <c r="G269" i="123"/>
  <c r="G270" i="123"/>
  <c r="G272" i="123"/>
  <c r="G276" i="123"/>
  <c r="G277" i="123"/>
  <c r="G280" i="123"/>
  <c r="G283" i="123"/>
  <c r="G285" i="123"/>
  <c r="G286" i="123"/>
  <c r="G290" i="123"/>
  <c r="G291" i="123"/>
  <c r="G293" i="123"/>
  <c r="G294" i="123"/>
  <c r="G295" i="123"/>
  <c r="G296" i="123"/>
  <c r="G297" i="123"/>
  <c r="G298" i="123"/>
  <c r="G301" i="123"/>
  <c r="G302" i="123"/>
  <c r="G306" i="123"/>
  <c r="G309" i="123"/>
  <c r="G314" i="123"/>
  <c r="G315" i="123"/>
  <c r="G317" i="123"/>
  <c r="G318" i="123"/>
  <c r="G319" i="123"/>
  <c r="G320" i="123"/>
  <c r="G323" i="123"/>
  <c r="G326" i="123"/>
  <c r="G327" i="123"/>
  <c r="G330" i="123"/>
  <c r="G333" i="123"/>
  <c r="G339" i="123"/>
  <c r="G340" i="123"/>
  <c r="G342" i="123"/>
  <c r="G343" i="123"/>
  <c r="G344" i="123"/>
  <c r="G345" i="123"/>
  <c r="G346" i="123"/>
  <c r="G347" i="123"/>
  <c r="G348" i="123"/>
  <c r="G351" i="123"/>
  <c r="G354" i="123"/>
  <c r="G355" i="123"/>
  <c r="G356" i="123"/>
  <c r="G357" i="123"/>
  <c r="G358" i="123"/>
  <c r="G359" i="123"/>
  <c r="G364" i="123"/>
  <c r="G365" i="123"/>
  <c r="G366" i="123"/>
  <c r="G367" i="123"/>
  <c r="G368" i="123"/>
  <c r="G369" i="123"/>
  <c r="G373" i="123"/>
  <c r="G374" i="123"/>
  <c r="G376" i="123"/>
  <c r="G377" i="123"/>
  <c r="G378" i="123"/>
  <c r="G379" i="123"/>
  <c r="G380" i="123"/>
  <c r="G382" i="123"/>
  <c r="G384" i="123"/>
  <c r="G387" i="123"/>
  <c r="G388" i="123"/>
  <c r="G390" i="123"/>
  <c r="G391" i="123"/>
  <c r="G392" i="123"/>
  <c r="G393" i="123"/>
  <c r="G394" i="123"/>
  <c r="G395" i="123"/>
  <c r="G396" i="123"/>
  <c r="G397" i="123"/>
  <c r="G398" i="123"/>
  <c r="G401" i="123"/>
  <c r="G404" i="123"/>
  <c r="G407" i="123"/>
  <c r="G408" i="123"/>
  <c r="G409" i="123"/>
  <c r="G411" i="123"/>
  <c r="G412" i="123"/>
  <c r="G413" i="123"/>
  <c r="G414" i="123"/>
  <c r="G415" i="123"/>
  <c r="G416" i="123"/>
  <c r="G417" i="123"/>
  <c r="G418" i="123"/>
  <c r="G419" i="123"/>
  <c r="G422" i="123"/>
  <c r="G423" i="123"/>
  <c r="G430" i="123"/>
  <c r="G434" i="123"/>
  <c r="G435" i="123"/>
  <c r="G437" i="123"/>
  <c r="G440" i="123"/>
  <c r="G441" i="123"/>
  <c r="G442" i="123"/>
  <c r="G443" i="123"/>
  <c r="G444" i="123"/>
  <c r="G445" i="123"/>
  <c r="G446" i="123"/>
  <c r="G447" i="123"/>
  <c r="G448" i="123"/>
  <c r="G449" i="123"/>
  <c r="G450" i="123"/>
  <c r="G451" i="123"/>
  <c r="G452" i="123"/>
  <c r="G453" i="123"/>
  <c r="G454" i="123"/>
  <c r="G455" i="123"/>
  <c r="G456" i="123"/>
  <c r="G457" i="123"/>
  <c r="G458" i="123"/>
  <c r="G459" i="123"/>
  <c r="G460" i="123"/>
  <c r="G461" i="123"/>
  <c r="G462" i="123"/>
  <c r="G463" i="123"/>
  <c r="G464" i="123"/>
  <c r="G465" i="123"/>
  <c r="G466" i="123"/>
  <c r="G467" i="123"/>
  <c r="G468" i="123"/>
  <c r="G469" i="123"/>
  <c r="G470" i="123"/>
  <c r="G471" i="123"/>
  <c r="G472" i="123"/>
  <c r="G473" i="123"/>
  <c r="G474" i="123"/>
  <c r="G475" i="123"/>
  <c r="G476" i="123"/>
  <c r="G477" i="123"/>
  <c r="G483" i="123"/>
  <c r="G485" i="123"/>
  <c r="G487" i="123"/>
  <c r="G488" i="123"/>
  <c r="G489" i="123"/>
  <c r="G490" i="123"/>
  <c r="G491" i="123"/>
  <c r="G492" i="123"/>
  <c r="G493" i="123"/>
  <c r="G494" i="123"/>
  <c r="G495" i="123"/>
  <c r="G496" i="123"/>
  <c r="G497" i="123"/>
  <c r="G502" i="123"/>
  <c r="G503" i="123"/>
  <c r="G505" i="123"/>
  <c r="G506" i="123"/>
  <c r="G507" i="123"/>
  <c r="G508" i="123"/>
  <c r="G509" i="123"/>
  <c r="G510" i="123"/>
  <c r="G511" i="123"/>
  <c r="G512" i="123"/>
  <c r="G519" i="123"/>
  <c r="G523" i="123"/>
  <c r="G524" i="123"/>
  <c r="G525" i="123"/>
  <c r="G527" i="123"/>
  <c r="G528" i="123"/>
  <c r="G529" i="123"/>
  <c r="G530" i="123"/>
  <c r="G531" i="123"/>
  <c r="G532" i="123"/>
  <c r="G536" i="123"/>
  <c r="G537" i="123"/>
  <c r="G539" i="123"/>
  <c r="G540" i="123"/>
  <c r="G541" i="123"/>
  <c r="G542" i="123"/>
  <c r="G543" i="123"/>
  <c r="G544" i="123"/>
  <c r="G545" i="123"/>
  <c r="G549" i="123"/>
  <c r="G550" i="123"/>
  <c r="G552" i="123"/>
  <c r="G553" i="123"/>
  <c r="G554" i="123"/>
  <c r="G555" i="123"/>
  <c r="G556" i="123"/>
  <c r="G557" i="123"/>
  <c r="G558" i="123"/>
  <c r="G566" i="123"/>
  <c r="G567" i="123"/>
  <c r="G569" i="123"/>
  <c r="G570" i="123"/>
  <c r="G571" i="123"/>
  <c r="G572" i="123"/>
  <c r="G573" i="123"/>
  <c r="G575" i="123"/>
  <c r="G579" i="123"/>
  <c r="G580" i="123"/>
  <c r="G581" i="123"/>
  <c r="G582" i="123"/>
  <c r="G583" i="123"/>
  <c r="G584" i="123"/>
  <c r="G585" i="123"/>
  <c r="G586" i="123"/>
  <c r="G590" i="123"/>
  <c r="G591" i="123"/>
  <c r="G593" i="123"/>
  <c r="G594" i="123"/>
  <c r="G595" i="123"/>
  <c r="G596" i="123"/>
  <c r="G597" i="123"/>
  <c r="G598" i="123"/>
  <c r="G602" i="123"/>
  <c r="G603" i="123"/>
  <c r="G604" i="123"/>
  <c r="G606" i="123"/>
  <c r="G607" i="123"/>
  <c r="G613" i="123"/>
  <c r="G615" i="123"/>
  <c r="G616" i="123"/>
  <c r="G618" i="123"/>
  <c r="G619" i="123"/>
  <c r="G620" i="123"/>
  <c r="G621" i="123"/>
  <c r="G622" i="123"/>
  <c r="G623" i="123"/>
  <c r="G624" i="123"/>
  <c r="G625" i="123"/>
  <c r="G626" i="123"/>
  <c r="G627" i="123"/>
  <c r="G628" i="123"/>
  <c r="G631" i="123"/>
  <c r="G635" i="123"/>
  <c r="G636" i="123"/>
  <c r="G637" i="123"/>
  <c r="G639" i="123"/>
  <c r="G640" i="123"/>
  <c r="G641" i="123"/>
  <c r="G642" i="123"/>
  <c r="G643" i="123"/>
  <c r="G644" i="123"/>
  <c r="G645" i="123"/>
  <c r="G646" i="123"/>
  <c r="G647" i="123"/>
  <c r="G648" i="123"/>
  <c r="G649" i="123"/>
  <c r="G650" i="123"/>
  <c r="G651" i="123"/>
  <c r="G652" i="123"/>
  <c r="G655" i="123"/>
  <c r="G659" i="123"/>
  <c r="G660" i="123"/>
  <c r="G661" i="123"/>
  <c r="G663" i="123"/>
  <c r="G664" i="123"/>
  <c r="G665" i="123"/>
  <c r="G666" i="123"/>
  <c r="G667" i="123"/>
  <c r="G668" i="123"/>
  <c r="G669" i="123"/>
  <c r="G670" i="123"/>
  <c r="G671" i="123"/>
  <c r="G672" i="123"/>
  <c r="G673" i="123"/>
  <c r="G674" i="123"/>
  <c r="G678" i="123"/>
  <c r="G679" i="123"/>
  <c r="G680" i="123"/>
  <c r="G682" i="123"/>
  <c r="G683" i="123"/>
  <c r="G684" i="123"/>
  <c r="G685" i="123"/>
  <c r="G686" i="123"/>
  <c r="G687" i="123"/>
  <c r="G688" i="123"/>
  <c r="G689" i="123"/>
  <c r="G690" i="123"/>
  <c r="G691" i="123"/>
  <c r="G692" i="123"/>
  <c r="G693" i="123"/>
  <c r="G694" i="123"/>
  <c r="G695" i="123"/>
  <c r="G699" i="123"/>
  <c r="G700" i="123"/>
  <c r="G702" i="123"/>
  <c r="G703" i="123"/>
  <c r="G707" i="123"/>
  <c r="G708" i="123"/>
  <c r="G710" i="123"/>
  <c r="G711" i="123"/>
  <c r="G714" i="123"/>
  <c r="G719" i="123"/>
  <c r="G721" i="123"/>
  <c r="G722" i="123"/>
  <c r="G724" i="123"/>
  <c r="G725" i="123"/>
  <c r="G726" i="123"/>
  <c r="G727" i="123"/>
  <c r="G728" i="123"/>
  <c r="G729" i="123"/>
  <c r="G730" i="123"/>
  <c r="G732" i="123"/>
  <c r="G733" i="123"/>
  <c r="G734" i="123"/>
  <c r="G735" i="123"/>
  <c r="G739" i="123"/>
  <c r="G740" i="123"/>
  <c r="G742" i="123"/>
  <c r="G743" i="123"/>
  <c r="G744" i="123"/>
  <c r="G748" i="123"/>
  <c r="G749" i="123"/>
  <c r="G750" i="123"/>
  <c r="G752" i="123"/>
  <c r="G753" i="123"/>
  <c r="G754" i="123"/>
  <c r="G755" i="123"/>
  <c r="G756" i="123"/>
  <c r="G757" i="123"/>
  <c r="G758" i="123"/>
  <c r="G759" i="123"/>
  <c r="G760" i="123"/>
  <c r="G761" i="123"/>
  <c r="G762" i="123"/>
  <c r="G763" i="123"/>
  <c r="G764" i="123"/>
  <c r="G769" i="123"/>
  <c r="G770" i="123"/>
  <c r="G772" i="123"/>
  <c r="G776" i="123"/>
  <c r="G777" i="123"/>
  <c r="G779" i="123"/>
  <c r="G788" i="123"/>
  <c r="G789" i="123"/>
  <c r="G794" i="123"/>
  <c r="G795" i="123"/>
  <c r="G800" i="123"/>
  <c r="G802" i="123"/>
  <c r="G803" i="123"/>
  <c r="G805" i="123"/>
  <c r="G806" i="123"/>
  <c r="G807" i="123"/>
  <c r="G808" i="123"/>
  <c r="G809" i="123"/>
  <c r="G810" i="123"/>
  <c r="G811" i="123"/>
  <c r="G812" i="123"/>
  <c r="G813" i="123"/>
  <c r="G814" i="123"/>
  <c r="G815" i="123"/>
  <c r="G816" i="123"/>
  <c r="G817" i="123"/>
  <c r="G819" i="123"/>
  <c r="G822" i="123"/>
  <c r="G831" i="123"/>
  <c r="G834" i="123"/>
  <c r="G836" i="123"/>
  <c r="G840" i="123"/>
  <c r="G841" i="123"/>
  <c r="G844" i="123"/>
  <c r="G845" i="123"/>
  <c r="G848" i="123"/>
  <c r="G849" i="123"/>
  <c r="G852" i="123"/>
  <c r="G856" i="123"/>
  <c r="G857" i="123"/>
  <c r="G859" i="123"/>
  <c r="G860" i="123"/>
  <c r="G861" i="123"/>
  <c r="G862" i="123"/>
  <c r="G863" i="123"/>
  <c r="G867" i="123"/>
  <c r="G868" i="123"/>
  <c r="G870" i="123"/>
  <c r="G871" i="123"/>
  <c r="G872" i="123"/>
  <c r="G875" i="123"/>
  <c r="G876" i="123"/>
  <c r="G879" i="123"/>
  <c r="G882" i="123"/>
  <c r="G883" i="123"/>
  <c r="G887" i="123"/>
  <c r="G888" i="123"/>
  <c r="G890" i="123"/>
  <c r="G891" i="123"/>
  <c r="G895" i="123"/>
  <c r="G899" i="123"/>
  <c r="G900" i="123"/>
  <c r="G902" i="123"/>
  <c r="G903" i="123"/>
  <c r="G904" i="123"/>
  <c r="G905" i="123"/>
  <c r="G908" i="123"/>
  <c r="G911" i="123"/>
  <c r="G912" i="123"/>
  <c r="G914" i="123"/>
  <c r="G915" i="123"/>
  <c r="G916" i="123"/>
  <c r="G917" i="123"/>
  <c r="G918" i="123"/>
  <c r="G919" i="123"/>
  <c r="G920" i="123"/>
  <c r="G924" i="123"/>
  <c r="G925" i="123"/>
  <c r="G927" i="123"/>
  <c r="G928" i="123"/>
  <c r="G931" i="123"/>
  <c r="G934" i="123"/>
  <c r="G935" i="123"/>
  <c r="G938" i="123"/>
  <c r="G948" i="123"/>
  <c r="G950" i="123"/>
  <c r="G953" i="123"/>
  <c r="G954" i="123"/>
  <c r="G957" i="123"/>
  <c r="G960" i="123"/>
  <c r="G961" i="123"/>
  <c r="G965" i="123"/>
  <c r="F9" i="123"/>
  <c r="F10" i="123"/>
  <c r="F14" i="123"/>
  <c r="F15" i="123"/>
  <c r="F16" i="123"/>
  <c r="F18" i="123"/>
  <c r="F19" i="123"/>
  <c r="F20" i="123"/>
  <c r="F22" i="123"/>
  <c r="F23" i="123"/>
  <c r="F24" i="123"/>
  <c r="F25" i="123"/>
  <c r="F27" i="123"/>
  <c r="F28" i="123"/>
  <c r="F29" i="123"/>
  <c r="F30" i="123"/>
  <c r="F32" i="123"/>
  <c r="F33" i="123"/>
  <c r="F34" i="123"/>
  <c r="F35" i="123"/>
  <c r="F36" i="123"/>
  <c r="F38" i="123"/>
  <c r="F39" i="123"/>
  <c r="F41" i="123"/>
  <c r="F42" i="123"/>
  <c r="F43" i="123"/>
  <c r="F44" i="123"/>
  <c r="F46" i="123"/>
  <c r="F47" i="123"/>
  <c r="F48" i="123"/>
  <c r="F49" i="123"/>
  <c r="F50" i="123"/>
  <c r="F52" i="123"/>
  <c r="F53" i="123"/>
  <c r="F54" i="123"/>
  <c r="F55" i="123"/>
  <c r="F56" i="123"/>
  <c r="F57" i="123"/>
  <c r="F58" i="123"/>
  <c r="F59" i="123"/>
  <c r="F60" i="123"/>
  <c r="F61" i="123"/>
  <c r="F63" i="123"/>
  <c r="F64" i="123"/>
  <c r="F65" i="123"/>
  <c r="F67" i="123"/>
  <c r="F69" i="123"/>
  <c r="F71" i="123"/>
  <c r="F73" i="123"/>
  <c r="F76" i="123"/>
  <c r="F77" i="123"/>
  <c r="F78" i="123"/>
  <c r="F79" i="123"/>
  <c r="F80" i="123"/>
  <c r="F82" i="123"/>
  <c r="F83" i="123"/>
  <c r="F85" i="123"/>
  <c r="F86" i="123"/>
  <c r="F88" i="123"/>
  <c r="F91" i="123"/>
  <c r="F92" i="123"/>
  <c r="F93" i="123"/>
  <c r="F94" i="123"/>
  <c r="F95" i="123"/>
  <c r="F96" i="123"/>
  <c r="F97" i="123"/>
  <c r="F98" i="123"/>
  <c r="F99" i="123"/>
  <c r="F100" i="123"/>
  <c r="F101" i="123"/>
  <c r="F102" i="123"/>
  <c r="F106" i="123"/>
  <c r="F107" i="123"/>
  <c r="F108" i="123"/>
  <c r="F109" i="123"/>
  <c r="F110" i="123"/>
  <c r="F112" i="123"/>
  <c r="F113" i="123"/>
  <c r="F114" i="123"/>
  <c r="F116" i="123"/>
  <c r="F117" i="123"/>
  <c r="F130" i="123"/>
  <c r="F151" i="123"/>
  <c r="F152" i="123"/>
  <c r="F153" i="123"/>
  <c r="F154" i="123"/>
  <c r="F158" i="123"/>
  <c r="F165" i="123"/>
  <c r="F167" i="123"/>
  <c r="F168" i="123"/>
  <c r="F176" i="123"/>
  <c r="F177" i="123"/>
  <c r="F179" i="123"/>
  <c r="F180" i="123"/>
  <c r="F181" i="123"/>
  <c r="F182" i="123"/>
  <c r="F183" i="123"/>
  <c r="F184" i="123"/>
  <c r="F185" i="123"/>
  <c r="F186" i="123"/>
  <c r="F189" i="123"/>
  <c r="F192" i="123"/>
  <c r="F193" i="123"/>
  <c r="F194" i="123"/>
  <c r="F195" i="123"/>
  <c r="F197" i="123"/>
  <c r="F198" i="123"/>
  <c r="F199" i="123"/>
  <c r="F200" i="123"/>
  <c r="F201" i="123"/>
  <c r="F202" i="123"/>
  <c r="F203" i="123"/>
  <c r="F204" i="123"/>
  <c r="F206" i="123"/>
  <c r="F207" i="123"/>
  <c r="F209" i="123"/>
  <c r="F212" i="123"/>
  <c r="F213" i="123"/>
  <c r="F215" i="123"/>
  <c r="F216" i="123"/>
  <c r="F217" i="123"/>
  <c r="F220" i="123"/>
  <c r="F221" i="123"/>
  <c r="F225" i="123"/>
  <c r="F227" i="123"/>
  <c r="F230" i="123"/>
  <c r="F231" i="123"/>
  <c r="F233" i="123"/>
  <c r="F234" i="123"/>
  <c r="F235" i="123"/>
  <c r="F238" i="123"/>
  <c r="F242" i="123"/>
  <c r="F243" i="123"/>
  <c r="F245" i="123"/>
  <c r="F250" i="123"/>
  <c r="F251" i="123"/>
  <c r="F252" i="123"/>
  <c r="F253" i="123"/>
  <c r="F254" i="123"/>
  <c r="F255" i="123"/>
  <c r="F256" i="123"/>
  <c r="F257" i="123"/>
  <c r="F258" i="123"/>
  <c r="F261" i="123"/>
  <c r="F265" i="123"/>
  <c r="F269" i="123"/>
  <c r="F270" i="123"/>
  <c r="F272" i="123"/>
  <c r="F273" i="123"/>
  <c r="F276" i="123"/>
  <c r="F277" i="123"/>
  <c r="F280" i="123"/>
  <c r="F283" i="123"/>
  <c r="F285" i="123"/>
  <c r="F286" i="123"/>
  <c r="F290" i="123"/>
  <c r="F291" i="123"/>
  <c r="F293" i="123"/>
  <c r="F294" i="123"/>
  <c r="F295" i="123"/>
  <c r="F296" i="123"/>
  <c r="F297" i="123"/>
  <c r="F298" i="123"/>
  <c r="F301" i="123"/>
  <c r="F302" i="123"/>
  <c r="F306" i="123"/>
  <c r="F309" i="123"/>
  <c r="F314" i="123"/>
  <c r="F315" i="123"/>
  <c r="F317" i="123"/>
  <c r="F318" i="123"/>
  <c r="F319" i="123"/>
  <c r="F320" i="123"/>
  <c r="F323" i="123"/>
  <c r="F326" i="123"/>
  <c r="F327" i="123"/>
  <c r="F330" i="123"/>
  <c r="F333" i="123"/>
  <c r="F339" i="123"/>
  <c r="F340" i="123"/>
  <c r="F342" i="123"/>
  <c r="F343" i="123"/>
  <c r="F344" i="123"/>
  <c r="F345" i="123"/>
  <c r="F346" i="123"/>
  <c r="F347" i="123"/>
  <c r="F348" i="123"/>
  <c r="F351" i="123"/>
  <c r="F354" i="123"/>
  <c r="F355" i="123"/>
  <c r="F356" i="123"/>
  <c r="F357" i="123"/>
  <c r="F358" i="123"/>
  <c r="F359" i="123"/>
  <c r="F361" i="123"/>
  <c r="F364" i="123"/>
  <c r="F365" i="123"/>
  <c r="F366" i="123"/>
  <c r="F367" i="123"/>
  <c r="F368" i="123"/>
  <c r="F369" i="123"/>
  <c r="F373" i="123"/>
  <c r="F374" i="123"/>
  <c r="F376" i="123"/>
  <c r="F377" i="123"/>
  <c r="F378" i="123"/>
  <c r="F379" i="123"/>
  <c r="F380" i="123"/>
  <c r="F382" i="123"/>
  <c r="F384" i="123"/>
  <c r="F387" i="123"/>
  <c r="F388" i="123"/>
  <c r="F390" i="123"/>
  <c r="F391" i="123"/>
  <c r="F392" i="123"/>
  <c r="F393" i="123"/>
  <c r="F394" i="123"/>
  <c r="F395" i="123"/>
  <c r="F396" i="123"/>
  <c r="F397" i="123"/>
  <c r="F398" i="123"/>
  <c r="F401" i="123"/>
  <c r="F404" i="123"/>
  <c r="F407" i="123"/>
  <c r="F408" i="123"/>
  <c r="F409" i="123"/>
  <c r="F411" i="123"/>
  <c r="F412" i="123"/>
  <c r="F413" i="123"/>
  <c r="F414" i="123"/>
  <c r="F415" i="123"/>
  <c r="F416" i="123"/>
  <c r="F417" i="123"/>
  <c r="F418" i="123"/>
  <c r="F419" i="123"/>
  <c r="F422" i="123"/>
  <c r="F423" i="123"/>
  <c r="F427" i="123"/>
  <c r="F430" i="123"/>
  <c r="F434" i="123"/>
  <c r="F435" i="123"/>
  <c r="F437" i="123"/>
  <c r="F440" i="123"/>
  <c r="F441" i="123"/>
  <c r="F442" i="123"/>
  <c r="F443" i="123"/>
  <c r="F444" i="123"/>
  <c r="F445" i="123"/>
  <c r="F446" i="123"/>
  <c r="F447" i="123"/>
  <c r="F448" i="123"/>
  <c r="F449" i="123"/>
  <c r="F450" i="123"/>
  <c r="F451" i="123"/>
  <c r="F452" i="123"/>
  <c r="F453" i="123"/>
  <c r="F454" i="123"/>
  <c r="F455" i="123"/>
  <c r="F456" i="123"/>
  <c r="F457" i="123"/>
  <c r="F458" i="123"/>
  <c r="F459" i="123"/>
  <c r="F460" i="123"/>
  <c r="F461" i="123"/>
  <c r="F462" i="123"/>
  <c r="F463" i="123"/>
  <c r="F464" i="123"/>
  <c r="F465" i="123"/>
  <c r="F466" i="123"/>
  <c r="F467" i="123"/>
  <c r="F468" i="123"/>
  <c r="F469" i="123"/>
  <c r="F470" i="123"/>
  <c r="F471" i="123"/>
  <c r="F472" i="123"/>
  <c r="F473" i="123"/>
  <c r="F474" i="123"/>
  <c r="F475" i="123"/>
  <c r="F476" i="123"/>
  <c r="F477" i="123"/>
  <c r="F483" i="123"/>
  <c r="F484" i="123"/>
  <c r="F485" i="123"/>
  <c r="F487" i="123"/>
  <c r="F488" i="123"/>
  <c r="F489" i="123"/>
  <c r="F490" i="123"/>
  <c r="F491" i="123"/>
  <c r="F492" i="123"/>
  <c r="F493" i="123"/>
  <c r="F494" i="123"/>
  <c r="F495" i="123"/>
  <c r="F496" i="123"/>
  <c r="F497" i="123"/>
  <c r="F502" i="123"/>
  <c r="F503" i="123"/>
  <c r="F505" i="123"/>
  <c r="F506" i="123"/>
  <c r="F507" i="123"/>
  <c r="F508" i="123"/>
  <c r="F509" i="123"/>
  <c r="F510" i="123"/>
  <c r="F511" i="123"/>
  <c r="F512" i="123"/>
  <c r="F516" i="123"/>
  <c r="F519" i="123"/>
  <c r="F523" i="123"/>
  <c r="F524" i="123"/>
  <c r="F525" i="123"/>
  <c r="F527" i="123"/>
  <c r="F528" i="123"/>
  <c r="F529" i="123"/>
  <c r="F530" i="123"/>
  <c r="F531" i="123"/>
  <c r="F532" i="123"/>
  <c r="F536" i="123"/>
  <c r="F537" i="123"/>
  <c r="F539" i="123"/>
  <c r="F540" i="123"/>
  <c r="F541" i="123"/>
  <c r="F542" i="123"/>
  <c r="F543" i="123"/>
  <c r="F544" i="123"/>
  <c r="F545" i="123"/>
  <c r="F549" i="123"/>
  <c r="F550" i="123"/>
  <c r="F552" i="123"/>
  <c r="F553" i="123"/>
  <c r="F554" i="123"/>
  <c r="F555" i="123"/>
  <c r="F556" i="123"/>
  <c r="F557" i="123"/>
  <c r="F558" i="123"/>
  <c r="F562" i="123"/>
  <c r="F566" i="123"/>
  <c r="F567" i="123"/>
  <c r="F569" i="123"/>
  <c r="F570" i="123"/>
  <c r="F571" i="123"/>
  <c r="F572" i="123"/>
  <c r="F573" i="123"/>
  <c r="F574" i="123"/>
  <c r="F575" i="123"/>
  <c r="F579" i="123"/>
  <c r="F580" i="123"/>
  <c r="F581" i="123"/>
  <c r="F582" i="123"/>
  <c r="F583" i="123"/>
  <c r="F584" i="123"/>
  <c r="F585" i="123"/>
  <c r="F586" i="123"/>
  <c r="F590" i="123"/>
  <c r="F591" i="123"/>
  <c r="F593" i="123"/>
  <c r="F594" i="123"/>
  <c r="F595" i="123"/>
  <c r="F596" i="123"/>
  <c r="F597" i="123"/>
  <c r="F598" i="123"/>
  <c r="F602" i="123"/>
  <c r="F603" i="123"/>
  <c r="F604" i="123"/>
  <c r="F606" i="123"/>
  <c r="F607" i="123"/>
  <c r="F613" i="123"/>
  <c r="F614" i="123"/>
  <c r="F615" i="123"/>
  <c r="F616" i="123"/>
  <c r="F618" i="123"/>
  <c r="F619" i="123"/>
  <c r="F620" i="123"/>
  <c r="F621" i="123"/>
  <c r="F622" i="123"/>
  <c r="F623" i="123"/>
  <c r="F624" i="123"/>
  <c r="F625" i="123"/>
  <c r="F626" i="123"/>
  <c r="F627" i="123"/>
  <c r="F628" i="123"/>
  <c r="F631" i="123"/>
  <c r="F635" i="123"/>
  <c r="F636" i="123"/>
  <c r="F637" i="123"/>
  <c r="F639" i="123"/>
  <c r="F640" i="123"/>
  <c r="F641" i="123"/>
  <c r="F642" i="123"/>
  <c r="F643" i="123"/>
  <c r="F644" i="123"/>
  <c r="F645" i="123"/>
  <c r="F646" i="123"/>
  <c r="F647" i="123"/>
  <c r="F648" i="123"/>
  <c r="F649" i="123"/>
  <c r="F650" i="123"/>
  <c r="F651" i="123"/>
  <c r="F652" i="123"/>
  <c r="F655" i="123"/>
  <c r="F659" i="123"/>
  <c r="F660" i="123"/>
  <c r="F661" i="123"/>
  <c r="F663" i="123"/>
  <c r="F664" i="123"/>
  <c r="F665" i="123"/>
  <c r="F666" i="123"/>
  <c r="F667" i="123"/>
  <c r="F668" i="123"/>
  <c r="F669" i="123"/>
  <c r="F670" i="123"/>
  <c r="F671" i="123"/>
  <c r="F672" i="123"/>
  <c r="F673" i="123"/>
  <c r="F674" i="123"/>
  <c r="F678" i="123"/>
  <c r="F679" i="123"/>
  <c r="F680" i="123"/>
  <c r="F682" i="123"/>
  <c r="F683" i="123"/>
  <c r="F684" i="123"/>
  <c r="F685" i="123"/>
  <c r="F686" i="123"/>
  <c r="F687" i="123"/>
  <c r="F688" i="123"/>
  <c r="F689" i="123"/>
  <c r="F690" i="123"/>
  <c r="F691" i="123"/>
  <c r="F692" i="123"/>
  <c r="F693" i="123"/>
  <c r="F694" i="123"/>
  <c r="F695" i="123"/>
  <c r="F699" i="123"/>
  <c r="F700" i="123"/>
  <c r="F702" i="123"/>
  <c r="F703" i="123"/>
  <c r="F707" i="123"/>
  <c r="F708" i="123"/>
  <c r="F710" i="123"/>
  <c r="F711" i="123"/>
  <c r="F714" i="123"/>
  <c r="F719" i="123"/>
  <c r="F720" i="123"/>
  <c r="F721" i="123"/>
  <c r="F722" i="123"/>
  <c r="F724" i="123"/>
  <c r="F725" i="123"/>
  <c r="F726" i="123"/>
  <c r="F727" i="123"/>
  <c r="F728" i="123"/>
  <c r="F729" i="123"/>
  <c r="F730" i="123"/>
  <c r="F731" i="123"/>
  <c r="F732" i="123"/>
  <c r="F733" i="123"/>
  <c r="F734" i="123"/>
  <c r="F735" i="123"/>
  <c r="F739" i="123"/>
  <c r="F740" i="123"/>
  <c r="F742" i="123"/>
  <c r="F743" i="123"/>
  <c r="F744" i="123"/>
  <c r="F748" i="123"/>
  <c r="F749" i="123"/>
  <c r="F750" i="123"/>
  <c r="F752" i="123"/>
  <c r="F753" i="123"/>
  <c r="F754" i="123"/>
  <c r="F755" i="123"/>
  <c r="F756" i="123"/>
  <c r="F757" i="123"/>
  <c r="F758" i="123"/>
  <c r="F759" i="123"/>
  <c r="F760" i="123"/>
  <c r="F761" i="123"/>
  <c r="F762" i="123"/>
  <c r="F763" i="123"/>
  <c r="F764" i="123"/>
  <c r="F769" i="123"/>
  <c r="F770" i="123"/>
  <c r="F772" i="123"/>
  <c r="F776" i="123"/>
  <c r="F777" i="123"/>
  <c r="F779" i="123"/>
  <c r="F782" i="123"/>
  <c r="F783" i="123"/>
  <c r="F788" i="123"/>
  <c r="F789" i="123"/>
  <c r="F794" i="123"/>
  <c r="F795" i="123"/>
  <c r="F800" i="123"/>
  <c r="F801" i="123"/>
  <c r="F802" i="123"/>
  <c r="F803" i="123"/>
  <c r="F805" i="123"/>
  <c r="F806" i="123"/>
  <c r="F807" i="123"/>
  <c r="F808" i="123"/>
  <c r="F809" i="123"/>
  <c r="F810" i="123"/>
  <c r="F811" i="123"/>
  <c r="F812" i="123"/>
  <c r="F813" i="123"/>
  <c r="F814" i="123"/>
  <c r="F815" i="123"/>
  <c r="F816" i="123"/>
  <c r="F817" i="123"/>
  <c r="F819" i="123"/>
  <c r="F822" i="123"/>
  <c r="F823" i="123"/>
  <c r="F827" i="123"/>
  <c r="F828" i="123"/>
  <c r="F831" i="123"/>
  <c r="F834" i="123"/>
  <c r="F836" i="123"/>
  <c r="F840" i="123"/>
  <c r="F841" i="123"/>
  <c r="F844" i="123"/>
  <c r="F845" i="123"/>
  <c r="F848" i="123"/>
  <c r="F849" i="123"/>
  <c r="F852" i="123"/>
  <c r="F856" i="123"/>
  <c r="F857" i="123"/>
  <c r="F859" i="123"/>
  <c r="F860" i="123"/>
  <c r="F861" i="123"/>
  <c r="F862" i="123"/>
  <c r="F863" i="123"/>
  <c r="F867" i="123"/>
  <c r="F868" i="123"/>
  <c r="F870" i="123"/>
  <c r="F871" i="123"/>
  <c r="F872" i="123"/>
  <c r="F875" i="123"/>
  <c r="F876" i="123"/>
  <c r="F879" i="123"/>
  <c r="F882" i="123"/>
  <c r="F883" i="123"/>
  <c r="F887" i="123"/>
  <c r="F888" i="123"/>
  <c r="F890" i="123"/>
  <c r="F891" i="123"/>
  <c r="F895" i="123"/>
  <c r="F899" i="123"/>
  <c r="F900" i="123"/>
  <c r="F902" i="123"/>
  <c r="F903" i="123"/>
  <c r="F904" i="123"/>
  <c r="F905" i="123"/>
  <c r="F908" i="123"/>
  <c r="F911" i="123"/>
  <c r="F912" i="123"/>
  <c r="F914" i="123"/>
  <c r="F915" i="123"/>
  <c r="F916" i="123"/>
  <c r="F917" i="123"/>
  <c r="F918" i="123"/>
  <c r="F919" i="123"/>
  <c r="F920" i="123"/>
  <c r="F924" i="123"/>
  <c r="F925" i="123"/>
  <c r="F927" i="123"/>
  <c r="F928" i="123"/>
  <c r="F931" i="123"/>
  <c r="F934" i="123"/>
  <c r="F935" i="123"/>
  <c r="F938" i="123"/>
  <c r="F942" i="123"/>
  <c r="F943" i="123"/>
  <c r="F945" i="123"/>
  <c r="F948" i="123"/>
  <c r="F950" i="123"/>
  <c r="F953" i="123"/>
  <c r="F954" i="123"/>
  <c r="F957" i="123"/>
  <c r="F960" i="123"/>
  <c r="F961" i="123"/>
  <c r="F964" i="123"/>
  <c r="F965" i="123"/>
  <c r="F6" i="123"/>
  <c r="F5" i="123"/>
  <c r="D624" i="124" l="1"/>
  <c r="G625" i="124"/>
  <c r="F625" i="124"/>
  <c r="E624" i="124"/>
  <c r="G308" i="124"/>
  <c r="F308" i="124"/>
  <c r="F7" i="124"/>
  <c r="E3" i="124"/>
  <c r="F3" i="124" s="1"/>
  <c r="D165" i="124"/>
  <c r="G125" i="124"/>
  <c r="E120" i="124"/>
  <c r="F125" i="124"/>
  <c r="F513" i="124"/>
  <c r="G513" i="124"/>
  <c r="F812" i="124"/>
  <c r="G806" i="124"/>
  <c r="F806" i="124"/>
  <c r="F251" i="124"/>
  <c r="D244" i="124"/>
  <c r="G251" i="124"/>
  <c r="E826" i="123"/>
  <c r="G3" i="124" l="1"/>
  <c r="F244" i="124"/>
  <c r="G244" i="124"/>
  <c r="D173" i="124"/>
  <c r="D174" i="124"/>
  <c r="G624" i="124"/>
  <c r="E174" i="124"/>
  <c r="G174" i="124" s="1"/>
  <c r="E173" i="124"/>
  <c r="F344" i="124"/>
  <c r="G344" i="124"/>
  <c r="G120" i="124"/>
  <c r="F120" i="124"/>
  <c r="F624" i="124"/>
  <c r="E129" i="124"/>
  <c r="E778" i="123"/>
  <c r="G173" i="124" l="1"/>
  <c r="F174" i="124"/>
  <c r="E165" i="124"/>
  <c r="G129" i="124"/>
  <c r="F129" i="124"/>
  <c r="F173" i="124"/>
  <c r="E161" i="123"/>
  <c r="G161" i="123" s="1"/>
  <c r="E160" i="123"/>
  <c r="D161" i="123"/>
  <c r="F161" i="123" s="1"/>
  <c r="D160" i="123"/>
  <c r="F160" i="123" s="1"/>
  <c r="E147" i="123"/>
  <c r="D147" i="123"/>
  <c r="E145" i="123"/>
  <c r="E144" i="123"/>
  <c r="E143" i="123"/>
  <c r="E142" i="123"/>
  <c r="E141" i="123"/>
  <c r="E140" i="123"/>
  <c r="E139" i="123"/>
  <c r="E138" i="123"/>
  <c r="E137" i="123"/>
  <c r="E136" i="123"/>
  <c r="E135" i="123"/>
  <c r="E133" i="123"/>
  <c r="D144" i="123"/>
  <c r="D145" i="123"/>
  <c r="F145" i="123" s="1"/>
  <c r="D143" i="123"/>
  <c r="F143" i="123" s="1"/>
  <c r="D142" i="123"/>
  <c r="F142" i="123" s="1"/>
  <c r="D141" i="123"/>
  <c r="F141" i="123" s="1"/>
  <c r="D140" i="123"/>
  <c r="F140" i="123" s="1"/>
  <c r="D139" i="123"/>
  <c r="F139" i="123" s="1"/>
  <c r="D138" i="123"/>
  <c r="F138" i="123" s="1"/>
  <c r="G139" i="123" l="1"/>
  <c r="G143" i="123"/>
  <c r="E146" i="123"/>
  <c r="G147" i="123"/>
  <c r="G141" i="123"/>
  <c r="G140" i="123"/>
  <c r="F144" i="123"/>
  <c r="G137" i="123"/>
  <c r="G138" i="123"/>
  <c r="G142" i="123"/>
  <c r="F147" i="123"/>
  <c r="G160" i="123"/>
  <c r="G165" i="124"/>
  <c r="F165" i="124"/>
  <c r="E159" i="123"/>
  <c r="D137" i="123"/>
  <c r="F137" i="123" s="1"/>
  <c r="D136" i="123"/>
  <c r="F136" i="123" s="1"/>
  <c r="D135" i="123"/>
  <c r="F135" i="123" s="1"/>
  <c r="D133" i="123"/>
  <c r="F133" i="123" s="1"/>
  <c r="E164" i="123"/>
  <c r="E166" i="123"/>
  <c r="E163" i="123" l="1"/>
  <c r="G133" i="123"/>
  <c r="G136" i="123"/>
  <c r="G135" i="123"/>
  <c r="D941" i="123"/>
  <c r="D944" i="123"/>
  <c r="E941" i="123"/>
  <c r="E940" i="123" s="1"/>
  <c r="D940" i="123" l="1"/>
  <c r="F940" i="123" s="1"/>
  <c r="F941" i="123"/>
  <c r="E963" i="123"/>
  <c r="D963" i="123"/>
  <c r="E956" i="123"/>
  <c r="E959" i="123"/>
  <c r="E952" i="123"/>
  <c r="E947" i="123"/>
  <c r="E949" i="123"/>
  <c r="E933" i="123"/>
  <c r="E930" i="123"/>
  <c r="F963" i="123" l="1"/>
  <c r="E962" i="123"/>
  <c r="G963" i="123"/>
  <c r="E951" i="123"/>
  <c r="E932" i="123"/>
  <c r="E929" i="123" s="1"/>
  <c r="E958" i="123"/>
  <c r="D939" i="123"/>
  <c r="E946" i="123"/>
  <c r="E944" i="123"/>
  <c r="E937" i="123"/>
  <c r="E926" i="123"/>
  <c r="E923" i="123"/>
  <c r="E913" i="123"/>
  <c r="E910" i="123"/>
  <c r="E907" i="123"/>
  <c r="E909" i="123" l="1"/>
  <c r="E936" i="123"/>
  <c r="E939" i="123"/>
  <c r="F939" i="123" s="1"/>
  <c r="F944" i="123"/>
  <c r="E955" i="123"/>
  <c r="E922" i="123"/>
  <c r="E901" i="123"/>
  <c r="E898" i="123"/>
  <c r="E894" i="123"/>
  <c r="E889" i="123"/>
  <c r="E886" i="123"/>
  <c r="E881" i="123"/>
  <c r="E878" i="123"/>
  <c r="E874" i="123"/>
  <c r="E869" i="123"/>
  <c r="E866" i="123"/>
  <c r="E858" i="123"/>
  <c r="E855" i="123"/>
  <c r="E851" i="123"/>
  <c r="E847" i="123"/>
  <c r="E843" i="123"/>
  <c r="E839" i="123"/>
  <c r="E846" i="123" l="1"/>
  <c r="E865" i="123"/>
  <c r="E880" i="123"/>
  <c r="E897" i="123"/>
  <c r="E850" i="123"/>
  <c r="E838" i="123"/>
  <c r="E854" i="123"/>
  <c r="E873" i="123"/>
  <c r="E921" i="123"/>
  <c r="E842" i="123"/>
  <c r="E893" i="123"/>
  <c r="E906" i="123"/>
  <c r="E877" i="123"/>
  <c r="E885" i="123"/>
  <c r="E864" i="123"/>
  <c r="E896" i="123"/>
  <c r="E835" i="123"/>
  <c r="E833" i="123"/>
  <c r="E825" i="123"/>
  <c r="E824" i="123" s="1"/>
  <c r="D826" i="123"/>
  <c r="D825" i="123" l="1"/>
  <c r="F826" i="123"/>
  <c r="E892" i="123"/>
  <c r="E853" i="123"/>
  <c r="E832" i="123"/>
  <c r="E837" i="123"/>
  <c r="E830" i="123"/>
  <c r="E818" i="123"/>
  <c r="G818" i="123" s="1"/>
  <c r="D818" i="123"/>
  <c r="F818" i="123" s="1"/>
  <c r="E804" i="123"/>
  <c r="D824" i="123" l="1"/>
  <c r="F824" i="123" s="1"/>
  <c r="F825" i="123"/>
  <c r="E829" i="123"/>
  <c r="E884" i="123"/>
  <c r="G804" i="123"/>
  <c r="D804" i="123"/>
  <c r="F804" i="123" s="1"/>
  <c r="E799" i="123"/>
  <c r="D799" i="123"/>
  <c r="E821" i="123"/>
  <c r="D821" i="123"/>
  <c r="F821" i="123" s="1"/>
  <c r="E793" i="123"/>
  <c r="E768" i="123"/>
  <c r="E787" i="123"/>
  <c r="D781" i="123"/>
  <c r="D784" i="123"/>
  <c r="F784" i="123" s="1"/>
  <c r="E781" i="123"/>
  <c r="E780" i="123" s="1"/>
  <c r="E784" i="123"/>
  <c r="E792" i="123" l="1"/>
  <c r="E798" i="123"/>
  <c r="G799" i="123"/>
  <c r="D780" i="123"/>
  <c r="F780" i="123" s="1"/>
  <c r="F781" i="123"/>
  <c r="E786" i="123"/>
  <c r="E820" i="123"/>
  <c r="G821" i="123"/>
  <c r="F799" i="123"/>
  <c r="E775" i="123"/>
  <c r="E767" i="123"/>
  <c r="E771" i="123"/>
  <c r="E791" i="123" l="1"/>
  <c r="E774" i="123"/>
  <c r="E785" i="123"/>
  <c r="E797" i="123"/>
  <c r="E766" i="123"/>
  <c r="E723" i="123"/>
  <c r="E751" i="123"/>
  <c r="E747" i="123"/>
  <c r="E741" i="123"/>
  <c r="E738" i="123"/>
  <c r="E718" i="123"/>
  <c r="D718" i="123"/>
  <c r="E713" i="123"/>
  <c r="E709" i="123"/>
  <c r="E706" i="123"/>
  <c r="E701" i="123"/>
  <c r="E698" i="123"/>
  <c r="E681" i="123"/>
  <c r="E677" i="123"/>
  <c r="E662" i="123"/>
  <c r="E658" i="123"/>
  <c r="E638" i="123"/>
  <c r="E634" i="123"/>
  <c r="E654" i="123"/>
  <c r="E630" i="123"/>
  <c r="D612" i="123"/>
  <c r="F612" i="123" s="1"/>
  <c r="E612" i="123"/>
  <c r="E617" i="123"/>
  <c r="E697" i="123" l="1"/>
  <c r="E712" i="123"/>
  <c r="E790" i="123"/>
  <c r="E653" i="123"/>
  <c r="F718" i="123"/>
  <c r="E746" i="123"/>
  <c r="E796" i="123"/>
  <c r="E657" i="123"/>
  <c r="E611" i="123"/>
  <c r="E610" i="123" s="1"/>
  <c r="G612" i="123"/>
  <c r="E633" i="123"/>
  <c r="E676" i="123"/>
  <c r="E675" i="123" s="1"/>
  <c r="E705" i="123"/>
  <c r="E717" i="123"/>
  <c r="E716" i="123" s="1"/>
  <c r="G718" i="123"/>
  <c r="E773" i="123"/>
  <c r="E629" i="123"/>
  <c r="E737" i="123"/>
  <c r="E736" i="123"/>
  <c r="E656" i="123"/>
  <c r="E704" i="123"/>
  <c r="E745" i="123"/>
  <c r="E696" i="123"/>
  <c r="E605" i="123"/>
  <c r="E601" i="123"/>
  <c r="E592" i="123"/>
  <c r="E589" i="123"/>
  <c r="E578" i="123"/>
  <c r="E568" i="123"/>
  <c r="E565" i="123"/>
  <c r="E561" i="123"/>
  <c r="E560" i="123" s="1"/>
  <c r="E559" i="123" s="1"/>
  <c r="D561" i="123"/>
  <c r="D515" i="123"/>
  <c r="E515" i="123"/>
  <c r="E514" i="123" s="1"/>
  <c r="E551" i="123"/>
  <c r="E548" i="123"/>
  <c r="E538" i="123"/>
  <c r="E535" i="123"/>
  <c r="E526" i="123"/>
  <c r="E522" i="123"/>
  <c r="E518" i="123"/>
  <c r="E504" i="123"/>
  <c r="E501" i="123"/>
  <c r="E486" i="123"/>
  <c r="E482" i="123"/>
  <c r="D482" i="123"/>
  <c r="F482" i="123" s="1"/>
  <c r="E439" i="123"/>
  <c r="D478" i="123"/>
  <c r="D115" i="123"/>
  <c r="E115" i="123"/>
  <c r="G115" i="123" s="1"/>
  <c r="E715" i="123" l="1"/>
  <c r="E438" i="123"/>
  <c r="G439" i="123"/>
  <c r="F439" i="123"/>
  <c r="E500" i="123"/>
  <c r="E588" i="123"/>
  <c r="D514" i="123"/>
  <c r="F514" i="123" s="1"/>
  <c r="F515" i="123"/>
  <c r="E600" i="123"/>
  <c r="E534" i="123"/>
  <c r="E564" i="123"/>
  <c r="F115" i="123"/>
  <c r="E481" i="123"/>
  <c r="G482" i="123"/>
  <c r="E517" i="123"/>
  <c r="E521" i="123"/>
  <c r="E547" i="123"/>
  <c r="E546" i="123" s="1"/>
  <c r="D560" i="123"/>
  <c r="F561" i="123"/>
  <c r="E577" i="123"/>
  <c r="E632" i="123"/>
  <c r="E765" i="123"/>
  <c r="E499" i="123"/>
  <c r="E609" i="123"/>
  <c r="E513" i="123"/>
  <c r="E599" i="123"/>
  <c r="E587" i="123"/>
  <c r="E533" i="123"/>
  <c r="E520" i="123"/>
  <c r="E480" i="123"/>
  <c r="E608" i="123" l="1"/>
  <c r="E563" i="123"/>
  <c r="D559" i="123"/>
  <c r="F559" i="123" s="1"/>
  <c r="F560" i="123"/>
  <c r="E576" i="123"/>
  <c r="E498" i="123"/>
  <c r="E436" i="123"/>
  <c r="E433" i="123"/>
  <c r="E432" i="123" l="1"/>
  <c r="E431" i="123"/>
  <c r="D426" i="123"/>
  <c r="E426" i="123"/>
  <c r="E425" i="123" s="1"/>
  <c r="E424" i="123" s="1"/>
  <c r="D425" i="123" l="1"/>
  <c r="F426" i="123"/>
  <c r="E429" i="123"/>
  <c r="E410" i="123"/>
  <c r="E406" i="123"/>
  <c r="E421" i="123"/>
  <c r="E405" i="123" l="1"/>
  <c r="D424" i="123"/>
  <c r="F424" i="123" s="1"/>
  <c r="F425" i="123"/>
  <c r="E420" i="123"/>
  <c r="E428" i="123"/>
  <c r="E403" i="123"/>
  <c r="E389" i="123"/>
  <c r="E386" i="123"/>
  <c r="E400" i="123"/>
  <c r="E381" i="123"/>
  <c r="E375" i="123"/>
  <c r="E372" i="123"/>
  <c r="E363" i="123"/>
  <c r="E353" i="123"/>
  <c r="E360" i="123"/>
  <c r="D360" i="123"/>
  <c r="F360" i="123" s="1"/>
  <c r="E341" i="123"/>
  <c r="E338" i="123"/>
  <c r="E350" i="123"/>
  <c r="E329" i="123"/>
  <c r="E332" i="123"/>
  <c r="E325" i="123"/>
  <c r="D325" i="123"/>
  <c r="E322" i="123"/>
  <c r="E316" i="123"/>
  <c r="E313" i="123"/>
  <c r="E308" i="123"/>
  <c r="E305" i="123"/>
  <c r="E292" i="123"/>
  <c r="E289" i="123"/>
  <c r="E300" i="123"/>
  <c r="E284" i="123"/>
  <c r="E275" i="123"/>
  <c r="E279" i="123"/>
  <c r="D264" i="123"/>
  <c r="E264" i="123"/>
  <c r="E263" i="123" s="1"/>
  <c r="E262" i="123" s="1"/>
  <c r="E268" i="123"/>
  <c r="E271" i="123"/>
  <c r="G271" i="123" s="1"/>
  <c r="D271" i="123"/>
  <c r="E260" i="123"/>
  <c r="E249" i="123"/>
  <c r="D249" i="123"/>
  <c r="F249" i="123" s="1"/>
  <c r="E244" i="123"/>
  <c r="E241" i="123"/>
  <c r="E237" i="123"/>
  <c r="E232" i="123"/>
  <c r="E229" i="123"/>
  <c r="D224" i="123"/>
  <c r="E224" i="123"/>
  <c r="E223" i="123" s="1"/>
  <c r="E312" i="123" l="1"/>
  <c r="E324" i="123"/>
  <c r="G325" i="123"/>
  <c r="E236" i="123"/>
  <c r="E248" i="123"/>
  <c r="G249" i="123"/>
  <c r="E267" i="123"/>
  <c r="E362" i="123"/>
  <c r="E399" i="123"/>
  <c r="D223" i="123"/>
  <c r="F223" i="123" s="1"/>
  <c r="F224" i="123"/>
  <c r="E259" i="123"/>
  <c r="E282" i="123"/>
  <c r="E321" i="123"/>
  <c r="E371" i="123"/>
  <c r="E385" i="123"/>
  <c r="E228" i="123"/>
  <c r="F271" i="123"/>
  <c r="D263" i="123"/>
  <c r="F264" i="123"/>
  <c r="E299" i="123"/>
  <c r="E307" i="123"/>
  <c r="F325" i="123"/>
  <c r="E349" i="123"/>
  <c r="E288" i="123"/>
  <c r="E337" i="123"/>
  <c r="E352" i="123"/>
  <c r="E402" i="123"/>
  <c r="E331" i="123"/>
  <c r="E278" i="123"/>
  <c r="E134" i="123"/>
  <c r="E304" i="123"/>
  <c r="E156" i="123"/>
  <c r="E274" i="123"/>
  <c r="E328" i="123"/>
  <c r="E226" i="123"/>
  <c r="E247" i="123"/>
  <c r="E336" i="123"/>
  <c r="E383" i="123"/>
  <c r="E240" i="123"/>
  <c r="E266" i="123"/>
  <c r="E311" i="123"/>
  <c r="E370" i="123"/>
  <c r="D262" i="123" l="1"/>
  <c r="F262" i="123" s="1"/>
  <c r="F263" i="123"/>
  <c r="E222" i="123"/>
  <c r="E155" i="123"/>
  <c r="E310" i="123"/>
  <c r="E303" i="123" s="1"/>
  <c r="E132" i="123"/>
  <c r="E287" i="123"/>
  <c r="E246" i="123"/>
  <c r="E335" i="123"/>
  <c r="E239" i="123"/>
  <c r="E219" i="123"/>
  <c r="E211" i="123"/>
  <c r="E214" i="123"/>
  <c r="E208" i="123"/>
  <c r="E196" i="123"/>
  <c r="E205" i="123"/>
  <c r="E191" i="123"/>
  <c r="E188" i="123"/>
  <c r="E175" i="123"/>
  <c r="E178" i="123"/>
  <c r="E51" i="123"/>
  <c r="E40" i="123"/>
  <c r="E45" i="123"/>
  <c r="E21" i="123"/>
  <c r="E84" i="123"/>
  <c r="E75" i="123"/>
  <c r="E66" i="123"/>
  <c r="E62" i="123"/>
  <c r="E37" i="123"/>
  <c r="E31" i="123"/>
  <c r="E26" i="123"/>
  <c r="E17" i="123"/>
  <c r="E13" i="123"/>
  <c r="E4" i="123"/>
  <c r="E157" i="123"/>
  <c r="E129" i="123"/>
  <c r="E111" i="123"/>
  <c r="E90" i="123"/>
  <c r="D90" i="123"/>
  <c r="E150" i="123"/>
  <c r="E105" i="123"/>
  <c r="D105" i="123"/>
  <c r="E89" i="123" l="1"/>
  <c r="G90" i="123"/>
  <c r="E120" i="123"/>
  <c r="E104" i="123"/>
  <c r="G105" i="123"/>
  <c r="E190" i="123"/>
  <c r="E122" i="123"/>
  <c r="E281" i="123"/>
  <c r="E131" i="123"/>
  <c r="E149" i="123"/>
  <c r="E126" i="123"/>
  <c r="E121" i="123"/>
  <c r="F90" i="123"/>
  <c r="E174" i="123"/>
  <c r="E218" i="123"/>
  <c r="D104" i="123"/>
  <c r="F105" i="123"/>
  <c r="E334" i="123"/>
  <c r="E125" i="123"/>
  <c r="E119" i="123"/>
  <c r="E210" i="123"/>
  <c r="E187" i="123"/>
  <c r="E81" i="123"/>
  <c r="E72" i="123"/>
  <c r="E70" i="123"/>
  <c r="E68" i="123"/>
  <c r="D62" i="123"/>
  <c r="F62" i="123" s="1"/>
  <c r="D26" i="123"/>
  <c r="F26" i="123" s="1"/>
  <c r="D40" i="123"/>
  <c r="F40" i="123" s="1"/>
  <c r="E8" i="123"/>
  <c r="E124" i="123" l="1"/>
  <c r="E148" i="123"/>
  <c r="E173" i="123"/>
  <c r="G62" i="123"/>
  <c r="E103" i="123"/>
  <c r="G104" i="123"/>
  <c r="D103" i="123"/>
  <c r="F103" i="123" s="1"/>
  <c r="F104" i="123"/>
  <c r="E170" i="123"/>
  <c r="G26" i="123"/>
  <c r="G40" i="123"/>
  <c r="E172" i="123"/>
  <c r="E74" i="123"/>
  <c r="E12" i="123"/>
  <c r="D479" i="123"/>
  <c r="D363" i="123"/>
  <c r="E128" i="123" l="1"/>
  <c r="G103" i="123"/>
  <c r="E123" i="123"/>
  <c r="D362" i="123"/>
  <c r="F363" i="123"/>
  <c r="G363" i="123"/>
  <c r="E171" i="123"/>
  <c r="E87" i="123"/>
  <c r="E11" i="123"/>
  <c r="D166" i="123"/>
  <c r="F362" i="123" l="1"/>
  <c r="G362" i="123"/>
  <c r="E118" i="123"/>
  <c r="F166" i="123"/>
  <c r="G166" i="123"/>
  <c r="E7" i="123"/>
  <c r="D150" i="123"/>
  <c r="D149" i="123" l="1"/>
  <c r="F150" i="123"/>
  <c r="G150" i="123"/>
  <c r="E3" i="123"/>
  <c r="D175" i="123"/>
  <c r="D952" i="123"/>
  <c r="D926" i="123"/>
  <c r="D913" i="123"/>
  <c r="D901" i="123"/>
  <c r="D889" i="123"/>
  <c r="F952" i="123" l="1"/>
  <c r="G952" i="123"/>
  <c r="F901" i="123"/>
  <c r="G901" i="123"/>
  <c r="F175" i="123"/>
  <c r="G175" i="123"/>
  <c r="F913" i="123"/>
  <c r="G913" i="123"/>
  <c r="F926" i="123"/>
  <c r="G926" i="123"/>
  <c r="F889" i="123"/>
  <c r="G889" i="123"/>
  <c r="D148" i="123"/>
  <c r="F149" i="123"/>
  <c r="G149" i="123"/>
  <c r="E127" i="123"/>
  <c r="D820" i="123"/>
  <c r="F148" i="123" l="1"/>
  <c r="G148" i="123"/>
  <c r="F820" i="123"/>
  <c r="G820" i="123"/>
  <c r="E162" i="123"/>
  <c r="E169" i="123" s="1"/>
  <c r="D874" i="123"/>
  <c r="D869" i="123"/>
  <c r="D866" i="123"/>
  <c r="D855" i="123"/>
  <c r="D847" i="123"/>
  <c r="D843" i="123"/>
  <c r="D839" i="123"/>
  <c r="D838" i="123" l="1"/>
  <c r="F839" i="123"/>
  <c r="G839" i="123"/>
  <c r="F869" i="123"/>
  <c r="G869" i="123"/>
  <c r="F847" i="123"/>
  <c r="G847" i="123"/>
  <c r="F874" i="123"/>
  <c r="G874" i="123"/>
  <c r="D854" i="123"/>
  <c r="F855" i="123"/>
  <c r="G855" i="123"/>
  <c r="D865" i="123"/>
  <c r="F866" i="123"/>
  <c r="G866" i="123"/>
  <c r="F843" i="123"/>
  <c r="G843" i="123"/>
  <c r="D864" i="123"/>
  <c r="D793" i="123"/>
  <c r="D787" i="123"/>
  <c r="D778" i="123"/>
  <c r="D775" i="123"/>
  <c r="D723" i="123"/>
  <c r="D771" i="123"/>
  <c r="D774" i="123" l="1"/>
  <c r="F775" i="123"/>
  <c r="G775" i="123"/>
  <c r="F864" i="123"/>
  <c r="G864" i="123"/>
  <c r="F778" i="123"/>
  <c r="G778" i="123"/>
  <c r="F771" i="123"/>
  <c r="G771" i="123"/>
  <c r="D786" i="123"/>
  <c r="F787" i="123"/>
  <c r="G787" i="123"/>
  <c r="F854" i="123"/>
  <c r="G854" i="123"/>
  <c r="F723" i="123"/>
  <c r="G723" i="123"/>
  <c r="D792" i="123"/>
  <c r="F793" i="123"/>
  <c r="G793" i="123"/>
  <c r="F865" i="123"/>
  <c r="G865" i="123"/>
  <c r="F838" i="123"/>
  <c r="G838" i="123"/>
  <c r="D785" i="123" l="1"/>
  <c r="F786" i="123"/>
  <c r="G786" i="123"/>
  <c r="D791" i="123"/>
  <c r="F792" i="123"/>
  <c r="G792" i="123"/>
  <c r="F774" i="123"/>
  <c r="G774" i="123"/>
  <c r="D773" i="123"/>
  <c r="D592" i="123"/>
  <c r="D589" i="123"/>
  <c r="D790" i="123" l="1"/>
  <c r="F791" i="123"/>
  <c r="G791" i="123"/>
  <c r="D588" i="123"/>
  <c r="F589" i="123"/>
  <c r="G589" i="123"/>
  <c r="F592" i="123"/>
  <c r="G592" i="123"/>
  <c r="F773" i="123"/>
  <c r="G773" i="123"/>
  <c r="F785" i="123"/>
  <c r="G785" i="123"/>
  <c r="D768" i="123"/>
  <c r="F588" i="123" l="1"/>
  <c r="G588" i="123"/>
  <c r="D767" i="123"/>
  <c r="F768" i="123"/>
  <c r="G768" i="123"/>
  <c r="D587" i="123"/>
  <c r="F790" i="123"/>
  <c r="G790" i="123"/>
  <c r="D709" i="123"/>
  <c r="D706" i="123"/>
  <c r="D701" i="123"/>
  <c r="D698" i="123"/>
  <c r="D662" i="123"/>
  <c r="D654" i="123"/>
  <c r="D638" i="123"/>
  <c r="D653" i="123" l="1"/>
  <c r="F654" i="123"/>
  <c r="G654" i="123"/>
  <c r="D705" i="123"/>
  <c r="F706" i="123"/>
  <c r="G706" i="123"/>
  <c r="F587" i="123"/>
  <c r="G587" i="123"/>
  <c r="F662" i="123"/>
  <c r="G662" i="123"/>
  <c r="F709" i="123"/>
  <c r="G709" i="123"/>
  <c r="D697" i="123"/>
  <c r="F698" i="123"/>
  <c r="G698" i="123"/>
  <c r="F638" i="123"/>
  <c r="G638" i="123"/>
  <c r="F701" i="123"/>
  <c r="G701" i="123"/>
  <c r="D766" i="123"/>
  <c r="F767" i="123"/>
  <c r="G767" i="123"/>
  <c r="D518" i="123"/>
  <c r="D517" i="123" l="1"/>
  <c r="F518" i="123"/>
  <c r="G518" i="123"/>
  <c r="F697" i="123"/>
  <c r="G697" i="123"/>
  <c r="F653" i="123"/>
  <c r="G653" i="123"/>
  <c r="D696" i="123"/>
  <c r="D765" i="123"/>
  <c r="F766" i="123"/>
  <c r="G766" i="123"/>
  <c r="F705" i="123"/>
  <c r="G705" i="123"/>
  <c r="D704" i="123"/>
  <c r="D421" i="123"/>
  <c r="D353" i="123"/>
  <c r="D400" i="123"/>
  <c r="D601" i="123"/>
  <c r="D578" i="123"/>
  <c r="D538" i="123"/>
  <c r="F601" i="123" l="1"/>
  <c r="G601" i="123"/>
  <c r="F704" i="123"/>
  <c r="G704" i="123"/>
  <c r="D399" i="123"/>
  <c r="F400" i="123"/>
  <c r="G400" i="123"/>
  <c r="F765" i="123"/>
  <c r="G765" i="123"/>
  <c r="D513" i="123"/>
  <c r="F517" i="123"/>
  <c r="G517" i="123"/>
  <c r="F538" i="123"/>
  <c r="G538" i="123"/>
  <c r="D352" i="123"/>
  <c r="F353" i="123"/>
  <c r="G353" i="123"/>
  <c r="F696" i="123"/>
  <c r="G696" i="123"/>
  <c r="F578" i="123"/>
  <c r="G578" i="123"/>
  <c r="D420" i="123"/>
  <c r="F421" i="123"/>
  <c r="G421" i="123"/>
  <c r="D438" i="123"/>
  <c r="F420" i="123" l="1"/>
  <c r="G420" i="123"/>
  <c r="F513" i="123"/>
  <c r="G513" i="123"/>
  <c r="F438" i="123"/>
  <c r="G438" i="123"/>
  <c r="F399" i="123"/>
  <c r="G399" i="123"/>
  <c r="F352" i="123"/>
  <c r="G352" i="123"/>
  <c r="D389" i="123"/>
  <c r="D375" i="123"/>
  <c r="D350" i="123"/>
  <c r="D300" i="123"/>
  <c r="D279" i="123"/>
  <c r="D260" i="123"/>
  <c r="D268" i="123"/>
  <c r="D299" i="123" l="1"/>
  <c r="F300" i="123"/>
  <c r="G300" i="123"/>
  <c r="D267" i="123"/>
  <c r="F268" i="123"/>
  <c r="G268" i="123"/>
  <c r="D349" i="123"/>
  <c r="F350" i="123"/>
  <c r="G350" i="123"/>
  <c r="D259" i="123"/>
  <c r="F260" i="123"/>
  <c r="G260" i="123"/>
  <c r="F375" i="123"/>
  <c r="G375" i="123"/>
  <c r="F279" i="123"/>
  <c r="G279" i="123"/>
  <c r="F389" i="123"/>
  <c r="G389" i="123"/>
  <c r="D278" i="123"/>
  <c r="D134" i="123"/>
  <c r="D266" i="123"/>
  <c r="F259" i="123" l="1"/>
  <c r="G259" i="123"/>
  <c r="F266" i="123"/>
  <c r="G266" i="123"/>
  <c r="F299" i="123"/>
  <c r="G299" i="123"/>
  <c r="D132" i="123"/>
  <c r="F134" i="123"/>
  <c r="G134" i="123"/>
  <c r="F267" i="123"/>
  <c r="G267" i="123"/>
  <c r="F278" i="123"/>
  <c r="G278" i="123"/>
  <c r="F349" i="123"/>
  <c r="G349" i="123"/>
  <c r="D51" i="123"/>
  <c r="F51" i="123" l="1"/>
  <c r="G51" i="123"/>
  <c r="F132" i="123"/>
  <c r="G132" i="123"/>
  <c r="D21" i="123"/>
  <c r="F21" i="123" l="1"/>
  <c r="G21" i="123"/>
  <c r="D89" i="123"/>
  <c r="F89" i="123" l="1"/>
  <c r="G89" i="123"/>
  <c r="D164" i="123"/>
  <c r="D163" i="123" l="1"/>
  <c r="F164" i="123"/>
  <c r="G164" i="123"/>
  <c r="D111" i="123"/>
  <c r="F111" i="123" l="1"/>
  <c r="G111" i="123"/>
  <c r="F163" i="123"/>
  <c r="G163" i="123"/>
  <c r="D129" i="123"/>
  <c r="D949" i="123"/>
  <c r="D937" i="123"/>
  <c r="D933" i="123"/>
  <c r="D930" i="123"/>
  <c r="D886" i="123"/>
  <c r="D881" i="123"/>
  <c r="D873" i="123"/>
  <c r="D858" i="123"/>
  <c r="D851" i="123"/>
  <c r="D846" i="123"/>
  <c r="D842" i="123"/>
  <c r="F842" i="123" l="1"/>
  <c r="G842" i="123"/>
  <c r="D932" i="123"/>
  <c r="F933" i="123"/>
  <c r="G933" i="123"/>
  <c r="F873" i="123"/>
  <c r="G873" i="123"/>
  <c r="D850" i="123"/>
  <c r="F851" i="123"/>
  <c r="G851" i="123"/>
  <c r="F846" i="123"/>
  <c r="G846" i="123"/>
  <c r="F881" i="123"/>
  <c r="G881" i="123"/>
  <c r="D936" i="123"/>
  <c r="F937" i="123"/>
  <c r="G937" i="123"/>
  <c r="D885" i="123"/>
  <c r="F886" i="123"/>
  <c r="G886" i="123"/>
  <c r="F949" i="123"/>
  <c r="G949" i="123"/>
  <c r="D853" i="123"/>
  <c r="F858" i="123"/>
  <c r="G858" i="123"/>
  <c r="F930" i="123"/>
  <c r="G930" i="123"/>
  <c r="F129" i="123"/>
  <c r="G129" i="123"/>
  <c r="D929" i="123"/>
  <c r="F850" i="123" l="1"/>
  <c r="G850" i="123"/>
  <c r="F936" i="123"/>
  <c r="G936" i="123"/>
  <c r="F929" i="123"/>
  <c r="G929" i="123"/>
  <c r="F853" i="123"/>
  <c r="G853" i="123"/>
  <c r="F932" i="123"/>
  <c r="G932" i="123"/>
  <c r="D837" i="123"/>
  <c r="F885" i="123"/>
  <c r="G885" i="123"/>
  <c r="D741" i="123"/>
  <c r="D738" i="123"/>
  <c r="F741" i="123" l="1"/>
  <c r="G741" i="123"/>
  <c r="D737" i="123"/>
  <c r="F738" i="123"/>
  <c r="G738" i="123"/>
  <c r="F837" i="123"/>
  <c r="G837" i="123"/>
  <c r="D736" i="123"/>
  <c r="F736" i="123" l="1"/>
  <c r="G736" i="123"/>
  <c r="F737" i="123"/>
  <c r="G737" i="123"/>
  <c r="D630" i="123"/>
  <c r="D617" i="123"/>
  <c r="D611" i="123"/>
  <c r="D146" i="123"/>
  <c r="F146" i="123" l="1"/>
  <c r="G146" i="123"/>
  <c r="F611" i="123"/>
  <c r="G611" i="123"/>
  <c r="F617" i="123"/>
  <c r="G617" i="123"/>
  <c r="F630" i="123"/>
  <c r="G630" i="123"/>
  <c r="D629" i="123"/>
  <c r="D605" i="123"/>
  <c r="F605" i="123" l="1"/>
  <c r="G605" i="123"/>
  <c r="D610" i="123"/>
  <c r="F629" i="123"/>
  <c r="G629" i="123"/>
  <c r="D522" i="123"/>
  <c r="F610" i="123" l="1"/>
  <c r="G610" i="123"/>
  <c r="F522" i="123"/>
  <c r="G522" i="123"/>
  <c r="D410" i="123"/>
  <c r="D341" i="123"/>
  <c r="D292" i="123"/>
  <c r="F341" i="123" l="1"/>
  <c r="G341" i="123"/>
  <c r="F292" i="123"/>
  <c r="G292" i="123"/>
  <c r="F410" i="123"/>
  <c r="G410" i="123"/>
  <c r="D248" i="123"/>
  <c r="F248" i="123" l="1"/>
  <c r="G248" i="123"/>
  <c r="D232" i="123"/>
  <c r="D219" i="123"/>
  <c r="D214" i="123"/>
  <c r="D211" i="123"/>
  <c r="D218" i="123" l="1"/>
  <c r="F219" i="123"/>
  <c r="G219" i="123"/>
  <c r="F232" i="123"/>
  <c r="G232" i="123"/>
  <c r="D121" i="123"/>
  <c r="F211" i="123"/>
  <c r="G211" i="123"/>
  <c r="D122" i="123"/>
  <c r="F214" i="123"/>
  <c r="G214" i="123"/>
  <c r="D188" i="123"/>
  <c r="F188" i="123" l="1"/>
  <c r="G188" i="123"/>
  <c r="F121" i="123"/>
  <c r="G121" i="123"/>
  <c r="F122" i="123"/>
  <c r="G122" i="123"/>
  <c r="F218" i="123"/>
  <c r="G218" i="123"/>
  <c r="D81" i="123"/>
  <c r="D45" i="123"/>
  <c r="D37" i="123"/>
  <c r="F37" i="123" l="1"/>
  <c r="G37" i="123"/>
  <c r="F45" i="123"/>
  <c r="G45" i="123"/>
  <c r="F81" i="123"/>
  <c r="G81" i="123"/>
  <c r="D159" i="123"/>
  <c r="D157" i="123"/>
  <c r="F157" i="123" l="1"/>
  <c r="G157" i="123"/>
  <c r="F159" i="123"/>
  <c r="G159" i="123"/>
  <c r="D962" i="123"/>
  <c r="D959" i="123"/>
  <c r="D956" i="123"/>
  <c r="D951" i="123"/>
  <c r="D947" i="123"/>
  <c r="D923" i="123"/>
  <c r="D910" i="123"/>
  <c r="D907" i="123"/>
  <c r="D898" i="123"/>
  <c r="D894" i="123"/>
  <c r="F951" i="123" l="1"/>
  <c r="G951" i="123"/>
  <c r="D909" i="123"/>
  <c r="F910" i="123"/>
  <c r="G910" i="123"/>
  <c r="F907" i="123"/>
  <c r="G907" i="123"/>
  <c r="F956" i="123"/>
  <c r="G956" i="123"/>
  <c r="D893" i="123"/>
  <c r="F894" i="123"/>
  <c r="G894" i="123"/>
  <c r="D922" i="123"/>
  <c r="F923" i="123"/>
  <c r="G923" i="123"/>
  <c r="D958" i="123"/>
  <c r="F959" i="123"/>
  <c r="G959" i="123"/>
  <c r="D897" i="123"/>
  <c r="F898" i="123"/>
  <c r="G898" i="123"/>
  <c r="D946" i="123"/>
  <c r="F947" i="123"/>
  <c r="G947" i="123"/>
  <c r="F962" i="123"/>
  <c r="G962" i="123"/>
  <c r="D906" i="123"/>
  <c r="D878" i="123"/>
  <c r="D880" i="123"/>
  <c r="D835" i="123"/>
  <c r="D833" i="123"/>
  <c r="D830" i="123"/>
  <c r="D798" i="123"/>
  <c r="D751" i="123"/>
  <c r="D747" i="123"/>
  <c r="D717" i="123"/>
  <c r="D713" i="123"/>
  <c r="D681" i="123"/>
  <c r="D677" i="123"/>
  <c r="D658" i="123"/>
  <c r="D634" i="123"/>
  <c r="D633" i="123" l="1"/>
  <c r="F634" i="123"/>
  <c r="G634" i="123"/>
  <c r="D797" i="123"/>
  <c r="F798" i="123"/>
  <c r="G798" i="123"/>
  <c r="F880" i="123"/>
  <c r="G880" i="123"/>
  <c r="F946" i="123"/>
  <c r="G946" i="123"/>
  <c r="F893" i="123"/>
  <c r="G893" i="123"/>
  <c r="D657" i="123"/>
  <c r="F658" i="123"/>
  <c r="G658" i="123"/>
  <c r="D716" i="123"/>
  <c r="F717" i="123"/>
  <c r="G717" i="123"/>
  <c r="D829" i="123"/>
  <c r="F830" i="123"/>
  <c r="G830" i="123"/>
  <c r="F878" i="123"/>
  <c r="G878" i="123"/>
  <c r="F922" i="123"/>
  <c r="D921" i="123"/>
  <c r="G922" i="123"/>
  <c r="D676" i="123"/>
  <c r="F677" i="123"/>
  <c r="G677" i="123"/>
  <c r="D746" i="123"/>
  <c r="F747" i="123"/>
  <c r="G747" i="123"/>
  <c r="F833" i="123"/>
  <c r="G833" i="123"/>
  <c r="F906" i="123"/>
  <c r="G906" i="123"/>
  <c r="F958" i="123"/>
  <c r="G958" i="123"/>
  <c r="F681" i="123"/>
  <c r="G681" i="123"/>
  <c r="F751" i="123"/>
  <c r="G751" i="123"/>
  <c r="F835" i="123"/>
  <c r="G835" i="123"/>
  <c r="D955" i="123"/>
  <c r="D896" i="123"/>
  <c r="D892" i="123" s="1"/>
  <c r="F897" i="123"/>
  <c r="G897" i="123"/>
  <c r="F909" i="123"/>
  <c r="G909" i="123"/>
  <c r="D712" i="123"/>
  <c r="F713" i="123"/>
  <c r="G713" i="123"/>
  <c r="D796" i="123"/>
  <c r="D120" i="123"/>
  <c r="D675" i="123"/>
  <c r="D832" i="123"/>
  <c r="D877" i="123"/>
  <c r="D656" i="123"/>
  <c r="D600" i="123"/>
  <c r="D577" i="123"/>
  <c r="D568" i="123"/>
  <c r="D565" i="123"/>
  <c r="D551" i="123"/>
  <c r="D548" i="123"/>
  <c r="D535" i="123"/>
  <c r="D526" i="123"/>
  <c r="D521" i="123"/>
  <c r="D504" i="123"/>
  <c r="D501" i="123"/>
  <c r="F892" i="123" l="1"/>
  <c r="G892" i="123"/>
  <c r="F504" i="123"/>
  <c r="G504" i="123"/>
  <c r="F832" i="123"/>
  <c r="G832" i="123"/>
  <c r="D500" i="123"/>
  <c r="F501" i="123"/>
  <c r="G501" i="123"/>
  <c r="D534" i="123"/>
  <c r="F535" i="123"/>
  <c r="G535" i="123"/>
  <c r="F568" i="123"/>
  <c r="G568" i="123"/>
  <c r="F877" i="123"/>
  <c r="G877" i="123"/>
  <c r="D119" i="123"/>
  <c r="F120" i="123"/>
  <c r="G120" i="123"/>
  <c r="F712" i="123"/>
  <c r="G712" i="123"/>
  <c r="F676" i="123"/>
  <c r="G676" i="123"/>
  <c r="F829" i="123"/>
  <c r="G829" i="123"/>
  <c r="F797" i="123"/>
  <c r="G797" i="123"/>
  <c r="F796" i="123"/>
  <c r="G796" i="123"/>
  <c r="D599" i="123"/>
  <c r="F600" i="123"/>
  <c r="G600" i="123"/>
  <c r="F955" i="123"/>
  <c r="G955" i="123"/>
  <c r="D884" i="123"/>
  <c r="F921" i="123"/>
  <c r="G921" i="123"/>
  <c r="F657" i="123"/>
  <c r="G657" i="123"/>
  <c r="D547" i="123"/>
  <c r="F548" i="123"/>
  <c r="G548" i="123"/>
  <c r="D576" i="123"/>
  <c r="F577" i="123"/>
  <c r="G577" i="123"/>
  <c r="F896" i="123"/>
  <c r="G896" i="123"/>
  <c r="F746" i="123"/>
  <c r="G746" i="123"/>
  <c r="F521" i="123"/>
  <c r="G521" i="123"/>
  <c r="F551" i="123"/>
  <c r="G551" i="123"/>
  <c r="F675" i="123"/>
  <c r="G675" i="123"/>
  <c r="F526" i="123"/>
  <c r="G526" i="123"/>
  <c r="D564" i="123"/>
  <c r="F565" i="123"/>
  <c r="G565" i="123"/>
  <c r="F656" i="123"/>
  <c r="G656" i="123"/>
  <c r="D745" i="123"/>
  <c r="F716" i="123"/>
  <c r="G716" i="123"/>
  <c r="D632" i="123"/>
  <c r="F633" i="123"/>
  <c r="G633" i="123"/>
  <c r="D533" i="123"/>
  <c r="D563" i="123"/>
  <c r="D546" i="123"/>
  <c r="D520" i="123"/>
  <c r="D486" i="123"/>
  <c r="D481" i="123"/>
  <c r="D436" i="123"/>
  <c r="D433" i="123"/>
  <c r="D429" i="123"/>
  <c r="D406" i="123"/>
  <c r="D386" i="123"/>
  <c r="F486" i="123" l="1"/>
  <c r="G486" i="123"/>
  <c r="D715" i="123"/>
  <c r="F745" i="123"/>
  <c r="G745" i="123"/>
  <c r="F576" i="123"/>
  <c r="G576" i="123"/>
  <c r="D405" i="123"/>
  <c r="F406" i="123"/>
  <c r="G406" i="123"/>
  <c r="F481" i="123"/>
  <c r="G481" i="123"/>
  <c r="F546" i="123"/>
  <c r="G546" i="123"/>
  <c r="F547" i="123"/>
  <c r="G547" i="123"/>
  <c r="D428" i="123"/>
  <c r="F429" i="123"/>
  <c r="G429" i="123"/>
  <c r="F500" i="123"/>
  <c r="G500" i="123"/>
  <c r="D499" i="123"/>
  <c r="F599" i="123"/>
  <c r="G599" i="123"/>
  <c r="F534" i="123"/>
  <c r="G534" i="123"/>
  <c r="F563" i="123"/>
  <c r="G563" i="123"/>
  <c r="F884" i="123"/>
  <c r="G884" i="123"/>
  <c r="D432" i="123"/>
  <c r="F433" i="123"/>
  <c r="G433" i="123"/>
  <c r="F533" i="123"/>
  <c r="G533" i="123"/>
  <c r="F632" i="123"/>
  <c r="G632" i="123"/>
  <c r="F564" i="123"/>
  <c r="G564" i="123"/>
  <c r="D385" i="123"/>
  <c r="F386" i="123"/>
  <c r="G386" i="123"/>
  <c r="F436" i="123"/>
  <c r="G436" i="123"/>
  <c r="F520" i="123"/>
  <c r="G520" i="123"/>
  <c r="D609" i="123"/>
  <c r="F119" i="123"/>
  <c r="G119" i="123"/>
  <c r="D498" i="123"/>
  <c r="D480" i="123"/>
  <c r="D381" i="123"/>
  <c r="D372" i="123"/>
  <c r="D608" i="123" l="1"/>
  <c r="F609" i="123"/>
  <c r="G609" i="123"/>
  <c r="F432" i="123"/>
  <c r="G432" i="123"/>
  <c r="F480" i="123"/>
  <c r="G480" i="123"/>
  <c r="D383" i="123"/>
  <c r="F385" i="123"/>
  <c r="G385" i="123"/>
  <c r="D403" i="123"/>
  <c r="F405" i="123"/>
  <c r="G405" i="123"/>
  <c r="F498" i="123"/>
  <c r="G498" i="123"/>
  <c r="F499" i="123"/>
  <c r="G499" i="123"/>
  <c r="D371" i="123"/>
  <c r="F372" i="123"/>
  <c r="G372" i="123"/>
  <c r="F715" i="123"/>
  <c r="G715" i="123"/>
  <c r="F381" i="123"/>
  <c r="G381" i="123"/>
  <c r="D431" i="123"/>
  <c r="F428" i="123"/>
  <c r="G428" i="123"/>
  <c r="D370" i="123"/>
  <c r="D338" i="123"/>
  <c r="D332" i="123"/>
  <c r="D313" i="123"/>
  <c r="D289" i="123"/>
  <c r="D275" i="123"/>
  <c r="D210" i="123"/>
  <c r="D229" i="123"/>
  <c r="D191" i="123"/>
  <c r="D174" i="123"/>
  <c r="F191" i="123" l="1"/>
  <c r="G191" i="123"/>
  <c r="F370" i="123"/>
  <c r="G370" i="123"/>
  <c r="F383" i="123"/>
  <c r="G383" i="123"/>
  <c r="D228" i="123"/>
  <c r="F229" i="123"/>
  <c r="G229" i="123"/>
  <c r="D312" i="123"/>
  <c r="F313" i="123"/>
  <c r="G313" i="123"/>
  <c r="F403" i="123"/>
  <c r="G403" i="123"/>
  <c r="D402" i="123"/>
  <c r="D288" i="123"/>
  <c r="F289" i="123"/>
  <c r="G289" i="123"/>
  <c r="F210" i="123"/>
  <c r="G210" i="123"/>
  <c r="D331" i="123"/>
  <c r="F332" i="123"/>
  <c r="G332" i="123"/>
  <c r="F371" i="123"/>
  <c r="G371" i="123"/>
  <c r="F174" i="123"/>
  <c r="G174" i="123"/>
  <c r="D274" i="123"/>
  <c r="F275" i="123"/>
  <c r="G275" i="123"/>
  <c r="D337" i="123"/>
  <c r="F338" i="123"/>
  <c r="G338" i="123"/>
  <c r="F431" i="123"/>
  <c r="G431" i="123"/>
  <c r="F608" i="123"/>
  <c r="G608" i="123"/>
  <c r="D190" i="123"/>
  <c r="D324" i="123"/>
  <c r="D322" i="123"/>
  <c r="D316" i="123"/>
  <c r="D308" i="123"/>
  <c r="D305" i="123"/>
  <c r="F316" i="123" l="1"/>
  <c r="G316" i="123"/>
  <c r="F312" i="123"/>
  <c r="G312" i="123"/>
  <c r="D321" i="123"/>
  <c r="F322" i="123"/>
  <c r="G322" i="123"/>
  <c r="F331" i="123"/>
  <c r="G331" i="123"/>
  <c r="D156" i="123"/>
  <c r="F305" i="123"/>
  <c r="G305" i="123"/>
  <c r="F324" i="123"/>
  <c r="G324" i="123"/>
  <c r="F274" i="123"/>
  <c r="G274" i="123"/>
  <c r="D287" i="123"/>
  <c r="F288" i="123"/>
  <c r="G288" i="123"/>
  <c r="D307" i="123"/>
  <c r="F308" i="123"/>
  <c r="G308" i="123"/>
  <c r="D124" i="123"/>
  <c r="F190" i="123"/>
  <c r="G190" i="123"/>
  <c r="D336" i="123"/>
  <c r="F337" i="123"/>
  <c r="G337" i="123"/>
  <c r="F402" i="123"/>
  <c r="G402" i="123"/>
  <c r="D226" i="123"/>
  <c r="F228" i="123"/>
  <c r="G228" i="123"/>
  <c r="D304" i="123"/>
  <c r="D155" i="123"/>
  <c r="D311" i="123"/>
  <c r="D84" i="123"/>
  <c r="D75" i="123"/>
  <c r="D72" i="123"/>
  <c r="D70" i="123"/>
  <c r="D68" i="123"/>
  <c r="D66" i="123"/>
  <c r="D31" i="123"/>
  <c r="D17" i="123"/>
  <c r="D13" i="123"/>
  <c r="F226" i="123" l="1"/>
  <c r="G226" i="123"/>
  <c r="G17" i="123"/>
  <c r="F17" i="123"/>
  <c r="F70" i="123"/>
  <c r="G70" i="123"/>
  <c r="D310" i="123"/>
  <c r="F311" i="123"/>
  <c r="G311" i="123"/>
  <c r="F307" i="123"/>
  <c r="G307" i="123"/>
  <c r="F124" i="123"/>
  <c r="G124" i="123"/>
  <c r="F75" i="123"/>
  <c r="G75" i="123"/>
  <c r="F156" i="123"/>
  <c r="G156" i="123"/>
  <c r="F31" i="123"/>
  <c r="G31" i="123"/>
  <c r="F72" i="123"/>
  <c r="G72" i="123"/>
  <c r="F155" i="123"/>
  <c r="G155" i="123"/>
  <c r="F66" i="123"/>
  <c r="G66" i="123"/>
  <c r="F304" i="123"/>
  <c r="G304" i="123"/>
  <c r="D335" i="123"/>
  <c r="F336" i="123"/>
  <c r="G336" i="123"/>
  <c r="F13" i="123"/>
  <c r="G13" i="123"/>
  <c r="F68" i="123"/>
  <c r="G68" i="123"/>
  <c r="F84" i="123"/>
  <c r="G84" i="123"/>
  <c r="F287" i="123"/>
  <c r="G287" i="123"/>
  <c r="F321" i="123"/>
  <c r="G321" i="123"/>
  <c r="D303" i="123"/>
  <c r="D12" i="123"/>
  <c r="D74" i="123"/>
  <c r="F12" i="123" l="1"/>
  <c r="G12" i="123"/>
  <c r="F335" i="123"/>
  <c r="G335" i="123"/>
  <c r="D334" i="123"/>
  <c r="F74" i="123"/>
  <c r="G74" i="123"/>
  <c r="F310" i="123"/>
  <c r="G310" i="123"/>
  <c r="F303" i="123"/>
  <c r="G303" i="123"/>
  <c r="D284" i="123"/>
  <c r="D241" i="123"/>
  <c r="D244" i="123"/>
  <c r="D237" i="123"/>
  <c r="D196" i="123"/>
  <c r="F244" i="123" l="1"/>
  <c r="G244" i="123"/>
  <c r="F241" i="123"/>
  <c r="G241" i="123"/>
  <c r="F334" i="123"/>
  <c r="G334" i="123"/>
  <c r="F196" i="123"/>
  <c r="G196" i="123"/>
  <c r="F284" i="123"/>
  <c r="G284" i="123"/>
  <c r="F237" i="123"/>
  <c r="G237" i="123"/>
  <c r="D240" i="123"/>
  <c r="D282" i="123"/>
  <c r="D205" i="123"/>
  <c r="D178" i="123"/>
  <c r="D281" i="123" l="1"/>
  <c r="F282" i="123"/>
  <c r="G282" i="123"/>
  <c r="F240" i="123"/>
  <c r="G240" i="123"/>
  <c r="F178" i="123"/>
  <c r="G178" i="123"/>
  <c r="F205" i="123"/>
  <c r="G205" i="123"/>
  <c r="D125" i="123"/>
  <c r="D187" i="123"/>
  <c r="D126" i="123"/>
  <c r="D173" i="123"/>
  <c r="D8" i="123"/>
  <c r="F8" i="123" l="1"/>
  <c r="G8" i="123"/>
  <c r="F125" i="123"/>
  <c r="G125" i="123"/>
  <c r="F173" i="123"/>
  <c r="G173" i="123"/>
  <c r="F281" i="123"/>
  <c r="G281" i="123"/>
  <c r="F126" i="123"/>
  <c r="G126" i="123"/>
  <c r="F187" i="123"/>
  <c r="G187" i="123"/>
  <c r="D123" i="123"/>
  <c r="D87" i="123"/>
  <c r="D11" i="123"/>
  <c r="D329" i="123"/>
  <c r="D236" i="123"/>
  <c r="D208" i="123"/>
  <c r="D4" i="123"/>
  <c r="D172" i="123" l="1"/>
  <c r="F208" i="123"/>
  <c r="G208" i="123"/>
  <c r="F87" i="123"/>
  <c r="G87" i="123"/>
  <c r="D222" i="123"/>
  <c r="F236" i="123"/>
  <c r="G236" i="123"/>
  <c r="F123" i="123"/>
  <c r="G123" i="123"/>
  <c r="D328" i="123"/>
  <c r="F329" i="123"/>
  <c r="G329" i="123"/>
  <c r="F4" i="123"/>
  <c r="G4" i="123"/>
  <c r="G11" i="123"/>
  <c r="F11" i="123"/>
  <c r="D7" i="123"/>
  <c r="D118" i="123"/>
  <c r="D3" i="123" l="1"/>
  <c r="G7" i="123"/>
  <c r="F7" i="123"/>
  <c r="F222" i="123"/>
  <c r="G222" i="123"/>
  <c r="F172" i="123"/>
  <c r="G172" i="123"/>
  <c r="F118" i="123"/>
  <c r="G118" i="123"/>
  <c r="F328" i="123"/>
  <c r="G328" i="123"/>
  <c r="D247" i="123"/>
  <c r="D131" i="123"/>
  <c r="D128" i="123" l="1"/>
  <c r="F131" i="123"/>
  <c r="G131" i="123"/>
  <c r="D246" i="123"/>
  <c r="F247" i="123"/>
  <c r="G247" i="123"/>
  <c r="G3" i="123"/>
  <c r="F3" i="123"/>
  <c r="D127" i="123"/>
  <c r="D162" i="123"/>
  <c r="G162" i="123" l="1"/>
  <c r="F162" i="123"/>
  <c r="G127" i="123"/>
  <c r="F127" i="123"/>
  <c r="F128" i="123"/>
  <c r="G128" i="123"/>
  <c r="D239" i="123"/>
  <c r="F246" i="123"/>
  <c r="G246" i="123"/>
  <c r="D170" i="123" l="1"/>
  <c r="F239" i="123"/>
  <c r="G239" i="123"/>
  <c r="D171" i="123"/>
  <c r="F171" i="123" l="1"/>
  <c r="G171" i="123"/>
  <c r="F170" i="123"/>
  <c r="G170" i="123"/>
  <c r="D136" i="126" l="1"/>
  <c r="D134" i="126" l="1"/>
  <c r="D426" i="126"/>
  <c r="D358" i="126" s="1"/>
  <c r="D129" i="126" l="1"/>
  <c r="D138" i="126" l="1"/>
  <c r="D183" i="126"/>
  <c r="D184" i="126"/>
  <c r="D175" i="126" l="1"/>
  <c r="G456" i="126" l="1"/>
  <c r="F456" i="126"/>
  <c r="G136" i="126" l="1"/>
  <c r="F455" i="126"/>
  <c r="E426" i="126"/>
  <c r="E358" i="126" s="1"/>
  <c r="F450" i="126"/>
  <c r="G450" i="126"/>
  <c r="G455" i="126"/>
  <c r="F136" i="126" l="1"/>
  <c r="E134" i="126"/>
  <c r="G134" i="126" s="1"/>
  <c r="G457" i="126"/>
  <c r="F457" i="126"/>
  <c r="G426" i="126"/>
  <c r="F426" i="126"/>
  <c r="F134" i="126" l="1"/>
  <c r="E129" i="126"/>
  <c r="G129" i="126" s="1"/>
  <c r="F358" i="126"/>
  <c r="E184" i="126"/>
  <c r="G358" i="126"/>
  <c r="E183" i="126"/>
  <c r="F129" i="126" l="1"/>
  <c r="E138" i="126"/>
  <c r="F138" i="126" s="1"/>
  <c r="G183" i="126"/>
  <c r="F183" i="126"/>
  <c r="G184" i="126"/>
  <c r="F184" i="126"/>
  <c r="G138" i="126" l="1"/>
  <c r="E175" i="126"/>
  <c r="F175" i="126" l="1"/>
  <c r="E182" i="126"/>
  <c r="G175" i="126"/>
  <c r="F182" i="126" l="1"/>
  <c r="G182" i="126"/>
  <c r="G466" i="127"/>
  <c r="F466" i="127"/>
  <c r="E465" i="127"/>
  <c r="F465" i="127" s="1"/>
  <c r="E464" i="127" l="1"/>
  <c r="G464" i="127" s="1"/>
  <c r="G465" i="127"/>
  <c r="E456" i="127" l="1"/>
  <c r="F456" i="127" s="1"/>
  <c r="E137" i="127"/>
  <c r="G137" i="127" s="1"/>
  <c r="F464" i="127"/>
  <c r="E432" i="127"/>
  <c r="G456" i="127" l="1"/>
  <c r="E135" i="127"/>
  <c r="E130" i="127" s="1"/>
  <c r="F137" i="127"/>
  <c r="E359" i="127"/>
  <c r="E184" i="127" s="1"/>
  <c r="F432" i="127"/>
  <c r="G432" i="127"/>
  <c r="G135" i="127" l="1"/>
  <c r="F135" i="127"/>
  <c r="G184" i="127"/>
  <c r="F184" i="127"/>
  <c r="E185" i="127"/>
  <c r="G359" i="127"/>
  <c r="F359" i="127"/>
  <c r="F130" i="127"/>
  <c r="E139" i="127"/>
  <c r="G130" i="127"/>
  <c r="G185" i="127" l="1"/>
  <c r="F185" i="127"/>
  <c r="E176" i="127"/>
  <c r="F139" i="127"/>
  <c r="G139" i="127"/>
  <c r="F176" i="127" l="1"/>
  <c r="G176" i="127"/>
  <c r="E183" i="127"/>
  <c r="F183" i="127" l="1"/>
  <c r="G183" i="127"/>
</calcChain>
</file>

<file path=xl/comments1.xml><?xml version="1.0" encoding="utf-8"?>
<comments xmlns="http://schemas.openxmlformats.org/spreadsheetml/2006/main">
  <authors>
    <author>Lea Laurits</author>
  </authors>
  <commentList>
    <comment ref="E549" authorId="0" shapeId="0">
      <text>
        <r>
          <rPr>
            <b/>
            <sz val="9"/>
            <color indexed="81"/>
            <rFont val="Segoe UI"/>
            <family val="2"/>
            <charset val="186"/>
          </rPr>
          <t>Lea Laurits:</t>
        </r>
        <r>
          <rPr>
            <sz val="9"/>
            <color indexed="81"/>
            <rFont val="Segoe UI"/>
            <family val="2"/>
            <charset val="186"/>
          </rPr>
          <t xml:space="preserve">
tagastatud 326 €</t>
        </r>
      </text>
    </comment>
  </commentList>
</comments>
</file>

<file path=xl/comments2.xml><?xml version="1.0" encoding="utf-8"?>
<comments xmlns="http://schemas.openxmlformats.org/spreadsheetml/2006/main">
  <authors>
    <author>Lea Laurits</author>
  </authors>
  <commentList>
    <comment ref="E558" authorId="0" shapeId="0">
      <text>
        <r>
          <rPr>
            <b/>
            <sz val="9"/>
            <color indexed="81"/>
            <rFont val="Segoe UI"/>
            <family val="2"/>
            <charset val="186"/>
          </rPr>
          <t>Lea Laurits:</t>
        </r>
        <r>
          <rPr>
            <sz val="9"/>
            <color indexed="81"/>
            <rFont val="Segoe UI"/>
            <family val="2"/>
            <charset val="186"/>
          </rPr>
          <t xml:space="preserve">
tagastatud 326 €</t>
        </r>
      </text>
    </comment>
  </commentList>
</comments>
</file>

<file path=xl/comments3.xml><?xml version="1.0" encoding="utf-8"?>
<comments xmlns="http://schemas.openxmlformats.org/spreadsheetml/2006/main">
  <authors>
    <author>Lea Laurits</author>
  </authors>
  <commentList>
    <comment ref="E561" authorId="0" shapeId="0">
      <text>
        <r>
          <rPr>
            <b/>
            <sz val="9"/>
            <color indexed="81"/>
            <rFont val="Segoe UI"/>
            <family val="2"/>
            <charset val="186"/>
          </rPr>
          <t>Lea Laurits:</t>
        </r>
        <r>
          <rPr>
            <sz val="9"/>
            <color indexed="81"/>
            <rFont val="Segoe UI"/>
            <family val="2"/>
            <charset val="186"/>
          </rPr>
          <t xml:space="preserve">
tagastatud 326 €</t>
        </r>
      </text>
    </comment>
  </commentList>
</comments>
</file>

<file path=xl/sharedStrings.xml><?xml version="1.0" encoding="utf-8"?>
<sst xmlns="http://schemas.openxmlformats.org/spreadsheetml/2006/main" count="15341" uniqueCount="630">
  <si>
    <t>Märjamaa Valla Noortekeskus</t>
  </si>
  <si>
    <t>Laulukarusell</t>
  </si>
  <si>
    <t>MIKSIKE</t>
  </si>
  <si>
    <t>Maade erastamine</t>
  </si>
  <si>
    <t>Haimre Rahvamaja</t>
  </si>
  <si>
    <t>Valgu Rahvamaja</t>
  </si>
  <si>
    <t>Varbola Rahvamaja</t>
  </si>
  <si>
    <t>Muu vara üür ja rent</t>
  </si>
  <si>
    <t>Sotsiaalteenused</t>
  </si>
  <si>
    <t>Tasu äritegevusega tegelemise õiguse loa eest</t>
  </si>
  <si>
    <t>Väärteomenetluse seadustiku alusel määratud trahvid</t>
  </si>
  <si>
    <t>08107</t>
  </si>
  <si>
    <t>Hoonestusõiguse seadmise tasu (Raua 10)</t>
  </si>
  <si>
    <t>Erijuhtudel riigi poolt makstav sotsiaalmaks</t>
  </si>
  <si>
    <t>Haimre Rahvamaja tasulised teenused</t>
  </si>
  <si>
    <t>Varbola Rahvamaja tasulised teenused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</si>
  <si>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</si>
  <si>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</si>
  <si>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</si>
  <si>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</si>
  <si>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</si>
  <si>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Intressi- ja viivisetulud hoiustelt</t>
  </si>
  <si>
    <t>Valitsussektorisisesed toetused</t>
  </si>
  <si>
    <t>Personalikulud</t>
  </si>
  <si>
    <t>Majandamiskulud</t>
  </si>
  <si>
    <t>Administreerimiskulud</t>
  </si>
  <si>
    <t>Lähetuskulud</t>
  </si>
  <si>
    <t>Koolituskulud</t>
  </si>
  <si>
    <t>Sõidukite ülalpidamise kulud</t>
  </si>
  <si>
    <t>Inventari kulud</t>
  </si>
  <si>
    <t>Rajatiste majandamiskulud</t>
  </si>
  <si>
    <t>Õppevahendid</t>
  </si>
  <si>
    <t>Teavikud ja kunstiesemed</t>
  </si>
  <si>
    <t>Sillaotsa Talumuuseum</t>
  </si>
  <si>
    <t>Peretoetused</t>
  </si>
  <si>
    <t>Toetused töötutele</t>
  </si>
  <si>
    <t>ruumide üür</t>
  </si>
  <si>
    <t>Märjamaa Gümnaasium</t>
  </si>
  <si>
    <t>Valgu Põhikool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</si>
  <si>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</si>
  <si>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</si>
  <si>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</si>
  <si>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</si>
  <si>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Riigilt ja riigiasutustelt</t>
  </si>
  <si>
    <t>pikapäevarühma oode</t>
  </si>
  <si>
    <t>Uurimis- ja arendustööde ostukulud</t>
  </si>
  <si>
    <t>Kultuuri- ja vaba aja sisustamise kulud</t>
  </si>
  <si>
    <t>Tulu koolitusteenuse osutamisest</t>
  </si>
  <si>
    <t>01111</t>
  </si>
  <si>
    <t>01112</t>
  </si>
  <si>
    <t>01</t>
  </si>
  <si>
    <t>6501</t>
  </si>
  <si>
    <t>03</t>
  </si>
  <si>
    <t>03200</t>
  </si>
  <si>
    <t>03600</t>
  </si>
  <si>
    <t>04</t>
  </si>
  <si>
    <t>04210</t>
  </si>
  <si>
    <t>04510</t>
  </si>
  <si>
    <t>04740</t>
  </si>
  <si>
    <t>05</t>
  </si>
  <si>
    <t>05100</t>
  </si>
  <si>
    <t>05400</t>
  </si>
  <si>
    <t>06</t>
  </si>
  <si>
    <t>06300</t>
  </si>
  <si>
    <t>06400</t>
  </si>
  <si>
    <t>06605</t>
  </si>
  <si>
    <t>09220</t>
  </si>
  <si>
    <t>07</t>
  </si>
  <si>
    <t>07210</t>
  </si>
  <si>
    <t>08</t>
  </si>
  <si>
    <t>08102</t>
  </si>
  <si>
    <t>08105</t>
  </si>
  <si>
    <t>08108</t>
  </si>
  <si>
    <t>08201</t>
  </si>
  <si>
    <t>08202</t>
  </si>
  <si>
    <t>08203</t>
  </si>
  <si>
    <t>08208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</si>
  <si>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</si>
  <si>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</si>
  <si>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</si>
  <si>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</si>
  <si>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</si>
  <si>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</si>
  <si>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</si>
  <si>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</si>
  <si>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</si>
  <si>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</si>
  <si>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</si>
  <si>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</si>
  <si>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</si>
  <si>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Muud kulud</t>
  </si>
  <si>
    <t xml:space="preserve">Võetud laenude tagasimaksmine </t>
  </si>
  <si>
    <t>07600</t>
  </si>
  <si>
    <t>Eri- ja vormiriietus</t>
  </si>
  <si>
    <t>Erisoodustused</t>
  </si>
  <si>
    <t>Meditsiinikulud ja hügieenitarbed</t>
  </si>
  <si>
    <t>01114</t>
  </si>
  <si>
    <t>01600</t>
  </si>
  <si>
    <t>Intressi-, viivise- ja kohustistasukulud võetud laenudelt</t>
  </si>
  <si>
    <t>Muud sotsiaalabitoetused ja eraldised füüsilistele isikutele</t>
  </si>
  <si>
    <t>10121</t>
  </si>
  <si>
    <t>Toetused puuetega inimestele ja nende hooldajatele</t>
  </si>
  <si>
    <t>Kantseleiteenused</t>
  </si>
  <si>
    <t>Märjamaa Muusika- ja Kunstikooli tulud</t>
  </si>
  <si>
    <t>Märjamaa Nädalalehe tulud</t>
  </si>
  <si>
    <t>Muu tulu elamu- ja kommunaaltegevusest</t>
  </si>
  <si>
    <t>Lastelaagrite tulud</t>
  </si>
  <si>
    <t>jõusaali ja võimla tulu</t>
  </si>
  <si>
    <t>Laekumised korrakaitseasutuste majandustegevusest</t>
  </si>
  <si>
    <t>Laekumised Lääne-Eesti Päästekeskuselt</t>
  </si>
  <si>
    <t>Kapitaliliisingu maksed</t>
  </si>
  <si>
    <t>Märjamaa Päevad ja Märjamaa Folk</t>
  </si>
  <si>
    <t>Teenuse mõisa tulud</t>
  </si>
  <si>
    <t>Intressi- ja viivisekulud kapitaliliisingult</t>
  </si>
  <si>
    <t>Märjamaa Lasteaed Pillerpall</t>
  </si>
  <si>
    <t>Orgita Lasteaed Midrimaa</t>
  </si>
  <si>
    <t>Kasti Lasteaed Karikakar</t>
  </si>
  <si>
    <t>Varbola Lasteaed-Algkool</t>
  </si>
  <si>
    <t>Kodulookonverents</t>
  </si>
  <si>
    <t>10701</t>
  </si>
  <si>
    <t>Majandus- ja Kommunikatsiooniministeerium</t>
  </si>
  <si>
    <t>3500.0</t>
  </si>
  <si>
    <t>3500.00</t>
  </si>
  <si>
    <t>3500.00.07</t>
  </si>
  <si>
    <t>08109</t>
  </si>
  <si>
    <t>Märjamaa Valla Raamatukogu tasulised teenused</t>
  </si>
  <si>
    <t xml:space="preserve">Üüri- ja renditulud </t>
  </si>
  <si>
    <t>Muu kaupade ja teenuste müük</t>
  </si>
  <si>
    <t>Toimetulekutoetus</t>
  </si>
  <si>
    <t>Sotsiaaltoetuste ning -teenuste osutamise toetus</t>
  </si>
  <si>
    <t>08103</t>
  </si>
  <si>
    <t>Inventari soetamine ja renoveerimine</t>
  </si>
  <si>
    <t>Põhivara soetuseks antav sihtfinantseerimine</t>
  </si>
  <si>
    <t>Toiduained ja toitlustusteenused</t>
  </si>
  <si>
    <t>Märjamaa Muusika- ja Kunstikool</t>
  </si>
  <si>
    <t>Tunnus</t>
  </si>
  <si>
    <t>Kirje nimetus</t>
  </si>
  <si>
    <t>PÕHITEGEVUSE TULUD KOKKU</t>
  </si>
  <si>
    <t>Maksutulud</t>
  </si>
  <si>
    <t>Tulud kaupade ja teenuste müügist</t>
  </si>
  <si>
    <t>3500, 352</t>
  </si>
  <si>
    <t>Saadavad toetused tegevuskuludeks</t>
  </si>
  <si>
    <t>Tasandusfond (lg 1)</t>
  </si>
  <si>
    <t>Toetusfond (lg 2)</t>
  </si>
  <si>
    <t>Muud saadud toetused tegevuskuludeks</t>
  </si>
  <si>
    <t>3825, 388</t>
  </si>
  <si>
    <t xml:space="preserve">Muud tegevustulud </t>
  </si>
  <si>
    <t>3880, 3888</t>
  </si>
  <si>
    <t>PÕHITEGEVUSE KULUD KOKKU</t>
  </si>
  <si>
    <t>40, 41, 4500, 452</t>
  </si>
  <si>
    <t>Antavad toetused tegevuskuludeks</t>
  </si>
  <si>
    <t>Sotsiaalabitoetused ja muud toetused füüsilistele isikutele</t>
  </si>
  <si>
    <t>Sihtotstarbelised toetused tegevuskuludeks</t>
  </si>
  <si>
    <t>Mittesihtotstarbelised toetused</t>
  </si>
  <si>
    <t>Muud tegevuskulud</t>
  </si>
  <si>
    <t>PÕHITEGEVUSE TULEM</t>
  </si>
  <si>
    <t>INVESTEERIMISTEGEVUS KOKKU</t>
  </si>
  <si>
    <t>Põhivara müük (+)</t>
  </si>
  <si>
    <t>Põhivara soetus (-)</t>
  </si>
  <si>
    <t xml:space="preserve">Põhivara soetuseks saadav sihtfinantseerimine(+) </t>
  </si>
  <si>
    <t>Põhivara soetuseks antav sihtfinantseerimine(-)</t>
  </si>
  <si>
    <t>Finantstulud (+)</t>
  </si>
  <si>
    <t>Finantstkulud (-)</t>
  </si>
  <si>
    <t>EELARVE TULEM (ÜLEJÄÄK (+) / PUUDUJÄÄK (-))</t>
  </si>
  <si>
    <t>FINANTSEERIMISTEGEVUS</t>
  </si>
  <si>
    <t>Kohustuste tasumine (-)</t>
  </si>
  <si>
    <t>LIKVIIDSETE VARADE MUUTUS (+ suurenemine, - vähenemine)</t>
  </si>
  <si>
    <t>PÕHITEGEVUSE KULUDE JA INVESTEERIMISTEGEVUSE VÄLJAMINEKUTE JAOTUS TEGEVUSALADE JÄRGI</t>
  </si>
  <si>
    <t>Üldised valitsussektori teenused</t>
  </si>
  <si>
    <t>01700</t>
  </si>
  <si>
    <t>Avalik kord ja julgeolek</t>
  </si>
  <si>
    <t>Majandus</t>
  </si>
  <si>
    <t>Maanteetransport (vallateede- ja tänavate korrashoid)</t>
  </si>
  <si>
    <t>Keskkonnakaitse</t>
  </si>
  <si>
    <t>Bioloogilise mitmekesisuse ja maastiku kaitse, haljastus</t>
  </si>
  <si>
    <t>Elamu- ja kommunaalmajandus</t>
  </si>
  <si>
    <t>Veevarustus</t>
  </si>
  <si>
    <t>Tänavavalgustus</t>
  </si>
  <si>
    <t>Tervishoid</t>
  </si>
  <si>
    <t>Vabaaeg, kultuur ja religioon</t>
  </si>
  <si>
    <t>Kultuuriüritused</t>
  </si>
  <si>
    <t>Haridus</t>
  </si>
  <si>
    <t>Sotsiaalne kaitse</t>
  </si>
  <si>
    <t>Muu puuetega inimeste sotsiaalne kaitse</t>
  </si>
  <si>
    <t>Eakate sotsiaalhoolekande asutused</t>
  </si>
  <si>
    <t>Muu eakate sotsiaalne kaitse</t>
  </si>
  <si>
    <t>Muu perekondade ja laste sotsiaalne kaitse</t>
  </si>
  <si>
    <t>Töötute sotsiaalne kaitse</t>
  </si>
  <si>
    <t>Eluasemeteenused sotsiaalsetele riskirühmadele</t>
  </si>
  <si>
    <t>Riiklik toimetulekutoetus</t>
  </si>
  <si>
    <t>Riigilõivud</t>
  </si>
  <si>
    <t>Tegevustulud</t>
  </si>
  <si>
    <t>Kaupade ja teenuste müük</t>
  </si>
  <si>
    <t>Kalmistud</t>
  </si>
  <si>
    <t>Hulkuvate loomadega seotud tegevus</t>
  </si>
  <si>
    <t>Muu elamu- ja kommunaalmajandus</t>
  </si>
  <si>
    <t>Ravikindlustusega hõlmamata isikute arstiabi</t>
  </si>
  <si>
    <t xml:space="preserve">Spordiklubid </t>
  </si>
  <si>
    <t>Hobulaiu puhkebaas</t>
  </si>
  <si>
    <t>Laste suvelaagrid</t>
  </si>
  <si>
    <t>Teenuse mõis</t>
  </si>
  <si>
    <t>Vaba aja üritused - mittetulunduslikuks tegevuseks antavad toetused</t>
  </si>
  <si>
    <t>Märjamaa Valla Raamatukogu</t>
  </si>
  <si>
    <t>Kino</t>
  </si>
  <si>
    <t>Sipa-Laukna Lasteaed</t>
  </si>
  <si>
    <t>Arvlemised lasteaedadega</t>
  </si>
  <si>
    <t>Arvlemised teiste koolidega</t>
  </si>
  <si>
    <t>Külade tänuüritus</t>
  </si>
  <si>
    <t xml:space="preserve">Finantskulud </t>
  </si>
  <si>
    <t>Majandustegevuse registri toimingute riigilõiv</t>
  </si>
  <si>
    <t>Ehitusloa ja kasutusloa väljastamise riigilõiv</t>
  </si>
  <si>
    <t>kohatasu</t>
  </si>
  <si>
    <t>õppetasu</t>
  </si>
  <si>
    <t>laste toitlustustasu</t>
  </si>
  <si>
    <t>Orgita lasteaed Midrimaa</t>
  </si>
  <si>
    <t>töövihikute tasu</t>
  </si>
  <si>
    <t>koolisöökla küte, elekter</t>
  </si>
  <si>
    <t>bussi kasutamise tasu</t>
  </si>
  <si>
    <t>Sillaotsa Talumuuseumi tasulised teenused</t>
  </si>
  <si>
    <t>Märjamaa kino tasulised teenused</t>
  </si>
  <si>
    <t>Märjamaa Ujula tulud</t>
  </si>
  <si>
    <t>Hobulaiu pukebaasi tulud</t>
  </si>
  <si>
    <t>Üür ja rent kinnisvarainvesteeringutelt</t>
  </si>
  <si>
    <t>Üür ja rent eluruumidelt</t>
  </si>
  <si>
    <t>Üür ja rent mitteeluruumidelt</t>
  </si>
  <si>
    <t>Muu tulu üüri ja rendiga kaasnevast tegevusest (kommunaalteenused)</t>
  </si>
  <si>
    <t>Valla kalendrite müük</t>
  </si>
  <si>
    <t>Hariduskulude toetus</t>
  </si>
  <si>
    <t>Töötasud</t>
  </si>
  <si>
    <t>Personalikuludga kaasnevad maksud</t>
  </si>
  <si>
    <t xml:space="preserve">Kinnistuste, hoonete ja ruumide majandamiskulud </t>
  </si>
  <si>
    <t>Info- ja kommunikatsioonitehnoloogia kulud</t>
  </si>
  <si>
    <t>Preemiad ja stipendiumid-aukodanike preemiad</t>
  </si>
  <si>
    <t>Maksu-, riigilõivu- ja trahvikulud</t>
  </si>
  <si>
    <t xml:space="preserve">Avaliku teenistuse ametnike töötasu </t>
  </si>
  <si>
    <t>Personalikuludga kaasnevad maksud ja sotsiaalkindlustusmaksed</t>
  </si>
  <si>
    <t>Töötajate töötasu</t>
  </si>
  <si>
    <t>Lumetõrje</t>
  </si>
  <si>
    <t>Profileerimine</t>
  </si>
  <si>
    <t>Võsa likvideerimine</t>
  </si>
  <si>
    <t>Teeäärte niitmine</t>
  </si>
  <si>
    <t>Sildade ja truupide remont</t>
  </si>
  <si>
    <t>Asfaltattega teede remont</t>
  </si>
  <si>
    <t>Teekatte märgistustööd</t>
  </si>
  <si>
    <t>Orienteerumisklubi Orvand</t>
  </si>
  <si>
    <t>Maadlusklubi Juhan</t>
  </si>
  <si>
    <t>Raplamaa Rattaklubi</t>
  </si>
  <si>
    <t xml:space="preserve">Raplamaa Omavalitsuste Liit </t>
  </si>
  <si>
    <t xml:space="preserve">Sihtasutus Raplamaa Omavalitsuste Arengufond </t>
  </si>
  <si>
    <t xml:space="preserve">Eesti Linnade Liit </t>
  </si>
  <si>
    <t xml:space="preserve">Mittetulundusühing Raplamaa Partnerluskogu </t>
  </si>
  <si>
    <t>Märjamaa Ujula</t>
  </si>
  <si>
    <t>Muud mitmesugused majandamiskulud</t>
  </si>
  <si>
    <t>Eraldatud toetused kokku</t>
  </si>
  <si>
    <t>Jääk</t>
  </si>
  <si>
    <t>Rajatiste ja hoonete soetamine ja renoveerimine</t>
  </si>
  <si>
    <t>Märjamaa Nädalaleht</t>
  </si>
  <si>
    <t>Muu erivarustus ja erimaterjalid</t>
  </si>
  <si>
    <t>Õppetoetused-sõidupiletid</t>
  </si>
  <si>
    <t>Õppetoetused</t>
  </si>
  <si>
    <t>Toimetulekutoetus ja täiendavad sotsiaaltoetused</t>
  </si>
  <si>
    <t xml:space="preserve">Rajatiste ja hoonete müük </t>
  </si>
  <si>
    <t>Varbola Lasteaed-Algkooli võimlemisklubi Piruett projekt</t>
  </si>
  <si>
    <t>Märjamaa Valla Rahvamaja tasulised teenused</t>
  </si>
  <si>
    <t>Märjamaa Sotsiaalkeskuse tulud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</si>
  <si>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</si>
  <si>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</si>
  <si>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</si>
  <si>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</si>
  <si>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õppekirjanduseks ja õppevahenditeks</t>
  </si>
  <si>
    <t>sh investeeringuteks</t>
  </si>
  <si>
    <t>sh koolilõunaks</t>
  </si>
  <si>
    <t>Sündide ja surmade registreerimise kulude hüvitis</t>
  </si>
  <si>
    <t>Vajaduspõhise peretoetuse maksmise hüvitis</t>
  </si>
  <si>
    <t>Maamaksuvabastuse rakendamise korraldamise toetus</t>
  </si>
  <si>
    <t>3500.00.08</t>
  </si>
  <si>
    <t>Põllumajandusministeerium</t>
  </si>
  <si>
    <t>3500.00.09</t>
  </si>
  <si>
    <t>Rahandusministeerium</t>
  </si>
  <si>
    <t>3500.8</t>
  </si>
  <si>
    <t>Toetused muudelt residentidelt</t>
  </si>
  <si>
    <t>Toetused valitsussektorisse kuuluvatelt sihtasutustelt</t>
  </si>
  <si>
    <t>Töövõtulepingu alusel füüsilistele isikutele makstav tasu</t>
  </si>
  <si>
    <t xml:space="preserve">Põhivara soetus </t>
  </si>
  <si>
    <t>Sihtasutus Rapla Maakonnahaigla</t>
  </si>
  <si>
    <t>Märjamaa Valla Rahvamaja</t>
  </si>
  <si>
    <t>Märjamaa Valla Rahvamaja projektid</t>
  </si>
  <si>
    <t xml:space="preserve">Vabariigi aastapäev </t>
  </si>
  <si>
    <t>Laulu- ja tantsupidu</t>
  </si>
  <si>
    <t>Laste folklooripäev</t>
  </si>
  <si>
    <t>Varbola Lasteaed-Algkooli projekt - Võimlemisklubi Piruett</t>
  </si>
  <si>
    <t>09601</t>
  </si>
  <si>
    <t>Koolitoit</t>
  </si>
  <si>
    <t>Koolitoit Märjamaa Lasteaed Pillerpall</t>
  </si>
  <si>
    <t>Koolipiim</t>
  </si>
  <si>
    <t>Koolitoit Orgita Lasteaed Midrimaa</t>
  </si>
  <si>
    <t>Koolitoit Kasti Lasteaed Karikakar</t>
  </si>
  <si>
    <t>Koolitoit Sipa-Laukna Lasteaed</t>
  </si>
  <si>
    <t>Koolitoit Varbola Lasteaed-Algkool</t>
  </si>
  <si>
    <t>Hommikusöök</t>
  </si>
  <si>
    <t>Õhtuoode</t>
  </si>
  <si>
    <t>Koolitoit Valgu Põhikool</t>
  </si>
  <si>
    <t>Koolitoit Märjamaa Gümnaasium</t>
  </si>
  <si>
    <t>Vajaduspõhine peretoetus</t>
  </si>
  <si>
    <t>Märjamaa Sotsiaalkeskus</t>
  </si>
  <si>
    <t>Valla poolt rahastatav lapsehoiuteenus</t>
  </si>
  <si>
    <t>10900</t>
  </si>
  <si>
    <t>Muu sotsiaalse kaitse haldus - elektriautod</t>
  </si>
  <si>
    <t>3502.00.07</t>
  </si>
  <si>
    <t>3502.00.08</t>
  </si>
  <si>
    <t>3502.03</t>
  </si>
  <si>
    <t>38250, 38251</t>
  </si>
  <si>
    <t>Kohustuste võtmine (+)</t>
  </si>
  <si>
    <t>2586</t>
  </si>
  <si>
    <t>Laenude võtmine muudelt residentidelt (+)</t>
  </si>
  <si>
    <t>25861</t>
  </si>
  <si>
    <t>25862</t>
  </si>
  <si>
    <t>Tantsuklubi Mustang</t>
  </si>
  <si>
    <t>Märjamaa Spordiklubi</t>
  </si>
  <si>
    <t>muud tulud</t>
  </si>
  <si>
    <t>Kaevandamisõiguse tasu</t>
  </si>
  <si>
    <t>Laekumine vee erikasutusest</t>
  </si>
  <si>
    <t>Saastetasud ja keskkonnale tekitatud kahju hüvitis</t>
  </si>
  <si>
    <t xml:space="preserve">Muud eelpool nimetamata muud tegevustulud </t>
  </si>
  <si>
    <t>3502.8</t>
  </si>
  <si>
    <t xml:space="preserve">Toetused muudelt residentidelt </t>
  </si>
  <si>
    <t>Hajaasustuse programm</t>
  </si>
  <si>
    <t>Tolmutõrje</t>
  </si>
  <si>
    <t>Kruusakattega teede remont</t>
  </si>
  <si>
    <t xml:space="preserve">MÄRJAMAA ALEVI SAUNA TÄNAVA KÕNNITEE EHITUS </t>
  </si>
  <si>
    <t>VALLAMAJA (ORU 2) HOONE TEHNILISE SEISUKORRA HINDAMINE</t>
  </si>
  <si>
    <t>Märjamaa autobussijaam</t>
  </si>
  <si>
    <t>MAJANDUSOSAKONNA GARAAŽI (PÄRNU MNT 69B) VEE- JA KANALISATSIOONITORUSTIKU EHITUS</t>
  </si>
  <si>
    <t>MÄRJAMAA UJULA VÄLISSEINTE SOOJUSTAMISE JA KATUSE VAHETUSE PROJEKTEERIMINE</t>
  </si>
  <si>
    <t>Trükis Märjamaa 650</t>
  </si>
  <si>
    <t>MÄRJAMAA MUUSIKA- JA KUNSTIKOOLI PARKLA EHITUS</t>
  </si>
  <si>
    <t>MÄRJAMAA VALLA NOORTEKESKUSE EHITAMINE</t>
  </si>
  <si>
    <t>VANA SÖÖKLA (PÄRNU MNT 58) LAMMUTAMINE</t>
  </si>
  <si>
    <t>MÄRJAMAA VALLA RAHVAMAJA PROJEKT "RAHVARÕIVASTE UUENDAMINE MÄRJAMAA RAHVATANTSURÜHMALE HOPSANI" (LEADER PROJEKT)</t>
  </si>
  <si>
    <t>Koolituskulud riigieelarvest</t>
  </si>
  <si>
    <t>MÄRJAMAA LASTEAIA PILLERPALL NÕUDEPESURUUMIDE REKONSTRUEERIMINE JA SISUSTAMINE</t>
  </si>
  <si>
    <t>ORGITA LASTEAIA MIDRIMAA MÄNGUVÄLJAKU EHITAMINE</t>
  </si>
  <si>
    <t xml:space="preserve">Töötajate töötasu </t>
  </si>
  <si>
    <t>08235</t>
  </si>
  <si>
    <t xml:space="preserve">Personalikulud </t>
  </si>
  <si>
    <t>09213</t>
  </si>
  <si>
    <t>Koolipuuvili</t>
  </si>
  <si>
    <t>MÄRJAMAA ALEVI MÄNGUVÄLJAKU EHITAMINE</t>
  </si>
  <si>
    <t>HAIMRE PARGI TIIKIDE REKONSTRUEERIMINE (PROJEKTEERIMINE, EHITUS)</t>
  </si>
  <si>
    <t xml:space="preserve">Alaeelarve </t>
  </si>
  <si>
    <t>Täitmine</t>
  </si>
  <si>
    <t>Täitmise jääk</t>
  </si>
  <si>
    <t>Täitmise %</t>
  </si>
  <si>
    <t>MÄRJAMAA VALLA ALAEELARVETE TÄITMISE ARUANNE SEISUGA 31.01.2014 (eurodes)</t>
  </si>
  <si>
    <t>Mittetulundusühing Raplamaa Jalgpallikool</t>
  </si>
  <si>
    <t>Spordiüritused - mittetulunduslikuks tegevuseks antavad toetused</t>
  </si>
  <si>
    <t>Annely Gubinski</t>
  </si>
  <si>
    <t>Maario Hansman</t>
  </si>
  <si>
    <t xml:space="preserve">Mittetulundusühing Varbola Külaselts </t>
  </si>
  <si>
    <t>Rapla Spordiveteranide Koondis</t>
  </si>
  <si>
    <t>Stella Brett Mesila</t>
  </si>
  <si>
    <t xml:space="preserve">Varbola Kultuuri ja Hariduse Selts </t>
  </si>
  <si>
    <t>Eesti Evangeelse Luterliku Kiriku Märjamaa Maarja Kogudus</t>
  </si>
  <si>
    <t>Egle Niinemets</t>
  </si>
  <si>
    <t>Eha Juurik</t>
  </si>
  <si>
    <t>Eve Olgo</t>
  </si>
  <si>
    <t>Janika Kaldma</t>
  </si>
  <si>
    <t>Kaare Tammaru</t>
  </si>
  <si>
    <t>Kris Tegelmann</t>
  </si>
  <si>
    <t xml:space="preserve">Laukna Pritsumeeste Selts </t>
  </si>
  <si>
    <t>Lilli Teesalu</t>
  </si>
  <si>
    <t xml:space="preserve">MARELI Lelula mittetulundusühing </t>
  </si>
  <si>
    <t>Marju Plamus</t>
  </si>
  <si>
    <t>Marju Teekivi</t>
  </si>
  <si>
    <t>Mittetulundusühing KäsitööPööninG</t>
  </si>
  <si>
    <t>Mittetulundusühing Märjamaa Saun</t>
  </si>
  <si>
    <t>Mittetulundusühing Rapla Kirikumuusika Festival</t>
  </si>
  <si>
    <t xml:space="preserve">Mittetulundusühing Rapla Maakonna Psühholoogiateenistus </t>
  </si>
  <si>
    <t xml:space="preserve">Mittetulundusühing Wäega Wärk </t>
  </si>
  <si>
    <t>MTÜ Raplamaa Noored</t>
  </si>
  <si>
    <t>Märjamaa Ettevõtjate Piirkondlik Ühendus</t>
  </si>
  <si>
    <t>Märjamaa Kultuuriselts</t>
  </si>
  <si>
    <t>Märjamaa Valla Puuetega Inimeste Ühing</t>
  </si>
  <si>
    <t>Rapla Lastekaitse Ühing</t>
  </si>
  <si>
    <t xml:space="preserve">Raplamaa Vaegkuuljate Ühing </t>
  </si>
  <si>
    <t>Riho Pohla</t>
  </si>
  <si>
    <t>Russalu Külade Ühendus</t>
  </si>
  <si>
    <t>Segakoor Rello</t>
  </si>
  <si>
    <t>Seltsing Hopsani</t>
  </si>
  <si>
    <t>Seltsing Luiskajad</t>
  </si>
  <si>
    <t>Seltsing Märjamaa Kultuurikoda</t>
  </si>
  <si>
    <t>Seltsing Märjamaa Pensionäride Ühendus</t>
  </si>
  <si>
    <t>Seltsing Naiskoor Paula</t>
  </si>
  <si>
    <t>Seltsing Pihlaka Kaks</t>
  </si>
  <si>
    <t>Seltsing Varbola Pensionäride Ühendus Tuluke</t>
  </si>
  <si>
    <t>Sillaotsa Muuseumisõprade Seltsing</t>
  </si>
  <si>
    <t>Tiiu Laurimaa</t>
  </si>
  <si>
    <t>Tõnu Lõhmus</t>
  </si>
  <si>
    <t>Valgu Külaselts</t>
  </si>
  <si>
    <t>3500.02</t>
  </si>
  <si>
    <t>Toetused valitsussektorisse kuuluvatelt avalik-õiguslikelt juriidilistelt isikutelt</t>
  </si>
  <si>
    <t>03100</t>
  </si>
  <si>
    <t>Preemiad ja stipendiumid (abipolitseinikud)</t>
  </si>
  <si>
    <t xml:space="preserve">Orgita-Märjamaa kergliiklustee ehitamine </t>
  </si>
  <si>
    <t>Põhivara soetus</t>
  </si>
  <si>
    <t xml:space="preserve">ORGITA-MÄRJAMAA KERGLIIKLUSTEE EHITAMINE </t>
  </si>
  <si>
    <t>Märjamaa Valla Noortekeskuse projektid</t>
  </si>
  <si>
    <t>13-149</t>
  </si>
  <si>
    <t>SA ARCHIMEDES - EUROOPA NOORED EESTI BÜROO PROJEKT "SHARING DIFFERENT BACKGROUND - RURAL VERSUS CITY"</t>
  </si>
  <si>
    <t xml:space="preserve">Eespool nimetamata muud tulud </t>
  </si>
  <si>
    <t>T-OT-2013-0340</t>
  </si>
  <si>
    <t>EESTI RAHVATANTSU JA RAHVAMUUSIKA SELTS - LAULU- JA TANTSUPEO PROTSESSIS OSALEVATE KOLLEKTIIVIDE OTSETOETUS</t>
  </si>
  <si>
    <t>Varbola Rahvamaja projektid</t>
  </si>
  <si>
    <t>EESTI KOORIÜHING-LAULU- JA TANTSUPEO PROTSESSIS OSALEVATE KOLLEKTIIVIDE OTSETOETUS</t>
  </si>
  <si>
    <t>L-OT-2013-0018</t>
  </si>
  <si>
    <t>Valgu Põhikool projektid</t>
  </si>
  <si>
    <t>2013-0018-COM06-PA-46</t>
  </si>
  <si>
    <t>SA ARCHIMEDES - ELUKESTVA ÕPPE PROGRAMM, COMENIUSE PROGRAMMI KOOSTÖÖPROJEKT</t>
  </si>
  <si>
    <t>Märjamaa Gümnaasium projektid</t>
  </si>
  <si>
    <t>L-OT-2013-0266</t>
  </si>
  <si>
    <t>EESTI KOORIÜHING - LAULU- JA TANTSUPEO PROTSESSIS OSALEVATE KOLLEKTIIVIDE OTSETOETUS</t>
  </si>
  <si>
    <t>T-OT-2013-0029</t>
  </si>
  <si>
    <t>Riigi poolt rahastatav lapsehoiuteenus</t>
  </si>
  <si>
    <t>MÄRJAMAA GÜMNAASIUMI TULETÕKKEUKSED</t>
  </si>
  <si>
    <t xml:space="preserve">                                               </t>
  </si>
  <si>
    <t xml:space="preserve">Valgu Põhikool </t>
  </si>
  <si>
    <t xml:space="preserve">Varbola Lasteaed-Algkool </t>
  </si>
  <si>
    <t xml:space="preserve">Märjamaa Gümnaasium </t>
  </si>
  <si>
    <t>Vallavolikogu</t>
  </si>
  <si>
    <t>Vallavalitsus</t>
  </si>
  <si>
    <t>Kohaliku omavalitsuse üksuse reservfond</t>
  </si>
  <si>
    <t xml:space="preserve">Liikmemaks ja ühistegevuse kulud </t>
  </si>
  <si>
    <t>Valitsussektori võla teenindamine</t>
  </si>
  <si>
    <t>Politsei</t>
  </si>
  <si>
    <t>Päästeteenused</t>
  </si>
  <si>
    <t>Muu avalik kord ja julgeolek</t>
  </si>
  <si>
    <t>Maakorraldus</t>
  </si>
  <si>
    <t>Maanteetransport kokku</t>
  </si>
  <si>
    <t>Üldmajandusliku arendusprojektid, territoriaalne planeerimine</t>
  </si>
  <si>
    <t>Jäätmekäitlus</t>
  </si>
  <si>
    <t>Muu elamu- ja kommunaalmajanduse tegevus kokku</t>
  </si>
  <si>
    <t>Sport kokku</t>
  </si>
  <si>
    <t>Noorsootöö ja noortekeskused kokku</t>
  </si>
  <si>
    <t>Rahvakultuur kokku</t>
  </si>
  <si>
    <t>Alusharidus kokku</t>
  </si>
  <si>
    <t xml:space="preserve">Alus- ja põhihariduse kaudsed kulud kokku </t>
  </si>
  <si>
    <t xml:space="preserve">Põhihariduse otsekulud kokku </t>
  </si>
  <si>
    <t xml:space="preserve">Üldkeskhariduse otsekulud </t>
  </si>
  <si>
    <t>Põhi- ja üldkeskhariduse kaudsed kulud kokku</t>
  </si>
  <si>
    <t>Koolitransport</t>
  </si>
  <si>
    <t>Stipendiumid ja projektide omaosalused</t>
  </si>
  <si>
    <t>Eakate sotsiaalhoolekande asutused kokku</t>
  </si>
  <si>
    <t>Muu perekondade ja laste sotsiaalne kaitse kokku</t>
  </si>
  <si>
    <t>TEISTE VALDADE ÕPILASTE JÕULUPAKID</t>
  </si>
  <si>
    <t>MÄRJAMAA VALLA ALAEELARVETE TÄITMISE ARUANNE SEISUGA 28.02.2014 (eurodes)</t>
  </si>
  <si>
    <t>hommikusöök</t>
  </si>
  <si>
    <t>Valla kalendrite ja markide müük</t>
  </si>
  <si>
    <t>EE-11-E83-2013-R3</t>
  </si>
  <si>
    <t>09609</t>
  </si>
  <si>
    <t>Muud hariduse abiteenused</t>
  </si>
  <si>
    <t>EESTI KULTUURKAPITAL - RAHVAKULTUURIPÄEV RAPLA MAAKONNA 4.KLASSIDE ÕPILASTELE (MGÜ)</t>
  </si>
  <si>
    <t xml:space="preserve">  </t>
  </si>
  <si>
    <t>Muud tulud sotsiaalabialasest tegevusest</t>
  </si>
  <si>
    <t>Valgu kontor</t>
  </si>
  <si>
    <t>VALGU KONTORI KATLAMAJA REKONSTRUEERIMINE</t>
  </si>
  <si>
    <t>Täiskasvanute huvialaasutused</t>
  </si>
  <si>
    <t>MÄRJAMAA VALLA ALAEELARVETE TÄITMISE ARUANNE SEISUGA 31.03.2014 (eurodes)</t>
  </si>
  <si>
    <t>Märjamaa Gümnaasiumi autobussi müük</t>
  </si>
  <si>
    <t>Haridus- ja Teadusministeerium</t>
  </si>
  <si>
    <t>3500.00.02</t>
  </si>
  <si>
    <t>3500.00.14</t>
  </si>
  <si>
    <t>Maavalitsused</t>
  </si>
  <si>
    <t>3500.03</t>
  </si>
  <si>
    <t>3500.9</t>
  </si>
  <si>
    <t>Toetused mitteresidentidelt</t>
  </si>
  <si>
    <t>Maa müük</t>
  </si>
  <si>
    <t>3823, 3825, 388</t>
  </si>
  <si>
    <t>Võlalt arvestatud intressitulu (va finantstulu)</t>
  </si>
  <si>
    <t>Muud mitmesugused majandamiskulud (hobuste kulud)</t>
  </si>
  <si>
    <t>Märjamaa Valla Külavanemate Ühendus</t>
  </si>
  <si>
    <t>Velise Kultuuri ja Hariduse Selts</t>
  </si>
  <si>
    <t>T-OT-2013-0062</t>
  </si>
  <si>
    <t>T-OT-2013-0030</t>
  </si>
  <si>
    <t>Valgu Rahvamaja projektid</t>
  </si>
  <si>
    <t>L-OT-2013-0119</t>
  </si>
  <si>
    <t>M10-13/0255L</t>
  </si>
  <si>
    <t>EESTI KULTUURKAPITAL - RAPLAMAA LAULUKARUSELL 2014 EELVOORU JA FINAALKONTSERDI KORRALDAMINE</t>
  </si>
  <si>
    <t>M10-13/0256L</t>
  </si>
  <si>
    <t>EESTI KULTUURKAPITAL - PROGRAMM "MUUSIKA EESTIMAALE" MÄRJAMAAL</t>
  </si>
  <si>
    <t>L-OT-2013-0256</t>
  </si>
  <si>
    <t>S05-13/1211L</t>
  </si>
  <si>
    <t>M10-13/0253</t>
  </si>
  <si>
    <t>MÄRJAMAA VALLA ALAEELARVETE TÄITMISE ARUANNE SEISUGA 30.04.2014 (eurodes)</t>
  </si>
  <si>
    <t>04512</t>
  </si>
  <si>
    <t>Järta tervisespordikeskus</t>
  </si>
  <si>
    <t>EESTI AVATUD NOORTEKESKUSTE ÜHENDUS MTÜ - PROJEKT "RISKILASTE TOETUSPROGRAMMI RAKENDAMINE LÄBI NOORTEKESKUSTE"</t>
  </si>
  <si>
    <t>MTÜ Haimre Kultuuriselts</t>
  </si>
  <si>
    <t>Sipa Naisselts</t>
  </si>
  <si>
    <t>MTÜ Külade Ühendus TOKK</t>
  </si>
  <si>
    <t>Teenuse Naiste Ühendus</t>
  </si>
  <si>
    <r>
      <t>Jääk</t>
    </r>
    <r>
      <rPr>
        <b/>
        <sz val="10"/>
        <color rgb="FFFF0000"/>
        <rFont val="Times New Roman"/>
        <family val="1"/>
        <charset val="186"/>
      </rPr>
      <t xml:space="preserve"> </t>
    </r>
  </si>
  <si>
    <t>MARELI Lelula mittetulundusühing (2013.a ületulev jääk)</t>
  </si>
  <si>
    <t>2013.a ületulev jääk</t>
  </si>
  <si>
    <t>L-OT-2013-0564</t>
  </si>
  <si>
    <t>M10-13/0195L</t>
  </si>
  <si>
    <t>EESTI KULTUURKAPITAL - VALGU PÕHIKOOLI POISTE TANTSURÜHMA RAHVARIIDE SÄRKIDE KANGA SOETAMINE</t>
  </si>
  <si>
    <t>HARIDUS- JA TEADUSMINISTEERIUM - MÄRJAMAA GÜMNAASIUMI IT VAHENDID</t>
  </si>
  <si>
    <t>2013-0018-COM14/15-01</t>
  </si>
  <si>
    <t>SA ARCHIMEDES - ELUKESTVA ÕPPE PROGRAMM, COMENIUSE ÕPILASTE ÕPIRÄNNE</t>
  </si>
  <si>
    <t>13/16 HOF</t>
  </si>
  <si>
    <t>SA ROAF - TRADITSIOONILISED MAAKONDLIKUD SAKSA KEELE OLÜMPIAADID 7.-9.KL JA 11.-12..KLASSILE</t>
  </si>
  <si>
    <t>16/14</t>
  </si>
  <si>
    <t>EESTI OLÜMPIAAKADEEMIA MTÜ - MÄRJAMAA GÜMNAASIUMI OLÜMPIAMÄNGUD</t>
  </si>
  <si>
    <t>VARA KOMMUUN - MÄRJAMAA GÜMNAASIUMI COMENIUSE PROJEKTI COM3-05092 VASTUVÕTVA KOOLI  KULUD</t>
  </si>
  <si>
    <t>Eraldatud toetused kokku (vallavalitsuse 05.02.2014.a korraldus nr 128)</t>
  </si>
  <si>
    <t>Eraldatud toetused kokku (vallavalitsuse 22.01.2014.a korraldus nr 77)</t>
  </si>
  <si>
    <t>Bussiootepaviljonid</t>
  </si>
  <si>
    <t>Märjamaa Valla Noortekeskuse tulud (Euroopa Noored Eesti Büroo projekti omaosalus)</t>
  </si>
  <si>
    <t>Laekumised Lääne-Eesti Päästekeskuselt (sh 80 € liuvälja rajamine)</t>
  </si>
  <si>
    <t xml:space="preserve"> </t>
  </si>
  <si>
    <t>RAPLA MAAVALITSUS - SÜDAMENÄDALA LÄBIVIIMINE</t>
  </si>
  <si>
    <t>M10-14/0030L</t>
  </si>
  <si>
    <t>EESTI KULTUURKAPITAL - LASTERÜHMADE PLUUSIDE JA PÄRGADE MATERJALI SOETAMINE</t>
  </si>
  <si>
    <t>Sillaotsa TalumuuseumI projektid</t>
  </si>
  <si>
    <t>EESTI KULTUURKAPITAL - PILDIRAAMIDE MURETSEMINEMUUSEUMIÖÖ NÄITUSEKS JA JÄRGNEVATEKS RÄNDNÄITUSTEKS</t>
  </si>
  <si>
    <t>Sillaotsa Talumuuseum kokku</t>
  </si>
  <si>
    <t>MÄRJAMAA VALLA ALAEELARVETE TÄITMISE ARUANNE SEISUGA 31.05.2014 (eurodes)</t>
  </si>
  <si>
    <t>3500.00.06</t>
  </si>
  <si>
    <t>Kultuuriministeerium</t>
  </si>
  <si>
    <t>RF 1800 €-19.02.14</t>
  </si>
  <si>
    <t>RF 10 000 €-21.05.14</t>
  </si>
  <si>
    <t>RF 473 €-28.05.14</t>
  </si>
  <si>
    <t>Rajatiste majandamiskulud (kai rent)</t>
  </si>
  <si>
    <t>MÄRJAMAA VALLA ALAEELARVETE TÄITMISE ARUANNE SEISUGA 30.06.2014 (eurodes)</t>
  </si>
  <si>
    <t>3500.00.11</t>
  </si>
  <si>
    <t>Sotsiaalministeerium</t>
  </si>
  <si>
    <t>Masinate ja seadmete müük</t>
  </si>
  <si>
    <t>Märjamaa Valla Raamatukogu projektid</t>
  </si>
  <si>
    <t>Raamatukogud kokku</t>
  </si>
  <si>
    <t>M10-14/0028L</t>
  </si>
  <si>
    <t>EESTI KULTUURKAPITAL - MÄRJAMAA VALLA RAAMATUKOGU TEENUSE HARURAAMATUKOGU 90. JUUBELI TÄHISTAMINE</t>
  </si>
  <si>
    <t>M10-14/0056L</t>
  </si>
  <si>
    <t>MTÜ RAPLAMAA OMAVALITSUSTE LIIT - RAPLAMAA LASTEAEDADE MUUSIKAÕPETAJATE AINESEKTSIOONI TEGEVUS</t>
  </si>
  <si>
    <t>LASTE JA NOORTE SIHTKAPITALI TÄNUÜRITUS</t>
  </si>
  <si>
    <t>Sillaotsa Talumuuseumi projektid</t>
  </si>
  <si>
    <t>MÄRJAMAA VALLA ALAEELARVETE TÄITMISE ARUANNE SEISUGA 31.07.2014 (eurodes)</t>
  </si>
  <si>
    <t>SA ROAF - PROJEKT "RAPLAMAA NOORTEKESKUSTE ÜHISLAAGER"</t>
  </si>
  <si>
    <t>RAPLA MAAVALITSUS - PROJEKT "AKTIIVSE TULEVIKU NIMEL II"</t>
  </si>
  <si>
    <t>M10-14/0029L</t>
  </si>
  <si>
    <t>EESTI KULTUURKAPITAL - RAPLA KIHELKONNA KÄISTE VALMISTAMINE MÄRJAMAA NOORTE SEGARÜHMALE</t>
  </si>
  <si>
    <t>ROAF - Laulu- ja tantsupeo transport</t>
  </si>
  <si>
    <t>Sõprusvaldade delegatsioonide vastuvõtt</t>
  </si>
  <si>
    <t>MÄRJAMAA VALLA ALAEELARVETE TÄITMISE ARUANNE SEISUGA 31.08.2014 (eurodes)</t>
  </si>
  <si>
    <t>KRUUSAKATTEGA TEEDE REMONT JA EHITUS NING MUSTKATTEGA TEEDE EHITUS</t>
  </si>
  <si>
    <t>VARBOLA KÜLA KERGLIIKLUSTEE ASFALTBETOONKATTE EHITUS</t>
  </si>
  <si>
    <t>RF 7463 €</t>
  </si>
  <si>
    <t>RF 2537 €</t>
  </si>
  <si>
    <t>Valgu küakeskus</t>
  </si>
  <si>
    <t>VALGU KÜLAKESKUSE KATLAMAJA ÜLEVIIMINE PELLETIKÜTTELE</t>
  </si>
  <si>
    <t xml:space="preserve">Masinate ja seadmete, sh transpordivahendite soetamine ja renoveerimine </t>
  </si>
  <si>
    <t>MÄRJAMAA RAHVAMAJA KATLAMAJA</t>
  </si>
  <si>
    <t>VARBOLA RAHVAMAJA KATLAMAJA (ÜHE KATLA VAHETUS)</t>
  </si>
  <si>
    <t>SILLAOTSA TALUMUUSEUMI VÄLIÕPPEKLASSI PROJEKTEERIMINE</t>
  </si>
  <si>
    <t>Kultuuriürituste projektid</t>
  </si>
  <si>
    <t>S07-14/0221L</t>
  </si>
  <si>
    <t>EESTI KULTUURKAPITAL - IX MÄRJAMAA FOLGI HELITEHNIKA RENT</t>
  </si>
  <si>
    <t>M10-14/0061L</t>
  </si>
  <si>
    <t>EESTI KULTUURKAPITAL - IX MÄRJAMAA FOLGI REKLAAM</t>
  </si>
  <si>
    <t>ORGITA LASTEAIA MIDRIMAA SADEMEVETE KANALISATSIOON</t>
  </si>
  <si>
    <t>RF 516 €-21.08.14</t>
  </si>
  <si>
    <t>Raamatu "Märjamaa 650" müük</t>
  </si>
  <si>
    <t>HARIDUS- JA TEADUSMINISTEERIUM - PROJEKT "MÄRJAMAA FOLGI NOORTEPÄEV"</t>
  </si>
  <si>
    <t>EESTI KULTUURKAPITAL - MÄRJAMAA FOLGI NOORTEPÄEVA TÖÖTUBEADE ORGANISEERIMINE</t>
  </si>
  <si>
    <t>Leping 22.05.14</t>
  </si>
  <si>
    <t>M10-14/0092L</t>
  </si>
  <si>
    <t>S07-14/0571L</t>
  </si>
  <si>
    <t>EESTI KULTUURKAPITAL - IX MÄRJAMAA FOLGI ESINEJATE HONORAR</t>
  </si>
  <si>
    <t>107/132 AF</t>
  </si>
  <si>
    <t>SA ROAF - FESTIVAL IX MÄRJAMAA FOLK 2014</t>
  </si>
  <si>
    <t>1/80</t>
  </si>
  <si>
    <t>RAHVAKULTUURI KESKUS - IX MÄRJAMAA FOLK</t>
  </si>
  <si>
    <t>Kultuuriüritused kokku</t>
  </si>
  <si>
    <t>Varbola Lasteaed-Algkooli projekt - Tsirkusestuudio Folie</t>
  </si>
  <si>
    <t>Varbola Lasteaed-Algkooli tsirkusestuudio Folie projekt</t>
  </si>
  <si>
    <t>MÄRJAMAA VALLA ALAEELARVETE TÄITMISE ARUANNE SEISUGA 30.09.2014 (eurodes)</t>
  </si>
  <si>
    <t xml:space="preserve">HARIDUSE INFOTEHNOLOOGIA SA -ARVUTI TEEL JUHITAVAD SEADMED ÕPPETÖÖKS </t>
  </si>
  <si>
    <t>MÄRJAMAA VALLA ALAEELARVETE TÄITMISE ARUANNE SEISUGA 31.10.2014 (eurodes)</t>
  </si>
  <si>
    <t>3502.02</t>
  </si>
  <si>
    <t>S05-14/0598L</t>
  </si>
  <si>
    <t>M10-14/0138L</t>
  </si>
  <si>
    <t>T-OT-2014</t>
  </si>
  <si>
    <t>4775</t>
  </si>
  <si>
    <t>KIK - SILLAOTSA TALUMUUSEUMI PARKIDE HOOLDAMINE</t>
  </si>
  <si>
    <t>RF 342 €-08.10.14</t>
  </si>
  <si>
    <t>RF 132 €-01.10.14</t>
  </si>
  <si>
    <t>RF 860 €-17.09.14</t>
  </si>
  <si>
    <t>Orgita Lasteaed Midrimaa heategevuslikud üritused</t>
  </si>
  <si>
    <t>Varbola Lasteaed-Algkooli projekt - Tantsulaager Sõleke</t>
  </si>
  <si>
    <t>64/81 HOF</t>
  </si>
  <si>
    <t xml:space="preserve">SA ROAF - RAPLAMAA LASTEAEDADE DIREKTORITE AINESEKTSIOONI TEGEVUS </t>
  </si>
  <si>
    <t>RF 793 €-29.10.14</t>
  </si>
  <si>
    <t>MÄRJAMAA VALLA ALAEELARVETE TÄITMISE ARUANNE SEISUGA 30.11.2014 (eurodes)</t>
  </si>
  <si>
    <t>Vallavalitsuse projektid</t>
  </si>
  <si>
    <t>MUINSUSKAITSEAMET - MÄRJAMAA KIRIKUAIA HOOLDUSTÖÖD</t>
  </si>
  <si>
    <t>05200</t>
  </si>
  <si>
    <t>Heitveekäitlus</t>
  </si>
  <si>
    <t>Sotsiaalteenused (toimetulekutoetus)</t>
  </si>
  <si>
    <t>Sotsiaalteenused (arendustegevus)</t>
  </si>
  <si>
    <t>Kino projektid</t>
  </si>
  <si>
    <t>Info- ja kommunikatsioonitehnoloogia seadmed</t>
  </si>
  <si>
    <t>S04-14/0272L</t>
  </si>
  <si>
    <t>EESTI KULTRUUKAPITAL - DIGITAALSE KINOTEHNIKA SOETAMINE MÄRJAMAA KINOLE HELK</t>
  </si>
  <si>
    <t>S09-14/0077L</t>
  </si>
  <si>
    <t>Kino kokku</t>
  </si>
  <si>
    <t>DIGITAALSE KINOTEHNIKA SOETAMINE MÄRJAMAA KINOLE HELK 3700 € + 33 736 €</t>
  </si>
  <si>
    <t>Varbola Lasteaed-Algkooli tantsulaager Sõleke</t>
  </si>
  <si>
    <t>RF 370 €-26.11.14</t>
  </si>
  <si>
    <t>T-OT-2014-0184</t>
  </si>
  <si>
    <t>T-OT-2014-0091</t>
  </si>
  <si>
    <t>T-OT-2014-0060</t>
  </si>
  <si>
    <t>Perekondade ja laste sotsiaalne kaitse projektid</t>
  </si>
  <si>
    <t>RAPLA MAAVALITSUS - KOGUKONDLIK ENNETUSTEGEVUS RISKINOORTEGA</t>
  </si>
  <si>
    <t>MÄRJAMAA VALLA ALAEELARVETE TÄITMISE ARUANNE SEISUGA 31.12.2014 (eurodes)</t>
  </si>
  <si>
    <t>RAPLA MAAVALITSUS - LIIKUMISAASTA 2014</t>
  </si>
  <si>
    <t>T-OT-2014-0045</t>
  </si>
  <si>
    <t>L-OT-2014-0147</t>
  </si>
  <si>
    <t>L-OT-2014-0295</t>
  </si>
  <si>
    <t>L-OT-2014-0171</t>
  </si>
  <si>
    <t>Kinnisvarainvesteeringute müük</t>
  </si>
  <si>
    <t>EESTI AVATUD NOORTEKESKUSTE ÜHENDUS MTÜ - PROJEKT "RISKILASTE TOETUSPROGRAMMI RAKENDAMINE LÄBI NOORTEKESKUSTE" 2014-2016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</si>
</sst>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r_-;\-* #,##0.00\ _k_r_-;_-* &quot;-&quot;??\ _k_r_-;_-@_-"/>
    <numFmt numFmtId="164" formatCode="0.0%"/>
  </numFmts>
  <fonts count="16" x14ac:knownFonts="1">
    <font>
      <sz val="10"/>
      <name val="Arial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color indexed="8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b/>
      <i/>
      <sz val="10"/>
      <name val="Times New Roman"/>
      <family val="1"/>
      <charset val="186"/>
    </font>
    <font>
      <b/>
      <sz val="10"/>
      <color indexed="10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sz val="8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sz val="9"/>
      <color indexed="81"/>
      <name val="Segoe UI"/>
      <family val="2"/>
      <charset val="186"/>
    </font>
    <font>
      <b/>
      <sz val="9"/>
      <color indexed="81"/>
      <name val="Segoe UI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33CC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3" fillId="0" borderId="0"/>
  </cellStyleXfs>
  <cellXfs count="230">
    <xf numFmtId="0" fontId="0" fillId="0" borderId="0" xfId="0"/>
    <xf numFmtId="0" fontId="3" fillId="0" borderId="0" xfId="5" applyFont="1"/>
    <xf numFmtId="0" fontId="4" fillId="0" borderId="0" xfId="6" applyFont="1" applyFill="1" applyBorder="1" applyProtection="1">
      <protection locked="0"/>
    </xf>
    <xf numFmtId="0" fontId="3" fillId="0" borderId="0" xfId="6" applyFont="1" applyFill="1" applyBorder="1" applyProtection="1">
      <protection locked="0"/>
    </xf>
    <xf numFmtId="0" fontId="4" fillId="0" borderId="5" xfId="6" applyFont="1" applyFill="1" applyBorder="1" applyAlignment="1">
      <alignment horizontal="left"/>
    </xf>
    <xf numFmtId="0" fontId="3" fillId="0" borderId="0" xfId="6" applyFont="1" applyFill="1" applyBorder="1" applyAlignment="1">
      <alignment horizontal="left"/>
    </xf>
    <xf numFmtId="0" fontId="4" fillId="0" borderId="0" xfId="5" applyFont="1"/>
    <xf numFmtId="0" fontId="4" fillId="0" borderId="0" xfId="6" applyFont="1" applyFill="1" applyBorder="1" applyAlignment="1">
      <alignment horizontal="left"/>
    </xf>
    <xf numFmtId="0" fontId="6" fillId="0" borderId="0" xfId="5" applyFont="1"/>
    <xf numFmtId="0" fontId="7" fillId="0" borderId="0" xfId="6" applyFont="1" applyFill="1" applyBorder="1" applyAlignment="1">
      <alignment horizontal="left"/>
    </xf>
    <xf numFmtId="0" fontId="8" fillId="0" borderId="0" xfId="5" applyFont="1"/>
    <xf numFmtId="0" fontId="4" fillId="0" borderId="0" xfId="5" applyFont="1" applyBorder="1" applyAlignment="1">
      <alignment horizontal="left"/>
    </xf>
    <xf numFmtId="0" fontId="3" fillId="0" borderId="0" xfId="0" applyFont="1"/>
    <xf numFmtId="0" fontId="3" fillId="0" borderId="0" xfId="0" applyNumberFormat="1" applyFont="1" applyBorder="1" applyAlignment="1">
      <alignment horizontal="left" wrapText="1"/>
    </xf>
    <xf numFmtId="0" fontId="7" fillId="0" borderId="0" xfId="5" applyFont="1" applyBorder="1" applyAlignment="1">
      <alignment horizontal="left"/>
    </xf>
    <xf numFmtId="0" fontId="3" fillId="0" borderId="4" xfId="5" applyFont="1" applyBorder="1" applyAlignment="1">
      <alignment horizontal="left"/>
    </xf>
    <xf numFmtId="0" fontId="3" fillId="0" borderId="0" xfId="5" applyFont="1" applyFill="1"/>
    <xf numFmtId="0" fontId="8" fillId="0" borderId="0" xfId="6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 wrapText="1"/>
    </xf>
    <xf numFmtId="1" fontId="3" fillId="0" borderId="0" xfId="0" applyNumberFormat="1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4" fillId="0" borderId="0" xfId="6" applyFont="1" applyFill="1" applyBorder="1" applyAlignment="1" applyProtection="1">
      <alignment horizontal="left"/>
      <protection locked="0"/>
    </xf>
    <xf numFmtId="0" fontId="4" fillId="0" borderId="0" xfId="5" applyFont="1" applyFill="1" applyBorder="1" applyAlignment="1">
      <alignment horizontal="left"/>
    </xf>
    <xf numFmtId="0" fontId="4" fillId="0" borderId="6" xfId="6" applyFont="1" applyFill="1" applyBorder="1" applyAlignment="1">
      <alignment horizontal="left"/>
    </xf>
    <xf numFmtId="0" fontId="4" fillId="0" borderId="6" xfId="5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 wrapText="1"/>
    </xf>
    <xf numFmtId="0" fontId="3" fillId="0" borderId="0" xfId="5" applyFont="1" applyFill="1" applyBorder="1" applyAlignment="1">
      <alignment horizontal="left"/>
    </xf>
    <xf numFmtId="49" fontId="4" fillId="0" borderId="0" xfId="6" applyNumberFormat="1" applyFont="1" applyFill="1" applyBorder="1" applyAlignment="1">
      <alignment horizontal="left"/>
    </xf>
    <xf numFmtId="49" fontId="4" fillId="0" borderId="6" xfId="6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 wrapText="1"/>
    </xf>
    <xf numFmtId="49" fontId="3" fillId="0" borderId="6" xfId="6" applyNumberFormat="1" applyFont="1" applyFill="1" applyBorder="1" applyAlignment="1">
      <alignment horizontal="left"/>
    </xf>
    <xf numFmtId="0" fontId="4" fillId="0" borderId="4" xfId="5" applyFont="1" applyBorder="1" applyAlignment="1">
      <alignment horizontal="left"/>
    </xf>
    <xf numFmtId="0" fontId="3" fillId="0" borderId="6" xfId="6" applyFont="1" applyFill="1" applyBorder="1" applyAlignment="1">
      <alignment horizontal="left"/>
    </xf>
    <xf numFmtId="0" fontId="4" fillId="0" borderId="6" xfId="5" applyFont="1" applyBorder="1" applyAlignment="1">
      <alignment horizontal="left"/>
    </xf>
    <xf numFmtId="0" fontId="3" fillId="0" borderId="6" xfId="5" applyFont="1" applyBorder="1" applyAlignment="1">
      <alignment horizontal="left"/>
    </xf>
    <xf numFmtId="0" fontId="4" fillId="0" borderId="6" xfId="0" applyNumberFormat="1" applyFont="1" applyBorder="1" applyAlignment="1">
      <alignment horizontal="left" wrapText="1"/>
    </xf>
    <xf numFmtId="0" fontId="3" fillId="0" borderId="6" xfId="0" applyNumberFormat="1" applyFont="1" applyBorder="1" applyAlignment="1">
      <alignment horizontal="left" wrapText="1"/>
    </xf>
    <xf numFmtId="0" fontId="3" fillId="0" borderId="4" xfId="6" applyFont="1" applyFill="1" applyBorder="1" applyAlignment="1">
      <alignment horizontal="left"/>
    </xf>
    <xf numFmtId="0" fontId="3" fillId="0" borderId="6" xfId="5" applyFont="1" applyFill="1" applyBorder="1" applyAlignment="1">
      <alignment horizontal="left"/>
    </xf>
    <xf numFmtId="49" fontId="4" fillId="0" borderId="4" xfId="6" applyNumberFormat="1" applyFont="1" applyFill="1" applyBorder="1" applyAlignment="1">
      <alignment horizontal="left"/>
    </xf>
    <xf numFmtId="49" fontId="6" fillId="0" borderId="6" xfId="6" applyNumberFormat="1" applyFont="1" applyFill="1" applyBorder="1" applyAlignment="1">
      <alignment horizontal="left"/>
    </xf>
    <xf numFmtId="49" fontId="4" fillId="0" borderId="2" xfId="6" applyNumberFormat="1" applyFont="1" applyFill="1" applyBorder="1" applyAlignment="1">
      <alignment horizontal="left"/>
    </xf>
    <xf numFmtId="49" fontId="3" fillId="0" borderId="0" xfId="6" applyNumberFormat="1" applyFont="1" applyFill="1" applyBorder="1" applyAlignment="1">
      <alignment horizontal="left"/>
    </xf>
    <xf numFmtId="0" fontId="4" fillId="0" borderId="8" xfId="6" applyFont="1" applyFill="1" applyBorder="1"/>
    <xf numFmtId="0" fontId="3" fillId="0" borderId="7" xfId="6" applyFont="1" applyFill="1" applyBorder="1"/>
    <xf numFmtId="0" fontId="4" fillId="0" borderId="7" xfId="6" applyFont="1" applyFill="1" applyBorder="1"/>
    <xf numFmtId="0" fontId="4" fillId="0" borderId="7" xfId="0" applyFont="1" applyBorder="1" applyAlignment="1">
      <alignment wrapText="1"/>
    </xf>
    <xf numFmtId="0" fontId="4" fillId="0" borderId="7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7" xfId="0" applyFont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3" xfId="0" applyFont="1" applyBorder="1" applyAlignment="1">
      <alignment wrapText="1"/>
    </xf>
    <xf numFmtId="0" fontId="4" fillId="0" borderId="7" xfId="5" applyFont="1" applyFill="1" applyBorder="1"/>
    <xf numFmtId="0" fontId="3" fillId="0" borderId="7" xfId="5" applyFont="1" applyFill="1" applyBorder="1"/>
    <xf numFmtId="0" fontId="5" fillId="0" borderId="7" xfId="6" applyFont="1" applyFill="1" applyBorder="1"/>
    <xf numFmtId="0" fontId="3" fillId="0" borderId="7" xfId="6" applyFont="1" applyFill="1" applyBorder="1" applyAlignment="1"/>
    <xf numFmtId="0" fontId="4" fillId="0" borderId="7" xfId="6" applyFont="1" applyFill="1" applyBorder="1" applyAlignment="1">
      <alignment wrapText="1"/>
    </xf>
    <xf numFmtId="0" fontId="10" fillId="0" borderId="7" xfId="0" applyFont="1" applyBorder="1" applyAlignment="1">
      <alignment horizontal="left" vertical="center" wrapText="1" readingOrder="1"/>
    </xf>
    <xf numFmtId="2" fontId="3" fillId="0" borderId="7" xfId="6" applyNumberFormat="1" applyFont="1" applyFill="1" applyBorder="1" applyAlignment="1">
      <alignment wrapText="1"/>
    </xf>
    <xf numFmtId="0" fontId="3" fillId="0" borderId="7" xfId="6" applyFont="1" applyFill="1" applyBorder="1" applyAlignment="1">
      <alignment wrapText="1"/>
    </xf>
    <xf numFmtId="0" fontId="4" fillId="0" borderId="7" xfId="6" applyFont="1" applyFill="1" applyBorder="1" applyAlignment="1"/>
    <xf numFmtId="0" fontId="3" fillId="0" borderId="7" xfId="0" applyFont="1" applyFill="1" applyBorder="1" applyAlignment="1">
      <alignment horizontal="left" wrapText="1"/>
    </xf>
    <xf numFmtId="0" fontId="4" fillId="0" borderId="7" xfId="6" applyFont="1" applyFill="1" applyBorder="1" applyAlignment="1">
      <alignment horizontal="left"/>
    </xf>
    <xf numFmtId="0" fontId="4" fillId="0" borderId="7" xfId="0" applyFont="1" applyFill="1" applyBorder="1" applyAlignment="1">
      <alignment horizontal="left" wrapText="1"/>
    </xf>
    <xf numFmtId="0" fontId="7" fillId="0" borderId="7" xfId="6" applyFont="1" applyFill="1" applyBorder="1"/>
    <xf numFmtId="0" fontId="9" fillId="0" borderId="7" xfId="5" applyFont="1" applyBorder="1"/>
    <xf numFmtId="0" fontId="4" fillId="0" borderId="7" xfId="5" applyFont="1" applyBorder="1"/>
    <xf numFmtId="0" fontId="6" fillId="0" borderId="7" xfId="6" applyFont="1" applyFill="1" applyBorder="1"/>
    <xf numFmtId="0" fontId="7" fillId="0" borderId="7" xfId="5" applyFont="1" applyBorder="1"/>
    <xf numFmtId="0" fontId="4" fillId="0" borderId="5" xfId="5" applyFont="1" applyFill="1" applyBorder="1" applyAlignment="1">
      <alignment horizontal="left"/>
    </xf>
    <xf numFmtId="3" fontId="7" fillId="0" borderId="9" xfId="6" applyNumberFormat="1" applyFont="1" applyFill="1" applyBorder="1" applyAlignment="1" applyProtection="1"/>
    <xf numFmtId="3" fontId="5" fillId="0" borderId="10" xfId="6" applyNumberFormat="1" applyFont="1" applyFill="1" applyBorder="1" applyAlignment="1" applyProtection="1">
      <protection locked="0"/>
    </xf>
    <xf numFmtId="0" fontId="3" fillId="2" borderId="4" xfId="5" applyFont="1" applyFill="1" applyBorder="1" applyAlignment="1">
      <alignment horizontal="left"/>
    </xf>
    <xf numFmtId="0" fontId="4" fillId="2" borderId="5" xfId="6" applyFont="1" applyFill="1" applyBorder="1" applyAlignment="1">
      <alignment horizontal="left"/>
    </xf>
    <xf numFmtId="0" fontId="4" fillId="2" borderId="8" xfId="6" applyFont="1" applyFill="1" applyBorder="1"/>
    <xf numFmtId="3" fontId="7" fillId="2" borderId="9" xfId="6" applyNumberFormat="1" applyFont="1" applyFill="1" applyBorder="1" applyAlignment="1" applyProtection="1"/>
    <xf numFmtId="0" fontId="3" fillId="2" borderId="8" xfId="5" applyFont="1" applyFill="1" applyBorder="1"/>
    <xf numFmtId="3" fontId="7" fillId="0" borderId="10" xfId="6" applyNumberFormat="1" applyFont="1" applyFill="1" applyBorder="1" applyAlignment="1" applyProtection="1"/>
    <xf numFmtId="3" fontId="5" fillId="0" borderId="10" xfId="6" applyNumberFormat="1" applyFont="1" applyFill="1" applyBorder="1" applyAlignment="1" applyProtection="1"/>
    <xf numFmtId="3" fontId="7" fillId="0" borderId="10" xfId="6" applyNumberFormat="1" applyFont="1" applyFill="1" applyBorder="1" applyAlignment="1" applyProtection="1">
      <protection locked="0"/>
    </xf>
    <xf numFmtId="3" fontId="5" fillId="0" borderId="10" xfId="6" applyNumberFormat="1" applyFont="1" applyFill="1" applyBorder="1" applyProtection="1">
      <protection locked="0"/>
    </xf>
    <xf numFmtId="3" fontId="5" fillId="0" borderId="10" xfId="5" applyNumberFormat="1" applyFont="1" applyBorder="1" applyAlignment="1" applyProtection="1">
      <protection locked="0"/>
    </xf>
    <xf numFmtId="3" fontId="7" fillId="0" borderId="10" xfId="5" applyNumberFormat="1" applyFont="1" applyBorder="1" applyAlignment="1" applyProtection="1">
      <protection locked="0"/>
    </xf>
    <xf numFmtId="3" fontId="4" fillId="0" borderId="10" xfId="6" applyNumberFormat="1" applyFont="1" applyFill="1" applyBorder="1" applyAlignment="1" applyProtection="1"/>
    <xf numFmtId="3" fontId="3" fillId="0" borderId="10" xfId="6" applyNumberFormat="1" applyFont="1" applyFill="1" applyBorder="1" applyAlignment="1" applyProtection="1"/>
    <xf numFmtId="3" fontId="4" fillId="0" borderId="10" xfId="5" applyNumberFormat="1" applyFont="1" applyBorder="1"/>
    <xf numFmtId="3" fontId="3" fillId="0" borderId="10" xfId="5" applyNumberFormat="1" applyFont="1" applyBorder="1"/>
    <xf numFmtId="3" fontId="4" fillId="0" borderId="10" xfId="5" applyNumberFormat="1" applyFont="1" applyFill="1" applyBorder="1"/>
    <xf numFmtId="3" fontId="3" fillId="0" borderId="10" xfId="5" applyNumberFormat="1" applyFont="1" applyFill="1" applyBorder="1"/>
    <xf numFmtId="3" fontId="7" fillId="0" borderId="10" xfId="5" applyNumberFormat="1" applyFont="1" applyBorder="1" applyAlignment="1" applyProtection="1"/>
    <xf numFmtId="3" fontId="4" fillId="0" borderId="10" xfId="1" applyNumberFormat="1" applyFont="1" applyBorder="1" applyAlignment="1">
      <alignment horizontal="right" wrapText="1"/>
    </xf>
    <xf numFmtId="3" fontId="3" fillId="0" borderId="10" xfId="1" applyNumberFormat="1" applyFont="1" applyBorder="1" applyAlignment="1">
      <alignment horizontal="right" wrapText="1"/>
    </xf>
    <xf numFmtId="3" fontId="4" fillId="0" borderId="10" xfId="0" applyNumberFormat="1" applyFont="1" applyFill="1" applyBorder="1" applyAlignment="1">
      <alignment horizontal="right" wrapText="1"/>
    </xf>
    <xf numFmtId="3" fontId="3" fillId="0" borderId="10" xfId="0" applyNumberFormat="1" applyFont="1" applyFill="1" applyBorder="1" applyAlignment="1">
      <alignment horizontal="right" wrapText="1"/>
    </xf>
    <xf numFmtId="3" fontId="4" fillId="0" borderId="10" xfId="0" applyNumberFormat="1" applyFont="1" applyBorder="1" applyAlignment="1">
      <alignment wrapText="1"/>
    </xf>
    <xf numFmtId="3" fontId="3" fillId="0" borderId="10" xfId="0" applyNumberFormat="1" applyFont="1" applyBorder="1" applyAlignment="1">
      <alignment wrapText="1"/>
    </xf>
    <xf numFmtId="3" fontId="5" fillId="0" borderId="10" xfId="5" applyNumberFormat="1" applyFont="1" applyBorder="1" applyAlignment="1" applyProtection="1"/>
    <xf numFmtId="3" fontId="7" fillId="0" borderId="10" xfId="5" applyNumberFormat="1" applyFont="1" applyBorder="1" applyProtection="1">
      <protection locked="0"/>
    </xf>
    <xf numFmtId="3" fontId="4" fillId="0" borderId="10" xfId="5" applyNumberFormat="1" applyFont="1" applyBorder="1" applyAlignment="1" applyProtection="1">
      <protection locked="0"/>
    </xf>
    <xf numFmtId="3" fontId="3" fillId="0" borderId="11" xfId="0" applyNumberFormat="1" applyFont="1" applyBorder="1" applyAlignment="1">
      <alignment wrapText="1"/>
    </xf>
    <xf numFmtId="0" fontId="5" fillId="0" borderId="6" xfId="6" applyFont="1" applyFill="1" applyBorder="1" applyAlignment="1">
      <alignment horizontal="left"/>
    </xf>
    <xf numFmtId="0" fontId="5" fillId="0" borderId="0" xfId="6" applyFont="1" applyFill="1" applyBorder="1" applyAlignment="1">
      <alignment horizontal="left"/>
    </xf>
    <xf numFmtId="0" fontId="4" fillId="2" borderId="5" xfId="5" applyFont="1" applyFill="1" applyBorder="1" applyAlignment="1">
      <alignment horizontal="left"/>
    </xf>
    <xf numFmtId="3" fontId="4" fillId="2" borderId="9" xfId="5" applyNumberFormat="1" applyFont="1" applyFill="1" applyBorder="1"/>
    <xf numFmtId="0" fontId="3" fillId="2" borderId="8" xfId="6" applyFont="1" applyFill="1" applyBorder="1"/>
    <xf numFmtId="0" fontId="4" fillId="2" borderId="4" xfId="5" applyFont="1" applyFill="1" applyBorder="1" applyAlignment="1">
      <alignment horizontal="left"/>
    </xf>
    <xf numFmtId="3" fontId="7" fillId="0" borderId="9" xfId="5" applyNumberFormat="1" applyFont="1" applyBorder="1" applyAlignment="1" applyProtection="1"/>
    <xf numFmtId="3" fontId="5" fillId="0" borderId="7" xfId="5" applyNumberFormat="1" applyFont="1" applyBorder="1" applyAlignment="1" applyProtection="1">
      <protection locked="0"/>
    </xf>
    <xf numFmtId="3" fontId="7" fillId="0" borderId="7" xfId="5" applyNumberFormat="1" applyFont="1" applyBorder="1" applyAlignment="1" applyProtection="1">
      <protection locked="0"/>
    </xf>
    <xf numFmtId="3" fontId="4" fillId="0" borderId="7" xfId="5" applyNumberFormat="1" applyFont="1" applyBorder="1" applyAlignment="1" applyProtection="1">
      <protection locked="0"/>
    </xf>
    <xf numFmtId="3" fontId="3" fillId="0" borderId="10" xfId="5" applyNumberFormat="1" applyFont="1" applyBorder="1" applyAlignment="1" applyProtection="1">
      <protection locked="0"/>
    </xf>
    <xf numFmtId="3" fontId="5" fillId="0" borderId="7" xfId="5" applyNumberFormat="1" applyFont="1" applyFill="1" applyBorder="1" applyAlignment="1" applyProtection="1">
      <protection locked="0"/>
    </xf>
    <xf numFmtId="4" fontId="3" fillId="0" borderId="7" xfId="5" applyNumberFormat="1" applyFont="1" applyFill="1" applyBorder="1" applyAlignment="1" applyProtection="1">
      <protection locked="0"/>
    </xf>
    <xf numFmtId="4" fontId="5" fillId="0" borderId="7" xfId="5" applyNumberFormat="1" applyFont="1" applyFill="1" applyBorder="1" applyAlignment="1" applyProtection="1">
      <protection locked="0"/>
    </xf>
    <xf numFmtId="3" fontId="7" fillId="0" borderId="7" xfId="5" applyNumberFormat="1" applyFont="1" applyFill="1" applyBorder="1" applyAlignment="1" applyProtection="1">
      <protection locked="0"/>
    </xf>
    <xf numFmtId="4" fontId="3" fillId="0" borderId="0" xfId="5" applyNumberFormat="1" applyFont="1"/>
    <xf numFmtId="4" fontId="7" fillId="2" borderId="9" xfId="6" applyNumberFormat="1" applyFont="1" applyFill="1" applyBorder="1" applyAlignment="1" applyProtection="1"/>
    <xf numFmtId="4" fontId="7" fillId="0" borderId="9" xfId="6" applyNumberFormat="1" applyFont="1" applyFill="1" applyBorder="1" applyAlignment="1" applyProtection="1"/>
    <xf numFmtId="4" fontId="3" fillId="0" borderId="10" xfId="5" applyNumberFormat="1" applyFont="1" applyBorder="1"/>
    <xf numFmtId="4" fontId="7" fillId="0" borderId="10" xfId="6" applyNumberFormat="1" applyFont="1" applyFill="1" applyBorder="1" applyAlignment="1" applyProtection="1"/>
    <xf numFmtId="4" fontId="4" fillId="0" borderId="10" xfId="5" applyNumberFormat="1" applyFont="1" applyBorder="1"/>
    <xf numFmtId="4" fontId="3" fillId="0" borderId="10" xfId="5" applyNumberFormat="1" applyFont="1" applyBorder="1" applyAlignment="1">
      <alignment wrapText="1"/>
    </xf>
    <xf numFmtId="4" fontId="3" fillId="0" borderId="10" xfId="5" applyNumberFormat="1" applyFont="1" applyBorder="1" applyAlignment="1">
      <alignment horizontal="right"/>
    </xf>
    <xf numFmtId="4" fontId="4" fillId="0" borderId="11" xfId="5" applyNumberFormat="1" applyFont="1" applyBorder="1"/>
    <xf numFmtId="4" fontId="4" fillId="0" borderId="10" xfId="5" applyNumberFormat="1" applyFont="1" applyBorder="1" applyAlignment="1">
      <alignment wrapText="1"/>
    </xf>
    <xf numFmtId="4" fontId="5" fillId="0" borderId="10" xfId="6" applyNumberFormat="1" applyFont="1" applyFill="1" applyBorder="1" applyAlignment="1" applyProtection="1"/>
    <xf numFmtId="0" fontId="3" fillId="0" borderId="12" xfId="0" applyFont="1" applyBorder="1" applyAlignment="1">
      <alignment wrapText="1"/>
    </xf>
    <xf numFmtId="4" fontId="4" fillId="0" borderId="10" xfId="6" applyNumberFormat="1" applyFont="1" applyFill="1" applyBorder="1" applyAlignment="1" applyProtection="1"/>
    <xf numFmtId="4" fontId="3" fillId="0" borderId="10" xfId="6" applyNumberFormat="1" applyFont="1" applyFill="1" applyBorder="1" applyAlignment="1" applyProtection="1"/>
    <xf numFmtId="4" fontId="7" fillId="0" borderId="10" xfId="6" applyNumberFormat="1" applyFont="1" applyFill="1" applyBorder="1" applyAlignment="1" applyProtection="1">
      <protection locked="0"/>
    </xf>
    <xf numFmtId="4" fontId="5" fillId="0" borderId="10" xfId="6" applyNumberFormat="1" applyFont="1" applyFill="1" applyBorder="1" applyAlignment="1" applyProtection="1">
      <protection locked="0"/>
    </xf>
    <xf numFmtId="4" fontId="4" fillId="2" borderId="9" xfId="5" applyNumberFormat="1" applyFont="1" applyFill="1" applyBorder="1"/>
    <xf numFmtId="4" fontId="7" fillId="0" borderId="9" xfId="5" applyNumberFormat="1" applyFont="1" applyBorder="1" applyAlignment="1" applyProtection="1"/>
    <xf numFmtId="4" fontId="7" fillId="0" borderId="10" xfId="5" applyNumberFormat="1" applyFont="1" applyBorder="1" applyAlignment="1" applyProtection="1">
      <protection locked="0"/>
    </xf>
    <xf numFmtId="4" fontId="4" fillId="0" borderId="10" xfId="1" applyNumberFormat="1" applyFont="1" applyBorder="1" applyAlignment="1">
      <alignment horizontal="right" wrapText="1"/>
    </xf>
    <xf numFmtId="4" fontId="3" fillId="0" borderId="10" xfId="1" applyNumberFormat="1" applyFont="1" applyBorder="1" applyAlignment="1">
      <alignment horizontal="right" wrapText="1"/>
    </xf>
    <xf numFmtId="4" fontId="4" fillId="0" borderId="10" xfId="0" applyNumberFormat="1" applyFont="1" applyBorder="1" applyAlignment="1">
      <alignment wrapText="1"/>
    </xf>
    <xf numFmtId="4" fontId="4" fillId="0" borderId="10" xfId="0" applyNumberFormat="1" applyFont="1" applyFill="1" applyBorder="1" applyAlignment="1">
      <alignment horizontal="right" wrapText="1"/>
    </xf>
    <xf numFmtId="4" fontId="7" fillId="0" borderId="10" xfId="5" applyNumberFormat="1" applyFont="1" applyBorder="1" applyAlignment="1" applyProtection="1"/>
    <xf numFmtId="0" fontId="4" fillId="0" borderId="12" xfId="5" applyFont="1" applyBorder="1" applyAlignment="1">
      <alignment wrapText="1"/>
    </xf>
    <xf numFmtId="0" fontId="4" fillId="0" borderId="12" xfId="0" applyFont="1" applyFill="1" applyBorder="1" applyAlignment="1">
      <alignment horizontal="left" wrapText="1"/>
    </xf>
    <xf numFmtId="0" fontId="3" fillId="0" borderId="12" xfId="0" applyFont="1" applyFill="1" applyBorder="1" applyAlignment="1">
      <alignment horizontal="left" wrapText="1"/>
    </xf>
    <xf numFmtId="4" fontId="7" fillId="0" borderId="10" xfId="5" applyNumberFormat="1" applyFont="1" applyBorder="1" applyProtection="1">
      <protection locked="0"/>
    </xf>
    <xf numFmtId="4" fontId="5" fillId="0" borderId="10" xfId="5" applyNumberFormat="1" applyFont="1" applyBorder="1" applyAlignment="1" applyProtection="1">
      <protection locked="0"/>
    </xf>
    <xf numFmtId="0" fontId="4" fillId="0" borderId="0" xfId="6" applyFont="1" applyFill="1" applyBorder="1"/>
    <xf numFmtId="3" fontId="7" fillId="0" borderId="7" xfId="5" applyNumberFormat="1" applyFont="1" applyBorder="1" applyAlignment="1" applyProtection="1"/>
    <xf numFmtId="0" fontId="4" fillId="0" borderId="0" xfId="5" applyFont="1" applyFill="1"/>
    <xf numFmtId="3" fontId="3" fillId="0" borderId="7" xfId="5" applyNumberFormat="1" applyFont="1" applyBorder="1"/>
    <xf numFmtId="3" fontId="4" fillId="0" borderId="7" xfId="5" applyNumberFormat="1" applyFont="1" applyBorder="1"/>
    <xf numFmtId="0" fontId="11" fillId="0" borderId="6" xfId="6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49" fontId="3" fillId="0" borderId="0" xfId="6" applyNumberFormat="1" applyFont="1" applyFill="1" applyBorder="1" applyAlignment="1">
      <alignment horizontal="left" wrapText="1"/>
    </xf>
    <xf numFmtId="0" fontId="12" fillId="0" borderId="0" xfId="5" applyFont="1"/>
    <xf numFmtId="4" fontId="4" fillId="0" borderId="10" xfId="5" applyNumberFormat="1" applyFont="1" applyBorder="1" applyAlignment="1" applyProtection="1">
      <protection locked="0"/>
    </xf>
    <xf numFmtId="0" fontId="3" fillId="0" borderId="0" xfId="6" applyFont="1" applyFill="1" applyBorder="1" applyAlignment="1">
      <alignment horizontal="left" wrapText="1"/>
    </xf>
    <xf numFmtId="4" fontId="3" fillId="0" borderId="10" xfId="0" applyNumberFormat="1" applyFont="1" applyBorder="1" applyAlignment="1">
      <alignment wrapText="1"/>
    </xf>
    <xf numFmtId="4" fontId="3" fillId="0" borderId="10" xfId="0" applyNumberFormat="1" applyFont="1" applyFill="1" applyBorder="1" applyAlignment="1">
      <alignment horizontal="right" wrapText="1"/>
    </xf>
    <xf numFmtId="4" fontId="4" fillId="0" borderId="10" xfId="5" applyNumberFormat="1" applyFont="1" applyFill="1" applyBorder="1"/>
    <xf numFmtId="164" fontId="3" fillId="0" borderId="0" xfId="5" applyNumberFormat="1" applyFont="1" applyFill="1" applyBorder="1"/>
    <xf numFmtId="164" fontId="3" fillId="0" borderId="7" xfId="5" applyNumberFormat="1" applyFont="1" applyFill="1" applyBorder="1"/>
    <xf numFmtId="164" fontId="3" fillId="0" borderId="3" xfId="5" applyNumberFormat="1" applyFont="1" applyFill="1" applyBorder="1"/>
    <xf numFmtId="4" fontId="7" fillId="0" borderId="10" xfId="5" applyNumberFormat="1" applyFont="1" applyFill="1" applyBorder="1" applyAlignment="1" applyProtection="1">
      <protection locked="0"/>
    </xf>
    <xf numFmtId="4" fontId="3" fillId="0" borderId="10" xfId="5" applyNumberFormat="1" applyFont="1" applyFill="1" applyBorder="1"/>
    <xf numFmtId="4" fontId="3" fillId="0" borderId="11" xfId="5" applyNumberFormat="1" applyFont="1" applyFill="1" applyBorder="1"/>
    <xf numFmtId="0" fontId="3" fillId="0" borderId="5" xfId="6" applyFont="1" applyFill="1" applyBorder="1" applyAlignment="1" applyProtection="1">
      <alignment horizontal="left"/>
      <protection locked="0"/>
    </xf>
    <xf numFmtId="0" fontId="3" fillId="0" borderId="8" xfId="6" applyFont="1" applyFill="1" applyBorder="1" applyProtection="1">
      <protection locked="0"/>
    </xf>
    <xf numFmtId="3" fontId="5" fillId="0" borderId="9" xfId="6" applyNumberFormat="1" applyFont="1" applyFill="1" applyBorder="1" applyAlignment="1" applyProtection="1">
      <alignment wrapText="1"/>
      <protection locked="0"/>
    </xf>
    <xf numFmtId="4" fontId="3" fillId="0" borderId="9" xfId="5" applyNumberFormat="1" applyFont="1" applyBorder="1"/>
    <xf numFmtId="164" fontId="3" fillId="0" borderId="8" xfId="5" applyNumberFormat="1" applyFont="1" applyFill="1" applyBorder="1"/>
    <xf numFmtId="164" fontId="4" fillId="0" borderId="8" xfId="5" applyNumberFormat="1" applyFont="1" applyFill="1" applyBorder="1"/>
    <xf numFmtId="164" fontId="4" fillId="2" borderId="8" xfId="5" applyNumberFormat="1" applyFont="1" applyFill="1" applyBorder="1"/>
    <xf numFmtId="4" fontId="4" fillId="0" borderId="9" xfId="5" applyNumberFormat="1" applyFont="1" applyFill="1" applyBorder="1"/>
    <xf numFmtId="4" fontId="3" fillId="0" borderId="9" xfId="5" applyNumberFormat="1" applyFont="1" applyFill="1" applyBorder="1"/>
    <xf numFmtId="164" fontId="4" fillId="0" borderId="7" xfId="5" applyNumberFormat="1" applyFont="1" applyFill="1" applyBorder="1"/>
    <xf numFmtId="0" fontId="4" fillId="2" borderId="8" xfId="5" applyFont="1" applyFill="1" applyBorder="1"/>
    <xf numFmtId="3" fontId="4" fillId="0" borderId="10" xfId="5" applyNumberFormat="1" applyFont="1" applyFill="1" applyBorder="1" applyAlignment="1">
      <alignment horizontal="left"/>
    </xf>
    <xf numFmtId="4" fontId="4" fillId="0" borderId="10" xfId="5" applyNumberFormat="1" applyFont="1" applyFill="1" applyBorder="1" applyAlignment="1">
      <alignment horizontal="left"/>
    </xf>
    <xf numFmtId="0" fontId="4" fillId="0" borderId="8" xfId="5" applyFont="1" applyBorder="1"/>
    <xf numFmtId="0" fontId="3" fillId="0" borderId="7" xfId="5" applyFont="1" applyBorder="1"/>
    <xf numFmtId="0" fontId="13" fillId="0" borderId="0" xfId="5" applyFont="1"/>
    <xf numFmtId="4" fontId="5" fillId="0" borderId="7" xfId="5" applyNumberFormat="1" applyFont="1" applyBorder="1" applyAlignment="1" applyProtection="1">
      <protection locked="0"/>
    </xf>
    <xf numFmtId="4" fontId="7" fillId="0" borderId="7" xfId="5" applyNumberFormat="1" applyFont="1" applyBorder="1" applyAlignment="1" applyProtection="1">
      <protection locked="0"/>
    </xf>
    <xf numFmtId="4" fontId="7" fillId="0" borderId="9" xfId="5" applyNumberFormat="1" applyFont="1" applyBorder="1" applyAlignment="1" applyProtection="1">
      <alignment wrapText="1"/>
    </xf>
    <xf numFmtId="0" fontId="3" fillId="0" borderId="0" xfId="5" applyFont="1" applyFill="1" applyBorder="1"/>
    <xf numFmtId="0" fontId="3" fillId="0" borderId="0" xfId="0" applyFont="1" applyBorder="1" applyAlignment="1">
      <alignment wrapText="1"/>
    </xf>
    <xf numFmtId="4" fontId="4" fillId="0" borderId="7" xfId="5" applyNumberFormat="1" applyFont="1" applyBorder="1"/>
    <xf numFmtId="4" fontId="3" fillId="0" borderId="7" xfId="5" applyNumberFormat="1" applyFont="1" applyBorder="1"/>
    <xf numFmtId="49" fontId="4" fillId="0" borderId="13" xfId="6" applyNumberFormat="1" applyFont="1" applyFill="1" applyBorder="1" applyAlignment="1">
      <alignment horizontal="left"/>
    </xf>
    <xf numFmtId="0" fontId="4" fillId="0" borderId="14" xfId="6" applyFont="1" applyFill="1" applyBorder="1" applyAlignment="1">
      <alignment horizontal="left"/>
    </xf>
    <xf numFmtId="0" fontId="3" fillId="0" borderId="15" xfId="5" applyFont="1" applyBorder="1"/>
    <xf numFmtId="0" fontId="3" fillId="0" borderId="1" xfId="6" applyFont="1" applyFill="1" applyBorder="1" applyAlignment="1">
      <alignment horizontal="left"/>
    </xf>
    <xf numFmtId="0" fontId="3" fillId="0" borderId="3" xfId="6" applyFont="1" applyFill="1" applyBorder="1"/>
    <xf numFmtId="4" fontId="7" fillId="0" borderId="7" xfId="5" applyNumberFormat="1" applyFont="1" applyBorder="1" applyAlignment="1" applyProtection="1"/>
    <xf numFmtId="0" fontId="4" fillId="0" borderId="15" xfId="5" applyFont="1" applyBorder="1"/>
    <xf numFmtId="3" fontId="7" fillId="0" borderId="16" xfId="5" applyNumberFormat="1" applyFont="1" applyBorder="1" applyAlignment="1" applyProtection="1">
      <protection locked="0"/>
    </xf>
    <xf numFmtId="4" fontId="7" fillId="0" borderId="16" xfId="5" applyNumberFormat="1" applyFont="1" applyBorder="1" applyAlignment="1" applyProtection="1">
      <protection locked="0"/>
    </xf>
    <xf numFmtId="4" fontId="4" fillId="0" borderId="16" xfId="5" applyNumberFormat="1" applyFont="1" applyFill="1" applyBorder="1"/>
    <xf numFmtId="164" fontId="4" fillId="0" borderId="15" xfId="5" applyNumberFormat="1" applyFont="1" applyFill="1" applyBorder="1"/>
    <xf numFmtId="49" fontId="3" fillId="0" borderId="2" xfId="6" applyNumberFormat="1" applyFont="1" applyFill="1" applyBorder="1" applyAlignment="1">
      <alignment horizontal="left"/>
    </xf>
    <xf numFmtId="4" fontId="3" fillId="0" borderId="11" xfId="5" applyNumberFormat="1" applyFont="1" applyBorder="1"/>
    <xf numFmtId="164" fontId="4" fillId="2" borderId="9" xfId="5" applyNumberFormat="1" applyFont="1" applyFill="1" applyBorder="1"/>
    <xf numFmtId="1" fontId="3" fillId="0" borderId="10" xfId="5" applyNumberFormat="1" applyFont="1" applyBorder="1"/>
    <xf numFmtId="1" fontId="5" fillId="0" borderId="7" xfId="5" applyNumberFormat="1" applyFont="1" applyBorder="1" applyAlignment="1" applyProtection="1">
      <protection locked="0"/>
    </xf>
    <xf numFmtId="1" fontId="4" fillId="0" borderId="10" xfId="5" applyNumberFormat="1" applyFont="1" applyBorder="1"/>
    <xf numFmtId="49" fontId="3" fillId="0" borderId="6" xfId="6" applyNumberFormat="1" applyFont="1" applyFill="1" applyBorder="1" applyAlignment="1">
      <alignment horizontal="left" wrapText="1"/>
    </xf>
    <xf numFmtId="4" fontId="4" fillId="0" borderId="10" xfId="5" applyNumberFormat="1" applyFont="1" applyBorder="1" applyAlignment="1">
      <alignment horizontal="right"/>
    </xf>
    <xf numFmtId="3" fontId="4" fillId="0" borderId="10" xfId="5" applyNumberFormat="1" applyFont="1" applyBorder="1" applyAlignment="1">
      <alignment horizontal="right"/>
    </xf>
    <xf numFmtId="3" fontId="3" fillId="0" borderId="7" xfId="5" applyNumberFormat="1" applyFont="1" applyBorder="1" applyAlignment="1">
      <alignment horizontal="right"/>
    </xf>
    <xf numFmtId="0" fontId="3" fillId="0" borderId="3" xfId="0" applyFont="1" applyFill="1" applyBorder="1" applyAlignment="1">
      <alignment horizontal="left" wrapText="1"/>
    </xf>
    <xf numFmtId="164" fontId="4" fillId="3" borderId="8" xfId="5" applyNumberFormat="1" applyFont="1" applyFill="1" applyBorder="1"/>
    <xf numFmtId="164" fontId="3" fillId="0" borderId="0" xfId="5" applyNumberFormat="1" applyFont="1"/>
    <xf numFmtId="3" fontId="4" fillId="0" borderId="7" xfId="0" applyNumberFormat="1" applyFont="1" applyBorder="1" applyAlignment="1">
      <alignment wrapText="1"/>
    </xf>
    <xf numFmtId="3" fontId="3" fillId="0" borderId="7" xfId="0" applyNumberFormat="1" applyFont="1" applyBorder="1" applyAlignment="1">
      <alignment wrapText="1"/>
    </xf>
    <xf numFmtId="4" fontId="4" fillId="0" borderId="7" xfId="0" applyNumberFormat="1" applyFont="1" applyBorder="1" applyAlignment="1">
      <alignment wrapText="1"/>
    </xf>
    <xf numFmtId="4" fontId="3" fillId="0" borderId="7" xfId="0" applyNumberFormat="1" applyFont="1" applyBorder="1" applyAlignment="1">
      <alignment wrapText="1"/>
    </xf>
    <xf numFmtId="0" fontId="13" fillId="0" borderId="0" xfId="5" applyFont="1" applyFill="1"/>
    <xf numFmtId="3" fontId="4" fillId="0" borderId="7" xfId="0" applyNumberFormat="1" applyFont="1" applyFill="1" applyBorder="1" applyAlignment="1">
      <alignment horizontal="right" wrapText="1"/>
    </xf>
    <xf numFmtId="3" fontId="3" fillId="0" borderId="7" xfId="0" applyNumberFormat="1" applyFont="1" applyFill="1" applyBorder="1" applyAlignment="1">
      <alignment horizontal="right" wrapText="1"/>
    </xf>
    <xf numFmtId="3" fontId="7" fillId="0" borderId="15" xfId="5" applyNumberFormat="1" applyFont="1" applyBorder="1" applyAlignment="1" applyProtection="1">
      <protection locked="0"/>
    </xf>
    <xf numFmtId="3" fontId="3" fillId="0" borderId="3" xfId="0" applyNumberFormat="1" applyFont="1" applyBorder="1" applyAlignment="1">
      <alignment wrapText="1"/>
    </xf>
    <xf numFmtId="4" fontId="4" fillId="0" borderId="7" xfId="0" applyNumberFormat="1" applyFont="1" applyFill="1" applyBorder="1" applyAlignment="1">
      <alignment horizontal="right" wrapText="1"/>
    </xf>
    <xf numFmtId="4" fontId="3" fillId="0" borderId="7" xfId="0" applyNumberFormat="1" applyFont="1" applyFill="1" applyBorder="1" applyAlignment="1">
      <alignment horizontal="right" wrapText="1"/>
    </xf>
    <xf numFmtId="0" fontId="4" fillId="2" borderId="5" xfId="6" applyFont="1" applyFill="1" applyBorder="1" applyAlignment="1">
      <alignment wrapText="1"/>
    </xf>
    <xf numFmtId="0" fontId="4" fillId="2" borderId="8" xfId="0" applyFont="1" applyFill="1" applyBorder="1" applyAlignment="1">
      <alignment wrapText="1"/>
    </xf>
  </cellXfs>
  <cellStyles count="7">
    <cellStyle name="Koma" xfId="1" builtinId="3"/>
    <cellStyle name="Normaallaad" xfId="0" builtinId="0"/>
    <cellStyle name="Normaallaad 2" xfId="3"/>
    <cellStyle name="Normaallaad 3" xfId="4"/>
    <cellStyle name="Normal 2" xfId="5"/>
    <cellStyle name="Normal_Sheet1" xfId="2"/>
    <cellStyle name="Normal_Sheet1 2" xfId="6"/>
  </cellStyles>
  <dxfs count="24"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4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33CCFF"/>
      <color rgb="FF66CCFF"/>
      <color rgb="FF0099FF"/>
      <color rgb="FF6699FF"/>
      <color rgb="FFCCECFF"/>
      <color rgb="FF00CCFF"/>
      <color rgb="FFFF9933"/>
      <color rgb="FF66FFFF"/>
      <color rgb="FF33CCCC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6"/>
  <sheetViews>
    <sheetView topLeftCell="A143" zoomScaleNormal="100" workbookViewId="0">
      <selection activeCell="D153" sqref="D153"/>
    </sheetView>
  </sheetViews>
  <sheetFormatPr defaultRowHeight="12.75" x14ac:dyDescent="0.2"/>
  <cols>
    <col min="1" max="1" width="10.1406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353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D4+D7+D87+D111</f>
        <v>6145000</v>
      </c>
      <c r="E3" s="122">
        <f>E4+E7+E87+E111</f>
        <v>500811.87000000005</v>
      </c>
      <c r="F3" s="137">
        <f>SUM(D3-E3)</f>
        <v>5644188.1299999999</v>
      </c>
      <c r="G3" s="176">
        <f>SUM(E3/D3)</f>
        <v>8.1499083807973965E-2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3763313</v>
      </c>
      <c r="E4" s="123">
        <f>SUM(E5:E6)</f>
        <v>309449</v>
      </c>
      <c r="F4" s="177">
        <f>SUM(D4-E4)</f>
        <v>3453864</v>
      </c>
      <c r="G4" s="175">
        <f t="shared" ref="G4:G67" si="0">SUM(E4/D4)</f>
        <v>8.2227813631233965E-2</v>
      </c>
    </row>
    <row r="5" spans="1:7" x14ac:dyDescent="0.2">
      <c r="A5" s="37">
        <v>3000</v>
      </c>
      <c r="B5" s="5"/>
      <c r="C5" s="49" t="s">
        <v>16</v>
      </c>
      <c r="D5" s="77">
        <v>3386313</v>
      </c>
      <c r="E5" s="124">
        <v>309117</v>
      </c>
      <c r="F5" s="168">
        <f>SUM(D5-E5)</f>
        <v>3077196</v>
      </c>
      <c r="G5" s="165">
        <f t="shared" si="0"/>
        <v>9.1284237458262127E-2</v>
      </c>
    </row>
    <row r="6" spans="1:7" ht="13.5" thickBot="1" x14ac:dyDescent="0.25">
      <c r="A6" s="37">
        <v>3030</v>
      </c>
      <c r="B6" s="5"/>
      <c r="C6" s="49" t="s">
        <v>17</v>
      </c>
      <c r="D6" s="77">
        <v>377000</v>
      </c>
      <c r="E6" s="124">
        <v>332</v>
      </c>
      <c r="F6" s="168">
        <f>SUM(D6-E6)</f>
        <v>376668</v>
      </c>
      <c r="G6" s="165">
        <f t="shared" si="0"/>
        <v>8.8063660477453586E-4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SUM(D8+D11+D74)</f>
        <v>389322</v>
      </c>
      <c r="E7" s="123">
        <f>SUM(E8+E11+E74)</f>
        <v>44060.829999999994</v>
      </c>
      <c r="F7" s="177">
        <f>SUM(D7-E7)</f>
        <v>345261.17</v>
      </c>
      <c r="G7" s="175">
        <f t="shared" si="0"/>
        <v>0.11317323449483974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785.83</v>
      </c>
      <c r="F8" s="163">
        <f t="shared" ref="F8:F71" si="1">SUM(D8-E8)</f>
        <v>10714.17</v>
      </c>
      <c r="G8" s="179">
        <f t="shared" si="0"/>
        <v>6.8333043478260871E-2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38.340000000000003</v>
      </c>
      <c r="F9" s="168">
        <f t="shared" si="1"/>
        <v>461.65999999999997</v>
      </c>
      <c r="G9" s="165">
        <f>SUM(E9/D9)</f>
        <v>7.6680000000000012E-2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747.49</v>
      </c>
      <c r="F10" s="168">
        <f t="shared" si="1"/>
        <v>10252.51</v>
      </c>
      <c r="G10" s="165">
        <f t="shared" si="0"/>
        <v>6.7953636363636369E-2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SUM(D12+D51+D62+D66+D68+D70+D72)</f>
        <v>357457</v>
      </c>
      <c r="E11" s="125">
        <f>SUM(E12+E51+E62+E66+E68+E70+E72)</f>
        <v>41719.619999999995</v>
      </c>
      <c r="F11" s="163">
        <f t="shared" si="1"/>
        <v>315737.38</v>
      </c>
      <c r="G11" s="179">
        <f t="shared" si="0"/>
        <v>0.11671227588213406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SUM(D13+D17+D21+D26+D31+D37+D40+D45+D50)</f>
        <v>186491</v>
      </c>
      <c r="E12" s="125">
        <f>SUM(E13+E17+E21+E26+E31+E37+E40+E45+E50)</f>
        <v>16775.869999999995</v>
      </c>
      <c r="F12" s="163">
        <f t="shared" si="1"/>
        <v>169715.13</v>
      </c>
      <c r="G12" s="179">
        <f t="shared" si="0"/>
        <v>8.9955386587020264E-2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SUM(D14:D16)</f>
        <v>40000</v>
      </c>
      <c r="E13" s="125">
        <f>SUM(E14:E16)</f>
        <v>4096.2299999999996</v>
      </c>
      <c r="F13" s="163">
        <f t="shared" si="1"/>
        <v>35903.770000000004</v>
      </c>
      <c r="G13" s="179">
        <f t="shared" si="0"/>
        <v>0.10240574999999999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1200</v>
      </c>
      <c r="F14" s="168">
        <f t="shared" si="1"/>
        <v>9150</v>
      </c>
      <c r="G14" s="165">
        <f t="shared" si="0"/>
        <v>0.11594202898550725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1190</v>
      </c>
      <c r="F15" s="168">
        <f t="shared" si="1"/>
        <v>9160</v>
      </c>
      <c r="G15" s="165">
        <f t="shared" si="0"/>
        <v>0.11497584541062802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1706.23</v>
      </c>
      <c r="F16" s="168">
        <f t="shared" si="1"/>
        <v>17593.77</v>
      </c>
      <c r="G16" s="165">
        <f t="shared" si="0"/>
        <v>8.8405699481865288E-2</v>
      </c>
    </row>
    <row r="17" spans="1:7" ht="13.5" x14ac:dyDescent="0.25">
      <c r="A17" s="38">
        <v>3220</v>
      </c>
      <c r="B17" s="17"/>
      <c r="C17" s="51" t="s">
        <v>214</v>
      </c>
      <c r="D17" s="83">
        <f>SUM(D18:D20)</f>
        <v>28100</v>
      </c>
      <c r="E17" s="125">
        <f>SUM(E18:E20)</f>
        <v>2867.1099999999997</v>
      </c>
      <c r="F17" s="163">
        <f t="shared" si="1"/>
        <v>25232.89</v>
      </c>
      <c r="G17" s="179">
        <f t="shared" si="0"/>
        <v>0.102032384341637</v>
      </c>
    </row>
    <row r="18" spans="1:7" x14ac:dyDescent="0.2">
      <c r="A18" s="39">
        <v>3220</v>
      </c>
      <c r="B18" s="5"/>
      <c r="C18" s="54" t="s">
        <v>212</v>
      </c>
      <c r="D18" s="84">
        <v>7200</v>
      </c>
      <c r="E18" s="124">
        <v>850</v>
      </c>
      <c r="F18" s="168">
        <f t="shared" si="1"/>
        <v>6350</v>
      </c>
      <c r="G18" s="165">
        <f t="shared" si="0"/>
        <v>0.11805555555555555</v>
      </c>
    </row>
    <row r="19" spans="1:7" x14ac:dyDescent="0.2">
      <c r="A19" s="39">
        <v>3220</v>
      </c>
      <c r="B19" s="5"/>
      <c r="C19" s="54" t="s">
        <v>211</v>
      </c>
      <c r="D19" s="84">
        <v>7200</v>
      </c>
      <c r="E19" s="124">
        <v>850</v>
      </c>
      <c r="F19" s="168">
        <f t="shared" si="1"/>
        <v>6350</v>
      </c>
      <c r="G19" s="165">
        <f t="shared" si="0"/>
        <v>0.11805555555555555</v>
      </c>
    </row>
    <row r="20" spans="1:7" x14ac:dyDescent="0.2">
      <c r="A20" s="39">
        <v>3220</v>
      </c>
      <c r="B20" s="5"/>
      <c r="C20" s="54" t="s">
        <v>213</v>
      </c>
      <c r="D20" s="84">
        <v>13700</v>
      </c>
      <c r="E20" s="124">
        <v>1167.1099999999999</v>
      </c>
      <c r="F20" s="168">
        <f t="shared" si="1"/>
        <v>12532.89</v>
      </c>
      <c r="G20" s="165">
        <f t="shared" si="0"/>
        <v>8.5190510948905104E-2</v>
      </c>
    </row>
    <row r="21" spans="1:7" ht="13.5" x14ac:dyDescent="0.25">
      <c r="A21" s="38">
        <v>3220</v>
      </c>
      <c r="B21" s="17"/>
      <c r="C21" s="51" t="s">
        <v>116</v>
      </c>
      <c r="D21" s="83">
        <f>SUM(D22:D25)</f>
        <v>11099</v>
      </c>
      <c r="E21" s="125">
        <f>SUM(E22:E25)</f>
        <v>1090.78</v>
      </c>
      <c r="F21" s="163">
        <f t="shared" si="1"/>
        <v>10008.219999999999</v>
      </c>
      <c r="G21" s="179">
        <f t="shared" si="0"/>
        <v>9.8277322281286605E-2</v>
      </c>
    </row>
    <row r="22" spans="1:7" x14ac:dyDescent="0.2">
      <c r="A22" s="39">
        <v>3220</v>
      </c>
      <c r="B22" s="5"/>
      <c r="C22" s="54" t="s">
        <v>212</v>
      </c>
      <c r="D22" s="84">
        <v>2700</v>
      </c>
      <c r="E22" s="124">
        <v>290</v>
      </c>
      <c r="F22" s="168">
        <f t="shared" si="1"/>
        <v>2410</v>
      </c>
      <c r="G22" s="165">
        <f t="shared" si="0"/>
        <v>0.10740740740740741</v>
      </c>
    </row>
    <row r="23" spans="1:7" x14ac:dyDescent="0.2">
      <c r="A23" s="39">
        <v>3220</v>
      </c>
      <c r="B23" s="5"/>
      <c r="C23" s="54" t="s">
        <v>211</v>
      </c>
      <c r="D23" s="84">
        <v>2700</v>
      </c>
      <c r="E23" s="124">
        <v>290</v>
      </c>
      <c r="F23" s="168">
        <f t="shared" si="1"/>
        <v>2410</v>
      </c>
      <c r="G23" s="165">
        <f t="shared" si="0"/>
        <v>0.10740740740740741</v>
      </c>
    </row>
    <row r="24" spans="1:7" x14ac:dyDescent="0.2">
      <c r="A24" s="39">
        <v>3220</v>
      </c>
      <c r="B24" s="5"/>
      <c r="C24" s="54" t="s">
        <v>213</v>
      </c>
      <c r="D24" s="84">
        <v>4995</v>
      </c>
      <c r="E24" s="124">
        <v>334.78</v>
      </c>
      <c r="F24" s="168">
        <f t="shared" si="1"/>
        <v>4660.22</v>
      </c>
      <c r="G24" s="165">
        <f t="shared" si="0"/>
        <v>6.7023023023023015E-2</v>
      </c>
    </row>
    <row r="25" spans="1:7" x14ac:dyDescent="0.2">
      <c r="A25" s="39">
        <v>3220</v>
      </c>
      <c r="B25" s="5"/>
      <c r="C25" s="54" t="s">
        <v>319</v>
      </c>
      <c r="D25" s="84">
        <v>704</v>
      </c>
      <c r="E25" s="124">
        <v>176</v>
      </c>
      <c r="F25" s="168">
        <f t="shared" si="1"/>
        <v>528</v>
      </c>
      <c r="G25" s="165">
        <f t="shared" si="0"/>
        <v>0.25</v>
      </c>
    </row>
    <row r="26" spans="1:7" ht="13.5" x14ac:dyDescent="0.25">
      <c r="A26" s="38">
        <v>3220</v>
      </c>
      <c r="B26" s="17"/>
      <c r="C26" s="51" t="s">
        <v>204</v>
      </c>
      <c r="D26" s="83">
        <f>SUM(D27:D30)</f>
        <v>9830</v>
      </c>
      <c r="E26" s="125">
        <f>SUM(E27:E30)</f>
        <v>805.71999999999991</v>
      </c>
      <c r="F26" s="163">
        <f t="shared" si="1"/>
        <v>9024.2800000000007</v>
      </c>
      <c r="G26" s="179">
        <f t="shared" si="0"/>
        <v>8.1965412004069163E-2</v>
      </c>
    </row>
    <row r="27" spans="1:7" x14ac:dyDescent="0.2">
      <c r="A27" s="39">
        <v>3220</v>
      </c>
      <c r="B27" s="5"/>
      <c r="C27" s="54" t="s">
        <v>212</v>
      </c>
      <c r="D27" s="84">
        <v>2340</v>
      </c>
      <c r="E27" s="124">
        <v>210</v>
      </c>
      <c r="F27" s="168">
        <f t="shared" si="1"/>
        <v>2130</v>
      </c>
      <c r="G27" s="165">
        <f t="shared" si="0"/>
        <v>8.9743589743589744E-2</v>
      </c>
    </row>
    <row r="28" spans="1:7" x14ac:dyDescent="0.2">
      <c r="A28" s="39">
        <v>3220</v>
      </c>
      <c r="B28" s="5"/>
      <c r="C28" s="54" t="s">
        <v>211</v>
      </c>
      <c r="D28" s="84">
        <v>2340</v>
      </c>
      <c r="E28" s="124">
        <v>210</v>
      </c>
      <c r="F28" s="168">
        <f t="shared" si="1"/>
        <v>2130</v>
      </c>
      <c r="G28" s="165">
        <f t="shared" si="0"/>
        <v>8.9743589743589744E-2</v>
      </c>
    </row>
    <row r="29" spans="1:7" x14ac:dyDescent="0.2">
      <c r="A29" s="39">
        <v>3220</v>
      </c>
      <c r="B29" s="5"/>
      <c r="C29" s="54" t="s">
        <v>213</v>
      </c>
      <c r="D29" s="84">
        <v>5150</v>
      </c>
      <c r="E29" s="124">
        <v>343.09</v>
      </c>
      <c r="F29" s="168">
        <f t="shared" si="1"/>
        <v>4806.91</v>
      </c>
      <c r="G29" s="165">
        <f t="shared" si="0"/>
        <v>6.6619417475728152E-2</v>
      </c>
    </row>
    <row r="30" spans="1:7" x14ac:dyDescent="0.2">
      <c r="A30" s="39">
        <v>3220</v>
      </c>
      <c r="B30" s="5"/>
      <c r="C30" s="54" t="s">
        <v>319</v>
      </c>
      <c r="D30" s="84">
        <v>0</v>
      </c>
      <c r="E30" s="124">
        <v>42.63</v>
      </c>
      <c r="F30" s="168">
        <f t="shared" si="1"/>
        <v>-42.63</v>
      </c>
      <c r="G30" s="165"/>
    </row>
    <row r="31" spans="1:7" ht="13.5" x14ac:dyDescent="0.25">
      <c r="A31" s="38">
        <v>3220</v>
      </c>
      <c r="B31" s="17"/>
      <c r="C31" s="51" t="s">
        <v>117</v>
      </c>
      <c r="D31" s="83">
        <f>SUM(D32:D36)</f>
        <v>13207</v>
      </c>
      <c r="E31" s="125">
        <f>SUM(E32:E36)</f>
        <v>1509.54</v>
      </c>
      <c r="F31" s="163">
        <f t="shared" si="1"/>
        <v>11697.46</v>
      </c>
      <c r="G31" s="179">
        <f t="shared" si="0"/>
        <v>0.11429847807980616</v>
      </c>
    </row>
    <row r="32" spans="1:7" x14ac:dyDescent="0.2">
      <c r="A32" s="39">
        <v>3220</v>
      </c>
      <c r="B32" s="5"/>
      <c r="C32" s="54" t="s">
        <v>212</v>
      </c>
      <c r="D32" s="84">
        <v>3240</v>
      </c>
      <c r="E32" s="124">
        <v>390</v>
      </c>
      <c r="F32" s="168">
        <f t="shared" si="1"/>
        <v>2850</v>
      </c>
      <c r="G32" s="165">
        <f t="shared" si="0"/>
        <v>0.12037037037037036</v>
      </c>
    </row>
    <row r="33" spans="1:7" x14ac:dyDescent="0.2">
      <c r="A33" s="39">
        <v>3220</v>
      </c>
      <c r="B33" s="5"/>
      <c r="C33" s="54" t="s">
        <v>211</v>
      </c>
      <c r="D33" s="84">
        <v>3240</v>
      </c>
      <c r="E33" s="124">
        <v>390</v>
      </c>
      <c r="F33" s="168">
        <f t="shared" si="1"/>
        <v>2850</v>
      </c>
      <c r="G33" s="165">
        <f t="shared" si="0"/>
        <v>0.12037037037037036</v>
      </c>
    </row>
    <row r="34" spans="1:7" x14ac:dyDescent="0.2">
      <c r="A34" s="39">
        <v>3220</v>
      </c>
      <c r="B34" s="5"/>
      <c r="C34" s="54" t="s">
        <v>213</v>
      </c>
      <c r="D34" s="84">
        <v>5970</v>
      </c>
      <c r="E34" s="124">
        <v>620.74</v>
      </c>
      <c r="F34" s="168">
        <f t="shared" si="1"/>
        <v>5349.26</v>
      </c>
      <c r="G34" s="165">
        <f t="shared" si="0"/>
        <v>0.10397654941373534</v>
      </c>
    </row>
    <row r="35" spans="1:7" x14ac:dyDescent="0.2">
      <c r="A35" s="39">
        <v>3220</v>
      </c>
      <c r="B35" s="5"/>
      <c r="C35" s="54" t="s">
        <v>44</v>
      </c>
      <c r="D35" s="84">
        <v>237</v>
      </c>
      <c r="E35" s="124">
        <v>108.8</v>
      </c>
      <c r="F35" s="168">
        <f t="shared" si="1"/>
        <v>128.19999999999999</v>
      </c>
      <c r="G35" s="165">
        <f t="shared" si="0"/>
        <v>0.45907172995780587</v>
      </c>
    </row>
    <row r="36" spans="1:7" x14ac:dyDescent="0.2">
      <c r="A36" s="39">
        <v>3220</v>
      </c>
      <c r="B36" s="5"/>
      <c r="C36" s="54" t="s">
        <v>107</v>
      </c>
      <c r="D36" s="84">
        <v>520</v>
      </c>
      <c r="E36" s="124">
        <v>0</v>
      </c>
      <c r="F36" s="168">
        <f t="shared" si="1"/>
        <v>520</v>
      </c>
      <c r="G36" s="165">
        <f t="shared" si="0"/>
        <v>0</v>
      </c>
    </row>
    <row r="37" spans="1:7" ht="26.25" x14ac:dyDescent="0.25">
      <c r="A37" s="38">
        <v>3220</v>
      </c>
      <c r="B37" s="17"/>
      <c r="C37" s="51" t="s">
        <v>262</v>
      </c>
      <c r="D37" s="83">
        <f>SUM(D38:D39)</f>
        <v>9435</v>
      </c>
      <c r="E37" s="125">
        <f>SUM(E38:E39)</f>
        <v>0</v>
      </c>
      <c r="F37" s="163">
        <f t="shared" si="1"/>
        <v>9435</v>
      </c>
      <c r="G37" s="179">
        <f t="shared" si="0"/>
        <v>0</v>
      </c>
    </row>
    <row r="38" spans="1:7" x14ac:dyDescent="0.2">
      <c r="A38" s="39">
        <v>3220</v>
      </c>
      <c r="B38" s="5"/>
      <c r="C38" s="54" t="s">
        <v>213</v>
      </c>
      <c r="D38" s="84">
        <v>2500</v>
      </c>
      <c r="E38" s="124">
        <v>0</v>
      </c>
      <c r="F38" s="168">
        <f t="shared" si="1"/>
        <v>2500</v>
      </c>
      <c r="G38" s="165">
        <f t="shared" si="0"/>
        <v>0</v>
      </c>
    </row>
    <row r="39" spans="1:7" x14ac:dyDescent="0.2">
      <c r="A39" s="39">
        <v>3220</v>
      </c>
      <c r="B39" s="5"/>
      <c r="C39" s="54" t="s">
        <v>36</v>
      </c>
      <c r="D39" s="84">
        <v>6935</v>
      </c>
      <c r="E39" s="124">
        <v>0</v>
      </c>
      <c r="F39" s="168">
        <f t="shared" si="1"/>
        <v>6935</v>
      </c>
      <c r="G39" s="165">
        <f t="shared" si="0"/>
        <v>0</v>
      </c>
    </row>
    <row r="40" spans="1:7" ht="13.5" x14ac:dyDescent="0.25">
      <c r="A40" s="38">
        <v>3220</v>
      </c>
      <c r="B40" s="17"/>
      <c r="C40" s="51" t="s">
        <v>38</v>
      </c>
      <c r="D40" s="83">
        <f>SUM(D41:D44)</f>
        <v>5520</v>
      </c>
      <c r="E40" s="125">
        <f>SUM(E41:E44)</f>
        <v>747.8</v>
      </c>
      <c r="F40" s="163">
        <f t="shared" si="1"/>
        <v>4772.2</v>
      </c>
      <c r="G40" s="179">
        <f t="shared" si="0"/>
        <v>0.13547101449275362</v>
      </c>
    </row>
    <row r="41" spans="1:7" x14ac:dyDescent="0.2">
      <c r="A41" s="39">
        <v>3220</v>
      </c>
      <c r="B41" s="5"/>
      <c r="C41" s="54" t="s">
        <v>212</v>
      </c>
      <c r="D41" s="84">
        <v>1620</v>
      </c>
      <c r="E41" s="124">
        <v>210</v>
      </c>
      <c r="F41" s="168">
        <f t="shared" si="1"/>
        <v>1410</v>
      </c>
      <c r="G41" s="165">
        <f t="shared" si="0"/>
        <v>0.12962962962962962</v>
      </c>
    </row>
    <row r="42" spans="1:7" x14ac:dyDescent="0.2">
      <c r="A42" s="39">
        <v>3220</v>
      </c>
      <c r="B42" s="5"/>
      <c r="C42" s="54" t="s">
        <v>211</v>
      </c>
      <c r="D42" s="84">
        <v>1620</v>
      </c>
      <c r="E42" s="124">
        <v>220</v>
      </c>
      <c r="F42" s="168">
        <f t="shared" si="1"/>
        <v>1400</v>
      </c>
      <c r="G42" s="165">
        <f t="shared" si="0"/>
        <v>0.13580246913580246</v>
      </c>
    </row>
    <row r="43" spans="1:7" x14ac:dyDescent="0.2">
      <c r="A43" s="39">
        <v>3220</v>
      </c>
      <c r="B43" s="5"/>
      <c r="C43" s="54" t="s">
        <v>213</v>
      </c>
      <c r="D43" s="84">
        <v>2280</v>
      </c>
      <c r="E43" s="124">
        <v>205.8</v>
      </c>
      <c r="F43" s="168">
        <f t="shared" si="1"/>
        <v>2074.1999999999998</v>
      </c>
      <c r="G43" s="165">
        <f t="shared" si="0"/>
        <v>9.0263157894736851E-2</v>
      </c>
    </row>
    <row r="44" spans="1:7" x14ac:dyDescent="0.2">
      <c r="A44" s="39">
        <v>3220</v>
      </c>
      <c r="B44" s="5"/>
      <c r="C44" s="54" t="s">
        <v>36</v>
      </c>
      <c r="D44" s="84">
        <v>0</v>
      </c>
      <c r="E44" s="124">
        <v>112</v>
      </c>
      <c r="F44" s="168">
        <f t="shared" si="1"/>
        <v>-112</v>
      </c>
      <c r="G44" s="165"/>
    </row>
    <row r="45" spans="1:7" ht="13.5" x14ac:dyDescent="0.25">
      <c r="A45" s="38">
        <v>3220</v>
      </c>
      <c r="B45" s="17"/>
      <c r="C45" s="51" t="s">
        <v>37</v>
      </c>
      <c r="D45" s="83">
        <f>SUM(D46:D49)</f>
        <v>18800</v>
      </c>
      <c r="E45" s="125">
        <f>SUM(E46:E49)</f>
        <v>1285.69</v>
      </c>
      <c r="F45" s="163">
        <f t="shared" si="1"/>
        <v>17514.310000000001</v>
      </c>
      <c r="G45" s="179">
        <f t="shared" si="0"/>
        <v>6.8387765957446806E-2</v>
      </c>
    </row>
    <row r="46" spans="1:7" x14ac:dyDescent="0.2">
      <c r="A46" s="39">
        <v>3220</v>
      </c>
      <c r="B46" s="5"/>
      <c r="C46" s="54" t="s">
        <v>215</v>
      </c>
      <c r="D46" s="84">
        <v>1600</v>
      </c>
      <c r="E46" s="124">
        <v>33.93</v>
      </c>
      <c r="F46" s="168">
        <f t="shared" si="1"/>
        <v>1566.07</v>
      </c>
      <c r="G46" s="165">
        <f t="shared" si="0"/>
        <v>2.1206249999999999E-2</v>
      </c>
    </row>
    <row r="47" spans="1:7" x14ac:dyDescent="0.2">
      <c r="A47" s="39">
        <v>3220</v>
      </c>
      <c r="B47" s="5"/>
      <c r="C47" s="54" t="s">
        <v>36</v>
      </c>
      <c r="D47" s="84">
        <v>1200</v>
      </c>
      <c r="E47" s="124">
        <v>0</v>
      </c>
      <c r="F47" s="168">
        <f t="shared" si="1"/>
        <v>1200</v>
      </c>
      <c r="G47" s="165">
        <f t="shared" si="0"/>
        <v>0</v>
      </c>
    </row>
    <row r="48" spans="1:7" x14ac:dyDescent="0.2">
      <c r="A48" s="39">
        <v>3220</v>
      </c>
      <c r="B48" s="5"/>
      <c r="C48" s="54" t="s">
        <v>216</v>
      </c>
      <c r="D48" s="84">
        <v>11000</v>
      </c>
      <c r="E48" s="124">
        <v>802.26</v>
      </c>
      <c r="F48" s="168">
        <f t="shared" si="1"/>
        <v>10197.74</v>
      </c>
      <c r="G48" s="165">
        <f t="shared" si="0"/>
        <v>7.2932727272727274E-2</v>
      </c>
    </row>
    <row r="49" spans="1:7" x14ac:dyDescent="0.2">
      <c r="A49" s="39">
        <v>3220</v>
      </c>
      <c r="B49" s="5"/>
      <c r="C49" s="54" t="s">
        <v>217</v>
      </c>
      <c r="D49" s="84">
        <v>5000</v>
      </c>
      <c r="E49" s="124">
        <v>449.5</v>
      </c>
      <c r="F49" s="168">
        <f t="shared" si="1"/>
        <v>4550.5</v>
      </c>
      <c r="G49" s="165">
        <f t="shared" si="0"/>
        <v>8.9899999999999994E-2</v>
      </c>
    </row>
    <row r="50" spans="1:7" ht="13.5" x14ac:dyDescent="0.25">
      <c r="A50" s="38">
        <v>3220</v>
      </c>
      <c r="B50" s="17"/>
      <c r="C50" s="51" t="s">
        <v>47</v>
      </c>
      <c r="D50" s="83">
        <v>50500</v>
      </c>
      <c r="E50" s="130">
        <v>4373</v>
      </c>
      <c r="F50" s="163">
        <f t="shared" si="1"/>
        <v>46127</v>
      </c>
      <c r="G50" s="179">
        <f t="shared" si="0"/>
        <v>8.6594059405940588E-2</v>
      </c>
    </row>
    <row r="51" spans="1:7" s="6" customFormat="1" ht="25.5" x14ac:dyDescent="0.2">
      <c r="A51" s="38">
        <v>3221</v>
      </c>
      <c r="B51" s="7"/>
      <c r="C51" s="51" t="s">
        <v>40</v>
      </c>
      <c r="D51" s="83">
        <f>SUM(D52:D61)</f>
        <v>90227</v>
      </c>
      <c r="E51" s="125">
        <f>SUM(E52:E61)</f>
        <v>11895.9</v>
      </c>
      <c r="F51" s="163">
        <f t="shared" si="1"/>
        <v>78331.100000000006</v>
      </c>
      <c r="G51" s="179">
        <f t="shared" si="0"/>
        <v>0.13184412648098684</v>
      </c>
    </row>
    <row r="52" spans="1:7" x14ac:dyDescent="0.2">
      <c r="A52" s="39">
        <v>3221</v>
      </c>
      <c r="B52" s="5"/>
      <c r="C52" s="54" t="s">
        <v>125</v>
      </c>
      <c r="D52" s="84">
        <v>780</v>
      </c>
      <c r="E52" s="124">
        <v>0</v>
      </c>
      <c r="F52" s="168">
        <f t="shared" si="1"/>
        <v>780</v>
      </c>
      <c r="G52" s="165">
        <f t="shared" si="0"/>
        <v>0</v>
      </c>
    </row>
    <row r="53" spans="1:7" x14ac:dyDescent="0.2">
      <c r="A53" s="39">
        <v>3221</v>
      </c>
      <c r="B53" s="5"/>
      <c r="C53" s="54" t="s">
        <v>263</v>
      </c>
      <c r="D53" s="84">
        <v>20000</v>
      </c>
      <c r="E53" s="124">
        <v>4392</v>
      </c>
      <c r="F53" s="168">
        <f t="shared" si="1"/>
        <v>15608</v>
      </c>
      <c r="G53" s="165">
        <f t="shared" si="0"/>
        <v>0.21959999999999999</v>
      </c>
    </row>
    <row r="54" spans="1:7" x14ac:dyDescent="0.2">
      <c r="A54" s="39">
        <v>3221</v>
      </c>
      <c r="B54" s="5"/>
      <c r="C54" s="54" t="s">
        <v>14</v>
      </c>
      <c r="D54" s="84">
        <v>1000</v>
      </c>
      <c r="E54" s="124">
        <v>245</v>
      </c>
      <c r="F54" s="168">
        <f t="shared" si="1"/>
        <v>755</v>
      </c>
      <c r="G54" s="165">
        <f t="shared" si="0"/>
        <v>0.245</v>
      </c>
    </row>
    <row r="55" spans="1:7" x14ac:dyDescent="0.2">
      <c r="A55" s="39">
        <v>3221</v>
      </c>
      <c r="B55" s="5"/>
      <c r="C55" s="54" t="s">
        <v>15</v>
      </c>
      <c r="D55" s="84">
        <v>192</v>
      </c>
      <c r="E55" s="124">
        <v>176</v>
      </c>
      <c r="F55" s="168">
        <f t="shared" si="1"/>
        <v>16</v>
      </c>
      <c r="G55" s="165">
        <f t="shared" si="0"/>
        <v>0.91666666666666663</v>
      </c>
    </row>
    <row r="56" spans="1:7" x14ac:dyDescent="0.2">
      <c r="A56" s="39">
        <v>3221</v>
      </c>
      <c r="B56" s="5"/>
      <c r="C56" s="54" t="s">
        <v>218</v>
      </c>
      <c r="D56" s="84">
        <v>2070</v>
      </c>
      <c r="E56" s="124">
        <v>69.78</v>
      </c>
      <c r="F56" s="168">
        <f t="shared" si="1"/>
        <v>2000.22</v>
      </c>
      <c r="G56" s="165">
        <f t="shared" si="0"/>
        <v>3.3710144927536233E-2</v>
      </c>
    </row>
    <row r="57" spans="1:7" x14ac:dyDescent="0.2">
      <c r="A57" s="39">
        <v>3221</v>
      </c>
      <c r="B57" s="5"/>
      <c r="C57" s="54" t="s">
        <v>219</v>
      </c>
      <c r="D57" s="84">
        <v>8300</v>
      </c>
      <c r="E57" s="124">
        <v>0</v>
      </c>
      <c r="F57" s="168">
        <f t="shared" si="1"/>
        <v>8300</v>
      </c>
      <c r="G57" s="165">
        <f t="shared" si="0"/>
        <v>0</v>
      </c>
    </row>
    <row r="58" spans="1:7" x14ac:dyDescent="0.2">
      <c r="A58" s="39">
        <v>3221</v>
      </c>
      <c r="B58" s="5"/>
      <c r="C58" s="54" t="s">
        <v>103</v>
      </c>
      <c r="D58" s="84">
        <v>29310</v>
      </c>
      <c r="E58" s="124">
        <v>3377.4</v>
      </c>
      <c r="F58" s="168">
        <f t="shared" si="1"/>
        <v>25932.6</v>
      </c>
      <c r="G58" s="165">
        <f t="shared" si="0"/>
        <v>0.1152302968270215</v>
      </c>
    </row>
    <row r="59" spans="1:7" x14ac:dyDescent="0.2">
      <c r="A59" s="39">
        <v>3221</v>
      </c>
      <c r="B59" s="5"/>
      <c r="C59" s="54" t="s">
        <v>104</v>
      </c>
      <c r="D59" s="84">
        <v>23000</v>
      </c>
      <c r="E59" s="127">
        <v>3635.72</v>
      </c>
      <c r="F59" s="168">
        <f t="shared" si="1"/>
        <v>19364.28</v>
      </c>
      <c r="G59" s="165">
        <f t="shared" si="0"/>
        <v>0.15807478260869565</v>
      </c>
    </row>
    <row r="60" spans="1:7" x14ac:dyDescent="0.2">
      <c r="A60" s="39">
        <v>3221</v>
      </c>
      <c r="B60" s="5"/>
      <c r="C60" s="54" t="s">
        <v>111</v>
      </c>
      <c r="D60" s="84">
        <v>5000</v>
      </c>
      <c r="E60" s="127">
        <v>0</v>
      </c>
      <c r="F60" s="168">
        <f t="shared" si="1"/>
        <v>5000</v>
      </c>
      <c r="G60" s="165">
        <f t="shared" si="0"/>
        <v>0</v>
      </c>
    </row>
    <row r="61" spans="1:7" x14ac:dyDescent="0.2">
      <c r="A61" s="39">
        <v>3221</v>
      </c>
      <c r="B61" s="5"/>
      <c r="C61" s="54" t="s">
        <v>112</v>
      </c>
      <c r="D61" s="84">
        <v>575</v>
      </c>
      <c r="E61" s="127">
        <v>0</v>
      </c>
      <c r="F61" s="168">
        <f t="shared" si="1"/>
        <v>575</v>
      </c>
      <c r="G61" s="165">
        <f t="shared" si="0"/>
        <v>0</v>
      </c>
    </row>
    <row r="62" spans="1:7" s="6" customFormat="1" ht="25.5" x14ac:dyDescent="0.2">
      <c r="A62" s="38">
        <v>3222</v>
      </c>
      <c r="B62" s="7"/>
      <c r="C62" s="51" t="s">
        <v>18</v>
      </c>
      <c r="D62" s="83">
        <f>SUM(D63:D65)</f>
        <v>72660</v>
      </c>
      <c r="E62" s="125">
        <f>SUM(E63:E65)</f>
        <v>12257.11</v>
      </c>
      <c r="F62" s="163">
        <f t="shared" si="1"/>
        <v>60402.89</v>
      </c>
      <c r="G62" s="179">
        <f t="shared" si="0"/>
        <v>0.16869130195430773</v>
      </c>
    </row>
    <row r="63" spans="1:7" x14ac:dyDescent="0.2">
      <c r="A63" s="39">
        <v>3222</v>
      </c>
      <c r="B63" s="5"/>
      <c r="C63" s="54" t="s">
        <v>220</v>
      </c>
      <c r="D63" s="84">
        <v>64220</v>
      </c>
      <c r="E63" s="124">
        <v>12257.11</v>
      </c>
      <c r="F63" s="168">
        <f t="shared" si="1"/>
        <v>51962.89</v>
      </c>
      <c r="G63" s="165">
        <f t="shared" si="0"/>
        <v>0.19086125817502336</v>
      </c>
    </row>
    <row r="64" spans="1:7" x14ac:dyDescent="0.2">
      <c r="A64" s="39">
        <v>3222</v>
      </c>
      <c r="B64" s="5"/>
      <c r="C64" s="54" t="s">
        <v>221</v>
      </c>
      <c r="D64" s="84">
        <v>7000</v>
      </c>
      <c r="E64" s="127">
        <v>0</v>
      </c>
      <c r="F64" s="168">
        <f t="shared" si="1"/>
        <v>7000</v>
      </c>
      <c r="G64" s="165">
        <f t="shared" si="0"/>
        <v>0</v>
      </c>
    </row>
    <row r="65" spans="1:7" x14ac:dyDescent="0.2">
      <c r="A65" s="39">
        <v>3222</v>
      </c>
      <c r="B65" s="5"/>
      <c r="C65" s="54" t="s">
        <v>106</v>
      </c>
      <c r="D65" s="84">
        <v>1440</v>
      </c>
      <c r="E65" s="127">
        <v>0</v>
      </c>
      <c r="F65" s="168">
        <f t="shared" si="1"/>
        <v>1440</v>
      </c>
      <c r="G65" s="165">
        <f t="shared" si="0"/>
        <v>0</v>
      </c>
    </row>
    <row r="66" spans="1:7" s="6" customFormat="1" x14ac:dyDescent="0.2">
      <c r="A66" s="38">
        <v>3224</v>
      </c>
      <c r="B66" s="7"/>
      <c r="C66" s="51" t="s">
        <v>19</v>
      </c>
      <c r="D66" s="83">
        <f>SUM(D67:D67)</f>
        <v>1275</v>
      </c>
      <c r="E66" s="125">
        <f>SUM(E67:E67)</f>
        <v>0</v>
      </c>
      <c r="F66" s="163">
        <f t="shared" si="1"/>
        <v>1275</v>
      </c>
      <c r="G66" s="179">
        <f t="shared" si="0"/>
        <v>0</v>
      </c>
    </row>
    <row r="67" spans="1:7" x14ac:dyDescent="0.2">
      <c r="A67" s="39">
        <v>3224</v>
      </c>
      <c r="B67" s="5"/>
      <c r="C67" s="54" t="s">
        <v>264</v>
      </c>
      <c r="D67" s="84">
        <v>1275</v>
      </c>
      <c r="E67" s="124">
        <v>0</v>
      </c>
      <c r="F67" s="168">
        <f t="shared" si="1"/>
        <v>1275</v>
      </c>
      <c r="G67" s="165">
        <f t="shared" si="0"/>
        <v>0</v>
      </c>
    </row>
    <row r="68" spans="1:7" s="6" customFormat="1" ht="25.5" x14ac:dyDescent="0.2">
      <c r="A68" s="38">
        <v>3225</v>
      </c>
      <c r="B68" s="7"/>
      <c r="C68" s="51" t="s">
        <v>20</v>
      </c>
      <c r="D68" s="83">
        <f>SUM(D69:D69)</f>
        <v>454</v>
      </c>
      <c r="E68" s="125">
        <f>SUM(E69:E69)</f>
        <v>28.74</v>
      </c>
      <c r="F68" s="163">
        <f t="shared" si="1"/>
        <v>425.26</v>
      </c>
      <c r="G68" s="179">
        <f t="shared" ref="G68:G131" si="2">SUM(E68/D68)</f>
        <v>6.3303964757709247E-2</v>
      </c>
    </row>
    <row r="69" spans="1:7" x14ac:dyDescent="0.2">
      <c r="A69" s="39">
        <v>3225</v>
      </c>
      <c r="B69" s="5"/>
      <c r="C69" s="54" t="s">
        <v>105</v>
      </c>
      <c r="D69" s="84">
        <v>454</v>
      </c>
      <c r="E69" s="127">
        <v>28.74</v>
      </c>
      <c r="F69" s="168">
        <f t="shared" si="1"/>
        <v>425.26</v>
      </c>
      <c r="G69" s="165">
        <f t="shared" si="2"/>
        <v>6.3303964757709247E-2</v>
      </c>
    </row>
    <row r="70" spans="1:7" s="6" customFormat="1" ht="25.5" x14ac:dyDescent="0.2">
      <c r="A70" s="38">
        <v>3227</v>
      </c>
      <c r="B70" s="7"/>
      <c r="C70" s="55" t="s">
        <v>108</v>
      </c>
      <c r="D70" s="83">
        <f>SUM(D71)</f>
        <v>6200</v>
      </c>
      <c r="E70" s="125">
        <f>SUM(E71)</f>
        <v>762</v>
      </c>
      <c r="F70" s="163">
        <f t="shared" si="1"/>
        <v>5438</v>
      </c>
      <c r="G70" s="179">
        <f t="shared" si="2"/>
        <v>0.12290322580645162</v>
      </c>
    </row>
    <row r="71" spans="1:7" x14ac:dyDescent="0.2">
      <c r="A71" s="39">
        <v>3227</v>
      </c>
      <c r="B71" s="5"/>
      <c r="C71" s="56" t="s">
        <v>109</v>
      </c>
      <c r="D71" s="84">
        <v>6200</v>
      </c>
      <c r="E71" s="127">
        <v>762</v>
      </c>
      <c r="F71" s="168">
        <f t="shared" si="1"/>
        <v>5438</v>
      </c>
      <c r="G71" s="165">
        <f t="shared" si="2"/>
        <v>0.12290322580645162</v>
      </c>
    </row>
    <row r="72" spans="1:7" s="6" customFormat="1" ht="25.5" x14ac:dyDescent="0.2">
      <c r="A72" s="38">
        <v>3229</v>
      </c>
      <c r="B72" s="7"/>
      <c r="C72" s="51" t="s">
        <v>41</v>
      </c>
      <c r="D72" s="83">
        <f>SUM(D73)</f>
        <v>150</v>
      </c>
      <c r="E72" s="125">
        <f>SUM(E73)</f>
        <v>0</v>
      </c>
      <c r="F72" s="163">
        <f t="shared" ref="F72:F135" si="3">SUM(D72-E72)</f>
        <v>150</v>
      </c>
      <c r="G72" s="179">
        <f t="shared" si="2"/>
        <v>0</v>
      </c>
    </row>
    <row r="73" spans="1:7" x14ac:dyDescent="0.2">
      <c r="A73" s="39">
        <v>3229</v>
      </c>
      <c r="B73" s="5"/>
      <c r="C73" s="54" t="s">
        <v>102</v>
      </c>
      <c r="D73" s="84">
        <v>150</v>
      </c>
      <c r="E73" s="124">
        <v>0</v>
      </c>
      <c r="F73" s="168">
        <f t="shared" si="3"/>
        <v>150</v>
      </c>
      <c r="G73" s="165">
        <f t="shared" si="2"/>
        <v>0</v>
      </c>
    </row>
    <row r="74" spans="1:7" s="6" customFormat="1" x14ac:dyDescent="0.2">
      <c r="A74" s="38">
        <v>323</v>
      </c>
      <c r="B74" s="7"/>
      <c r="C74" s="51" t="s">
        <v>192</v>
      </c>
      <c r="D74" s="83">
        <f>SUM(D75+D81+D84)</f>
        <v>20365</v>
      </c>
      <c r="E74" s="125">
        <f>SUM(E75+E81+E84)</f>
        <v>1555.38</v>
      </c>
      <c r="F74" s="163">
        <f t="shared" si="3"/>
        <v>18809.62</v>
      </c>
      <c r="G74" s="179">
        <f t="shared" si="2"/>
        <v>7.6375153449545791E-2</v>
      </c>
    </row>
    <row r="75" spans="1:7" s="6" customFormat="1" x14ac:dyDescent="0.2">
      <c r="A75" s="40">
        <v>3233</v>
      </c>
      <c r="B75" s="18"/>
      <c r="C75" s="51" t="s">
        <v>126</v>
      </c>
      <c r="D75" s="83">
        <f>SUM(D76:D80)</f>
        <v>15900</v>
      </c>
      <c r="E75" s="125">
        <f>SUM(E76:E80)</f>
        <v>1327.88</v>
      </c>
      <c r="F75" s="163">
        <f t="shared" si="3"/>
        <v>14572.119999999999</v>
      </c>
      <c r="G75" s="179">
        <f t="shared" si="2"/>
        <v>8.3514465408805041E-2</v>
      </c>
    </row>
    <row r="76" spans="1:7" x14ac:dyDescent="0.2">
      <c r="A76" s="41">
        <v>3233</v>
      </c>
      <c r="B76" s="13"/>
      <c r="C76" s="54" t="s">
        <v>222</v>
      </c>
      <c r="D76" s="84">
        <v>2373</v>
      </c>
      <c r="E76" s="124">
        <v>210.09</v>
      </c>
      <c r="F76" s="168">
        <f t="shared" si="3"/>
        <v>2162.91</v>
      </c>
      <c r="G76" s="165">
        <f t="shared" si="2"/>
        <v>8.8533501896333758E-2</v>
      </c>
    </row>
    <row r="77" spans="1:7" x14ac:dyDescent="0.2">
      <c r="A77" s="41">
        <v>3233</v>
      </c>
      <c r="B77" s="13"/>
      <c r="C77" s="54" t="s">
        <v>223</v>
      </c>
      <c r="D77" s="84">
        <v>1642</v>
      </c>
      <c r="E77" s="124">
        <v>80.09</v>
      </c>
      <c r="F77" s="168">
        <f t="shared" si="3"/>
        <v>1561.91</v>
      </c>
      <c r="G77" s="165">
        <f t="shared" si="2"/>
        <v>4.8775883069427532E-2</v>
      </c>
    </row>
    <row r="78" spans="1:7" x14ac:dyDescent="0.2">
      <c r="A78" s="41">
        <v>3233</v>
      </c>
      <c r="B78" s="13"/>
      <c r="C78" s="54" t="s">
        <v>224</v>
      </c>
      <c r="D78" s="84">
        <v>2118</v>
      </c>
      <c r="E78" s="124">
        <v>176.5</v>
      </c>
      <c r="F78" s="168">
        <f t="shared" si="3"/>
        <v>1941.5</v>
      </c>
      <c r="G78" s="165">
        <f t="shared" si="2"/>
        <v>8.3333333333333329E-2</v>
      </c>
    </row>
    <row r="79" spans="1:7" x14ac:dyDescent="0.2">
      <c r="A79" s="41">
        <v>3233</v>
      </c>
      <c r="B79" s="13"/>
      <c r="C79" s="54" t="s">
        <v>7</v>
      </c>
      <c r="D79" s="84">
        <v>167</v>
      </c>
      <c r="E79" s="124">
        <v>0</v>
      </c>
      <c r="F79" s="168">
        <f t="shared" si="3"/>
        <v>167</v>
      </c>
      <c r="G79" s="165">
        <f t="shared" si="2"/>
        <v>0</v>
      </c>
    </row>
    <row r="80" spans="1:7" ht="25.5" x14ac:dyDescent="0.2">
      <c r="A80" s="41">
        <v>3233</v>
      </c>
      <c r="B80" s="13"/>
      <c r="C80" s="54" t="s">
        <v>225</v>
      </c>
      <c r="D80" s="84">
        <v>9600</v>
      </c>
      <c r="E80" s="124">
        <v>861.2</v>
      </c>
      <c r="F80" s="168">
        <f t="shared" si="3"/>
        <v>8738.7999999999993</v>
      </c>
      <c r="G80" s="165">
        <f t="shared" si="2"/>
        <v>8.9708333333333334E-2</v>
      </c>
    </row>
    <row r="81" spans="1:7" s="6" customFormat="1" x14ac:dyDescent="0.2">
      <c r="A81" s="40">
        <v>3237</v>
      </c>
      <c r="B81" s="18"/>
      <c r="C81" s="51" t="s">
        <v>42</v>
      </c>
      <c r="D81" s="83">
        <f>SUM(D82:D83)</f>
        <v>3885</v>
      </c>
      <c r="E81" s="125">
        <f>SUM(E82:E83)</f>
        <v>0</v>
      </c>
      <c r="F81" s="163">
        <f t="shared" si="3"/>
        <v>3885</v>
      </c>
      <c r="G81" s="179">
        <f t="shared" si="2"/>
        <v>0</v>
      </c>
    </row>
    <row r="82" spans="1:7" x14ac:dyDescent="0.2">
      <c r="A82" s="41">
        <v>3237</v>
      </c>
      <c r="B82" s="13"/>
      <c r="C82" s="54" t="s">
        <v>12</v>
      </c>
      <c r="D82" s="84">
        <v>3835</v>
      </c>
      <c r="E82" s="124">
        <v>0</v>
      </c>
      <c r="F82" s="168">
        <f t="shared" si="3"/>
        <v>3835</v>
      </c>
      <c r="G82" s="165">
        <f t="shared" si="2"/>
        <v>0</v>
      </c>
    </row>
    <row r="83" spans="1:7" x14ac:dyDescent="0.2">
      <c r="A83" s="41">
        <v>3237</v>
      </c>
      <c r="B83" s="13"/>
      <c r="C83" s="54" t="s">
        <v>9</v>
      </c>
      <c r="D83" s="84">
        <v>50</v>
      </c>
      <c r="E83" s="124">
        <v>0</v>
      </c>
      <c r="F83" s="168">
        <f t="shared" si="3"/>
        <v>50</v>
      </c>
      <c r="G83" s="165">
        <f t="shared" si="2"/>
        <v>0</v>
      </c>
    </row>
    <row r="84" spans="1:7" s="6" customFormat="1" x14ac:dyDescent="0.2">
      <c r="A84" s="40">
        <v>3238</v>
      </c>
      <c r="B84" s="18"/>
      <c r="C84" s="51" t="s">
        <v>127</v>
      </c>
      <c r="D84" s="83">
        <f>SUM(D85:D86)</f>
        <v>580</v>
      </c>
      <c r="E84" s="125">
        <f>SUM(E85:E86)</f>
        <v>227.5</v>
      </c>
      <c r="F84" s="163">
        <f t="shared" si="3"/>
        <v>352.5</v>
      </c>
      <c r="G84" s="179">
        <f t="shared" si="2"/>
        <v>0.39224137931034481</v>
      </c>
    </row>
    <row r="85" spans="1:7" x14ac:dyDescent="0.2">
      <c r="A85" s="41">
        <v>3238</v>
      </c>
      <c r="B85" s="13"/>
      <c r="C85" s="54" t="s">
        <v>3</v>
      </c>
      <c r="D85" s="84">
        <v>180</v>
      </c>
      <c r="E85" s="124">
        <v>0</v>
      </c>
      <c r="F85" s="168">
        <f t="shared" si="3"/>
        <v>180</v>
      </c>
      <c r="G85" s="165">
        <f t="shared" si="2"/>
        <v>0</v>
      </c>
    </row>
    <row r="86" spans="1:7" ht="13.5" thickBot="1" x14ac:dyDescent="0.25">
      <c r="A86" s="41">
        <v>3238</v>
      </c>
      <c r="B86" s="13"/>
      <c r="C86" s="54" t="s">
        <v>226</v>
      </c>
      <c r="D86" s="84">
        <v>400</v>
      </c>
      <c r="E86" s="124">
        <v>227.5</v>
      </c>
      <c r="F86" s="168">
        <f t="shared" si="3"/>
        <v>172.5</v>
      </c>
      <c r="G86" s="165">
        <f t="shared" si="2"/>
        <v>0.56874999999999998</v>
      </c>
    </row>
    <row r="87" spans="1:7" ht="13.5" thickBot="1" x14ac:dyDescent="0.25">
      <c r="A87" s="36"/>
      <c r="B87" s="4" t="s">
        <v>141</v>
      </c>
      <c r="C87" s="48"/>
      <c r="D87" s="76">
        <f>D88+D89+D103</f>
        <v>1965865</v>
      </c>
      <c r="E87" s="123">
        <f>E88+E89+E103</f>
        <v>147178.21000000002</v>
      </c>
      <c r="F87" s="177">
        <f t="shared" si="3"/>
        <v>1818686.79</v>
      </c>
      <c r="G87" s="175">
        <f t="shared" si="2"/>
        <v>7.4866895743095283E-2</v>
      </c>
    </row>
    <row r="88" spans="1:7" s="6" customFormat="1" x14ac:dyDescent="0.2">
      <c r="A88" s="28">
        <v>35200</v>
      </c>
      <c r="B88" s="7"/>
      <c r="C88" s="50" t="s">
        <v>142</v>
      </c>
      <c r="D88" s="83">
        <v>586913</v>
      </c>
      <c r="E88" s="126">
        <v>44755.839999999997</v>
      </c>
      <c r="F88" s="163">
        <f t="shared" si="3"/>
        <v>542157.16</v>
      </c>
      <c r="G88" s="179">
        <f t="shared" si="2"/>
        <v>7.6256344637109758E-2</v>
      </c>
    </row>
    <row r="89" spans="1:7" s="6" customFormat="1" x14ac:dyDescent="0.2">
      <c r="A89" s="28">
        <v>35201</v>
      </c>
      <c r="B89" s="7"/>
      <c r="C89" s="58" t="s">
        <v>143</v>
      </c>
      <c r="D89" s="85">
        <f>SUM(D90+D98+D99+D100+D101+D102)</f>
        <v>1090994</v>
      </c>
      <c r="E89" s="135">
        <f>SUM(E90+E98+E99+E100+E101+E102)</f>
        <v>89106.92</v>
      </c>
      <c r="F89" s="163">
        <f t="shared" si="3"/>
        <v>1001887.08</v>
      </c>
      <c r="G89" s="179">
        <f t="shared" si="2"/>
        <v>8.1674986296899885E-2</v>
      </c>
    </row>
    <row r="90" spans="1:7" x14ac:dyDescent="0.2">
      <c r="A90" s="37"/>
      <c r="B90" s="5"/>
      <c r="C90" s="59" t="s">
        <v>227</v>
      </c>
      <c r="D90" s="77">
        <f>SUM(D91:D97)</f>
        <v>907842</v>
      </c>
      <c r="E90" s="136">
        <f>SUM(E91:E97)</f>
        <v>75653.5</v>
      </c>
      <c r="F90" s="168">
        <f t="shared" si="3"/>
        <v>832188.5</v>
      </c>
      <c r="G90" s="165">
        <f t="shared" si="2"/>
        <v>8.3333333333333329E-2</v>
      </c>
    </row>
    <row r="91" spans="1:7" x14ac:dyDescent="0.2">
      <c r="A91" s="37"/>
      <c r="B91" s="5"/>
      <c r="C91" s="59" t="s">
        <v>265</v>
      </c>
      <c r="D91" s="77">
        <v>584183</v>
      </c>
      <c r="E91" s="124">
        <v>48692.5</v>
      </c>
      <c r="F91" s="168">
        <f t="shared" si="3"/>
        <v>535490.5</v>
      </c>
      <c r="G91" s="165">
        <f t="shared" si="2"/>
        <v>8.3351449802544747E-2</v>
      </c>
    </row>
    <row r="92" spans="1:7" x14ac:dyDescent="0.2">
      <c r="A92" s="37"/>
      <c r="B92" s="5"/>
      <c r="C92" s="59" t="s">
        <v>266</v>
      </c>
      <c r="D92" s="77">
        <v>140696</v>
      </c>
      <c r="E92" s="124">
        <v>11720</v>
      </c>
      <c r="F92" s="168">
        <f t="shared" si="3"/>
        <v>128976</v>
      </c>
      <c r="G92" s="165">
        <f t="shared" si="2"/>
        <v>8.3300164894524367E-2</v>
      </c>
    </row>
    <row r="93" spans="1:7" x14ac:dyDescent="0.2">
      <c r="A93" s="37"/>
      <c r="B93" s="5"/>
      <c r="C93" s="59" t="s">
        <v>267</v>
      </c>
      <c r="D93" s="77">
        <v>51523</v>
      </c>
      <c r="E93" s="124">
        <v>4292</v>
      </c>
      <c r="F93" s="168">
        <f t="shared" si="3"/>
        <v>47231</v>
      </c>
      <c r="G93" s="165">
        <f t="shared" si="2"/>
        <v>8.3302602721114838E-2</v>
      </c>
    </row>
    <row r="94" spans="1:7" x14ac:dyDescent="0.2">
      <c r="A94" s="37"/>
      <c r="B94" s="5"/>
      <c r="C94" s="59" t="s">
        <v>268</v>
      </c>
      <c r="D94" s="77">
        <v>10135</v>
      </c>
      <c r="E94" s="124">
        <v>844</v>
      </c>
      <c r="F94" s="168">
        <f t="shared" si="3"/>
        <v>9291</v>
      </c>
      <c r="G94" s="165">
        <f t="shared" si="2"/>
        <v>8.3275777010360139E-2</v>
      </c>
    </row>
    <row r="95" spans="1:7" x14ac:dyDescent="0.2">
      <c r="A95" s="37"/>
      <c r="B95" s="5"/>
      <c r="C95" s="59" t="s">
        <v>269</v>
      </c>
      <c r="D95" s="77">
        <v>36537</v>
      </c>
      <c r="E95" s="124">
        <v>3044</v>
      </c>
      <c r="F95" s="168">
        <f t="shared" si="3"/>
        <v>33493</v>
      </c>
      <c r="G95" s="165">
        <f t="shared" si="2"/>
        <v>8.331280619645838E-2</v>
      </c>
    </row>
    <row r="96" spans="1:7" x14ac:dyDescent="0.2">
      <c r="A96" s="37"/>
      <c r="B96" s="5"/>
      <c r="C96" s="59" t="s">
        <v>270</v>
      </c>
      <c r="D96" s="77">
        <v>14743</v>
      </c>
      <c r="E96" s="124">
        <v>1228</v>
      </c>
      <c r="F96" s="168">
        <f t="shared" si="3"/>
        <v>13515</v>
      </c>
      <c r="G96" s="165">
        <f t="shared" si="2"/>
        <v>8.3293766533270031E-2</v>
      </c>
    </row>
    <row r="97" spans="1:7" x14ac:dyDescent="0.2">
      <c r="A97" s="37"/>
      <c r="B97" s="5"/>
      <c r="C97" s="59" t="s">
        <v>271</v>
      </c>
      <c r="D97" s="77">
        <v>70025</v>
      </c>
      <c r="E97" s="124">
        <v>5833</v>
      </c>
      <c r="F97" s="168">
        <f t="shared" si="3"/>
        <v>64192</v>
      </c>
      <c r="G97" s="165">
        <f t="shared" si="2"/>
        <v>8.3298821849339524E-2</v>
      </c>
    </row>
    <row r="98" spans="1:7" x14ac:dyDescent="0.2">
      <c r="A98" s="37"/>
      <c r="B98" s="5"/>
      <c r="C98" s="59" t="s">
        <v>128</v>
      </c>
      <c r="D98" s="77">
        <v>145875</v>
      </c>
      <c r="E98" s="124">
        <v>11723.58</v>
      </c>
      <c r="F98" s="168">
        <f t="shared" si="3"/>
        <v>134151.42000000001</v>
      </c>
      <c r="G98" s="165">
        <f t="shared" si="2"/>
        <v>8.0367300771208225E-2</v>
      </c>
    </row>
    <row r="99" spans="1:7" x14ac:dyDescent="0.2">
      <c r="A99" s="37"/>
      <c r="B99" s="5"/>
      <c r="C99" s="59" t="s">
        <v>272</v>
      </c>
      <c r="D99" s="77">
        <v>250</v>
      </c>
      <c r="E99" s="124">
        <v>20.84</v>
      </c>
      <c r="F99" s="168">
        <f t="shared" si="3"/>
        <v>229.16</v>
      </c>
      <c r="G99" s="165">
        <f t="shared" si="2"/>
        <v>8.3360000000000004E-2</v>
      </c>
    </row>
    <row r="100" spans="1:7" x14ac:dyDescent="0.2">
      <c r="A100" s="37"/>
      <c r="B100" s="5"/>
      <c r="C100" s="59" t="s">
        <v>129</v>
      </c>
      <c r="D100" s="77">
        <v>21281</v>
      </c>
      <c r="E100" s="124">
        <v>1709</v>
      </c>
      <c r="F100" s="168">
        <f t="shared" si="3"/>
        <v>19572</v>
      </c>
      <c r="G100" s="165">
        <f t="shared" si="2"/>
        <v>8.0306376580047925E-2</v>
      </c>
    </row>
    <row r="101" spans="1:7" x14ac:dyDescent="0.2">
      <c r="A101" s="37"/>
      <c r="B101" s="5"/>
      <c r="C101" s="59" t="s">
        <v>273</v>
      </c>
      <c r="D101" s="77">
        <v>10674</v>
      </c>
      <c r="E101" s="124">
        <v>0</v>
      </c>
      <c r="F101" s="168">
        <f t="shared" si="3"/>
        <v>10674</v>
      </c>
      <c r="G101" s="165">
        <f t="shared" si="2"/>
        <v>0</v>
      </c>
    </row>
    <row r="102" spans="1:7" x14ac:dyDescent="0.2">
      <c r="A102" s="37"/>
      <c r="B102" s="5"/>
      <c r="C102" s="59" t="s">
        <v>274</v>
      </c>
      <c r="D102" s="77">
        <v>5072</v>
      </c>
      <c r="E102" s="124">
        <v>0</v>
      </c>
      <c r="F102" s="168">
        <f t="shared" si="3"/>
        <v>5072</v>
      </c>
      <c r="G102" s="165">
        <f t="shared" si="2"/>
        <v>0</v>
      </c>
    </row>
    <row r="103" spans="1:7" s="6" customFormat="1" x14ac:dyDescent="0.2">
      <c r="A103" s="28" t="s">
        <v>140</v>
      </c>
      <c r="B103" s="7"/>
      <c r="C103" s="58" t="s">
        <v>144</v>
      </c>
      <c r="D103" s="83">
        <f>SUM(D104+D110)</f>
        <v>287958</v>
      </c>
      <c r="E103" s="125">
        <f>SUM(E104+E110)</f>
        <v>13315.45</v>
      </c>
      <c r="F103" s="163">
        <f t="shared" si="3"/>
        <v>274642.55</v>
      </c>
      <c r="G103" s="179">
        <f t="shared" si="2"/>
        <v>4.6240944860014309E-2</v>
      </c>
    </row>
    <row r="104" spans="1:7" x14ac:dyDescent="0.2">
      <c r="A104" s="37" t="s">
        <v>121</v>
      </c>
      <c r="B104" s="5"/>
      <c r="C104" s="59" t="s">
        <v>22</v>
      </c>
      <c r="D104" s="84">
        <f>SUM(D105+D109)</f>
        <v>282558</v>
      </c>
      <c r="E104" s="131">
        <f>SUM(E105+E109)</f>
        <v>12510.45</v>
      </c>
      <c r="F104" s="168">
        <f t="shared" si="3"/>
        <v>270047.55</v>
      </c>
      <c r="G104" s="165">
        <f t="shared" si="2"/>
        <v>4.4275688531204213E-2</v>
      </c>
    </row>
    <row r="105" spans="1:7" x14ac:dyDescent="0.2">
      <c r="A105" s="37" t="s">
        <v>122</v>
      </c>
      <c r="B105" s="5"/>
      <c r="C105" s="59" t="s">
        <v>43</v>
      </c>
      <c r="D105" s="84">
        <f>SUM(D106:D108)</f>
        <v>282558</v>
      </c>
      <c r="E105" s="131">
        <f>SUM(E106:E108)</f>
        <v>11935.45</v>
      </c>
      <c r="F105" s="168">
        <f t="shared" si="3"/>
        <v>270622.55</v>
      </c>
      <c r="G105" s="165">
        <f t="shared" si="2"/>
        <v>4.2240708102407293E-2</v>
      </c>
    </row>
    <row r="106" spans="1:7" x14ac:dyDescent="0.2">
      <c r="A106" s="37" t="s">
        <v>123</v>
      </c>
      <c r="B106" s="5"/>
      <c r="C106" s="59" t="s">
        <v>120</v>
      </c>
      <c r="D106" s="84">
        <v>263550</v>
      </c>
      <c r="E106" s="124">
        <v>0</v>
      </c>
      <c r="F106" s="168">
        <f t="shared" si="3"/>
        <v>263550</v>
      </c>
      <c r="G106" s="165">
        <f t="shared" si="2"/>
        <v>0</v>
      </c>
    </row>
    <row r="107" spans="1:7" x14ac:dyDescent="0.2">
      <c r="A107" s="37" t="s">
        <v>275</v>
      </c>
      <c r="B107" s="5"/>
      <c r="C107" s="59" t="s">
        <v>276</v>
      </c>
      <c r="D107" s="84">
        <v>6400</v>
      </c>
      <c r="E107" s="124">
        <v>0</v>
      </c>
      <c r="F107" s="168">
        <f t="shared" si="3"/>
        <v>6400</v>
      </c>
      <c r="G107" s="165">
        <f t="shared" si="2"/>
        <v>0</v>
      </c>
    </row>
    <row r="108" spans="1:7" x14ac:dyDescent="0.2">
      <c r="A108" s="37" t="s">
        <v>277</v>
      </c>
      <c r="B108" s="5"/>
      <c r="C108" s="59" t="s">
        <v>278</v>
      </c>
      <c r="D108" s="84">
        <v>12608</v>
      </c>
      <c r="E108" s="124">
        <v>11935.45</v>
      </c>
      <c r="F108" s="168">
        <f t="shared" si="3"/>
        <v>672.54999999999927</v>
      </c>
      <c r="G108" s="165">
        <f t="shared" si="2"/>
        <v>0.94665688451776653</v>
      </c>
    </row>
    <row r="109" spans="1:7" ht="25.5" x14ac:dyDescent="0.2">
      <c r="A109" s="37" t="s">
        <v>399</v>
      </c>
      <c r="B109" s="5"/>
      <c r="C109" s="132" t="s">
        <v>400</v>
      </c>
      <c r="D109" s="84">
        <v>0</v>
      </c>
      <c r="E109" s="124">
        <v>575</v>
      </c>
      <c r="F109" s="168">
        <f t="shared" si="3"/>
        <v>-575</v>
      </c>
      <c r="G109" s="165"/>
    </row>
    <row r="110" spans="1:7" ht="13.5" thickBot="1" x14ac:dyDescent="0.25">
      <c r="A110" s="37" t="s">
        <v>279</v>
      </c>
      <c r="B110" s="5"/>
      <c r="C110" s="59" t="s">
        <v>280</v>
      </c>
      <c r="D110" s="84">
        <v>5400</v>
      </c>
      <c r="E110" s="124">
        <v>805</v>
      </c>
      <c r="F110" s="168">
        <f t="shared" si="3"/>
        <v>4595</v>
      </c>
      <c r="G110" s="165">
        <f t="shared" si="2"/>
        <v>0.14907407407407408</v>
      </c>
    </row>
    <row r="111" spans="1:7" ht="13.5" thickBot="1" x14ac:dyDescent="0.25">
      <c r="A111" s="36" t="s">
        <v>145</v>
      </c>
      <c r="B111" s="4" t="s">
        <v>146</v>
      </c>
      <c r="C111" s="48"/>
      <c r="D111" s="76">
        <f>SUM(D112:D115)</f>
        <v>26500</v>
      </c>
      <c r="E111" s="123">
        <f>SUM(E112:E115)</f>
        <v>123.83</v>
      </c>
      <c r="F111" s="177">
        <f t="shared" si="3"/>
        <v>26376.17</v>
      </c>
      <c r="G111" s="175">
        <f t="shared" si="2"/>
        <v>4.6728301886792452E-3</v>
      </c>
    </row>
    <row r="112" spans="1:7" x14ac:dyDescent="0.2">
      <c r="A112" s="37" t="s">
        <v>311</v>
      </c>
      <c r="B112" s="5"/>
      <c r="C112" s="60" t="s">
        <v>320</v>
      </c>
      <c r="D112" s="86">
        <v>16000</v>
      </c>
      <c r="E112" s="124">
        <v>0</v>
      </c>
      <c r="F112" s="168">
        <f t="shared" si="3"/>
        <v>16000</v>
      </c>
      <c r="G112" s="165">
        <f t="shared" si="2"/>
        <v>0</v>
      </c>
    </row>
    <row r="113" spans="1:7" x14ac:dyDescent="0.2">
      <c r="A113" s="37">
        <v>38252.382539999999</v>
      </c>
      <c r="B113" s="5"/>
      <c r="C113" s="49" t="s">
        <v>321</v>
      </c>
      <c r="D113" s="86">
        <v>9000</v>
      </c>
      <c r="E113" s="124">
        <v>0</v>
      </c>
      <c r="F113" s="168">
        <f t="shared" si="3"/>
        <v>9000</v>
      </c>
      <c r="G113" s="165">
        <f t="shared" si="2"/>
        <v>0</v>
      </c>
    </row>
    <row r="114" spans="1:7" x14ac:dyDescent="0.2">
      <c r="A114" s="37">
        <v>3882</v>
      </c>
      <c r="B114" s="5"/>
      <c r="C114" s="49" t="s">
        <v>322</v>
      </c>
      <c r="D114" s="84">
        <v>1000</v>
      </c>
      <c r="E114" s="124">
        <v>0</v>
      </c>
      <c r="F114" s="168">
        <f t="shared" si="3"/>
        <v>1000</v>
      </c>
      <c r="G114" s="165">
        <f t="shared" si="2"/>
        <v>0</v>
      </c>
    </row>
    <row r="115" spans="1:7" x14ac:dyDescent="0.2">
      <c r="A115" s="37" t="s">
        <v>147</v>
      </c>
      <c r="B115" s="5"/>
      <c r="C115" s="49" t="s">
        <v>323</v>
      </c>
      <c r="D115" s="84">
        <f>SUM(D116:D117)</f>
        <v>500</v>
      </c>
      <c r="E115" s="131">
        <f>SUM(E116:E117)</f>
        <v>123.83</v>
      </c>
      <c r="F115" s="168">
        <f t="shared" si="3"/>
        <v>376.17</v>
      </c>
      <c r="G115" s="165">
        <f t="shared" si="2"/>
        <v>0.24765999999999999</v>
      </c>
    </row>
    <row r="116" spans="1:7" x14ac:dyDescent="0.2">
      <c r="A116" s="37">
        <v>3880</v>
      </c>
      <c r="B116" s="5"/>
      <c r="C116" s="49" t="s">
        <v>10</v>
      </c>
      <c r="D116" s="84">
        <v>500</v>
      </c>
      <c r="E116" s="124">
        <v>80</v>
      </c>
      <c r="F116" s="168">
        <f t="shared" si="3"/>
        <v>420</v>
      </c>
      <c r="G116" s="165">
        <f t="shared" si="2"/>
        <v>0.16</v>
      </c>
    </row>
    <row r="117" spans="1:7" ht="13.5" thickBot="1" x14ac:dyDescent="0.25">
      <c r="A117" s="155">
        <v>3888</v>
      </c>
      <c r="B117" s="5"/>
      <c r="C117" s="49" t="s">
        <v>409</v>
      </c>
      <c r="D117" s="84">
        <v>0</v>
      </c>
      <c r="E117" s="124">
        <v>43.83</v>
      </c>
      <c r="F117" s="168">
        <f t="shared" si="3"/>
        <v>-43.83</v>
      </c>
      <c r="G117" s="165"/>
    </row>
    <row r="118" spans="1:7" ht="13.5" thickBot="1" x14ac:dyDescent="0.25">
      <c r="A118" s="111"/>
      <c r="B118" s="79" t="s">
        <v>148</v>
      </c>
      <c r="C118" s="80"/>
      <c r="D118" s="81">
        <f>D119+D123</f>
        <v>5707544</v>
      </c>
      <c r="E118" s="122">
        <f>E119+E123</f>
        <v>527368.02</v>
      </c>
      <c r="F118" s="137">
        <f t="shared" si="3"/>
        <v>5180175.9800000004</v>
      </c>
      <c r="G118" s="176">
        <f t="shared" si="2"/>
        <v>9.2398415150194202E-2</v>
      </c>
    </row>
    <row r="119" spans="1:7" ht="13.5" thickBot="1" x14ac:dyDescent="0.25">
      <c r="A119" s="42" t="s">
        <v>149</v>
      </c>
      <c r="B119" s="4" t="s">
        <v>150</v>
      </c>
      <c r="C119" s="48"/>
      <c r="D119" s="76">
        <f>D120+D121+D122</f>
        <v>496756</v>
      </c>
      <c r="E119" s="123">
        <f>E120+E121+E122</f>
        <v>45728.26</v>
      </c>
      <c r="F119" s="178">
        <f t="shared" si="3"/>
        <v>451027.74</v>
      </c>
      <c r="G119" s="174">
        <f t="shared" si="2"/>
        <v>9.2053764826192347E-2</v>
      </c>
    </row>
    <row r="120" spans="1:7" x14ac:dyDescent="0.2">
      <c r="A120" s="37">
        <v>413</v>
      </c>
      <c r="B120" s="5"/>
      <c r="C120" s="60" t="s">
        <v>151</v>
      </c>
      <c r="D120" s="84">
        <f>D188+D224+D833+D878+D886+D907+D923+D930+D937+D947+D956</f>
        <v>287787</v>
      </c>
      <c r="E120" s="131">
        <f>E188+E224+E833+E878+E886+E907+E923+E930+E937+E947+E956</f>
        <v>23926.65</v>
      </c>
      <c r="F120" s="168">
        <f t="shared" si="3"/>
        <v>263860.34999999998</v>
      </c>
      <c r="G120" s="165">
        <f t="shared" si="2"/>
        <v>8.3140134891430129E-2</v>
      </c>
    </row>
    <row r="121" spans="1:7" x14ac:dyDescent="0.2">
      <c r="A121" s="37">
        <v>4500</v>
      </c>
      <c r="B121" s="5"/>
      <c r="C121" s="61" t="s">
        <v>152</v>
      </c>
      <c r="D121" s="84">
        <f>D211+D330+D353+D363+D439</f>
        <v>189886</v>
      </c>
      <c r="E121" s="131">
        <f>E211+E330+E353+E363+E439</f>
        <v>17900</v>
      </c>
      <c r="F121" s="168">
        <f t="shared" si="3"/>
        <v>171986</v>
      </c>
      <c r="G121" s="165">
        <f t="shared" si="2"/>
        <v>9.4267086567730113E-2</v>
      </c>
    </row>
    <row r="122" spans="1:7" ht="13.5" thickBot="1" x14ac:dyDescent="0.25">
      <c r="A122" s="106">
        <v>452</v>
      </c>
      <c r="B122" s="107"/>
      <c r="C122" s="60" t="s">
        <v>153</v>
      </c>
      <c r="D122" s="77">
        <f>D214+D227+D283+D384+D404</f>
        <v>19083</v>
      </c>
      <c r="E122" s="136">
        <f>E214+E227+E283+E384+E404</f>
        <v>3901.6099999999997</v>
      </c>
      <c r="F122" s="168">
        <f t="shared" si="3"/>
        <v>15181.39</v>
      </c>
      <c r="G122" s="165">
        <f t="shared" si="2"/>
        <v>0.2044547503013153</v>
      </c>
    </row>
    <row r="123" spans="1:7" ht="13.5" thickBot="1" x14ac:dyDescent="0.25">
      <c r="A123" s="36"/>
      <c r="B123" s="4" t="s">
        <v>154</v>
      </c>
      <c r="C123" s="48"/>
      <c r="D123" s="76">
        <f>D124+D125+D126</f>
        <v>5210788</v>
      </c>
      <c r="E123" s="123">
        <f>E124+E125+E126</f>
        <v>481639.76</v>
      </c>
      <c r="F123" s="177">
        <f t="shared" si="3"/>
        <v>4729148.24</v>
      </c>
      <c r="G123" s="175">
        <f t="shared" si="2"/>
        <v>9.2431271431499415E-2</v>
      </c>
    </row>
    <row r="124" spans="1:7" x14ac:dyDescent="0.2">
      <c r="A124" s="37">
        <v>50</v>
      </c>
      <c r="B124" s="5"/>
      <c r="C124" s="49" t="s">
        <v>23</v>
      </c>
      <c r="D124" s="84">
        <f>D174+D190+D228+D267+D288+D312+D337+D371+D385+D405+D432+D481+D500+D521+D534+D547+D564+D588+D600+D611+D633+D657+D676+D697+D705+D717+D737+D746+D767+D774+D786+D792+D798+D854+D865+D897+D909+D932+D958</f>
        <v>3155430</v>
      </c>
      <c r="E124" s="131">
        <f>E174+E190+E228+E267+E288+E312+E337+E371+E385+E405+E432+E481+E500+E521+E534+E547+E564+E588+E600+E611+E633+E657+E676+E697+E705+E717+E737+E746+E767+E774+E786+E792+E798+E854+E865+E897+E909+E932+E940+E958</f>
        <v>257501.12000000002</v>
      </c>
      <c r="F124" s="168">
        <f t="shared" si="3"/>
        <v>2897928.88</v>
      </c>
      <c r="G124" s="165">
        <f t="shared" si="2"/>
        <v>8.1605714593573631E-2</v>
      </c>
    </row>
    <row r="125" spans="1:7" x14ac:dyDescent="0.2">
      <c r="A125" s="37">
        <v>55</v>
      </c>
      <c r="B125" s="5"/>
      <c r="C125" s="49" t="s">
        <v>24</v>
      </c>
      <c r="D125" s="84">
        <f>D178+D196+D232+D237+D241+D248+D271+D275+D284+D292+D308+D316+D322+D325+D332+D341+D375+D389+D410+D429+D436+D486+D504+D526+D538+D551+D568+D577+D592+D605+D617+D638+D662+D681+D701+D709+D713+D723+D741+D751+D771+D778+D804+D830+D835+D839+D843+D847+D851+D858+D869+D874+D880+D889+D894+D901+D913+D926+D949+D952+D963</f>
        <v>2042198</v>
      </c>
      <c r="E125" s="131">
        <f>E178+E196+E232+E237+E241+E248+E271+E275+E284+E292+E308+E316+E322+E325+E332+E341+E360+E375+E389+E410+E425+E429+E436+E486+E504+E514+E526+E538+E551+E560+E568+E577+E592+E605+E617+E638+E662+E681+E701+E709+E713+E723+E741+E751+E771+E778+E781+E804+E825+E830+E835+E839+E843+E847+E851+E858+E869+E874+E880+E889+E894+E901+E913+E926+E944+E949+E952+E963</f>
        <v>224066.65000000002</v>
      </c>
      <c r="F125" s="168">
        <f t="shared" si="3"/>
        <v>1818131.35</v>
      </c>
      <c r="G125" s="165">
        <f t="shared" si="2"/>
        <v>0.10971837696442756</v>
      </c>
    </row>
    <row r="126" spans="1:7" ht="13.5" thickBot="1" x14ac:dyDescent="0.25">
      <c r="A126" s="37">
        <v>60</v>
      </c>
      <c r="B126" s="5"/>
      <c r="C126" s="49" t="s">
        <v>90</v>
      </c>
      <c r="D126" s="77">
        <f>D205+D209+D244+D381+D818</f>
        <v>13160</v>
      </c>
      <c r="E126" s="136">
        <f>E205+E209+E244+E381+E818</f>
        <v>71.990000000000009</v>
      </c>
      <c r="F126" s="168">
        <f t="shared" si="3"/>
        <v>13088.01</v>
      </c>
      <c r="G126" s="165">
        <f t="shared" si="2"/>
        <v>5.4703647416413379E-3</v>
      </c>
    </row>
    <row r="127" spans="1:7" ht="13.5" thickBot="1" x14ac:dyDescent="0.25">
      <c r="A127" s="111"/>
      <c r="B127" s="108" t="s">
        <v>155</v>
      </c>
      <c r="C127" s="180"/>
      <c r="D127" s="109">
        <f>D3-D118</f>
        <v>437456</v>
      </c>
      <c r="E127" s="137">
        <f>E3-E118</f>
        <v>-26556.149999999965</v>
      </c>
      <c r="F127" s="137">
        <f t="shared" si="3"/>
        <v>464012.14999999997</v>
      </c>
      <c r="G127" s="176">
        <f>SUM(E127/D127)</f>
        <v>-6.0705876705314285E-2</v>
      </c>
    </row>
    <row r="128" spans="1:7" ht="13.5" thickBot="1" x14ac:dyDescent="0.25">
      <c r="A128" s="111"/>
      <c r="B128" s="108" t="s">
        <v>156</v>
      </c>
      <c r="C128" s="180"/>
      <c r="D128" s="109">
        <f>D129+D131+D148+D155+D157+D159</f>
        <v>54272</v>
      </c>
      <c r="E128" s="137">
        <f>E129+E131+E148+E155+E157+E159</f>
        <v>-55943.83</v>
      </c>
      <c r="F128" s="137">
        <f t="shared" si="3"/>
        <v>110215.83</v>
      </c>
      <c r="G128" s="176">
        <f>SUM(E128/D128)</f>
        <v>-1.0308046506485848</v>
      </c>
    </row>
    <row r="129" spans="1:7" s="6" customFormat="1" x14ac:dyDescent="0.2">
      <c r="A129" s="28">
        <v>381</v>
      </c>
      <c r="B129" s="7"/>
      <c r="C129" s="50" t="s">
        <v>157</v>
      </c>
      <c r="D129" s="85">
        <f>SUM(D130:D130)</f>
        <v>98000</v>
      </c>
      <c r="E129" s="135">
        <f>SUM(E130:E130)</f>
        <v>0</v>
      </c>
      <c r="F129" s="163">
        <f t="shared" si="3"/>
        <v>98000</v>
      </c>
      <c r="G129" s="179">
        <f t="shared" si="2"/>
        <v>0</v>
      </c>
    </row>
    <row r="130" spans="1:7" x14ac:dyDescent="0.2">
      <c r="A130" s="37">
        <v>3811</v>
      </c>
      <c r="B130" s="5"/>
      <c r="C130" s="49" t="s">
        <v>261</v>
      </c>
      <c r="D130" s="77">
        <v>98000</v>
      </c>
      <c r="E130" s="124">
        <v>0</v>
      </c>
      <c r="F130" s="168">
        <f t="shared" si="3"/>
        <v>98000</v>
      </c>
      <c r="G130" s="165">
        <f t="shared" si="2"/>
        <v>0</v>
      </c>
    </row>
    <row r="131" spans="1:7" s="6" customFormat="1" x14ac:dyDescent="0.2">
      <c r="A131" s="28">
        <v>15</v>
      </c>
      <c r="B131" s="7"/>
      <c r="C131" s="50" t="s">
        <v>158</v>
      </c>
      <c r="D131" s="85">
        <f>SUM(D132+D146)</f>
        <v>-659982</v>
      </c>
      <c r="E131" s="135">
        <f>SUM(E132+E146)</f>
        <v>-52170.47</v>
      </c>
      <c r="F131" s="163">
        <f t="shared" si="3"/>
        <v>-607811.53</v>
      </c>
      <c r="G131" s="179">
        <f t="shared" si="2"/>
        <v>7.9048322530008402E-2</v>
      </c>
    </row>
    <row r="132" spans="1:7" s="6" customFormat="1" x14ac:dyDescent="0.2">
      <c r="A132" s="28"/>
      <c r="B132" s="7">
        <v>1551</v>
      </c>
      <c r="C132" s="62" t="s">
        <v>255</v>
      </c>
      <c r="D132" s="85">
        <f>SUM(D133:D145)</f>
        <v>-655942</v>
      </c>
      <c r="E132" s="135">
        <f>SUM(E133:E145)</f>
        <v>-52170.47</v>
      </c>
      <c r="F132" s="163">
        <f t="shared" si="3"/>
        <v>-603771.53</v>
      </c>
      <c r="G132" s="179">
        <f t="shared" ref="G132:G195" si="4">SUM(E132/D132)</f>
        <v>7.9535187562314966E-2</v>
      </c>
    </row>
    <row r="133" spans="1:7" s="6" customFormat="1" ht="25.5" x14ac:dyDescent="0.2">
      <c r="A133" s="28"/>
      <c r="B133" s="5"/>
      <c r="C133" s="63" t="s">
        <v>329</v>
      </c>
      <c r="D133" s="87">
        <f>-D261</f>
        <v>-63000</v>
      </c>
      <c r="E133" s="149">
        <f>-E261</f>
        <v>0</v>
      </c>
      <c r="F133" s="168">
        <f t="shared" si="3"/>
        <v>-63000</v>
      </c>
      <c r="G133" s="165">
        <f t="shared" si="4"/>
        <v>0</v>
      </c>
    </row>
    <row r="134" spans="1:7" s="6" customFormat="1" ht="25.5" x14ac:dyDescent="0.2">
      <c r="A134" s="28"/>
      <c r="B134" s="5"/>
      <c r="C134" s="63" t="s">
        <v>330</v>
      </c>
      <c r="D134" s="87">
        <f>-D279</f>
        <v>-10000</v>
      </c>
      <c r="E134" s="149">
        <f>-E279</f>
        <v>0</v>
      </c>
      <c r="F134" s="168">
        <f t="shared" si="3"/>
        <v>-10000</v>
      </c>
      <c r="G134" s="165">
        <f t="shared" si="4"/>
        <v>0</v>
      </c>
    </row>
    <row r="135" spans="1:7" s="6" customFormat="1" ht="25.5" x14ac:dyDescent="0.2">
      <c r="A135" s="28"/>
      <c r="B135" s="5"/>
      <c r="C135" s="63" t="s">
        <v>348</v>
      </c>
      <c r="D135" s="87">
        <f>-D301</f>
        <v>-11000</v>
      </c>
      <c r="E135" s="149">
        <f>-E301</f>
        <v>0</v>
      </c>
      <c r="F135" s="168">
        <f t="shared" si="3"/>
        <v>-11000</v>
      </c>
      <c r="G135" s="165">
        <f t="shared" si="4"/>
        <v>0</v>
      </c>
    </row>
    <row r="136" spans="1:7" s="6" customFormat="1" ht="38.25" x14ac:dyDescent="0.2">
      <c r="A136" s="28"/>
      <c r="B136" s="5"/>
      <c r="C136" s="64" t="s">
        <v>332</v>
      </c>
      <c r="D136" s="87">
        <f>-D302</f>
        <v>-6000</v>
      </c>
      <c r="E136" s="149">
        <f>-E302</f>
        <v>0</v>
      </c>
      <c r="F136" s="168">
        <f t="shared" ref="F136:F199" si="5">SUM(D136-E136)</f>
        <v>-6000</v>
      </c>
      <c r="G136" s="165">
        <f t="shared" si="4"/>
        <v>0</v>
      </c>
    </row>
    <row r="137" spans="1:7" s="6" customFormat="1" ht="38.25" x14ac:dyDescent="0.2">
      <c r="A137" s="28"/>
      <c r="B137" s="5"/>
      <c r="C137" s="65" t="s">
        <v>333</v>
      </c>
      <c r="D137" s="87">
        <f>-D351</f>
        <v>-10000</v>
      </c>
      <c r="E137" s="149">
        <f>-E351</f>
        <v>0</v>
      </c>
      <c r="F137" s="168">
        <f t="shared" si="5"/>
        <v>-10000</v>
      </c>
      <c r="G137" s="165">
        <f t="shared" si="4"/>
        <v>0</v>
      </c>
    </row>
    <row r="138" spans="1:7" s="6" customFormat="1" ht="25.5" x14ac:dyDescent="0.2">
      <c r="A138" s="28"/>
      <c r="B138" s="5"/>
      <c r="C138" s="65" t="s">
        <v>335</v>
      </c>
      <c r="D138" s="87">
        <f>-D401</f>
        <v>-7942</v>
      </c>
      <c r="E138" s="149">
        <f>-E401</f>
        <v>0</v>
      </c>
      <c r="F138" s="168">
        <f t="shared" si="5"/>
        <v>-7942</v>
      </c>
      <c r="G138" s="165">
        <f t="shared" si="4"/>
        <v>0</v>
      </c>
    </row>
    <row r="139" spans="1:7" s="6" customFormat="1" ht="25.5" x14ac:dyDescent="0.2">
      <c r="A139" s="28"/>
      <c r="B139" s="5"/>
      <c r="C139" s="65" t="s">
        <v>336</v>
      </c>
      <c r="D139" s="87">
        <f>-D422</f>
        <v>-400000</v>
      </c>
      <c r="E139" s="149">
        <f>-E422</f>
        <v>0</v>
      </c>
      <c r="F139" s="168">
        <f t="shared" si="5"/>
        <v>-400000</v>
      </c>
      <c r="G139" s="165">
        <f t="shared" si="4"/>
        <v>0</v>
      </c>
    </row>
    <row r="140" spans="1:7" s="6" customFormat="1" ht="25.5" x14ac:dyDescent="0.2">
      <c r="A140" s="28"/>
      <c r="B140" s="5"/>
      <c r="C140" s="65" t="s">
        <v>337</v>
      </c>
      <c r="D140" s="87">
        <f>-D423</f>
        <v>-4000</v>
      </c>
      <c r="E140" s="149">
        <f>-E423</f>
        <v>0</v>
      </c>
      <c r="F140" s="168">
        <f t="shared" si="5"/>
        <v>-4000</v>
      </c>
      <c r="G140" s="165">
        <f t="shared" si="4"/>
        <v>0</v>
      </c>
    </row>
    <row r="141" spans="1:7" s="6" customFormat="1" ht="38.25" x14ac:dyDescent="0.2">
      <c r="A141" s="28"/>
      <c r="B141" s="5"/>
      <c r="C141" s="65" t="s">
        <v>340</v>
      </c>
      <c r="D141" s="87">
        <f>-D631</f>
        <v>-38000</v>
      </c>
      <c r="E141" s="149">
        <f>-E631</f>
        <v>0</v>
      </c>
      <c r="F141" s="168">
        <f t="shared" si="5"/>
        <v>-38000</v>
      </c>
      <c r="G141" s="165">
        <f t="shared" si="4"/>
        <v>0</v>
      </c>
    </row>
    <row r="142" spans="1:7" s="6" customFormat="1" ht="25.5" x14ac:dyDescent="0.2">
      <c r="A142" s="28"/>
      <c r="B142" s="5"/>
      <c r="C142" s="65" t="s">
        <v>341</v>
      </c>
      <c r="D142" s="87">
        <f>-D655</f>
        <v>-46000</v>
      </c>
      <c r="E142" s="149">
        <f>-E655</f>
        <v>0</v>
      </c>
      <c r="F142" s="168">
        <f t="shared" si="5"/>
        <v>-46000</v>
      </c>
      <c r="G142" s="165">
        <f t="shared" si="4"/>
        <v>0</v>
      </c>
    </row>
    <row r="143" spans="1:7" s="6" customFormat="1" ht="25.5" x14ac:dyDescent="0.2">
      <c r="A143" s="28"/>
      <c r="B143" s="5"/>
      <c r="C143" s="65" t="s">
        <v>347</v>
      </c>
      <c r="D143" s="87">
        <f>-D822</f>
        <v>-60000</v>
      </c>
      <c r="E143" s="149">
        <f>-E822</f>
        <v>0</v>
      </c>
      <c r="F143" s="168">
        <f t="shared" si="5"/>
        <v>-60000</v>
      </c>
      <c r="G143" s="165">
        <f t="shared" si="4"/>
        <v>0</v>
      </c>
    </row>
    <row r="144" spans="1:7" s="6" customFormat="1" ht="25.5" x14ac:dyDescent="0.2">
      <c r="A144" s="28"/>
      <c r="B144" s="5"/>
      <c r="C144" s="63" t="s">
        <v>405</v>
      </c>
      <c r="D144" s="87">
        <f>-D265</f>
        <v>0</v>
      </c>
      <c r="E144" s="149">
        <f>-E265</f>
        <v>-49217.279999999999</v>
      </c>
      <c r="F144" s="168">
        <f t="shared" si="5"/>
        <v>49217.279999999999</v>
      </c>
      <c r="G144" s="165"/>
    </row>
    <row r="145" spans="1:7" s="6" customFormat="1" ht="25.5" x14ac:dyDescent="0.2">
      <c r="A145" s="28"/>
      <c r="B145" s="5"/>
      <c r="C145" s="65" t="s">
        <v>423</v>
      </c>
      <c r="D145" s="87">
        <f>-D823</f>
        <v>0</v>
      </c>
      <c r="E145" s="149">
        <f>-E823</f>
        <v>-2953.19</v>
      </c>
      <c r="F145" s="168">
        <f t="shared" si="5"/>
        <v>2953.19</v>
      </c>
      <c r="G145" s="165"/>
    </row>
    <row r="146" spans="1:7" s="6" customFormat="1" x14ac:dyDescent="0.2">
      <c r="A146" s="28"/>
      <c r="B146" s="7">
        <v>1556</v>
      </c>
      <c r="C146" s="50" t="s">
        <v>131</v>
      </c>
      <c r="D146" s="88">
        <f>SUM(D147:D147)</f>
        <v>-4040</v>
      </c>
      <c r="E146" s="139">
        <f>SUM(E147:E147)</f>
        <v>0</v>
      </c>
      <c r="F146" s="163">
        <f t="shared" si="5"/>
        <v>-4040</v>
      </c>
      <c r="G146" s="179">
        <f t="shared" si="4"/>
        <v>0</v>
      </c>
    </row>
    <row r="147" spans="1:7" s="6" customFormat="1" ht="51" x14ac:dyDescent="0.2">
      <c r="A147" s="28"/>
      <c r="B147" s="20"/>
      <c r="C147" s="65" t="s">
        <v>338</v>
      </c>
      <c r="D147" s="87">
        <f>-D519</f>
        <v>-4040</v>
      </c>
      <c r="E147" s="149">
        <f>-E519</f>
        <v>0</v>
      </c>
      <c r="F147" s="168">
        <f t="shared" si="5"/>
        <v>-4040</v>
      </c>
      <c r="G147" s="165">
        <f t="shared" si="4"/>
        <v>0</v>
      </c>
    </row>
    <row r="148" spans="1:7" s="6" customFormat="1" x14ac:dyDescent="0.2">
      <c r="A148" s="28">
        <v>3502</v>
      </c>
      <c r="B148" s="7"/>
      <c r="C148" s="50" t="s">
        <v>159</v>
      </c>
      <c r="D148" s="89">
        <f>SUM(D149+D154)</f>
        <v>682082</v>
      </c>
      <c r="E148" s="133">
        <f>SUM(E149+E154)</f>
        <v>0</v>
      </c>
      <c r="F148" s="163">
        <f t="shared" si="5"/>
        <v>682082</v>
      </c>
      <c r="G148" s="179">
        <f t="shared" si="4"/>
        <v>0</v>
      </c>
    </row>
    <row r="149" spans="1:7" s="6" customFormat="1" x14ac:dyDescent="0.2">
      <c r="A149" s="37" t="s">
        <v>121</v>
      </c>
      <c r="B149" s="5"/>
      <c r="C149" s="59" t="s">
        <v>22</v>
      </c>
      <c r="D149" s="90">
        <f>SUM(D150+D153)</f>
        <v>681678</v>
      </c>
      <c r="E149" s="134">
        <f>SUM(E150+E153)</f>
        <v>0</v>
      </c>
      <c r="F149" s="168">
        <f t="shared" si="5"/>
        <v>681678</v>
      </c>
      <c r="G149" s="165">
        <f t="shared" si="4"/>
        <v>0</v>
      </c>
    </row>
    <row r="150" spans="1:7" s="6" customFormat="1" x14ac:dyDescent="0.2">
      <c r="A150" s="37" t="s">
        <v>122</v>
      </c>
      <c r="B150" s="5"/>
      <c r="C150" s="59" t="s">
        <v>43</v>
      </c>
      <c r="D150" s="90">
        <f>SUM(D151:D152)</f>
        <v>138578</v>
      </c>
      <c r="E150" s="134">
        <f>SUM(E151:E152)</f>
        <v>0</v>
      </c>
      <c r="F150" s="168">
        <f t="shared" si="5"/>
        <v>138578</v>
      </c>
      <c r="G150" s="165">
        <f t="shared" si="4"/>
        <v>0</v>
      </c>
    </row>
    <row r="151" spans="1:7" x14ac:dyDescent="0.2">
      <c r="A151" s="37" t="s">
        <v>308</v>
      </c>
      <c r="B151" s="5"/>
      <c r="C151" s="65" t="s">
        <v>120</v>
      </c>
      <c r="D151" s="84">
        <v>70942</v>
      </c>
      <c r="E151" s="124">
        <v>0</v>
      </c>
      <c r="F151" s="168">
        <f t="shared" si="5"/>
        <v>70942</v>
      </c>
      <c r="G151" s="165">
        <f t="shared" si="4"/>
        <v>0</v>
      </c>
    </row>
    <row r="152" spans="1:7" x14ac:dyDescent="0.2">
      <c r="A152" s="37" t="s">
        <v>309</v>
      </c>
      <c r="B152" s="5"/>
      <c r="C152" s="65" t="s">
        <v>276</v>
      </c>
      <c r="D152" s="84">
        <v>67636</v>
      </c>
      <c r="E152" s="124">
        <v>0</v>
      </c>
      <c r="F152" s="168">
        <f t="shared" si="5"/>
        <v>67636</v>
      </c>
      <c r="G152" s="165">
        <f t="shared" si="4"/>
        <v>0</v>
      </c>
    </row>
    <row r="153" spans="1:7" ht="25.5" x14ac:dyDescent="0.2">
      <c r="A153" s="37" t="s">
        <v>310</v>
      </c>
      <c r="B153" s="5"/>
      <c r="C153" s="65" t="s">
        <v>281</v>
      </c>
      <c r="D153" s="84">
        <v>543100</v>
      </c>
      <c r="E153" s="124">
        <v>0</v>
      </c>
      <c r="F153" s="168">
        <f t="shared" si="5"/>
        <v>543100</v>
      </c>
      <c r="G153" s="165">
        <f t="shared" si="4"/>
        <v>0</v>
      </c>
    </row>
    <row r="154" spans="1:7" x14ac:dyDescent="0.2">
      <c r="A154" s="37" t="s">
        <v>324</v>
      </c>
      <c r="B154" s="5"/>
      <c r="C154" s="65" t="s">
        <v>325</v>
      </c>
      <c r="D154" s="84">
        <v>404</v>
      </c>
      <c r="E154" s="124">
        <v>0</v>
      </c>
      <c r="F154" s="168">
        <f t="shared" si="5"/>
        <v>404</v>
      </c>
      <c r="G154" s="165">
        <f t="shared" si="4"/>
        <v>0</v>
      </c>
    </row>
    <row r="155" spans="1:7" s="6" customFormat="1" x14ac:dyDescent="0.2">
      <c r="A155" s="28">
        <v>4502</v>
      </c>
      <c r="B155" s="7"/>
      <c r="C155" s="66" t="s">
        <v>160</v>
      </c>
      <c r="D155" s="85">
        <f>(D156)</f>
        <v>-20000</v>
      </c>
      <c r="E155" s="135">
        <f>(E156)</f>
        <v>0</v>
      </c>
      <c r="F155" s="163">
        <f t="shared" si="5"/>
        <v>-20000</v>
      </c>
      <c r="G155" s="179">
        <f t="shared" si="4"/>
        <v>0</v>
      </c>
    </row>
    <row r="156" spans="1:7" x14ac:dyDescent="0.2">
      <c r="A156" s="37"/>
      <c r="B156" s="5">
        <v>4502</v>
      </c>
      <c r="C156" s="61" t="s">
        <v>326</v>
      </c>
      <c r="D156" s="87">
        <f>-D305</f>
        <v>-20000</v>
      </c>
      <c r="E156" s="149">
        <f>-E305</f>
        <v>0</v>
      </c>
      <c r="F156" s="168">
        <f t="shared" si="5"/>
        <v>-20000</v>
      </c>
      <c r="G156" s="165">
        <f t="shared" si="4"/>
        <v>0</v>
      </c>
    </row>
    <row r="157" spans="1:7" s="6" customFormat="1" x14ac:dyDescent="0.2">
      <c r="A157" s="29">
        <v>655</v>
      </c>
      <c r="B157" s="27"/>
      <c r="C157" s="50" t="s">
        <v>161</v>
      </c>
      <c r="D157" s="91">
        <f>SUM(D158)</f>
        <v>400</v>
      </c>
      <c r="E157" s="126">
        <f>SUM(E158)</f>
        <v>28.53</v>
      </c>
      <c r="F157" s="163">
        <f t="shared" si="5"/>
        <v>371.47</v>
      </c>
      <c r="G157" s="179">
        <f t="shared" si="4"/>
        <v>7.1325E-2</v>
      </c>
    </row>
    <row r="158" spans="1:7" s="6" customFormat="1" x14ac:dyDescent="0.2">
      <c r="A158" s="29"/>
      <c r="B158" s="30">
        <v>6551</v>
      </c>
      <c r="C158" s="56" t="s">
        <v>21</v>
      </c>
      <c r="D158" s="92">
        <v>400</v>
      </c>
      <c r="E158" s="124">
        <v>28.53</v>
      </c>
      <c r="F158" s="168">
        <f t="shared" si="5"/>
        <v>371.47</v>
      </c>
      <c r="G158" s="165">
        <f t="shared" si="4"/>
        <v>7.1325E-2</v>
      </c>
    </row>
    <row r="159" spans="1:7" s="6" customFormat="1" x14ac:dyDescent="0.2">
      <c r="A159" s="28">
        <v>650</v>
      </c>
      <c r="B159" s="7"/>
      <c r="C159" s="50" t="s">
        <v>162</v>
      </c>
      <c r="D159" s="85">
        <f>SUM(D160:D161)</f>
        <v>-46228</v>
      </c>
      <c r="E159" s="135">
        <f>SUM(E160:E161)</f>
        <v>-3801.8900000000003</v>
      </c>
      <c r="F159" s="163">
        <f t="shared" si="5"/>
        <v>-42426.11</v>
      </c>
      <c r="G159" s="179">
        <f t="shared" si="4"/>
        <v>8.2242147616163372E-2</v>
      </c>
    </row>
    <row r="160" spans="1:7" s="6" customFormat="1" ht="25.5" x14ac:dyDescent="0.2">
      <c r="A160" s="28"/>
      <c r="B160" s="23" t="s">
        <v>51</v>
      </c>
      <c r="C160" s="67" t="s">
        <v>98</v>
      </c>
      <c r="D160" s="87">
        <f>-D220</f>
        <v>-36459</v>
      </c>
      <c r="E160" s="149">
        <f>-E220</f>
        <v>-3021.3</v>
      </c>
      <c r="F160" s="168">
        <f t="shared" si="5"/>
        <v>-33437.699999999997</v>
      </c>
      <c r="G160" s="165">
        <f t="shared" si="4"/>
        <v>8.2868427548753398E-2</v>
      </c>
    </row>
    <row r="161" spans="1:7" s="6" customFormat="1" ht="13.5" thickBot="1" x14ac:dyDescent="0.25">
      <c r="A161" s="28"/>
      <c r="B161" s="19">
        <v>6502</v>
      </c>
      <c r="C161" s="53" t="s">
        <v>113</v>
      </c>
      <c r="D161" s="87">
        <f>-D221</f>
        <v>-9769</v>
      </c>
      <c r="E161" s="149">
        <f>-E221</f>
        <v>-780.59</v>
      </c>
      <c r="F161" s="168">
        <f t="shared" si="5"/>
        <v>-8988.41</v>
      </c>
      <c r="G161" s="165">
        <f t="shared" si="4"/>
        <v>7.990480090080869E-2</v>
      </c>
    </row>
    <row r="162" spans="1:7" s="16" customFormat="1" ht="13.5" thickBot="1" x14ac:dyDescent="0.25">
      <c r="A162" s="111"/>
      <c r="B162" s="79" t="s">
        <v>163</v>
      </c>
      <c r="C162" s="80"/>
      <c r="D162" s="109">
        <f>D127+D128</f>
        <v>491728</v>
      </c>
      <c r="E162" s="137">
        <f>E127+E128</f>
        <v>-82499.979999999967</v>
      </c>
      <c r="F162" s="137">
        <f t="shared" si="5"/>
        <v>574227.98</v>
      </c>
      <c r="G162" s="176">
        <f>SUM(E162/D162)</f>
        <v>-0.16777564019132521</v>
      </c>
    </row>
    <row r="163" spans="1:7" ht="13.5" thickBot="1" x14ac:dyDescent="0.25">
      <c r="A163" s="78"/>
      <c r="B163" s="108" t="s">
        <v>164</v>
      </c>
      <c r="C163" s="82"/>
      <c r="D163" s="109">
        <f>D164+D166</f>
        <v>-568835</v>
      </c>
      <c r="E163" s="137">
        <f>E164+E166</f>
        <v>-46397.920000000006</v>
      </c>
      <c r="F163" s="137">
        <f t="shared" si="5"/>
        <v>-522437.08</v>
      </c>
      <c r="G163" s="176">
        <f>SUM(E163/D163)</f>
        <v>8.156657027081668E-2</v>
      </c>
    </row>
    <row r="164" spans="1:7" x14ac:dyDescent="0.2">
      <c r="A164" s="29">
        <v>2585</v>
      </c>
      <c r="B164" s="27"/>
      <c r="C164" s="58" t="s">
        <v>312</v>
      </c>
      <c r="D164" s="93">
        <f>SUM(D165)</f>
        <v>211000</v>
      </c>
      <c r="E164" s="163">
        <f>SUM(E165)</f>
        <v>0</v>
      </c>
      <c r="F164" s="163">
        <f t="shared" si="5"/>
        <v>211000</v>
      </c>
      <c r="G164" s="179">
        <f t="shared" si="4"/>
        <v>0</v>
      </c>
    </row>
    <row r="165" spans="1:7" x14ac:dyDescent="0.2">
      <c r="A165" s="43"/>
      <c r="B165" s="31">
        <v>25852</v>
      </c>
      <c r="C165" s="59" t="s">
        <v>314</v>
      </c>
      <c r="D165" s="94">
        <v>211000</v>
      </c>
      <c r="E165" s="124">
        <v>0</v>
      </c>
      <c r="F165" s="168">
        <f t="shared" si="5"/>
        <v>211000</v>
      </c>
      <c r="G165" s="165">
        <f t="shared" si="4"/>
        <v>0</v>
      </c>
    </row>
    <row r="166" spans="1:7" s="6" customFormat="1" x14ac:dyDescent="0.2">
      <c r="A166" s="33" t="s">
        <v>313</v>
      </c>
      <c r="B166" s="32"/>
      <c r="C166" s="68" t="s">
        <v>165</v>
      </c>
      <c r="D166" s="91">
        <f>SUM(D167:D168)</f>
        <v>-779835</v>
      </c>
      <c r="E166" s="126">
        <f>SUM(E167:E168)</f>
        <v>-46397.920000000006</v>
      </c>
      <c r="F166" s="163">
        <f t="shared" si="5"/>
        <v>-733437.08</v>
      </c>
      <c r="G166" s="179">
        <f t="shared" si="4"/>
        <v>5.9497098745247397E-2</v>
      </c>
    </row>
    <row r="167" spans="1:7" x14ac:dyDescent="0.2">
      <c r="A167" s="33"/>
      <c r="B167" s="34" t="s">
        <v>315</v>
      </c>
      <c r="C167" s="56" t="s">
        <v>91</v>
      </c>
      <c r="D167" s="92">
        <v>-729466</v>
      </c>
      <c r="E167" s="124">
        <v>-42188.800000000003</v>
      </c>
      <c r="F167" s="168">
        <f t="shared" si="5"/>
        <v>-687277.2</v>
      </c>
      <c r="G167" s="165">
        <f t="shared" si="4"/>
        <v>5.7835183545223497E-2</v>
      </c>
    </row>
    <row r="168" spans="1:7" ht="13.5" thickBot="1" x14ac:dyDescent="0.25">
      <c r="A168" s="35"/>
      <c r="B168" s="34" t="s">
        <v>316</v>
      </c>
      <c r="C168" s="56" t="s">
        <v>110</v>
      </c>
      <c r="D168" s="92">
        <v>-50369</v>
      </c>
      <c r="E168" s="124">
        <v>-4209.12</v>
      </c>
      <c r="F168" s="168">
        <f t="shared" si="5"/>
        <v>-46159.88</v>
      </c>
      <c r="G168" s="165">
        <f t="shared" si="4"/>
        <v>8.3565685242907348E-2</v>
      </c>
    </row>
    <row r="169" spans="1:7" ht="13.5" thickBot="1" x14ac:dyDescent="0.25">
      <c r="A169" s="111">
        <v>100</v>
      </c>
      <c r="B169" s="79" t="s">
        <v>166</v>
      </c>
      <c r="C169" s="110"/>
      <c r="D169" s="109">
        <v>-77107</v>
      </c>
      <c r="E169" s="137">
        <f>SUM(E162+E163)</f>
        <v>-128897.89999999997</v>
      </c>
      <c r="F169" s="137">
        <v>180256.93</v>
      </c>
      <c r="G169" s="176"/>
    </row>
    <row r="170" spans="1:7" ht="13.5" thickBot="1" x14ac:dyDescent="0.25">
      <c r="A170" s="29"/>
      <c r="B170" s="7"/>
      <c r="C170" s="49"/>
      <c r="D170" s="181">
        <f>SUBTOTAL(9,D174:D965)</f>
        <v>32840044</v>
      </c>
      <c r="E170" s="182">
        <f>SUBTOTAL(9,E174:E965)</f>
        <v>2915529.3400000003</v>
      </c>
      <c r="F170" s="163">
        <f t="shared" si="5"/>
        <v>29924514.66</v>
      </c>
      <c r="G170" s="179">
        <f t="shared" si="4"/>
        <v>8.8779702609411856E-2</v>
      </c>
    </row>
    <row r="171" spans="1:7" ht="37.5" customHeight="1" thickBot="1" x14ac:dyDescent="0.25">
      <c r="A171" s="111"/>
      <c r="B171" s="228" t="s">
        <v>167</v>
      </c>
      <c r="C171" s="229"/>
      <c r="D171" s="81">
        <f>D172+D222+D239+D281+D303+D328+D334+D608+D884</f>
        <v>6433754</v>
      </c>
      <c r="E171" s="122">
        <f>E172+E222+E239+E281+E303+E328+E334+E608+E884</f>
        <v>583340.38</v>
      </c>
      <c r="F171" s="137">
        <f t="shared" si="5"/>
        <v>5850413.6200000001</v>
      </c>
      <c r="G171" s="176">
        <f t="shared" si="4"/>
        <v>9.0668741764139568E-2</v>
      </c>
    </row>
    <row r="172" spans="1:7" ht="13.5" thickBot="1" x14ac:dyDescent="0.25">
      <c r="A172" s="44" t="s">
        <v>50</v>
      </c>
      <c r="B172" s="4" t="s">
        <v>168</v>
      </c>
      <c r="C172" s="48"/>
      <c r="D172" s="112">
        <f>SUM(D173+D187+D208+D210+D218)</f>
        <v>663631</v>
      </c>
      <c r="E172" s="138">
        <f>SUM(E173+E187+E208+E210+E218)</f>
        <v>63395.669999999991</v>
      </c>
      <c r="F172" s="177">
        <f t="shared" si="5"/>
        <v>600235.32999999996</v>
      </c>
      <c r="G172" s="175">
        <f t="shared" si="4"/>
        <v>9.5528493997417224E-2</v>
      </c>
    </row>
    <row r="173" spans="1:7" s="6" customFormat="1" x14ac:dyDescent="0.2">
      <c r="A173" s="33" t="s">
        <v>48</v>
      </c>
      <c r="B173" s="7" t="s">
        <v>428</v>
      </c>
      <c r="C173" s="50"/>
      <c r="D173" s="88">
        <f>SUM(D174+D178)</f>
        <v>37682</v>
      </c>
      <c r="E173" s="139">
        <f>SUM(E174+E178)</f>
        <v>4703.04</v>
      </c>
      <c r="F173" s="163">
        <f t="shared" si="5"/>
        <v>32978.959999999999</v>
      </c>
      <c r="G173" s="179">
        <f t="shared" si="4"/>
        <v>0.12480866196061779</v>
      </c>
    </row>
    <row r="174" spans="1:7" s="6" customFormat="1" x14ac:dyDescent="0.2">
      <c r="A174" s="33"/>
      <c r="B174" s="7">
        <v>50</v>
      </c>
      <c r="C174" s="50" t="s">
        <v>23</v>
      </c>
      <c r="D174" s="96">
        <f>SUM(D175+D177)</f>
        <v>33496</v>
      </c>
      <c r="E174" s="140">
        <f>SUM(E175+E177)</f>
        <v>3978.22</v>
      </c>
      <c r="F174" s="163">
        <f t="shared" si="5"/>
        <v>29517.78</v>
      </c>
      <c r="G174" s="179">
        <f t="shared" si="4"/>
        <v>0.11876701695724862</v>
      </c>
    </row>
    <row r="175" spans="1:7" x14ac:dyDescent="0.2">
      <c r="A175" s="35"/>
      <c r="B175" s="5">
        <v>500</v>
      </c>
      <c r="C175" s="49" t="s">
        <v>228</v>
      </c>
      <c r="D175" s="97">
        <f>SUM(D176)</f>
        <v>25089</v>
      </c>
      <c r="E175" s="141">
        <f>SUM(E176)</f>
        <v>3512.39</v>
      </c>
      <c r="F175" s="168">
        <f t="shared" si="5"/>
        <v>21576.61</v>
      </c>
      <c r="G175" s="165">
        <f t="shared" si="4"/>
        <v>0.13999720993263981</v>
      </c>
    </row>
    <row r="176" spans="1:7" x14ac:dyDescent="0.2">
      <c r="A176" s="35"/>
      <c r="B176" s="5">
        <v>5001</v>
      </c>
      <c r="C176" s="49" t="s">
        <v>234</v>
      </c>
      <c r="D176" s="97">
        <v>25089</v>
      </c>
      <c r="E176" s="124">
        <v>3512.39</v>
      </c>
      <c r="F176" s="168">
        <f t="shared" si="5"/>
        <v>21576.61</v>
      </c>
      <c r="G176" s="165">
        <f t="shared" si="4"/>
        <v>0.13999720993263981</v>
      </c>
    </row>
    <row r="177" spans="1:7" x14ac:dyDescent="0.2">
      <c r="A177" s="35"/>
      <c r="B177" s="5">
        <v>506</v>
      </c>
      <c r="C177" s="49" t="s">
        <v>235</v>
      </c>
      <c r="D177" s="97">
        <v>8407</v>
      </c>
      <c r="E177" s="124">
        <v>465.83</v>
      </c>
      <c r="F177" s="168">
        <f t="shared" si="5"/>
        <v>7941.17</v>
      </c>
      <c r="G177" s="165">
        <f t="shared" si="4"/>
        <v>5.5409777566313781E-2</v>
      </c>
    </row>
    <row r="178" spans="1:7" s="6" customFormat="1" x14ac:dyDescent="0.2">
      <c r="A178" s="33"/>
      <c r="B178" s="7">
        <v>55</v>
      </c>
      <c r="C178" s="50" t="s">
        <v>24</v>
      </c>
      <c r="D178" s="96">
        <f>SUM(D179:D186)</f>
        <v>4186</v>
      </c>
      <c r="E178" s="140">
        <f>SUM(E179:E186)</f>
        <v>724.82</v>
      </c>
      <c r="F178" s="163">
        <f t="shared" si="5"/>
        <v>3461.18</v>
      </c>
      <c r="G178" s="179">
        <f t="shared" si="4"/>
        <v>0.17315336837075967</v>
      </c>
    </row>
    <row r="179" spans="1:7" x14ac:dyDescent="0.2">
      <c r="A179" s="35"/>
      <c r="B179" s="5">
        <v>5500</v>
      </c>
      <c r="C179" s="49" t="s">
        <v>25</v>
      </c>
      <c r="D179" s="97">
        <v>2282</v>
      </c>
      <c r="E179" s="124">
        <v>652.44000000000005</v>
      </c>
      <c r="F179" s="168">
        <f t="shared" si="5"/>
        <v>1629.56</v>
      </c>
      <c r="G179" s="165">
        <f t="shared" si="4"/>
        <v>0.28590709903593342</v>
      </c>
    </row>
    <row r="180" spans="1:7" x14ac:dyDescent="0.2">
      <c r="A180" s="35"/>
      <c r="B180" s="5">
        <v>5503</v>
      </c>
      <c r="C180" s="49" t="s">
        <v>26</v>
      </c>
      <c r="D180" s="97">
        <v>220</v>
      </c>
      <c r="E180" s="124">
        <v>0</v>
      </c>
      <c r="F180" s="168">
        <f t="shared" si="5"/>
        <v>220</v>
      </c>
      <c r="G180" s="165">
        <f t="shared" si="4"/>
        <v>0</v>
      </c>
    </row>
    <row r="181" spans="1:7" x14ac:dyDescent="0.2">
      <c r="A181" s="35"/>
      <c r="B181" s="5">
        <v>5504</v>
      </c>
      <c r="C181" s="49" t="s">
        <v>27</v>
      </c>
      <c r="D181" s="97">
        <v>255</v>
      </c>
      <c r="E181" s="124">
        <v>0</v>
      </c>
      <c r="F181" s="168">
        <f t="shared" si="5"/>
        <v>255</v>
      </c>
      <c r="G181" s="165">
        <f t="shared" si="4"/>
        <v>0</v>
      </c>
    </row>
    <row r="182" spans="1:7" x14ac:dyDescent="0.2">
      <c r="A182" s="35"/>
      <c r="B182" s="5">
        <v>5511</v>
      </c>
      <c r="C182" s="49" t="s">
        <v>230</v>
      </c>
      <c r="D182" s="97">
        <v>110</v>
      </c>
      <c r="E182" s="124">
        <v>0</v>
      </c>
      <c r="F182" s="168">
        <f t="shared" si="5"/>
        <v>110</v>
      </c>
      <c r="G182" s="165">
        <f t="shared" si="4"/>
        <v>0</v>
      </c>
    </row>
    <row r="183" spans="1:7" x14ac:dyDescent="0.2">
      <c r="A183" s="35"/>
      <c r="B183" s="5">
        <v>5513</v>
      </c>
      <c r="C183" s="49" t="s">
        <v>28</v>
      </c>
      <c r="D183" s="97">
        <v>320</v>
      </c>
      <c r="E183" s="124">
        <v>39.979999999999997</v>
      </c>
      <c r="F183" s="168">
        <f t="shared" si="5"/>
        <v>280.02</v>
      </c>
      <c r="G183" s="165">
        <f t="shared" si="4"/>
        <v>0.12493749999999999</v>
      </c>
    </row>
    <row r="184" spans="1:7" x14ac:dyDescent="0.2">
      <c r="A184" s="35"/>
      <c r="B184" s="5">
        <v>5514</v>
      </c>
      <c r="C184" s="49" t="s">
        <v>231</v>
      </c>
      <c r="D184" s="97">
        <v>429</v>
      </c>
      <c r="E184" s="124">
        <v>0</v>
      </c>
      <c r="F184" s="168">
        <f t="shared" si="5"/>
        <v>429</v>
      </c>
      <c r="G184" s="165">
        <f t="shared" si="4"/>
        <v>0</v>
      </c>
    </row>
    <row r="185" spans="1:7" x14ac:dyDescent="0.2">
      <c r="A185" s="35"/>
      <c r="B185" s="5">
        <v>5515</v>
      </c>
      <c r="C185" s="49" t="s">
        <v>29</v>
      </c>
      <c r="D185" s="97">
        <v>510</v>
      </c>
      <c r="E185" s="124">
        <v>32.4</v>
      </c>
      <c r="F185" s="168">
        <f t="shared" si="5"/>
        <v>477.6</v>
      </c>
      <c r="G185" s="165">
        <f t="shared" si="4"/>
        <v>6.3529411764705876E-2</v>
      </c>
    </row>
    <row r="186" spans="1:7" x14ac:dyDescent="0.2">
      <c r="A186" s="35"/>
      <c r="B186" s="5">
        <v>5522</v>
      </c>
      <c r="C186" s="49" t="s">
        <v>95</v>
      </c>
      <c r="D186" s="97">
        <v>60</v>
      </c>
      <c r="E186" s="124">
        <v>0</v>
      </c>
      <c r="F186" s="168">
        <f t="shared" si="5"/>
        <v>60</v>
      </c>
      <c r="G186" s="165">
        <f t="shared" si="4"/>
        <v>0</v>
      </c>
    </row>
    <row r="187" spans="1:7" s="6" customFormat="1" x14ac:dyDescent="0.2">
      <c r="A187" s="33" t="s">
        <v>49</v>
      </c>
      <c r="B187" s="7" t="s">
        <v>429</v>
      </c>
      <c r="C187" s="50"/>
      <c r="D187" s="88">
        <f>SUM(D188+D190+D196+D205)</f>
        <v>533991</v>
      </c>
      <c r="E187" s="139">
        <f>SUM(E188+E190+E196+E205)</f>
        <v>51736.739999999991</v>
      </c>
      <c r="F187" s="163">
        <f t="shared" si="5"/>
        <v>482254.26</v>
      </c>
      <c r="G187" s="179">
        <f t="shared" si="4"/>
        <v>9.6886913824390283E-2</v>
      </c>
    </row>
    <row r="188" spans="1:7" s="6" customFormat="1" ht="25.5" x14ac:dyDescent="0.2">
      <c r="A188" s="33"/>
      <c r="B188" s="21">
        <v>413</v>
      </c>
      <c r="C188" s="69" t="s">
        <v>151</v>
      </c>
      <c r="D188" s="98">
        <f>SUM(D189)</f>
        <v>3000</v>
      </c>
      <c r="E188" s="143">
        <f>SUM(E189)</f>
        <v>0</v>
      </c>
      <c r="F188" s="163">
        <f t="shared" si="5"/>
        <v>3000</v>
      </c>
      <c r="G188" s="179">
        <f t="shared" si="4"/>
        <v>0</v>
      </c>
    </row>
    <row r="189" spans="1:7" x14ac:dyDescent="0.2">
      <c r="A189" s="35"/>
      <c r="B189" s="19">
        <v>4139</v>
      </c>
      <c r="C189" s="67" t="s">
        <v>232</v>
      </c>
      <c r="D189" s="99">
        <v>3000</v>
      </c>
      <c r="E189" s="124">
        <v>0</v>
      </c>
      <c r="F189" s="168">
        <f t="shared" si="5"/>
        <v>3000</v>
      </c>
      <c r="G189" s="165">
        <f t="shared" si="4"/>
        <v>0</v>
      </c>
    </row>
    <row r="190" spans="1:7" s="6" customFormat="1" x14ac:dyDescent="0.2">
      <c r="A190" s="33"/>
      <c r="B190" s="22">
        <v>50</v>
      </c>
      <c r="C190" s="51" t="s">
        <v>23</v>
      </c>
      <c r="D190" s="100">
        <f>SUM(D191+D194+D195)</f>
        <v>423533</v>
      </c>
      <c r="E190" s="142">
        <f>SUM(E191+E194+E195)</f>
        <v>34064.79</v>
      </c>
      <c r="F190" s="163">
        <f t="shared" si="5"/>
        <v>389468.21</v>
      </c>
      <c r="G190" s="179">
        <f t="shared" si="4"/>
        <v>8.0430072745217018E-2</v>
      </c>
    </row>
    <row r="191" spans="1:7" s="6" customFormat="1" x14ac:dyDescent="0.2">
      <c r="A191" s="33"/>
      <c r="B191" s="5">
        <v>500</v>
      </c>
      <c r="C191" s="49" t="s">
        <v>228</v>
      </c>
      <c r="D191" s="97">
        <f>SUM(D192:D193)</f>
        <v>315441</v>
      </c>
      <c r="E191" s="141">
        <f>SUM(E192:E193)</f>
        <v>25260.39</v>
      </c>
      <c r="F191" s="168">
        <f t="shared" si="5"/>
        <v>290180.61</v>
      </c>
      <c r="G191" s="165">
        <f t="shared" si="4"/>
        <v>8.0079602841735847E-2</v>
      </c>
    </row>
    <row r="192" spans="1:7" s="6" customFormat="1" x14ac:dyDescent="0.2">
      <c r="A192" s="33"/>
      <c r="B192" s="5">
        <v>5001</v>
      </c>
      <c r="C192" s="49" t="s">
        <v>234</v>
      </c>
      <c r="D192" s="97">
        <v>281333</v>
      </c>
      <c r="E192" s="124">
        <v>22246.36</v>
      </c>
      <c r="F192" s="168">
        <f t="shared" si="5"/>
        <v>259086.64</v>
      </c>
      <c r="G192" s="165">
        <f t="shared" si="4"/>
        <v>7.9074833027053357E-2</v>
      </c>
    </row>
    <row r="193" spans="1:7" s="6" customFormat="1" x14ac:dyDescent="0.2">
      <c r="A193" s="33"/>
      <c r="B193" s="5">
        <v>5002</v>
      </c>
      <c r="C193" s="49" t="s">
        <v>236</v>
      </c>
      <c r="D193" s="97">
        <v>34108</v>
      </c>
      <c r="E193" s="124">
        <v>3014.03</v>
      </c>
      <c r="F193" s="168">
        <f t="shared" si="5"/>
        <v>31093.97</v>
      </c>
      <c r="G193" s="165">
        <f t="shared" si="4"/>
        <v>8.8367245221062513E-2</v>
      </c>
    </row>
    <row r="194" spans="1:7" s="6" customFormat="1" x14ac:dyDescent="0.2">
      <c r="A194" s="33"/>
      <c r="B194" s="5">
        <v>505</v>
      </c>
      <c r="C194" s="49" t="s">
        <v>94</v>
      </c>
      <c r="D194" s="97">
        <v>500</v>
      </c>
      <c r="E194" s="124">
        <v>0</v>
      </c>
      <c r="F194" s="168">
        <f t="shared" si="5"/>
        <v>500</v>
      </c>
      <c r="G194" s="165">
        <f t="shared" si="4"/>
        <v>0</v>
      </c>
    </row>
    <row r="195" spans="1:7" s="6" customFormat="1" x14ac:dyDescent="0.2">
      <c r="A195" s="33"/>
      <c r="B195" s="5">
        <v>506</v>
      </c>
      <c r="C195" s="49" t="s">
        <v>235</v>
      </c>
      <c r="D195" s="97">
        <v>107592</v>
      </c>
      <c r="E195" s="124">
        <v>8804.4</v>
      </c>
      <c r="F195" s="168">
        <f t="shared" si="5"/>
        <v>98787.6</v>
      </c>
      <c r="G195" s="165">
        <f t="shared" si="4"/>
        <v>8.1831362926611639E-2</v>
      </c>
    </row>
    <row r="196" spans="1:7" s="6" customFormat="1" x14ac:dyDescent="0.2">
      <c r="A196" s="33"/>
      <c r="B196" s="22">
        <v>55</v>
      </c>
      <c r="C196" s="51" t="s">
        <v>24</v>
      </c>
      <c r="D196" s="100">
        <f>SUM(D197:D204)</f>
        <v>107038</v>
      </c>
      <c r="E196" s="142">
        <f>SUM(E197:E204)</f>
        <v>17638.749999999996</v>
      </c>
      <c r="F196" s="163">
        <f t="shared" si="5"/>
        <v>89399.25</v>
      </c>
      <c r="G196" s="179">
        <f t="shared" ref="G196:G259" si="6">SUM(E196/D196)</f>
        <v>0.16478960742913729</v>
      </c>
    </row>
    <row r="197" spans="1:7" s="6" customFormat="1" x14ac:dyDescent="0.2">
      <c r="A197" s="33"/>
      <c r="B197" s="5">
        <v>5500</v>
      </c>
      <c r="C197" s="49" t="s">
        <v>25</v>
      </c>
      <c r="D197" s="97">
        <v>23446</v>
      </c>
      <c r="E197" s="124">
        <v>3630.47</v>
      </c>
      <c r="F197" s="168">
        <f t="shared" si="5"/>
        <v>19815.53</v>
      </c>
      <c r="G197" s="165">
        <f t="shared" si="6"/>
        <v>0.15484389661349482</v>
      </c>
    </row>
    <row r="198" spans="1:7" s="6" customFormat="1" x14ac:dyDescent="0.2">
      <c r="A198" s="33"/>
      <c r="B198" s="5">
        <v>5503</v>
      </c>
      <c r="C198" s="49" t="s">
        <v>26</v>
      </c>
      <c r="D198" s="97">
        <v>1000</v>
      </c>
      <c r="E198" s="124">
        <v>1.7</v>
      </c>
      <c r="F198" s="168">
        <f t="shared" si="5"/>
        <v>998.3</v>
      </c>
      <c r="G198" s="165">
        <f t="shared" si="6"/>
        <v>1.6999999999999999E-3</v>
      </c>
    </row>
    <row r="199" spans="1:7" s="6" customFormat="1" x14ac:dyDescent="0.2">
      <c r="A199" s="33"/>
      <c r="B199" s="5">
        <v>5504</v>
      </c>
      <c r="C199" s="49" t="s">
        <v>27</v>
      </c>
      <c r="D199" s="97">
        <v>2750</v>
      </c>
      <c r="E199" s="124">
        <v>131.69999999999999</v>
      </c>
      <c r="F199" s="168">
        <f t="shared" si="5"/>
        <v>2618.3000000000002</v>
      </c>
      <c r="G199" s="165">
        <f t="shared" si="6"/>
        <v>4.7890909090909088E-2</v>
      </c>
    </row>
    <row r="200" spans="1:7" s="6" customFormat="1" x14ac:dyDescent="0.2">
      <c r="A200" s="33"/>
      <c r="B200" s="5">
        <v>5511</v>
      </c>
      <c r="C200" s="49" t="s">
        <v>230</v>
      </c>
      <c r="D200" s="97">
        <v>44214</v>
      </c>
      <c r="E200" s="124">
        <v>8799.07</v>
      </c>
      <c r="F200" s="168">
        <f t="shared" ref="F200:F263" si="7">SUM(D200-E200)</f>
        <v>35414.93</v>
      </c>
      <c r="G200" s="165">
        <f t="shared" si="6"/>
        <v>0.19901094675894512</v>
      </c>
    </row>
    <row r="201" spans="1:7" s="6" customFormat="1" x14ac:dyDescent="0.2">
      <c r="A201" s="33"/>
      <c r="B201" s="5">
        <v>5513</v>
      </c>
      <c r="C201" s="49" t="s">
        <v>28</v>
      </c>
      <c r="D201" s="97">
        <v>17560</v>
      </c>
      <c r="E201" s="124">
        <v>2652.56</v>
      </c>
      <c r="F201" s="168">
        <f t="shared" si="7"/>
        <v>14907.44</v>
      </c>
      <c r="G201" s="165">
        <f t="shared" si="6"/>
        <v>0.15105694760820046</v>
      </c>
    </row>
    <row r="202" spans="1:7" s="6" customFormat="1" x14ac:dyDescent="0.2">
      <c r="A202" s="33"/>
      <c r="B202" s="5">
        <v>5514</v>
      </c>
      <c r="C202" s="49" t="s">
        <v>231</v>
      </c>
      <c r="D202" s="97">
        <v>14900</v>
      </c>
      <c r="E202" s="124">
        <v>2402.31</v>
      </c>
      <c r="F202" s="168">
        <f t="shared" si="7"/>
        <v>12497.69</v>
      </c>
      <c r="G202" s="165">
        <f t="shared" si="6"/>
        <v>0.16122885906040268</v>
      </c>
    </row>
    <row r="203" spans="1:7" s="6" customFormat="1" x14ac:dyDescent="0.2">
      <c r="A203" s="33"/>
      <c r="B203" s="5">
        <v>5515</v>
      </c>
      <c r="C203" s="49" t="s">
        <v>29</v>
      </c>
      <c r="D203" s="97">
        <v>2468</v>
      </c>
      <c r="E203" s="124">
        <v>20.94</v>
      </c>
      <c r="F203" s="168">
        <f t="shared" si="7"/>
        <v>2447.06</v>
      </c>
      <c r="G203" s="165">
        <f t="shared" si="6"/>
        <v>8.4846029173419775E-3</v>
      </c>
    </row>
    <row r="204" spans="1:7" s="6" customFormat="1" x14ac:dyDescent="0.2">
      <c r="A204" s="33"/>
      <c r="B204" s="5">
        <v>5522</v>
      </c>
      <c r="C204" s="49" t="s">
        <v>95</v>
      </c>
      <c r="D204" s="97">
        <v>700</v>
      </c>
      <c r="E204" s="124">
        <v>0</v>
      </c>
      <c r="F204" s="168">
        <f t="shared" si="7"/>
        <v>700</v>
      </c>
      <c r="G204" s="165">
        <f t="shared" si="6"/>
        <v>0</v>
      </c>
    </row>
    <row r="205" spans="1:7" s="6" customFormat="1" x14ac:dyDescent="0.2">
      <c r="A205" s="33"/>
      <c r="B205" s="22">
        <v>60</v>
      </c>
      <c r="C205" s="51" t="s">
        <v>90</v>
      </c>
      <c r="D205" s="100">
        <f>SUM(D206:D207)</f>
        <v>420</v>
      </c>
      <c r="E205" s="142">
        <f>SUM(E206:E207)</f>
        <v>33.200000000000003</v>
      </c>
      <c r="F205" s="163">
        <f t="shared" si="7"/>
        <v>386.8</v>
      </c>
      <c r="G205" s="179">
        <f t="shared" si="6"/>
        <v>7.9047619047619061E-2</v>
      </c>
    </row>
    <row r="206" spans="1:7" x14ac:dyDescent="0.2">
      <c r="A206" s="35"/>
      <c r="B206" s="20">
        <v>601</v>
      </c>
      <c r="C206" s="54" t="s">
        <v>233</v>
      </c>
      <c r="D206" s="101">
        <v>300</v>
      </c>
      <c r="E206" s="124">
        <v>1.63</v>
      </c>
      <c r="F206" s="168">
        <f t="shared" si="7"/>
        <v>298.37</v>
      </c>
      <c r="G206" s="165">
        <f t="shared" si="6"/>
        <v>5.4333333333333326E-3</v>
      </c>
    </row>
    <row r="207" spans="1:7" x14ac:dyDescent="0.2">
      <c r="A207" s="35"/>
      <c r="B207" s="20">
        <v>608</v>
      </c>
      <c r="C207" s="54" t="s">
        <v>154</v>
      </c>
      <c r="D207" s="101">
        <v>120</v>
      </c>
      <c r="E207" s="124">
        <v>31.57</v>
      </c>
      <c r="F207" s="168">
        <f t="shared" si="7"/>
        <v>88.43</v>
      </c>
      <c r="G207" s="165">
        <f t="shared" si="6"/>
        <v>0.26308333333333334</v>
      </c>
    </row>
    <row r="208" spans="1:7" s="6" customFormat="1" x14ac:dyDescent="0.2">
      <c r="A208" s="33" t="s">
        <v>96</v>
      </c>
      <c r="B208" s="9" t="s">
        <v>430</v>
      </c>
      <c r="C208" s="70"/>
      <c r="D208" s="88">
        <f>SUM(D209)</f>
        <v>12273</v>
      </c>
      <c r="E208" s="139">
        <f>SUM(E209)</f>
        <v>0</v>
      </c>
      <c r="F208" s="163">
        <f t="shared" si="7"/>
        <v>12273</v>
      </c>
      <c r="G208" s="179">
        <f t="shared" si="6"/>
        <v>0</v>
      </c>
    </row>
    <row r="209" spans="1:7" s="6" customFormat="1" x14ac:dyDescent="0.2">
      <c r="A209" s="33"/>
      <c r="B209" s="22">
        <v>60</v>
      </c>
      <c r="C209" s="51" t="s">
        <v>90</v>
      </c>
      <c r="D209" s="88">
        <v>12273</v>
      </c>
      <c r="E209" s="126">
        <v>0</v>
      </c>
      <c r="F209" s="163">
        <f t="shared" si="7"/>
        <v>12273</v>
      </c>
      <c r="G209" s="179">
        <f t="shared" si="6"/>
        <v>0</v>
      </c>
    </row>
    <row r="210" spans="1:7" s="6" customFormat="1" x14ac:dyDescent="0.2">
      <c r="A210" s="33" t="s">
        <v>97</v>
      </c>
      <c r="B210" s="7" t="s">
        <v>431</v>
      </c>
      <c r="C210" s="50"/>
      <c r="D210" s="88">
        <f>SUM(D211+D214)</f>
        <v>33457</v>
      </c>
      <c r="E210" s="139">
        <f>SUM(E211+E214)</f>
        <v>3154</v>
      </c>
      <c r="F210" s="163">
        <f t="shared" si="7"/>
        <v>30303</v>
      </c>
      <c r="G210" s="179">
        <f t="shared" si="6"/>
        <v>9.4270257345249131E-2</v>
      </c>
    </row>
    <row r="211" spans="1:7" s="6" customFormat="1" x14ac:dyDescent="0.2">
      <c r="A211" s="33"/>
      <c r="B211" s="21">
        <v>4500</v>
      </c>
      <c r="C211" s="52" t="s">
        <v>152</v>
      </c>
      <c r="D211" s="88">
        <f>SUM(D212:D213)</f>
        <v>20103</v>
      </c>
      <c r="E211" s="139">
        <f>SUM(E212:E213)</f>
        <v>730</v>
      </c>
      <c r="F211" s="163">
        <f t="shared" si="7"/>
        <v>19373</v>
      </c>
      <c r="G211" s="179">
        <f t="shared" si="6"/>
        <v>3.6312988111227178E-2</v>
      </c>
    </row>
    <row r="212" spans="1:7" s="6" customFormat="1" x14ac:dyDescent="0.2">
      <c r="A212" s="33"/>
      <c r="B212" s="21"/>
      <c r="C212" s="67" t="s">
        <v>247</v>
      </c>
      <c r="D212" s="87">
        <v>2921</v>
      </c>
      <c r="E212" s="124">
        <v>730</v>
      </c>
      <c r="F212" s="168">
        <f t="shared" si="7"/>
        <v>2191</v>
      </c>
      <c r="G212" s="165">
        <f t="shared" si="6"/>
        <v>0.24991441287230401</v>
      </c>
    </row>
    <row r="213" spans="1:7" s="6" customFormat="1" x14ac:dyDescent="0.2">
      <c r="A213" s="33"/>
      <c r="B213" s="21"/>
      <c r="C213" s="67" t="s">
        <v>248</v>
      </c>
      <c r="D213" s="87">
        <v>17182</v>
      </c>
      <c r="E213" s="124">
        <v>0</v>
      </c>
      <c r="F213" s="168">
        <f t="shared" si="7"/>
        <v>17182</v>
      </c>
      <c r="G213" s="165">
        <f t="shared" si="6"/>
        <v>0</v>
      </c>
    </row>
    <row r="214" spans="1:7" s="6" customFormat="1" x14ac:dyDescent="0.2">
      <c r="A214" s="33"/>
      <c r="B214" s="24">
        <v>452</v>
      </c>
      <c r="C214" s="69" t="s">
        <v>153</v>
      </c>
      <c r="D214" s="88">
        <f>SUM(D215:D217)</f>
        <v>13354</v>
      </c>
      <c r="E214" s="139">
        <f>SUM(E215:E217)</f>
        <v>2424</v>
      </c>
      <c r="F214" s="163">
        <f t="shared" si="7"/>
        <v>10930</v>
      </c>
      <c r="G214" s="179">
        <f t="shared" si="6"/>
        <v>0.18151864609854726</v>
      </c>
    </row>
    <row r="215" spans="1:7" x14ac:dyDescent="0.2">
      <c r="A215" s="35"/>
      <c r="B215" s="23"/>
      <c r="C215" s="67" t="s">
        <v>247</v>
      </c>
      <c r="D215" s="87">
        <v>9695</v>
      </c>
      <c r="E215" s="124">
        <v>2424</v>
      </c>
      <c r="F215" s="168">
        <f t="shared" si="7"/>
        <v>7271</v>
      </c>
      <c r="G215" s="165">
        <f t="shared" si="6"/>
        <v>0.25002578648788037</v>
      </c>
    </row>
    <row r="216" spans="1:7" x14ac:dyDescent="0.2">
      <c r="A216" s="35"/>
      <c r="B216" s="23"/>
      <c r="C216" s="67" t="s">
        <v>249</v>
      </c>
      <c r="D216" s="87">
        <v>3359</v>
      </c>
      <c r="E216" s="124">
        <v>0</v>
      </c>
      <c r="F216" s="168">
        <f t="shared" si="7"/>
        <v>3359</v>
      </c>
      <c r="G216" s="165">
        <f t="shared" si="6"/>
        <v>0</v>
      </c>
    </row>
    <row r="217" spans="1:7" x14ac:dyDescent="0.2">
      <c r="A217" s="35"/>
      <c r="B217" s="23"/>
      <c r="C217" s="67" t="s">
        <v>250</v>
      </c>
      <c r="D217" s="87">
        <v>300</v>
      </c>
      <c r="E217" s="124">
        <v>0</v>
      </c>
      <c r="F217" s="168">
        <f t="shared" si="7"/>
        <v>300</v>
      </c>
      <c r="G217" s="165">
        <f t="shared" si="6"/>
        <v>0</v>
      </c>
    </row>
    <row r="218" spans="1:7" s="6" customFormat="1" x14ac:dyDescent="0.2">
      <c r="A218" s="33" t="s">
        <v>169</v>
      </c>
      <c r="B218" s="7" t="s">
        <v>432</v>
      </c>
      <c r="C218" s="50"/>
      <c r="D218" s="95">
        <f>SUM(D219)</f>
        <v>46228</v>
      </c>
      <c r="E218" s="144">
        <f>SUM(E219)</f>
        <v>3801.8900000000003</v>
      </c>
      <c r="F218" s="163">
        <f t="shared" si="7"/>
        <v>42426.11</v>
      </c>
      <c r="G218" s="179">
        <f t="shared" si="6"/>
        <v>8.2242147616163372E-2</v>
      </c>
    </row>
    <row r="219" spans="1:7" s="6" customFormat="1" x14ac:dyDescent="0.2">
      <c r="A219" s="33"/>
      <c r="B219" s="7">
        <v>65</v>
      </c>
      <c r="C219" s="50" t="s">
        <v>208</v>
      </c>
      <c r="D219" s="95">
        <f>SUM(D220:D221)</f>
        <v>46228</v>
      </c>
      <c r="E219" s="144">
        <f>SUM(E220:E221)</f>
        <v>3801.8900000000003</v>
      </c>
      <c r="F219" s="163">
        <f t="shared" si="7"/>
        <v>42426.11</v>
      </c>
      <c r="G219" s="179">
        <f t="shared" si="6"/>
        <v>8.2242147616163372E-2</v>
      </c>
    </row>
    <row r="220" spans="1:7" s="8" customFormat="1" ht="25.5" x14ac:dyDescent="0.2">
      <c r="A220" s="45"/>
      <c r="B220" s="23" t="s">
        <v>51</v>
      </c>
      <c r="C220" s="67" t="s">
        <v>98</v>
      </c>
      <c r="D220" s="102">
        <v>36459</v>
      </c>
      <c r="E220" s="124">
        <v>3021.3</v>
      </c>
      <c r="F220" s="168">
        <f t="shared" si="7"/>
        <v>33437.699999999997</v>
      </c>
      <c r="G220" s="165">
        <f t="shared" si="6"/>
        <v>8.2868427548753398E-2</v>
      </c>
    </row>
    <row r="221" spans="1:7" ht="13.5" thickBot="1" x14ac:dyDescent="0.25">
      <c r="A221" s="35"/>
      <c r="B221" s="19">
        <v>6502</v>
      </c>
      <c r="C221" s="53" t="s">
        <v>113</v>
      </c>
      <c r="D221" s="102">
        <v>9769</v>
      </c>
      <c r="E221" s="124">
        <v>780.59</v>
      </c>
      <c r="F221" s="168">
        <f t="shared" si="7"/>
        <v>8988.41</v>
      </c>
      <c r="G221" s="165">
        <f t="shared" si="6"/>
        <v>7.990480090080869E-2</v>
      </c>
    </row>
    <row r="222" spans="1:7" ht="13.5" thickBot="1" x14ac:dyDescent="0.25">
      <c r="A222" s="44" t="s">
        <v>52</v>
      </c>
      <c r="B222" s="4" t="s">
        <v>170</v>
      </c>
      <c r="C222" s="183"/>
      <c r="D222" s="112">
        <f>SUM(D223+D226+D236)</f>
        <v>36942</v>
      </c>
      <c r="E222" s="138">
        <f>SUM(E223+E226+E236)</f>
        <v>3467.2699999999995</v>
      </c>
      <c r="F222" s="177">
        <f t="shared" si="7"/>
        <v>33474.730000000003</v>
      </c>
      <c r="G222" s="175">
        <f t="shared" si="6"/>
        <v>9.3857127388879857E-2</v>
      </c>
    </row>
    <row r="223" spans="1:7" x14ac:dyDescent="0.2">
      <c r="A223" s="33" t="s">
        <v>401</v>
      </c>
      <c r="B223" s="7" t="s">
        <v>433</v>
      </c>
      <c r="C223" s="145"/>
      <c r="D223" s="91">
        <f>SUM(D224)</f>
        <v>0</v>
      </c>
      <c r="E223" s="126">
        <f>SUM(E224)</f>
        <v>120.37</v>
      </c>
      <c r="F223" s="163">
        <f t="shared" si="7"/>
        <v>-120.37</v>
      </c>
      <c r="G223" s="179"/>
    </row>
    <row r="224" spans="1:7" ht="25.5" x14ac:dyDescent="0.2">
      <c r="A224" s="33"/>
      <c r="B224" s="21">
        <v>413</v>
      </c>
      <c r="C224" s="146" t="s">
        <v>151</v>
      </c>
      <c r="D224" s="91">
        <f>SUM(D225)</f>
        <v>0</v>
      </c>
      <c r="E224" s="126">
        <f>SUM(E225)</f>
        <v>120.37</v>
      </c>
      <c r="F224" s="163">
        <f t="shared" si="7"/>
        <v>-120.37</v>
      </c>
      <c r="G224" s="165"/>
    </row>
    <row r="225" spans="1:7" x14ac:dyDescent="0.2">
      <c r="A225" s="33"/>
      <c r="B225" s="19">
        <v>4139</v>
      </c>
      <c r="C225" s="147" t="s">
        <v>402</v>
      </c>
      <c r="D225" s="102">
        <v>0</v>
      </c>
      <c r="E225" s="124">
        <v>120.37</v>
      </c>
      <c r="F225" s="168">
        <f t="shared" si="7"/>
        <v>-120.37</v>
      </c>
      <c r="G225" s="165"/>
    </row>
    <row r="226" spans="1:7" s="6" customFormat="1" x14ac:dyDescent="0.2">
      <c r="A226" s="33" t="s">
        <v>53</v>
      </c>
      <c r="B226" s="7" t="s">
        <v>434</v>
      </c>
      <c r="C226" s="72"/>
      <c r="D226" s="88">
        <f>SUM(D227+D228+D232)</f>
        <v>18075</v>
      </c>
      <c r="E226" s="139">
        <f>SUM(E227+E228+E232)</f>
        <v>1774.7199999999998</v>
      </c>
      <c r="F226" s="163">
        <f t="shared" si="7"/>
        <v>16300.28</v>
      </c>
      <c r="G226" s="179">
        <f t="shared" si="6"/>
        <v>9.8186445366528347E-2</v>
      </c>
    </row>
    <row r="227" spans="1:7" s="6" customFormat="1" x14ac:dyDescent="0.2">
      <c r="A227" s="33"/>
      <c r="B227" s="24">
        <v>452</v>
      </c>
      <c r="C227" s="69" t="s">
        <v>153</v>
      </c>
      <c r="D227" s="88">
        <v>7</v>
      </c>
      <c r="E227" s="130">
        <v>0</v>
      </c>
      <c r="F227" s="163">
        <f t="shared" si="7"/>
        <v>7</v>
      </c>
      <c r="G227" s="179">
        <f t="shared" si="6"/>
        <v>0</v>
      </c>
    </row>
    <row r="228" spans="1:7" s="6" customFormat="1" x14ac:dyDescent="0.2">
      <c r="A228" s="33"/>
      <c r="B228" s="7">
        <v>50</v>
      </c>
      <c r="C228" s="50" t="s">
        <v>23</v>
      </c>
      <c r="D228" s="88">
        <f>SUM(D229+D231)</f>
        <v>11690</v>
      </c>
      <c r="E228" s="139">
        <f>SUM(E229+E231)</f>
        <v>1014.3899999999999</v>
      </c>
      <c r="F228" s="163">
        <f t="shared" si="7"/>
        <v>10675.61</v>
      </c>
      <c r="G228" s="179">
        <f t="shared" si="6"/>
        <v>8.6774165953806659E-2</v>
      </c>
    </row>
    <row r="229" spans="1:7" s="6" customFormat="1" x14ac:dyDescent="0.2">
      <c r="A229" s="33"/>
      <c r="B229" s="5">
        <v>500</v>
      </c>
      <c r="C229" s="49" t="s">
        <v>228</v>
      </c>
      <c r="D229" s="97">
        <f>SUM(D230)</f>
        <v>8724</v>
      </c>
      <c r="E229" s="141">
        <f>SUM(E230)</f>
        <v>724.31</v>
      </c>
      <c r="F229" s="168">
        <f t="shared" si="7"/>
        <v>7999.6900000000005</v>
      </c>
      <c r="G229" s="165">
        <f t="shared" si="6"/>
        <v>8.3024988537368172E-2</v>
      </c>
    </row>
    <row r="230" spans="1:7" s="6" customFormat="1" x14ac:dyDescent="0.2">
      <c r="A230" s="33"/>
      <c r="B230" s="5">
        <v>5002</v>
      </c>
      <c r="C230" s="49" t="s">
        <v>236</v>
      </c>
      <c r="D230" s="97">
        <v>8724</v>
      </c>
      <c r="E230" s="124">
        <v>724.31</v>
      </c>
      <c r="F230" s="168">
        <f t="shared" si="7"/>
        <v>7999.6900000000005</v>
      </c>
      <c r="G230" s="165">
        <f t="shared" si="6"/>
        <v>8.3024988537368172E-2</v>
      </c>
    </row>
    <row r="231" spans="1:7" s="6" customFormat="1" x14ac:dyDescent="0.2">
      <c r="A231" s="33"/>
      <c r="B231" s="5">
        <v>506</v>
      </c>
      <c r="C231" s="49" t="s">
        <v>229</v>
      </c>
      <c r="D231" s="97">
        <v>2966</v>
      </c>
      <c r="E231" s="124">
        <v>290.08</v>
      </c>
      <c r="F231" s="168">
        <f t="shared" si="7"/>
        <v>2675.92</v>
      </c>
      <c r="G231" s="165">
        <f t="shared" si="6"/>
        <v>9.7801753202966954E-2</v>
      </c>
    </row>
    <row r="232" spans="1:7" s="6" customFormat="1" x14ac:dyDescent="0.2">
      <c r="A232" s="33"/>
      <c r="B232" s="7">
        <v>55</v>
      </c>
      <c r="C232" s="50" t="s">
        <v>24</v>
      </c>
      <c r="D232" s="88">
        <f>SUM(D233:D235)</f>
        <v>6378</v>
      </c>
      <c r="E232" s="139">
        <f>SUM(E233:E235)</f>
        <v>760.32999999999993</v>
      </c>
      <c r="F232" s="163">
        <f t="shared" si="7"/>
        <v>5617.67</v>
      </c>
      <c r="G232" s="179">
        <f t="shared" si="6"/>
        <v>0.11921135152085292</v>
      </c>
    </row>
    <row r="233" spans="1:7" s="6" customFormat="1" x14ac:dyDescent="0.2">
      <c r="A233" s="33"/>
      <c r="B233" s="5">
        <v>5511</v>
      </c>
      <c r="C233" s="49" t="s">
        <v>230</v>
      </c>
      <c r="D233" s="87">
        <v>1600</v>
      </c>
      <c r="E233" s="124">
        <v>700.65</v>
      </c>
      <c r="F233" s="168">
        <f t="shared" si="7"/>
        <v>899.35</v>
      </c>
      <c r="G233" s="165">
        <f t="shared" si="6"/>
        <v>0.43790625</v>
      </c>
    </row>
    <row r="234" spans="1:7" s="6" customFormat="1" x14ac:dyDescent="0.2">
      <c r="A234" s="33"/>
      <c r="B234" s="5">
        <v>5513</v>
      </c>
      <c r="C234" s="49" t="s">
        <v>28</v>
      </c>
      <c r="D234" s="87">
        <v>3878</v>
      </c>
      <c r="E234" s="124">
        <v>59.68</v>
      </c>
      <c r="F234" s="168">
        <f t="shared" si="7"/>
        <v>3818.32</v>
      </c>
      <c r="G234" s="165">
        <f t="shared" si="6"/>
        <v>1.5389375966993295E-2</v>
      </c>
    </row>
    <row r="235" spans="1:7" s="6" customFormat="1" x14ac:dyDescent="0.2">
      <c r="A235" s="33"/>
      <c r="B235" s="5">
        <v>5532</v>
      </c>
      <c r="C235" s="49" t="s">
        <v>93</v>
      </c>
      <c r="D235" s="87">
        <v>900</v>
      </c>
      <c r="E235" s="124">
        <v>0</v>
      </c>
      <c r="F235" s="168">
        <f t="shared" si="7"/>
        <v>900</v>
      </c>
      <c r="G235" s="165">
        <f t="shared" si="6"/>
        <v>0</v>
      </c>
    </row>
    <row r="236" spans="1:7" s="6" customFormat="1" x14ac:dyDescent="0.2">
      <c r="A236" s="33" t="s">
        <v>54</v>
      </c>
      <c r="B236" s="7" t="s">
        <v>435</v>
      </c>
      <c r="C236" s="71"/>
      <c r="D236" s="103">
        <f>SUM(D237)</f>
        <v>18867</v>
      </c>
      <c r="E236" s="148">
        <f>SUM(E237)</f>
        <v>1572.18</v>
      </c>
      <c r="F236" s="163">
        <f t="shared" si="7"/>
        <v>17294.82</v>
      </c>
      <c r="G236" s="179">
        <f t="shared" si="6"/>
        <v>8.3329623151534429E-2</v>
      </c>
    </row>
    <row r="237" spans="1:7" s="6" customFormat="1" x14ac:dyDescent="0.2">
      <c r="A237" s="33"/>
      <c r="B237" s="7">
        <v>55</v>
      </c>
      <c r="C237" s="50" t="s">
        <v>24</v>
      </c>
      <c r="D237" s="103">
        <f>SUM(D238)</f>
        <v>18867</v>
      </c>
      <c r="E237" s="148">
        <f>SUM(E238)</f>
        <v>1572.18</v>
      </c>
      <c r="F237" s="163">
        <f t="shared" si="7"/>
        <v>17294.82</v>
      </c>
      <c r="G237" s="179">
        <f t="shared" si="6"/>
        <v>8.3329623151534429E-2</v>
      </c>
    </row>
    <row r="238" spans="1:7" s="8" customFormat="1" ht="13.5" thickBot="1" x14ac:dyDescent="0.25">
      <c r="A238" s="45"/>
      <c r="B238" s="5">
        <v>5511</v>
      </c>
      <c r="C238" s="49" t="s">
        <v>230</v>
      </c>
      <c r="D238" s="87">
        <v>18867</v>
      </c>
      <c r="E238" s="124">
        <v>1572.18</v>
      </c>
      <c r="F238" s="168">
        <f t="shared" si="7"/>
        <v>17294.82</v>
      </c>
      <c r="G238" s="165">
        <f t="shared" si="6"/>
        <v>8.3329623151534429E-2</v>
      </c>
    </row>
    <row r="239" spans="1:7" ht="13.5" thickBot="1" x14ac:dyDescent="0.25">
      <c r="A239" s="44" t="s">
        <v>55</v>
      </c>
      <c r="B239" s="4" t="s">
        <v>171</v>
      </c>
      <c r="C239" s="183"/>
      <c r="D239" s="112">
        <f>SUM(D240+D246+D274)</f>
        <v>400842</v>
      </c>
      <c r="E239" s="138">
        <f>SUM(E240+E246+E274)</f>
        <v>54257.82</v>
      </c>
      <c r="F239" s="177">
        <f t="shared" si="7"/>
        <v>346584.18</v>
      </c>
      <c r="G239" s="175">
        <f t="shared" si="6"/>
        <v>0.13535961800410137</v>
      </c>
    </row>
    <row r="240" spans="1:7" s="6" customFormat="1" x14ac:dyDescent="0.2">
      <c r="A240" s="33" t="s">
        <v>56</v>
      </c>
      <c r="B240" s="7" t="s">
        <v>436</v>
      </c>
      <c r="C240" s="72"/>
      <c r="D240" s="88">
        <f>SUM(D241+D244)</f>
        <v>3617</v>
      </c>
      <c r="E240" s="139">
        <f>SUM(E241+E244)</f>
        <v>280</v>
      </c>
      <c r="F240" s="163">
        <f t="shared" si="7"/>
        <v>3337</v>
      </c>
      <c r="G240" s="179">
        <f t="shared" si="6"/>
        <v>7.7412220071882781E-2</v>
      </c>
    </row>
    <row r="241" spans="1:7" s="6" customFormat="1" x14ac:dyDescent="0.2">
      <c r="A241" s="33"/>
      <c r="B241" s="7">
        <v>55</v>
      </c>
      <c r="C241" s="50" t="s">
        <v>24</v>
      </c>
      <c r="D241" s="88">
        <f>SUM(D242:D243)</f>
        <v>3517</v>
      </c>
      <c r="E241" s="139">
        <f>SUM(E242:E243)</f>
        <v>280</v>
      </c>
      <c r="F241" s="163">
        <f t="shared" si="7"/>
        <v>3237</v>
      </c>
      <c r="G241" s="179">
        <f t="shared" si="6"/>
        <v>7.9613306795564401E-2</v>
      </c>
    </row>
    <row r="242" spans="1:7" s="6" customFormat="1" x14ac:dyDescent="0.2">
      <c r="A242" s="33"/>
      <c r="B242" s="5">
        <v>5500</v>
      </c>
      <c r="C242" s="49" t="s">
        <v>25</v>
      </c>
      <c r="D242" s="87">
        <v>200</v>
      </c>
      <c r="E242" s="124">
        <v>0</v>
      </c>
      <c r="F242" s="168">
        <f t="shared" si="7"/>
        <v>200</v>
      </c>
      <c r="G242" s="165">
        <f t="shared" si="6"/>
        <v>0</v>
      </c>
    </row>
    <row r="243" spans="1:7" s="6" customFormat="1" x14ac:dyDescent="0.2">
      <c r="A243" s="33"/>
      <c r="B243" s="5">
        <v>5511</v>
      </c>
      <c r="C243" s="49" t="s">
        <v>230</v>
      </c>
      <c r="D243" s="87">
        <v>3317</v>
      </c>
      <c r="E243" s="124">
        <v>280</v>
      </c>
      <c r="F243" s="168">
        <f t="shared" si="7"/>
        <v>3037</v>
      </c>
      <c r="G243" s="165">
        <f t="shared" si="6"/>
        <v>8.4413626771178779E-2</v>
      </c>
    </row>
    <row r="244" spans="1:7" s="6" customFormat="1" x14ac:dyDescent="0.2">
      <c r="A244" s="33"/>
      <c r="B244" s="22">
        <v>60</v>
      </c>
      <c r="C244" s="51" t="s">
        <v>90</v>
      </c>
      <c r="D244" s="88">
        <f>SUM(D245)</f>
        <v>100</v>
      </c>
      <c r="E244" s="139">
        <f>SUM(E245)</f>
        <v>0</v>
      </c>
      <c r="F244" s="163">
        <f t="shared" si="7"/>
        <v>100</v>
      </c>
      <c r="G244" s="179">
        <f t="shared" si="6"/>
        <v>0</v>
      </c>
    </row>
    <row r="245" spans="1:7" s="6" customFormat="1" x14ac:dyDescent="0.2">
      <c r="A245" s="33"/>
      <c r="B245" s="20">
        <v>601</v>
      </c>
      <c r="C245" s="54" t="s">
        <v>233</v>
      </c>
      <c r="D245" s="87">
        <v>100</v>
      </c>
      <c r="E245" s="124">
        <v>0</v>
      </c>
      <c r="F245" s="168">
        <f t="shared" si="7"/>
        <v>100</v>
      </c>
      <c r="G245" s="165">
        <f t="shared" si="6"/>
        <v>0</v>
      </c>
    </row>
    <row r="246" spans="1:7" s="6" customFormat="1" x14ac:dyDescent="0.2">
      <c r="A246" s="33" t="s">
        <v>57</v>
      </c>
      <c r="B246" s="7" t="s">
        <v>437</v>
      </c>
      <c r="C246" s="72"/>
      <c r="D246" s="88">
        <f>SUM(D247+D262+D266)</f>
        <v>369183</v>
      </c>
      <c r="E246" s="139">
        <f>SUM(E247+E262+E266)</f>
        <v>53977.82</v>
      </c>
      <c r="F246" s="163">
        <f t="shared" si="7"/>
        <v>315205.18</v>
      </c>
      <c r="G246" s="179">
        <f t="shared" si="6"/>
        <v>0.14620884493598027</v>
      </c>
    </row>
    <row r="247" spans="1:7" s="6" customFormat="1" x14ac:dyDescent="0.2">
      <c r="A247" s="33" t="s">
        <v>57</v>
      </c>
      <c r="B247" s="7" t="s">
        <v>172</v>
      </c>
      <c r="C247" s="72"/>
      <c r="D247" s="88">
        <f>SUM(D248+D259)</f>
        <v>359183</v>
      </c>
      <c r="E247" s="139">
        <f>SUM(E248+E259)</f>
        <v>3592.73</v>
      </c>
      <c r="F247" s="163">
        <f t="shared" si="7"/>
        <v>355590.27</v>
      </c>
      <c r="G247" s="179">
        <f t="shared" si="6"/>
        <v>1.0002505686516344E-2</v>
      </c>
    </row>
    <row r="248" spans="1:7" s="6" customFormat="1" x14ac:dyDescent="0.2">
      <c r="A248" s="33"/>
      <c r="B248" s="7">
        <v>55</v>
      </c>
      <c r="C248" s="50" t="s">
        <v>24</v>
      </c>
      <c r="D248" s="88">
        <f>SUM(D249)</f>
        <v>296183</v>
      </c>
      <c r="E248" s="139">
        <f>SUM(E249)</f>
        <v>3592.73</v>
      </c>
      <c r="F248" s="163">
        <f t="shared" si="7"/>
        <v>292590.27</v>
      </c>
      <c r="G248" s="179">
        <f t="shared" si="6"/>
        <v>1.2130101997751391E-2</v>
      </c>
    </row>
    <row r="249" spans="1:7" x14ac:dyDescent="0.2">
      <c r="A249" s="35"/>
      <c r="B249" s="5">
        <v>5512</v>
      </c>
      <c r="C249" s="49" t="s">
        <v>30</v>
      </c>
      <c r="D249" s="87">
        <f>SUM(D250:D258)</f>
        <v>296183</v>
      </c>
      <c r="E249" s="149">
        <f>SUM(E250:E258)</f>
        <v>3592.73</v>
      </c>
      <c r="F249" s="168">
        <f t="shared" si="7"/>
        <v>292590.27</v>
      </c>
      <c r="G249" s="165">
        <f t="shared" si="6"/>
        <v>1.2130101997751391E-2</v>
      </c>
    </row>
    <row r="250" spans="1:7" x14ac:dyDescent="0.2">
      <c r="A250" s="35"/>
      <c r="B250" s="5"/>
      <c r="C250" s="49" t="s">
        <v>237</v>
      </c>
      <c r="D250" s="87">
        <v>180000</v>
      </c>
      <c r="E250" s="124">
        <v>232.58</v>
      </c>
      <c r="F250" s="168">
        <f t="shared" si="7"/>
        <v>179767.42</v>
      </c>
      <c r="G250" s="165">
        <f t="shared" si="6"/>
        <v>1.2921111111111113E-3</v>
      </c>
    </row>
    <row r="251" spans="1:7" x14ac:dyDescent="0.2">
      <c r="A251" s="35"/>
      <c r="B251" s="5"/>
      <c r="C251" s="49" t="s">
        <v>238</v>
      </c>
      <c r="D251" s="87">
        <v>40000</v>
      </c>
      <c r="E251" s="124">
        <v>150.72999999999999</v>
      </c>
      <c r="F251" s="168">
        <f t="shared" si="7"/>
        <v>39849.269999999997</v>
      </c>
      <c r="G251" s="165">
        <f t="shared" si="6"/>
        <v>3.7682499999999999E-3</v>
      </c>
    </row>
    <row r="252" spans="1:7" x14ac:dyDescent="0.2">
      <c r="A252" s="35"/>
      <c r="B252" s="5"/>
      <c r="C252" s="49" t="s">
        <v>239</v>
      </c>
      <c r="D252" s="87">
        <v>3000</v>
      </c>
      <c r="E252" s="124">
        <v>0</v>
      </c>
      <c r="F252" s="168">
        <f t="shared" si="7"/>
        <v>3000</v>
      </c>
      <c r="G252" s="165">
        <f t="shared" si="6"/>
        <v>0</v>
      </c>
    </row>
    <row r="253" spans="1:7" x14ac:dyDescent="0.2">
      <c r="A253" s="35"/>
      <c r="B253" s="5"/>
      <c r="C253" s="49" t="s">
        <v>240</v>
      </c>
      <c r="D253" s="87">
        <v>5000</v>
      </c>
      <c r="E253" s="124">
        <v>0</v>
      </c>
      <c r="F253" s="168">
        <f t="shared" si="7"/>
        <v>5000</v>
      </c>
      <c r="G253" s="165">
        <f t="shared" si="6"/>
        <v>0</v>
      </c>
    </row>
    <row r="254" spans="1:7" x14ac:dyDescent="0.2">
      <c r="A254" s="35"/>
      <c r="B254" s="5"/>
      <c r="C254" s="49" t="s">
        <v>241</v>
      </c>
      <c r="D254" s="87">
        <v>8000</v>
      </c>
      <c r="E254" s="124">
        <v>0</v>
      </c>
      <c r="F254" s="168">
        <f t="shared" si="7"/>
        <v>8000</v>
      </c>
      <c r="G254" s="165">
        <f t="shared" si="6"/>
        <v>0</v>
      </c>
    </row>
    <row r="255" spans="1:7" x14ac:dyDescent="0.2">
      <c r="A255" s="35"/>
      <c r="B255" s="5"/>
      <c r="C255" s="49" t="s">
        <v>327</v>
      </c>
      <c r="D255" s="87">
        <v>5000</v>
      </c>
      <c r="E255" s="124">
        <v>0</v>
      </c>
      <c r="F255" s="168">
        <f t="shared" si="7"/>
        <v>5000</v>
      </c>
      <c r="G255" s="165">
        <f t="shared" si="6"/>
        <v>0</v>
      </c>
    </row>
    <row r="256" spans="1:7" x14ac:dyDescent="0.2">
      <c r="A256" s="35"/>
      <c r="B256" s="5"/>
      <c r="C256" s="49" t="s">
        <v>242</v>
      </c>
      <c r="D256" s="87">
        <v>40000</v>
      </c>
      <c r="E256" s="124">
        <v>1818.38</v>
      </c>
      <c r="F256" s="168">
        <f t="shared" si="7"/>
        <v>38181.620000000003</v>
      </c>
      <c r="G256" s="165">
        <f t="shared" si="6"/>
        <v>4.54595E-2</v>
      </c>
    </row>
    <row r="257" spans="1:7" x14ac:dyDescent="0.2">
      <c r="A257" s="35"/>
      <c r="B257" s="5"/>
      <c r="C257" s="49" t="s">
        <v>328</v>
      </c>
      <c r="D257" s="87">
        <v>12000</v>
      </c>
      <c r="E257" s="124">
        <v>1391.04</v>
      </c>
      <c r="F257" s="168">
        <f t="shared" si="7"/>
        <v>10608.96</v>
      </c>
      <c r="G257" s="165">
        <f t="shared" si="6"/>
        <v>0.11592</v>
      </c>
    </row>
    <row r="258" spans="1:7" x14ac:dyDescent="0.2">
      <c r="A258" s="35"/>
      <c r="B258" s="5"/>
      <c r="C258" s="49" t="s">
        <v>243</v>
      </c>
      <c r="D258" s="87">
        <v>3183</v>
      </c>
      <c r="E258" s="124">
        <v>0</v>
      </c>
      <c r="F258" s="168">
        <f t="shared" si="7"/>
        <v>3183</v>
      </c>
      <c r="G258" s="165">
        <f t="shared" si="6"/>
        <v>0</v>
      </c>
    </row>
    <row r="259" spans="1:7" x14ac:dyDescent="0.2">
      <c r="A259" s="35"/>
      <c r="B259" s="7">
        <v>15</v>
      </c>
      <c r="C259" s="62" t="s">
        <v>283</v>
      </c>
      <c r="D259" s="88">
        <f>SUM(D260)</f>
        <v>63000</v>
      </c>
      <c r="E259" s="139">
        <f>SUM(E260)</f>
        <v>0</v>
      </c>
      <c r="F259" s="163">
        <f t="shared" si="7"/>
        <v>63000</v>
      </c>
      <c r="G259" s="179">
        <f t="shared" si="6"/>
        <v>0</v>
      </c>
    </row>
    <row r="260" spans="1:7" x14ac:dyDescent="0.2">
      <c r="A260" s="35"/>
      <c r="B260" s="5">
        <v>1551</v>
      </c>
      <c r="C260" s="49" t="s">
        <v>255</v>
      </c>
      <c r="D260" s="87">
        <f>SUM(D261)</f>
        <v>63000</v>
      </c>
      <c r="E260" s="149">
        <f>SUM(E261)</f>
        <v>0</v>
      </c>
      <c r="F260" s="168">
        <f t="shared" si="7"/>
        <v>63000</v>
      </c>
      <c r="G260" s="165">
        <f t="shared" ref="G260:G323" si="8">SUM(E260/D260)</f>
        <v>0</v>
      </c>
    </row>
    <row r="261" spans="1:7" ht="25.5" x14ac:dyDescent="0.2">
      <c r="A261" s="35"/>
      <c r="B261" s="5"/>
      <c r="C261" s="63" t="s">
        <v>329</v>
      </c>
      <c r="D261" s="87">
        <v>63000</v>
      </c>
      <c r="E261" s="124">
        <v>0</v>
      </c>
      <c r="F261" s="168">
        <f t="shared" si="7"/>
        <v>63000</v>
      </c>
      <c r="G261" s="165">
        <f t="shared" si="8"/>
        <v>0</v>
      </c>
    </row>
    <row r="262" spans="1:7" x14ac:dyDescent="0.2">
      <c r="A262" s="33" t="s">
        <v>57</v>
      </c>
      <c r="B262" s="7" t="s">
        <v>403</v>
      </c>
      <c r="C262" s="72"/>
      <c r="D262" s="91">
        <f t="shared" ref="D262:E264" si="9">SUM(D263)</f>
        <v>0</v>
      </c>
      <c r="E262" s="126">
        <f t="shared" si="9"/>
        <v>49217.279999999999</v>
      </c>
      <c r="F262" s="163">
        <f t="shared" si="7"/>
        <v>-49217.279999999999</v>
      </c>
      <c r="G262" s="165"/>
    </row>
    <row r="263" spans="1:7" x14ac:dyDescent="0.2">
      <c r="A263" s="35"/>
      <c r="B263" s="7">
        <v>15</v>
      </c>
      <c r="C263" s="50" t="s">
        <v>404</v>
      </c>
      <c r="D263" s="91">
        <f t="shared" si="9"/>
        <v>0</v>
      </c>
      <c r="E263" s="126">
        <f t="shared" si="9"/>
        <v>49217.279999999999</v>
      </c>
      <c r="F263" s="163">
        <f t="shared" si="7"/>
        <v>-49217.279999999999</v>
      </c>
      <c r="G263" s="165"/>
    </row>
    <row r="264" spans="1:7" x14ac:dyDescent="0.2">
      <c r="A264" s="35"/>
      <c r="B264" s="5">
        <v>1551</v>
      </c>
      <c r="C264" s="49" t="s">
        <v>255</v>
      </c>
      <c r="D264" s="92">
        <f t="shared" si="9"/>
        <v>0</v>
      </c>
      <c r="E264" s="124">
        <f t="shared" si="9"/>
        <v>49217.279999999999</v>
      </c>
      <c r="F264" s="168">
        <f t="shared" ref="F264:F327" si="10">SUM(D264-E264)</f>
        <v>-49217.279999999999</v>
      </c>
      <c r="G264" s="165"/>
    </row>
    <row r="265" spans="1:7" ht="25.5" x14ac:dyDescent="0.2">
      <c r="A265" s="35"/>
      <c r="B265" s="5"/>
      <c r="C265" s="63" t="s">
        <v>405</v>
      </c>
      <c r="D265" s="87">
        <v>0</v>
      </c>
      <c r="E265" s="124">
        <v>49217.279999999999</v>
      </c>
      <c r="F265" s="168">
        <f t="shared" si="10"/>
        <v>-49217.279999999999</v>
      </c>
      <c r="G265" s="165"/>
    </row>
    <row r="266" spans="1:7" x14ac:dyDescent="0.2">
      <c r="A266" s="33" t="s">
        <v>57</v>
      </c>
      <c r="B266" s="7" t="s">
        <v>331</v>
      </c>
      <c r="C266" s="72"/>
      <c r="D266" s="88">
        <f>SUM(D267+D271)</f>
        <v>10000</v>
      </c>
      <c r="E266" s="139">
        <f>SUM(E267+E271)</f>
        <v>1167.81</v>
      </c>
      <c r="F266" s="163">
        <f t="shared" si="10"/>
        <v>8832.19</v>
      </c>
      <c r="G266" s="179">
        <f t="shared" si="8"/>
        <v>0.116781</v>
      </c>
    </row>
    <row r="267" spans="1:7" x14ac:dyDescent="0.2">
      <c r="A267" s="33"/>
      <c r="B267" s="7">
        <v>50</v>
      </c>
      <c r="C267" s="50" t="s">
        <v>23</v>
      </c>
      <c r="D267" s="88">
        <f>SUM(D268+D270)</f>
        <v>5577</v>
      </c>
      <c r="E267" s="139">
        <f>SUM(E268+E270)</f>
        <v>149.4</v>
      </c>
      <c r="F267" s="163">
        <f t="shared" si="10"/>
        <v>5427.6</v>
      </c>
      <c r="G267" s="179">
        <f t="shared" si="8"/>
        <v>2.678859601936525E-2</v>
      </c>
    </row>
    <row r="268" spans="1:7" x14ac:dyDescent="0.2">
      <c r="A268" s="33"/>
      <c r="B268" s="5">
        <v>500</v>
      </c>
      <c r="C268" s="49" t="s">
        <v>228</v>
      </c>
      <c r="D268" s="97">
        <f>SUM(D269)</f>
        <v>4160</v>
      </c>
      <c r="E268" s="141">
        <f>SUM(E269)</f>
        <v>149.4</v>
      </c>
      <c r="F268" s="168">
        <f t="shared" si="10"/>
        <v>4010.6</v>
      </c>
      <c r="G268" s="165">
        <f t="shared" si="8"/>
        <v>3.591346153846154E-2</v>
      </c>
    </row>
    <row r="269" spans="1:7" x14ac:dyDescent="0.2">
      <c r="A269" s="33"/>
      <c r="B269" s="5">
        <v>5002</v>
      </c>
      <c r="C269" s="49" t="s">
        <v>236</v>
      </c>
      <c r="D269" s="97">
        <v>4160</v>
      </c>
      <c r="E269" s="124">
        <v>149.4</v>
      </c>
      <c r="F269" s="168">
        <f t="shared" si="10"/>
        <v>4010.6</v>
      </c>
      <c r="G269" s="165">
        <f t="shared" si="8"/>
        <v>3.591346153846154E-2</v>
      </c>
    </row>
    <row r="270" spans="1:7" x14ac:dyDescent="0.2">
      <c r="A270" s="33"/>
      <c r="B270" s="5">
        <v>506</v>
      </c>
      <c r="C270" s="49" t="s">
        <v>229</v>
      </c>
      <c r="D270" s="97">
        <v>1417</v>
      </c>
      <c r="E270" s="124">
        <v>0</v>
      </c>
      <c r="F270" s="168">
        <f t="shared" si="10"/>
        <v>1417</v>
      </c>
      <c r="G270" s="165">
        <f t="shared" si="8"/>
        <v>0</v>
      </c>
    </row>
    <row r="271" spans="1:7" x14ac:dyDescent="0.2">
      <c r="A271" s="33"/>
      <c r="B271" s="7">
        <v>55</v>
      </c>
      <c r="C271" s="50" t="s">
        <v>24</v>
      </c>
      <c r="D271" s="88">
        <f>SUM(D272:D273)</f>
        <v>4423</v>
      </c>
      <c r="E271" s="139">
        <f>SUM(E272:E273)</f>
        <v>1018.41</v>
      </c>
      <c r="F271" s="163">
        <f t="shared" si="10"/>
        <v>3404.59</v>
      </c>
      <c r="G271" s="179">
        <f t="shared" si="8"/>
        <v>0.23025322179516164</v>
      </c>
    </row>
    <row r="272" spans="1:7" x14ac:dyDescent="0.2">
      <c r="A272" s="35"/>
      <c r="B272" s="5">
        <v>5511</v>
      </c>
      <c r="C272" s="49" t="s">
        <v>230</v>
      </c>
      <c r="D272" s="87">
        <v>4423</v>
      </c>
      <c r="E272" s="124">
        <v>999.91</v>
      </c>
      <c r="F272" s="168">
        <f t="shared" si="10"/>
        <v>3423.09</v>
      </c>
      <c r="G272" s="165">
        <f t="shared" si="8"/>
        <v>0.2260705403572236</v>
      </c>
    </row>
    <row r="273" spans="1:7" x14ac:dyDescent="0.2">
      <c r="A273" s="35"/>
      <c r="B273" s="5">
        <v>5515</v>
      </c>
      <c r="C273" s="49" t="s">
        <v>29</v>
      </c>
      <c r="D273" s="87">
        <v>0</v>
      </c>
      <c r="E273" s="124">
        <v>18.5</v>
      </c>
      <c r="F273" s="168">
        <f t="shared" si="10"/>
        <v>-18.5</v>
      </c>
      <c r="G273" s="165"/>
    </row>
    <row r="274" spans="1:7" s="6" customFormat="1" x14ac:dyDescent="0.2">
      <c r="A274" s="33" t="s">
        <v>58</v>
      </c>
      <c r="B274" s="7" t="s">
        <v>438</v>
      </c>
      <c r="C274" s="72"/>
      <c r="D274" s="88">
        <f>SUM(D275+D278)</f>
        <v>28042</v>
      </c>
      <c r="E274" s="139">
        <f>SUM(E275+E278)</f>
        <v>0</v>
      </c>
      <c r="F274" s="163">
        <f t="shared" si="10"/>
        <v>28042</v>
      </c>
      <c r="G274" s="179">
        <f t="shared" si="8"/>
        <v>0</v>
      </c>
    </row>
    <row r="275" spans="1:7" s="6" customFormat="1" x14ac:dyDescent="0.2">
      <c r="A275" s="33"/>
      <c r="B275" s="7">
        <v>55</v>
      </c>
      <c r="C275" s="50" t="s">
        <v>24</v>
      </c>
      <c r="D275" s="88">
        <f>SUM(D276:D277)</f>
        <v>18042</v>
      </c>
      <c r="E275" s="139">
        <f>SUM(E276:E277)</f>
        <v>0</v>
      </c>
      <c r="F275" s="163">
        <f t="shared" si="10"/>
        <v>18042</v>
      </c>
      <c r="G275" s="179">
        <f t="shared" si="8"/>
        <v>0</v>
      </c>
    </row>
    <row r="276" spans="1:7" s="6" customFormat="1" x14ac:dyDescent="0.2">
      <c r="A276" s="33"/>
      <c r="B276" s="5">
        <v>5500</v>
      </c>
      <c r="C276" s="49" t="s">
        <v>25</v>
      </c>
      <c r="D276" s="87">
        <v>1042</v>
      </c>
      <c r="E276" s="124">
        <v>0</v>
      </c>
      <c r="F276" s="168">
        <f t="shared" si="10"/>
        <v>1042</v>
      </c>
      <c r="G276" s="165">
        <f t="shared" si="8"/>
        <v>0</v>
      </c>
    </row>
    <row r="277" spans="1:7" x14ac:dyDescent="0.2">
      <c r="A277" s="35"/>
      <c r="B277" s="5">
        <v>5502</v>
      </c>
      <c r="C277" s="49" t="s">
        <v>45</v>
      </c>
      <c r="D277" s="87">
        <v>17000</v>
      </c>
      <c r="E277" s="124">
        <v>0</v>
      </c>
      <c r="F277" s="168">
        <f t="shared" si="10"/>
        <v>17000</v>
      </c>
      <c r="G277" s="165">
        <f t="shared" si="8"/>
        <v>0</v>
      </c>
    </row>
    <row r="278" spans="1:7" x14ac:dyDescent="0.2">
      <c r="A278" s="35"/>
      <c r="B278" s="7">
        <v>15</v>
      </c>
      <c r="C278" s="62" t="s">
        <v>283</v>
      </c>
      <c r="D278" s="88">
        <f>SUM(D279)</f>
        <v>10000</v>
      </c>
      <c r="E278" s="139">
        <f>SUM(E279)</f>
        <v>0</v>
      </c>
      <c r="F278" s="163">
        <f t="shared" si="10"/>
        <v>10000</v>
      </c>
      <c r="G278" s="179">
        <f t="shared" si="8"/>
        <v>0</v>
      </c>
    </row>
    <row r="279" spans="1:7" x14ac:dyDescent="0.2">
      <c r="A279" s="35"/>
      <c r="B279" s="5">
        <v>1551</v>
      </c>
      <c r="C279" s="49" t="s">
        <v>255</v>
      </c>
      <c r="D279" s="87">
        <f>SUM(D280)</f>
        <v>10000</v>
      </c>
      <c r="E279" s="149">
        <f>SUM(E280)</f>
        <v>0</v>
      </c>
      <c r="F279" s="168">
        <f t="shared" si="10"/>
        <v>10000</v>
      </c>
      <c r="G279" s="165">
        <f t="shared" si="8"/>
        <v>0</v>
      </c>
    </row>
    <row r="280" spans="1:7" ht="26.25" thickBot="1" x14ac:dyDescent="0.25">
      <c r="A280" s="35"/>
      <c r="B280" s="5"/>
      <c r="C280" s="63" t="s">
        <v>330</v>
      </c>
      <c r="D280" s="87">
        <v>10000</v>
      </c>
      <c r="E280" s="124">
        <v>0</v>
      </c>
      <c r="F280" s="168">
        <f t="shared" si="10"/>
        <v>10000</v>
      </c>
      <c r="G280" s="165">
        <f t="shared" si="8"/>
        <v>0</v>
      </c>
    </row>
    <row r="281" spans="1:7" ht="13.5" thickBot="1" x14ac:dyDescent="0.25">
      <c r="A281" s="44" t="s">
        <v>59</v>
      </c>
      <c r="B281" s="4" t="s">
        <v>173</v>
      </c>
      <c r="C281" s="183"/>
      <c r="D281" s="112">
        <f>SUM(D282+D287)</f>
        <v>132011</v>
      </c>
      <c r="E281" s="138">
        <f>SUM(E282+E287)</f>
        <v>11297.27</v>
      </c>
      <c r="F281" s="177">
        <f t="shared" si="10"/>
        <v>120713.73</v>
      </c>
      <c r="G281" s="175">
        <f t="shared" si="8"/>
        <v>8.5578247267273186E-2</v>
      </c>
    </row>
    <row r="282" spans="1:7" s="6" customFormat="1" x14ac:dyDescent="0.2">
      <c r="A282" s="33" t="s">
        <v>60</v>
      </c>
      <c r="B282" s="7" t="s">
        <v>439</v>
      </c>
      <c r="C282" s="72"/>
      <c r="D282" s="88">
        <f>SUM(D283+D284)</f>
        <v>32020</v>
      </c>
      <c r="E282" s="139">
        <f>SUM(E283+E284)</f>
        <v>4441.57</v>
      </c>
      <c r="F282" s="163">
        <f t="shared" si="10"/>
        <v>27578.43</v>
      </c>
      <c r="G282" s="179">
        <f t="shared" si="8"/>
        <v>0.13871236727045597</v>
      </c>
    </row>
    <row r="283" spans="1:7" s="6" customFormat="1" x14ac:dyDescent="0.2">
      <c r="A283" s="33"/>
      <c r="B283" s="24">
        <v>452</v>
      </c>
      <c r="C283" s="69" t="s">
        <v>153</v>
      </c>
      <c r="D283" s="88">
        <v>5436</v>
      </c>
      <c r="E283" s="126">
        <v>1339.61</v>
      </c>
      <c r="F283" s="163">
        <f t="shared" si="10"/>
        <v>4096.3900000000003</v>
      </c>
      <c r="G283" s="179">
        <f t="shared" si="8"/>
        <v>0.24643303899926414</v>
      </c>
    </row>
    <row r="284" spans="1:7" s="6" customFormat="1" x14ac:dyDescent="0.2">
      <c r="A284" s="33"/>
      <c r="B284" s="22">
        <v>55</v>
      </c>
      <c r="C284" s="51" t="s">
        <v>24</v>
      </c>
      <c r="D284" s="88">
        <f>SUM(D285:D286)</f>
        <v>26584</v>
      </c>
      <c r="E284" s="139">
        <f>SUM(E285:E286)</f>
        <v>3101.96</v>
      </c>
      <c r="F284" s="163">
        <f t="shared" si="10"/>
        <v>23482.04</v>
      </c>
      <c r="G284" s="179">
        <f t="shared" si="8"/>
        <v>0.11668522419500452</v>
      </c>
    </row>
    <row r="285" spans="1:7" s="6" customFormat="1" x14ac:dyDescent="0.2">
      <c r="A285" s="33"/>
      <c r="B285" s="5">
        <v>5512</v>
      </c>
      <c r="C285" s="49" t="s">
        <v>30</v>
      </c>
      <c r="D285" s="87">
        <v>25914</v>
      </c>
      <c r="E285" s="124">
        <v>3101.96</v>
      </c>
      <c r="F285" s="168">
        <f t="shared" si="10"/>
        <v>22812.04</v>
      </c>
      <c r="G285" s="165">
        <f t="shared" si="8"/>
        <v>0.11970209153353401</v>
      </c>
    </row>
    <row r="286" spans="1:7" s="6" customFormat="1" x14ac:dyDescent="0.2">
      <c r="A286" s="33"/>
      <c r="B286" s="5">
        <v>5515</v>
      </c>
      <c r="C286" s="49" t="s">
        <v>29</v>
      </c>
      <c r="D286" s="87">
        <v>670</v>
      </c>
      <c r="E286" s="124">
        <v>0</v>
      </c>
      <c r="F286" s="168">
        <f t="shared" si="10"/>
        <v>670</v>
      </c>
      <c r="G286" s="165">
        <f t="shared" si="8"/>
        <v>0</v>
      </c>
    </row>
    <row r="287" spans="1:7" s="6" customFormat="1" x14ac:dyDescent="0.2">
      <c r="A287" s="33" t="s">
        <v>61</v>
      </c>
      <c r="B287" s="11" t="s">
        <v>174</v>
      </c>
      <c r="C287" s="72"/>
      <c r="D287" s="88">
        <f>SUM(D288+D292+D299)</f>
        <v>99991</v>
      </c>
      <c r="E287" s="139">
        <f>SUM(E288+E292+E299)</f>
        <v>6855.7000000000007</v>
      </c>
      <c r="F287" s="163">
        <f t="shared" si="10"/>
        <v>93135.3</v>
      </c>
      <c r="G287" s="179">
        <f t="shared" si="8"/>
        <v>6.8563170685361691E-2</v>
      </c>
    </row>
    <row r="288" spans="1:7" s="6" customFormat="1" x14ac:dyDescent="0.2">
      <c r="A288" s="33"/>
      <c r="B288" s="7">
        <v>50</v>
      </c>
      <c r="C288" s="50" t="s">
        <v>23</v>
      </c>
      <c r="D288" s="88">
        <f>SUM(D289+D291)</f>
        <v>52827</v>
      </c>
      <c r="E288" s="139">
        <f>SUM(E289+E291)</f>
        <v>3097.69</v>
      </c>
      <c r="F288" s="163">
        <f t="shared" si="10"/>
        <v>49729.31</v>
      </c>
      <c r="G288" s="179">
        <f t="shared" si="8"/>
        <v>5.8638385673992467E-2</v>
      </c>
    </row>
    <row r="289" spans="1:7" s="6" customFormat="1" x14ac:dyDescent="0.2">
      <c r="A289" s="33"/>
      <c r="B289" s="5">
        <v>500</v>
      </c>
      <c r="C289" s="49" t="s">
        <v>228</v>
      </c>
      <c r="D289" s="87">
        <f>SUM(D290)</f>
        <v>39423</v>
      </c>
      <c r="E289" s="149">
        <f>SUM(E290)</f>
        <v>2332.54</v>
      </c>
      <c r="F289" s="168">
        <f t="shared" si="10"/>
        <v>37090.46</v>
      </c>
      <c r="G289" s="165">
        <f t="shared" si="8"/>
        <v>5.9166983740456078E-2</v>
      </c>
    </row>
    <row r="290" spans="1:7" s="6" customFormat="1" x14ac:dyDescent="0.2">
      <c r="A290" s="33"/>
      <c r="B290" s="5">
        <v>5002</v>
      </c>
      <c r="C290" s="49" t="s">
        <v>236</v>
      </c>
      <c r="D290" s="87">
        <v>39423</v>
      </c>
      <c r="E290" s="124">
        <v>2332.54</v>
      </c>
      <c r="F290" s="168">
        <f t="shared" si="10"/>
        <v>37090.46</v>
      </c>
      <c r="G290" s="165">
        <f t="shared" si="8"/>
        <v>5.9166983740456078E-2</v>
      </c>
    </row>
    <row r="291" spans="1:7" s="6" customFormat="1" x14ac:dyDescent="0.2">
      <c r="A291" s="33"/>
      <c r="B291" s="5">
        <v>506</v>
      </c>
      <c r="C291" s="49" t="s">
        <v>229</v>
      </c>
      <c r="D291" s="87">
        <v>13404</v>
      </c>
      <c r="E291" s="124">
        <v>765.15</v>
      </c>
      <c r="F291" s="168">
        <f t="shared" si="10"/>
        <v>12638.85</v>
      </c>
      <c r="G291" s="165">
        <f t="shared" si="8"/>
        <v>5.7083706356311548E-2</v>
      </c>
    </row>
    <row r="292" spans="1:7" s="6" customFormat="1" x14ac:dyDescent="0.2">
      <c r="A292" s="33"/>
      <c r="B292" s="7">
        <v>55</v>
      </c>
      <c r="C292" s="50" t="s">
        <v>24</v>
      </c>
      <c r="D292" s="88">
        <f>SUM(D293:D298)</f>
        <v>30164</v>
      </c>
      <c r="E292" s="139">
        <f>SUM(E293:E298)</f>
        <v>3758.01</v>
      </c>
      <c r="F292" s="163">
        <f t="shared" si="10"/>
        <v>26405.989999999998</v>
      </c>
      <c r="G292" s="179">
        <f t="shared" si="8"/>
        <v>0.12458593024797773</v>
      </c>
    </row>
    <row r="293" spans="1:7" s="6" customFormat="1" x14ac:dyDescent="0.2">
      <c r="A293" s="33"/>
      <c r="B293" s="5">
        <v>5500</v>
      </c>
      <c r="C293" s="49" t="s">
        <v>25</v>
      </c>
      <c r="D293" s="87">
        <v>400</v>
      </c>
      <c r="E293" s="124">
        <v>9.56</v>
      </c>
      <c r="F293" s="168">
        <f t="shared" si="10"/>
        <v>390.44</v>
      </c>
      <c r="G293" s="165">
        <f t="shared" si="8"/>
        <v>2.3900000000000001E-2</v>
      </c>
    </row>
    <row r="294" spans="1:7" s="6" customFormat="1" x14ac:dyDescent="0.2">
      <c r="A294" s="33"/>
      <c r="B294" s="5">
        <v>5511</v>
      </c>
      <c r="C294" s="49" t="s">
        <v>230</v>
      </c>
      <c r="D294" s="87">
        <v>12264</v>
      </c>
      <c r="E294" s="124">
        <v>1101.19</v>
      </c>
      <c r="F294" s="168">
        <f t="shared" si="10"/>
        <v>11162.81</v>
      </c>
      <c r="G294" s="165">
        <f t="shared" si="8"/>
        <v>8.9790443574690154E-2</v>
      </c>
    </row>
    <row r="295" spans="1:7" s="6" customFormat="1" x14ac:dyDescent="0.2">
      <c r="A295" s="33"/>
      <c r="B295" s="5">
        <v>5513</v>
      </c>
      <c r="C295" s="49" t="s">
        <v>28</v>
      </c>
      <c r="D295" s="87">
        <v>10900</v>
      </c>
      <c r="E295" s="124">
        <v>2088.11</v>
      </c>
      <c r="F295" s="168">
        <f t="shared" si="10"/>
        <v>8811.89</v>
      </c>
      <c r="G295" s="165">
        <f t="shared" si="8"/>
        <v>0.19156972477064221</v>
      </c>
    </row>
    <row r="296" spans="1:7" s="6" customFormat="1" x14ac:dyDescent="0.2">
      <c r="A296" s="33"/>
      <c r="B296" s="5">
        <v>5515</v>
      </c>
      <c r="C296" s="49" t="s">
        <v>29</v>
      </c>
      <c r="D296" s="87">
        <v>5000</v>
      </c>
      <c r="E296" s="124">
        <v>559.15</v>
      </c>
      <c r="F296" s="168">
        <f t="shared" si="10"/>
        <v>4440.8500000000004</v>
      </c>
      <c r="G296" s="165">
        <f t="shared" si="8"/>
        <v>0.11183</v>
      </c>
    </row>
    <row r="297" spans="1:7" s="6" customFormat="1" x14ac:dyDescent="0.2">
      <c r="A297" s="33"/>
      <c r="B297" s="5">
        <v>5522</v>
      </c>
      <c r="C297" s="49" t="s">
        <v>95</v>
      </c>
      <c r="D297" s="87">
        <v>300</v>
      </c>
      <c r="E297" s="124">
        <v>0</v>
      </c>
      <c r="F297" s="168">
        <f t="shared" si="10"/>
        <v>300</v>
      </c>
      <c r="G297" s="165">
        <f t="shared" si="8"/>
        <v>0</v>
      </c>
    </row>
    <row r="298" spans="1:7" s="6" customFormat="1" x14ac:dyDescent="0.2">
      <c r="A298" s="33"/>
      <c r="B298" s="5">
        <v>5532</v>
      </c>
      <c r="C298" s="49" t="s">
        <v>93</v>
      </c>
      <c r="D298" s="87">
        <v>1300</v>
      </c>
      <c r="E298" s="124">
        <v>0</v>
      </c>
      <c r="F298" s="168">
        <f t="shared" si="10"/>
        <v>1300</v>
      </c>
      <c r="G298" s="165">
        <f t="shared" si="8"/>
        <v>0</v>
      </c>
    </row>
    <row r="299" spans="1:7" s="6" customFormat="1" x14ac:dyDescent="0.2">
      <c r="A299" s="33"/>
      <c r="B299" s="7">
        <v>15</v>
      </c>
      <c r="C299" s="62" t="s">
        <v>283</v>
      </c>
      <c r="D299" s="88">
        <f>SUM(D300)</f>
        <v>17000</v>
      </c>
      <c r="E299" s="139">
        <f>SUM(E300)</f>
        <v>0</v>
      </c>
      <c r="F299" s="163">
        <f t="shared" si="10"/>
        <v>17000</v>
      </c>
      <c r="G299" s="179">
        <f t="shared" si="8"/>
        <v>0</v>
      </c>
    </row>
    <row r="300" spans="1:7" s="6" customFormat="1" x14ac:dyDescent="0.2">
      <c r="A300" s="33"/>
      <c r="B300" s="5">
        <v>1551</v>
      </c>
      <c r="C300" s="49" t="s">
        <v>255</v>
      </c>
      <c r="D300" s="87">
        <f>SUM(D301:D302)</f>
        <v>17000</v>
      </c>
      <c r="E300" s="149">
        <f>SUM(E301:E302)</f>
        <v>0</v>
      </c>
      <c r="F300" s="168">
        <f t="shared" si="10"/>
        <v>17000</v>
      </c>
      <c r="G300" s="165">
        <f t="shared" si="8"/>
        <v>0</v>
      </c>
    </row>
    <row r="301" spans="1:7" s="6" customFormat="1" ht="25.5" x14ac:dyDescent="0.2">
      <c r="A301" s="33"/>
      <c r="B301" s="5"/>
      <c r="C301" s="63" t="s">
        <v>348</v>
      </c>
      <c r="D301" s="87">
        <v>11000</v>
      </c>
      <c r="E301" s="127">
        <v>0</v>
      </c>
      <c r="F301" s="168">
        <f t="shared" si="10"/>
        <v>11000</v>
      </c>
      <c r="G301" s="165">
        <f t="shared" si="8"/>
        <v>0</v>
      </c>
    </row>
    <row r="302" spans="1:7" s="6" customFormat="1" ht="39" thickBot="1" x14ac:dyDescent="0.25">
      <c r="A302" s="33"/>
      <c r="B302" s="5"/>
      <c r="C302" s="64" t="s">
        <v>332</v>
      </c>
      <c r="D302" s="87">
        <v>6000</v>
      </c>
      <c r="E302" s="127">
        <v>0</v>
      </c>
      <c r="F302" s="168">
        <f t="shared" si="10"/>
        <v>6000</v>
      </c>
      <c r="G302" s="165">
        <f t="shared" si="8"/>
        <v>0</v>
      </c>
    </row>
    <row r="303" spans="1:7" ht="13.5" thickBot="1" x14ac:dyDescent="0.25">
      <c r="A303" s="44" t="s">
        <v>62</v>
      </c>
      <c r="B303" s="4" t="s">
        <v>175</v>
      </c>
      <c r="C303" s="183"/>
      <c r="D303" s="112">
        <f>SUM(D304+D307+D310)</f>
        <v>92299</v>
      </c>
      <c r="E303" s="138">
        <f>SUM(E304+E307+E310)</f>
        <v>13269.43</v>
      </c>
      <c r="F303" s="177">
        <f t="shared" si="10"/>
        <v>79029.570000000007</v>
      </c>
      <c r="G303" s="175">
        <f t="shared" si="8"/>
        <v>0.14376569626973207</v>
      </c>
    </row>
    <row r="304" spans="1:7" s="6" customFormat="1" x14ac:dyDescent="0.2">
      <c r="A304" s="33" t="s">
        <v>63</v>
      </c>
      <c r="B304" s="7" t="s">
        <v>176</v>
      </c>
      <c r="C304" s="72"/>
      <c r="D304" s="88">
        <f>SUM(D305)</f>
        <v>20000</v>
      </c>
      <c r="E304" s="139">
        <f>SUM(E305)</f>
        <v>0</v>
      </c>
      <c r="F304" s="163">
        <f t="shared" si="10"/>
        <v>20000</v>
      </c>
      <c r="G304" s="179">
        <f t="shared" si="8"/>
        <v>0</v>
      </c>
    </row>
    <row r="305" spans="1:7" s="6" customFormat="1" x14ac:dyDescent="0.2">
      <c r="A305" s="33"/>
      <c r="B305" s="21">
        <v>4502</v>
      </c>
      <c r="C305" s="52" t="s">
        <v>132</v>
      </c>
      <c r="D305" s="88">
        <f>SUM(D306)</f>
        <v>20000</v>
      </c>
      <c r="E305" s="139">
        <f>SUM(E306)</f>
        <v>0</v>
      </c>
      <c r="F305" s="163">
        <f t="shared" si="10"/>
        <v>20000</v>
      </c>
      <c r="G305" s="179">
        <f t="shared" si="8"/>
        <v>0</v>
      </c>
    </row>
    <row r="306" spans="1:7" x14ac:dyDescent="0.2">
      <c r="A306" s="35"/>
      <c r="B306" s="19"/>
      <c r="C306" s="53" t="s">
        <v>326</v>
      </c>
      <c r="D306" s="87">
        <v>20000</v>
      </c>
      <c r="E306" s="124">
        <v>0</v>
      </c>
      <c r="F306" s="168">
        <f t="shared" si="10"/>
        <v>20000</v>
      </c>
      <c r="G306" s="165">
        <f t="shared" si="8"/>
        <v>0</v>
      </c>
    </row>
    <row r="307" spans="1:7" s="6" customFormat="1" x14ac:dyDescent="0.2">
      <c r="A307" s="33" t="s">
        <v>64</v>
      </c>
      <c r="B307" s="7" t="s">
        <v>177</v>
      </c>
      <c r="C307" s="72"/>
      <c r="D307" s="88">
        <f>SUM(D308)</f>
        <v>48914</v>
      </c>
      <c r="E307" s="139">
        <f>SUM(E308)</f>
        <v>10289.81</v>
      </c>
      <c r="F307" s="163">
        <f t="shared" si="10"/>
        <v>38624.19</v>
      </c>
      <c r="G307" s="179">
        <f t="shared" si="8"/>
        <v>0.21036533507789179</v>
      </c>
    </row>
    <row r="308" spans="1:7" s="6" customFormat="1" x14ac:dyDescent="0.2">
      <c r="A308" s="33"/>
      <c r="B308" s="7">
        <v>55</v>
      </c>
      <c r="C308" s="50" t="s">
        <v>24</v>
      </c>
      <c r="D308" s="88">
        <f>SUM(D309)</f>
        <v>48914</v>
      </c>
      <c r="E308" s="139">
        <f>SUM(E309)</f>
        <v>10289.81</v>
      </c>
      <c r="F308" s="163">
        <f t="shared" si="10"/>
        <v>38624.19</v>
      </c>
      <c r="G308" s="179">
        <f t="shared" si="8"/>
        <v>0.21036533507789179</v>
      </c>
    </row>
    <row r="309" spans="1:7" s="8" customFormat="1" x14ac:dyDescent="0.2">
      <c r="A309" s="45"/>
      <c r="B309" s="5">
        <v>5512</v>
      </c>
      <c r="C309" s="49" t="s">
        <v>30</v>
      </c>
      <c r="D309" s="87">
        <v>48914</v>
      </c>
      <c r="E309" s="124">
        <v>10289.81</v>
      </c>
      <c r="F309" s="168">
        <f t="shared" si="10"/>
        <v>38624.19</v>
      </c>
      <c r="G309" s="165">
        <f t="shared" si="8"/>
        <v>0.21036533507789179</v>
      </c>
    </row>
    <row r="310" spans="1:7" s="8" customFormat="1" x14ac:dyDescent="0.2">
      <c r="A310" s="33" t="s">
        <v>65</v>
      </c>
      <c r="B310" s="7" t="s">
        <v>440</v>
      </c>
      <c r="C310" s="150"/>
      <c r="D310" s="88">
        <f>SUM(D311+D321+D324)</f>
        <v>23385</v>
      </c>
      <c r="E310" s="139">
        <f>SUM(E311+E321+E324)</f>
        <v>2979.62</v>
      </c>
      <c r="F310" s="163">
        <f t="shared" si="10"/>
        <v>20405.38</v>
      </c>
      <c r="G310" s="179">
        <f t="shared" si="8"/>
        <v>0.12741586487064357</v>
      </c>
    </row>
    <row r="311" spans="1:7" s="6" customFormat="1" x14ac:dyDescent="0.2">
      <c r="A311" s="33" t="s">
        <v>65</v>
      </c>
      <c r="B311" s="7" t="s">
        <v>193</v>
      </c>
      <c r="C311" s="72"/>
      <c r="D311" s="88">
        <f>SUM(D312+D316)</f>
        <v>12985</v>
      </c>
      <c r="E311" s="139">
        <f>SUM(E312+E316)</f>
        <v>1011.28</v>
      </c>
      <c r="F311" s="163">
        <f t="shared" si="10"/>
        <v>11973.72</v>
      </c>
      <c r="G311" s="179">
        <f t="shared" si="8"/>
        <v>7.7880631497882172E-2</v>
      </c>
    </row>
    <row r="312" spans="1:7" s="6" customFormat="1" x14ac:dyDescent="0.2">
      <c r="A312" s="33"/>
      <c r="B312" s="7">
        <v>50</v>
      </c>
      <c r="C312" s="50" t="s">
        <v>23</v>
      </c>
      <c r="D312" s="88">
        <f>SUM(D313+D315)</f>
        <v>11304</v>
      </c>
      <c r="E312" s="139">
        <f>SUM(E313+E315)</f>
        <v>942.02</v>
      </c>
      <c r="F312" s="163">
        <f t="shared" si="10"/>
        <v>10361.98</v>
      </c>
      <c r="G312" s="179">
        <f t="shared" si="8"/>
        <v>8.3335102618542101E-2</v>
      </c>
    </row>
    <row r="313" spans="1:7" s="6" customFormat="1" x14ac:dyDescent="0.2">
      <c r="A313" s="33"/>
      <c r="B313" s="5">
        <v>500</v>
      </c>
      <c r="C313" s="49" t="s">
        <v>228</v>
      </c>
      <c r="D313" s="87">
        <f>SUM(D314)</f>
        <v>8436</v>
      </c>
      <c r="E313" s="149">
        <f>SUM(E314)</f>
        <v>703</v>
      </c>
      <c r="F313" s="168">
        <f t="shared" si="10"/>
        <v>7733</v>
      </c>
      <c r="G313" s="165">
        <f t="shared" si="8"/>
        <v>8.3333333333333329E-2</v>
      </c>
    </row>
    <row r="314" spans="1:7" s="6" customFormat="1" x14ac:dyDescent="0.2">
      <c r="A314" s="33"/>
      <c r="B314" s="5">
        <v>5002</v>
      </c>
      <c r="C314" s="49" t="s">
        <v>236</v>
      </c>
      <c r="D314" s="87">
        <v>8436</v>
      </c>
      <c r="E314" s="124">
        <v>703</v>
      </c>
      <c r="F314" s="168">
        <f t="shared" si="10"/>
        <v>7733</v>
      </c>
      <c r="G314" s="165">
        <f t="shared" si="8"/>
        <v>8.3333333333333329E-2</v>
      </c>
    </row>
    <row r="315" spans="1:7" s="6" customFormat="1" x14ac:dyDescent="0.2">
      <c r="A315" s="33"/>
      <c r="B315" s="5">
        <v>506</v>
      </c>
      <c r="C315" s="49" t="s">
        <v>229</v>
      </c>
      <c r="D315" s="87">
        <v>2868</v>
      </c>
      <c r="E315" s="124">
        <v>239.02</v>
      </c>
      <c r="F315" s="168">
        <f t="shared" si="10"/>
        <v>2628.98</v>
      </c>
      <c r="G315" s="165">
        <f t="shared" si="8"/>
        <v>8.3340306834030681E-2</v>
      </c>
    </row>
    <row r="316" spans="1:7" s="6" customFormat="1" x14ac:dyDescent="0.2">
      <c r="A316" s="33"/>
      <c r="B316" s="7">
        <v>55</v>
      </c>
      <c r="C316" s="50" t="s">
        <v>24</v>
      </c>
      <c r="D316" s="88">
        <f>SUM(D317:D320)</f>
        <v>1681</v>
      </c>
      <c r="E316" s="139">
        <f>SUM(E317:E320)</f>
        <v>69.259999999999991</v>
      </c>
      <c r="F316" s="163">
        <f t="shared" si="10"/>
        <v>1611.74</v>
      </c>
      <c r="G316" s="179">
        <f t="shared" si="8"/>
        <v>4.120166567519333E-2</v>
      </c>
    </row>
    <row r="317" spans="1:7" s="6" customFormat="1" x14ac:dyDescent="0.2">
      <c r="A317" s="33"/>
      <c r="B317" s="5">
        <v>5500</v>
      </c>
      <c r="C317" s="49" t="s">
        <v>25</v>
      </c>
      <c r="D317" s="87">
        <v>160</v>
      </c>
      <c r="E317" s="124">
        <v>9.7100000000000009</v>
      </c>
      <c r="F317" s="168">
        <f t="shared" si="10"/>
        <v>150.29</v>
      </c>
      <c r="G317" s="165">
        <f t="shared" si="8"/>
        <v>6.0687500000000005E-2</v>
      </c>
    </row>
    <row r="318" spans="1:7" s="6" customFormat="1" x14ac:dyDescent="0.2">
      <c r="A318" s="33"/>
      <c r="B318" s="5">
        <v>5511</v>
      </c>
      <c r="C318" s="49" t="s">
        <v>230</v>
      </c>
      <c r="D318" s="87">
        <v>1101</v>
      </c>
      <c r="E318" s="124">
        <v>59.55</v>
      </c>
      <c r="F318" s="168">
        <f t="shared" si="10"/>
        <v>1041.45</v>
      </c>
      <c r="G318" s="165">
        <f t="shared" si="8"/>
        <v>5.4087193460490464E-2</v>
      </c>
    </row>
    <row r="319" spans="1:7" s="6" customFormat="1" x14ac:dyDescent="0.2">
      <c r="A319" s="33"/>
      <c r="B319" s="5">
        <v>5515</v>
      </c>
      <c r="C319" s="49" t="s">
        <v>29</v>
      </c>
      <c r="D319" s="87">
        <v>320</v>
      </c>
      <c r="E319" s="124">
        <v>0</v>
      </c>
      <c r="F319" s="168">
        <f t="shared" si="10"/>
        <v>320</v>
      </c>
      <c r="G319" s="165">
        <f t="shared" si="8"/>
        <v>0</v>
      </c>
    </row>
    <row r="320" spans="1:7" s="6" customFormat="1" x14ac:dyDescent="0.2">
      <c r="A320" s="33"/>
      <c r="B320" s="5">
        <v>5532</v>
      </c>
      <c r="C320" s="49" t="s">
        <v>93</v>
      </c>
      <c r="D320" s="87">
        <v>100</v>
      </c>
      <c r="E320" s="124">
        <v>0</v>
      </c>
      <c r="F320" s="168">
        <f t="shared" si="10"/>
        <v>100</v>
      </c>
      <c r="G320" s="165">
        <f t="shared" si="8"/>
        <v>0</v>
      </c>
    </row>
    <row r="321" spans="1:7" x14ac:dyDescent="0.2">
      <c r="A321" s="33" t="s">
        <v>65</v>
      </c>
      <c r="B321" s="7" t="s">
        <v>194</v>
      </c>
      <c r="C321" s="73"/>
      <c r="D321" s="88">
        <f>SUM(D322)</f>
        <v>3500</v>
      </c>
      <c r="E321" s="139">
        <f>SUM(E322)</f>
        <v>0</v>
      </c>
      <c r="F321" s="163">
        <f t="shared" si="10"/>
        <v>3500</v>
      </c>
      <c r="G321" s="179">
        <f t="shared" si="8"/>
        <v>0</v>
      </c>
    </row>
    <row r="322" spans="1:7" s="6" customFormat="1" x14ac:dyDescent="0.2">
      <c r="A322" s="33"/>
      <c r="B322" s="7">
        <v>55</v>
      </c>
      <c r="C322" s="50" t="s">
        <v>24</v>
      </c>
      <c r="D322" s="88">
        <f>SUM(D323)</f>
        <v>3500</v>
      </c>
      <c r="E322" s="139">
        <f>SUM(E323)</f>
        <v>0</v>
      </c>
      <c r="F322" s="163">
        <f t="shared" si="10"/>
        <v>3500</v>
      </c>
      <c r="G322" s="179">
        <f t="shared" si="8"/>
        <v>0</v>
      </c>
    </row>
    <row r="323" spans="1:7" s="6" customFormat="1" x14ac:dyDescent="0.2">
      <c r="A323" s="33"/>
      <c r="B323" s="5">
        <v>5512</v>
      </c>
      <c r="C323" s="49" t="s">
        <v>30</v>
      </c>
      <c r="D323" s="87">
        <v>3500</v>
      </c>
      <c r="E323" s="124">
        <v>0</v>
      </c>
      <c r="F323" s="168">
        <f t="shared" si="10"/>
        <v>3500</v>
      </c>
      <c r="G323" s="165">
        <f t="shared" si="8"/>
        <v>0</v>
      </c>
    </row>
    <row r="324" spans="1:7" x14ac:dyDescent="0.2">
      <c r="A324" s="33" t="s">
        <v>65</v>
      </c>
      <c r="B324" s="7" t="s">
        <v>195</v>
      </c>
      <c r="C324" s="73"/>
      <c r="D324" s="88">
        <f>SUM(D325)</f>
        <v>6900</v>
      </c>
      <c r="E324" s="139">
        <f>SUM(E325)</f>
        <v>1968.34</v>
      </c>
      <c r="F324" s="163">
        <f t="shared" si="10"/>
        <v>4931.66</v>
      </c>
      <c r="G324" s="179">
        <f t="shared" ref="G324:G387" si="11">SUM(E324/D324)</f>
        <v>0.28526666666666667</v>
      </c>
    </row>
    <row r="325" spans="1:7" s="6" customFormat="1" x14ac:dyDescent="0.2">
      <c r="A325" s="33"/>
      <c r="B325" s="7">
        <v>55</v>
      </c>
      <c r="C325" s="50" t="s">
        <v>24</v>
      </c>
      <c r="D325" s="88">
        <f>SUM(D326:D327)</f>
        <v>6900</v>
      </c>
      <c r="E325" s="139">
        <f>SUM(E326:E327)</f>
        <v>1968.34</v>
      </c>
      <c r="F325" s="163">
        <f t="shared" si="10"/>
        <v>4931.66</v>
      </c>
      <c r="G325" s="179">
        <f t="shared" si="11"/>
        <v>0.28526666666666667</v>
      </c>
    </row>
    <row r="326" spans="1:7" s="6" customFormat="1" x14ac:dyDescent="0.2">
      <c r="A326" s="33"/>
      <c r="B326" s="5">
        <v>5511</v>
      </c>
      <c r="C326" s="49" t="s">
        <v>230</v>
      </c>
      <c r="D326" s="87">
        <v>6800</v>
      </c>
      <c r="E326" s="149">
        <v>1968.34</v>
      </c>
      <c r="F326" s="168">
        <f t="shared" si="10"/>
        <v>4831.66</v>
      </c>
      <c r="G326" s="165">
        <f t="shared" si="11"/>
        <v>0.28946176470588236</v>
      </c>
    </row>
    <row r="327" spans="1:7" s="6" customFormat="1" ht="13.5" thickBot="1" x14ac:dyDescent="0.25">
      <c r="A327" s="33"/>
      <c r="B327" s="5">
        <v>5539</v>
      </c>
      <c r="C327" s="49" t="s">
        <v>257</v>
      </c>
      <c r="D327" s="87">
        <v>100</v>
      </c>
      <c r="E327" s="124">
        <v>0</v>
      </c>
      <c r="F327" s="168">
        <f t="shared" si="10"/>
        <v>100</v>
      </c>
      <c r="G327" s="165">
        <f t="shared" si="11"/>
        <v>0</v>
      </c>
    </row>
    <row r="328" spans="1:7" ht="13.5" thickBot="1" x14ac:dyDescent="0.25">
      <c r="A328" s="44" t="s">
        <v>67</v>
      </c>
      <c r="B328" s="4" t="s">
        <v>178</v>
      </c>
      <c r="C328" s="183"/>
      <c r="D328" s="112">
        <f>SUM(D329+D331)</f>
        <v>6113</v>
      </c>
      <c r="E328" s="138">
        <f>SUM(E329+E331)</f>
        <v>0</v>
      </c>
      <c r="F328" s="177">
        <f t="shared" ref="F328:F391" si="12">SUM(D328-E328)</f>
        <v>6113</v>
      </c>
      <c r="G328" s="175">
        <f t="shared" si="11"/>
        <v>0</v>
      </c>
    </row>
    <row r="329" spans="1:7" s="6" customFormat="1" x14ac:dyDescent="0.2">
      <c r="A329" s="33" t="s">
        <v>68</v>
      </c>
      <c r="B329" s="7" t="s">
        <v>284</v>
      </c>
      <c r="C329" s="72"/>
      <c r="D329" s="88">
        <f>SUM(D330)</f>
        <v>5813</v>
      </c>
      <c r="E329" s="139">
        <f>SUM(E330)</f>
        <v>0</v>
      </c>
      <c r="F329" s="163">
        <f t="shared" si="12"/>
        <v>5813</v>
      </c>
      <c r="G329" s="179">
        <f t="shared" si="11"/>
        <v>0</v>
      </c>
    </row>
    <row r="330" spans="1:7" s="6" customFormat="1" x14ac:dyDescent="0.2">
      <c r="A330" s="33"/>
      <c r="B330" s="21">
        <v>4500</v>
      </c>
      <c r="C330" s="52" t="s">
        <v>152</v>
      </c>
      <c r="D330" s="88">
        <v>5813</v>
      </c>
      <c r="E330" s="126">
        <v>0</v>
      </c>
      <c r="F330" s="163">
        <f t="shared" si="12"/>
        <v>5813</v>
      </c>
      <c r="G330" s="179">
        <f t="shared" si="11"/>
        <v>0</v>
      </c>
    </row>
    <row r="331" spans="1:7" s="8" customFormat="1" x14ac:dyDescent="0.2">
      <c r="A331" s="33" t="s">
        <v>92</v>
      </c>
      <c r="B331" s="7" t="s">
        <v>196</v>
      </c>
      <c r="C331" s="72"/>
      <c r="D331" s="88">
        <f>SUM(D332)</f>
        <v>300</v>
      </c>
      <c r="E331" s="139">
        <f>SUM(E332)</f>
        <v>0</v>
      </c>
      <c r="F331" s="163">
        <f t="shared" si="12"/>
        <v>300</v>
      </c>
      <c r="G331" s="179">
        <f t="shared" si="11"/>
        <v>0</v>
      </c>
    </row>
    <row r="332" spans="1:7" s="6" customFormat="1" x14ac:dyDescent="0.2">
      <c r="A332" s="33"/>
      <c r="B332" s="7">
        <v>55</v>
      </c>
      <c r="C332" s="50" t="s">
        <v>24</v>
      </c>
      <c r="D332" s="88">
        <f>SUM(D333)</f>
        <v>300</v>
      </c>
      <c r="E332" s="139">
        <f>SUM(E333)</f>
        <v>0</v>
      </c>
      <c r="F332" s="163">
        <f t="shared" si="12"/>
        <v>300</v>
      </c>
      <c r="G332" s="179">
        <f t="shared" si="11"/>
        <v>0</v>
      </c>
    </row>
    <row r="333" spans="1:7" ht="13.5" thickBot="1" x14ac:dyDescent="0.25">
      <c r="A333" s="35"/>
      <c r="B333" s="5">
        <v>5526</v>
      </c>
      <c r="C333" s="49" t="s">
        <v>8</v>
      </c>
      <c r="D333" s="87">
        <v>300</v>
      </c>
      <c r="E333" s="124">
        <v>0</v>
      </c>
      <c r="F333" s="168">
        <f t="shared" si="12"/>
        <v>300</v>
      </c>
      <c r="G333" s="165">
        <f t="shared" si="11"/>
        <v>0</v>
      </c>
    </row>
    <row r="334" spans="1:7" ht="13.5" thickBot="1" x14ac:dyDescent="0.25">
      <c r="A334" s="44" t="s">
        <v>69</v>
      </c>
      <c r="B334" s="4" t="s">
        <v>179</v>
      </c>
      <c r="C334" s="183"/>
      <c r="D334" s="112">
        <f>SUM(D335+D370+D383+D402+D431+D438+D480+D498+D563+D576+D587+D599)</f>
        <v>1501561</v>
      </c>
      <c r="E334" s="138">
        <f>SUM(E335+E370+E383+E402+E431+E438+E480+E498+E563+E576+E587+E599)</f>
        <v>98492.590000000011</v>
      </c>
      <c r="F334" s="177">
        <f t="shared" si="12"/>
        <v>1403068.41</v>
      </c>
      <c r="G334" s="175">
        <f t="shared" si="11"/>
        <v>6.5593465733326861E-2</v>
      </c>
    </row>
    <row r="335" spans="1:7" x14ac:dyDescent="0.2">
      <c r="A335" s="33" t="s">
        <v>70</v>
      </c>
      <c r="B335" s="7" t="s">
        <v>441</v>
      </c>
      <c r="C335" s="184"/>
      <c r="D335" s="151">
        <f>SUM(D336+D352+D362)</f>
        <v>258264</v>
      </c>
      <c r="E335" s="144">
        <f>SUM(E336+E352+E362)</f>
        <v>28162.699999999997</v>
      </c>
      <c r="F335" s="163">
        <f t="shared" si="12"/>
        <v>230101.3</v>
      </c>
      <c r="G335" s="179">
        <f t="shared" si="11"/>
        <v>0.1090461698107363</v>
      </c>
    </row>
    <row r="336" spans="1:7" s="6" customFormat="1" x14ac:dyDescent="0.2">
      <c r="A336" s="33" t="s">
        <v>70</v>
      </c>
      <c r="B336" s="7" t="s">
        <v>251</v>
      </c>
      <c r="C336" s="72"/>
      <c r="D336" s="114">
        <f>SUM(D337+D341+D349)</f>
        <v>191191</v>
      </c>
      <c r="E336" s="139">
        <f>SUM(E337+E341+E349)</f>
        <v>20324.53</v>
      </c>
      <c r="F336" s="163">
        <f t="shared" si="12"/>
        <v>170866.47</v>
      </c>
      <c r="G336" s="179">
        <f t="shared" si="11"/>
        <v>0.10630484698547525</v>
      </c>
    </row>
    <row r="337" spans="1:7" s="6" customFormat="1" x14ac:dyDescent="0.2">
      <c r="A337" s="33"/>
      <c r="B337" s="7">
        <v>50</v>
      </c>
      <c r="C337" s="50" t="s">
        <v>23</v>
      </c>
      <c r="D337" s="114">
        <f>SUM(D338+D340)</f>
        <v>66169</v>
      </c>
      <c r="E337" s="139">
        <f>SUM(E338+E340)</f>
        <v>5570.65</v>
      </c>
      <c r="F337" s="163">
        <f t="shared" si="12"/>
        <v>60598.35</v>
      </c>
      <c r="G337" s="179">
        <f t="shared" si="11"/>
        <v>8.4188215025162841E-2</v>
      </c>
    </row>
    <row r="338" spans="1:7" s="6" customFormat="1" x14ac:dyDescent="0.2">
      <c r="A338" s="33"/>
      <c r="B338" s="5">
        <v>500</v>
      </c>
      <c r="C338" s="49" t="s">
        <v>228</v>
      </c>
      <c r="D338" s="113">
        <f>SUM(D339)</f>
        <v>49380</v>
      </c>
      <c r="E338" s="149">
        <f>SUM(E339)</f>
        <v>4269.21</v>
      </c>
      <c r="F338" s="168">
        <f t="shared" si="12"/>
        <v>45110.79</v>
      </c>
      <c r="G338" s="165">
        <f t="shared" si="11"/>
        <v>8.6456257594167682E-2</v>
      </c>
    </row>
    <row r="339" spans="1:7" s="6" customFormat="1" x14ac:dyDescent="0.2">
      <c r="A339" s="33"/>
      <c r="B339" s="5">
        <v>5002</v>
      </c>
      <c r="C339" s="49" t="s">
        <v>236</v>
      </c>
      <c r="D339" s="113">
        <v>49380</v>
      </c>
      <c r="E339" s="124">
        <v>4269.21</v>
      </c>
      <c r="F339" s="168">
        <f t="shared" si="12"/>
        <v>45110.79</v>
      </c>
      <c r="G339" s="165">
        <f t="shared" si="11"/>
        <v>8.6456257594167682E-2</v>
      </c>
    </row>
    <row r="340" spans="1:7" s="6" customFormat="1" x14ac:dyDescent="0.2">
      <c r="A340" s="33"/>
      <c r="B340" s="5">
        <v>506</v>
      </c>
      <c r="C340" s="49" t="s">
        <v>229</v>
      </c>
      <c r="D340" s="113">
        <v>16789</v>
      </c>
      <c r="E340" s="124">
        <v>1301.44</v>
      </c>
      <c r="F340" s="168">
        <f t="shared" si="12"/>
        <v>15487.56</v>
      </c>
      <c r="G340" s="165">
        <f t="shared" si="11"/>
        <v>7.7517422121627252E-2</v>
      </c>
    </row>
    <row r="341" spans="1:7" s="6" customFormat="1" x14ac:dyDescent="0.2">
      <c r="A341" s="33"/>
      <c r="B341" s="7">
        <v>55</v>
      </c>
      <c r="C341" s="50" t="s">
        <v>24</v>
      </c>
      <c r="D341" s="114">
        <f>SUM(D342:D348)</f>
        <v>115022</v>
      </c>
      <c r="E341" s="139">
        <f>SUM(E342:E348)</f>
        <v>14753.880000000001</v>
      </c>
      <c r="F341" s="163">
        <f t="shared" si="12"/>
        <v>100268.12</v>
      </c>
      <c r="G341" s="179">
        <f t="shared" si="11"/>
        <v>0.12827007007355115</v>
      </c>
    </row>
    <row r="342" spans="1:7" s="6" customFormat="1" x14ac:dyDescent="0.2">
      <c r="A342" s="33"/>
      <c r="B342" s="5">
        <v>5500</v>
      </c>
      <c r="C342" s="49" t="s">
        <v>25</v>
      </c>
      <c r="D342" s="113">
        <v>785</v>
      </c>
      <c r="E342" s="124">
        <v>73.62</v>
      </c>
      <c r="F342" s="168">
        <f t="shared" si="12"/>
        <v>711.38</v>
      </c>
      <c r="G342" s="165">
        <f t="shared" si="11"/>
        <v>9.3783439490445861E-2</v>
      </c>
    </row>
    <row r="343" spans="1:7" s="6" customFormat="1" x14ac:dyDescent="0.2">
      <c r="A343" s="33"/>
      <c r="B343" s="5">
        <v>5504</v>
      </c>
      <c r="C343" s="49" t="s">
        <v>27</v>
      </c>
      <c r="D343" s="113">
        <v>650</v>
      </c>
      <c r="E343" s="124">
        <v>0</v>
      </c>
      <c r="F343" s="168">
        <f t="shared" si="12"/>
        <v>650</v>
      </c>
      <c r="G343" s="165">
        <f t="shared" si="11"/>
        <v>0</v>
      </c>
    </row>
    <row r="344" spans="1:7" s="6" customFormat="1" x14ac:dyDescent="0.2">
      <c r="A344" s="33"/>
      <c r="B344" s="5">
        <v>5511</v>
      </c>
      <c r="C344" s="49" t="s">
        <v>230</v>
      </c>
      <c r="D344" s="113">
        <v>108489</v>
      </c>
      <c r="E344" s="124">
        <v>12567.2</v>
      </c>
      <c r="F344" s="168">
        <f t="shared" si="12"/>
        <v>95921.8</v>
      </c>
      <c r="G344" s="165">
        <f t="shared" si="11"/>
        <v>0.11583847210316255</v>
      </c>
    </row>
    <row r="345" spans="1:7" s="6" customFormat="1" x14ac:dyDescent="0.2">
      <c r="A345" s="33"/>
      <c r="B345" s="5">
        <v>5513</v>
      </c>
      <c r="C345" s="49" t="s">
        <v>28</v>
      </c>
      <c r="D345" s="113">
        <v>704</v>
      </c>
      <c r="E345" s="124">
        <v>64</v>
      </c>
      <c r="F345" s="168">
        <f t="shared" si="12"/>
        <v>640</v>
      </c>
      <c r="G345" s="165">
        <f t="shared" si="11"/>
        <v>9.0909090909090912E-2</v>
      </c>
    </row>
    <row r="346" spans="1:7" s="6" customFormat="1" x14ac:dyDescent="0.2">
      <c r="A346" s="33"/>
      <c r="B346" s="5">
        <v>5514</v>
      </c>
      <c r="C346" s="49" t="s">
        <v>231</v>
      </c>
      <c r="D346" s="113">
        <v>650</v>
      </c>
      <c r="E346" s="124">
        <v>50</v>
      </c>
      <c r="F346" s="168">
        <f t="shared" si="12"/>
        <v>600</v>
      </c>
      <c r="G346" s="165">
        <f t="shared" si="11"/>
        <v>7.6923076923076927E-2</v>
      </c>
    </row>
    <row r="347" spans="1:7" s="6" customFormat="1" x14ac:dyDescent="0.2">
      <c r="A347" s="33"/>
      <c r="B347" s="5">
        <v>5515</v>
      </c>
      <c r="C347" s="49" t="s">
        <v>29</v>
      </c>
      <c r="D347" s="113">
        <v>3631</v>
      </c>
      <c r="E347" s="124">
        <v>1999.06</v>
      </c>
      <c r="F347" s="168">
        <f t="shared" si="12"/>
        <v>1631.94</v>
      </c>
      <c r="G347" s="165">
        <f t="shared" si="11"/>
        <v>0.55055356651060317</v>
      </c>
    </row>
    <row r="348" spans="1:7" s="6" customFormat="1" x14ac:dyDescent="0.2">
      <c r="A348" s="33"/>
      <c r="B348" s="5">
        <v>5522</v>
      </c>
      <c r="C348" s="49" t="s">
        <v>95</v>
      </c>
      <c r="D348" s="113">
        <v>113</v>
      </c>
      <c r="E348" s="124">
        <v>0</v>
      </c>
      <c r="F348" s="168">
        <f t="shared" si="12"/>
        <v>113</v>
      </c>
      <c r="G348" s="165">
        <f t="shared" si="11"/>
        <v>0</v>
      </c>
    </row>
    <row r="349" spans="1:7" s="6" customFormat="1" x14ac:dyDescent="0.2">
      <c r="A349" s="33"/>
      <c r="B349" s="7">
        <v>15</v>
      </c>
      <c r="C349" s="50" t="s">
        <v>283</v>
      </c>
      <c r="D349" s="114">
        <f>SUM(D350)</f>
        <v>10000</v>
      </c>
      <c r="E349" s="139">
        <f>SUM(E350)</f>
        <v>0</v>
      </c>
      <c r="F349" s="163">
        <f t="shared" si="12"/>
        <v>10000</v>
      </c>
      <c r="G349" s="179">
        <f t="shared" si="11"/>
        <v>0</v>
      </c>
    </row>
    <row r="350" spans="1:7" s="6" customFormat="1" x14ac:dyDescent="0.2">
      <c r="A350" s="33"/>
      <c r="B350" s="5">
        <v>1551</v>
      </c>
      <c r="C350" s="49" t="s">
        <v>255</v>
      </c>
      <c r="D350" s="113">
        <f>SUM(D351)</f>
        <v>10000</v>
      </c>
      <c r="E350" s="149">
        <f>SUM(E351)</f>
        <v>0</v>
      </c>
      <c r="F350" s="168">
        <f t="shared" si="12"/>
        <v>10000</v>
      </c>
      <c r="G350" s="165">
        <f t="shared" si="11"/>
        <v>0</v>
      </c>
    </row>
    <row r="351" spans="1:7" s="6" customFormat="1" ht="38.25" x14ac:dyDescent="0.2">
      <c r="A351" s="33"/>
      <c r="B351" s="5"/>
      <c r="C351" s="65" t="s">
        <v>333</v>
      </c>
      <c r="D351" s="113">
        <v>10000</v>
      </c>
      <c r="E351" s="124">
        <v>0</v>
      </c>
      <c r="F351" s="168">
        <f t="shared" si="12"/>
        <v>10000</v>
      </c>
      <c r="G351" s="165">
        <f t="shared" si="11"/>
        <v>0</v>
      </c>
    </row>
    <row r="352" spans="1:7" x14ac:dyDescent="0.2">
      <c r="A352" s="33" t="s">
        <v>70</v>
      </c>
      <c r="B352" s="7" t="s">
        <v>197</v>
      </c>
      <c r="C352" s="72"/>
      <c r="D352" s="115">
        <f>SUM(D353+D360)</f>
        <v>66069</v>
      </c>
      <c r="E352" s="159">
        <f>SUM(E353+E360)</f>
        <v>7838.17</v>
      </c>
      <c r="F352" s="163">
        <f t="shared" si="12"/>
        <v>58230.83</v>
      </c>
      <c r="G352" s="179">
        <f t="shared" si="11"/>
        <v>0.11863612284127201</v>
      </c>
    </row>
    <row r="353" spans="1:7" s="6" customFormat="1" x14ac:dyDescent="0.2">
      <c r="A353" s="33"/>
      <c r="B353" s="21">
        <v>4500</v>
      </c>
      <c r="C353" s="52" t="s">
        <v>152</v>
      </c>
      <c r="D353" s="115">
        <f>SUM(D354:D359)</f>
        <v>66069</v>
      </c>
      <c r="E353" s="159">
        <f>SUM(E354:E359)</f>
        <v>7820</v>
      </c>
      <c r="F353" s="163">
        <f t="shared" si="12"/>
        <v>58249</v>
      </c>
      <c r="G353" s="179">
        <f t="shared" si="11"/>
        <v>0.11836110732718824</v>
      </c>
    </row>
    <row r="354" spans="1:7" x14ac:dyDescent="0.2">
      <c r="A354" s="35"/>
      <c r="B354" s="19"/>
      <c r="C354" s="53" t="s">
        <v>318</v>
      </c>
      <c r="D354" s="118">
        <v>52998.5</v>
      </c>
      <c r="E354" s="124">
        <v>6970</v>
      </c>
      <c r="F354" s="168">
        <f t="shared" si="12"/>
        <v>46028.5</v>
      </c>
      <c r="G354" s="165">
        <f t="shared" si="11"/>
        <v>0.1315131560327179</v>
      </c>
    </row>
    <row r="355" spans="1:7" x14ac:dyDescent="0.2">
      <c r="A355" s="35"/>
      <c r="B355" s="19"/>
      <c r="C355" s="53" t="s">
        <v>245</v>
      </c>
      <c r="D355" s="117">
        <v>3399</v>
      </c>
      <c r="E355" s="128">
        <v>850</v>
      </c>
      <c r="F355" s="168">
        <f t="shared" si="12"/>
        <v>2549</v>
      </c>
      <c r="G355" s="165">
        <f t="shared" si="11"/>
        <v>0.25007355104442486</v>
      </c>
    </row>
    <row r="356" spans="1:7" x14ac:dyDescent="0.2">
      <c r="A356" s="35"/>
      <c r="B356" s="19"/>
      <c r="C356" s="53" t="s">
        <v>354</v>
      </c>
      <c r="D356" s="117">
        <v>6695</v>
      </c>
      <c r="E356" s="128">
        <v>0</v>
      </c>
      <c r="F356" s="168">
        <f t="shared" si="12"/>
        <v>6695</v>
      </c>
      <c r="G356" s="165">
        <f t="shared" si="11"/>
        <v>0</v>
      </c>
    </row>
    <row r="357" spans="1:7" x14ac:dyDescent="0.2">
      <c r="A357" s="35"/>
      <c r="B357" s="19"/>
      <c r="C357" s="53" t="s">
        <v>244</v>
      </c>
      <c r="D357" s="117">
        <v>206</v>
      </c>
      <c r="E357" s="128">
        <v>0</v>
      </c>
      <c r="F357" s="168">
        <f t="shared" si="12"/>
        <v>206</v>
      </c>
      <c r="G357" s="165">
        <f t="shared" si="11"/>
        <v>0</v>
      </c>
    </row>
    <row r="358" spans="1:7" x14ac:dyDescent="0.2">
      <c r="A358" s="35"/>
      <c r="B358" s="19"/>
      <c r="C358" s="53" t="s">
        <v>246</v>
      </c>
      <c r="D358" s="117">
        <v>1277</v>
      </c>
      <c r="E358" s="128">
        <v>0</v>
      </c>
      <c r="F358" s="168">
        <f t="shared" si="12"/>
        <v>1277</v>
      </c>
      <c r="G358" s="165">
        <f t="shared" si="11"/>
        <v>0</v>
      </c>
    </row>
    <row r="359" spans="1:7" x14ac:dyDescent="0.2">
      <c r="A359" s="35"/>
      <c r="B359" s="19"/>
      <c r="C359" s="53" t="s">
        <v>317</v>
      </c>
      <c r="D359" s="119">
        <v>1493.5</v>
      </c>
      <c r="E359" s="128">
        <v>0</v>
      </c>
      <c r="F359" s="168">
        <f t="shared" si="12"/>
        <v>1493.5</v>
      </c>
      <c r="G359" s="165">
        <f t="shared" si="11"/>
        <v>0</v>
      </c>
    </row>
    <row r="360" spans="1:7" x14ac:dyDescent="0.2">
      <c r="A360" s="35"/>
      <c r="B360" s="7">
        <v>55</v>
      </c>
      <c r="C360" s="50" t="s">
        <v>24</v>
      </c>
      <c r="D360" s="120">
        <f>SUM(D361)</f>
        <v>0</v>
      </c>
      <c r="E360" s="167">
        <f>SUM(E361)</f>
        <v>18.170000000000002</v>
      </c>
      <c r="F360" s="163">
        <f t="shared" si="12"/>
        <v>-18.170000000000002</v>
      </c>
      <c r="G360" s="179"/>
    </row>
    <row r="361" spans="1:7" x14ac:dyDescent="0.2">
      <c r="A361" s="35"/>
      <c r="B361" s="5">
        <v>5511</v>
      </c>
      <c r="C361" s="49" t="s">
        <v>230</v>
      </c>
      <c r="D361" s="117">
        <v>0</v>
      </c>
      <c r="E361" s="128">
        <v>18.170000000000002</v>
      </c>
      <c r="F361" s="168">
        <f t="shared" si="12"/>
        <v>-18.170000000000002</v>
      </c>
      <c r="G361" s="165"/>
    </row>
    <row r="362" spans="1:7" x14ac:dyDescent="0.2">
      <c r="A362" s="33" t="s">
        <v>70</v>
      </c>
      <c r="B362" s="7" t="s">
        <v>355</v>
      </c>
      <c r="C362" s="53"/>
      <c r="D362" s="120">
        <f>SUM(D363)</f>
        <v>1004</v>
      </c>
      <c r="E362" s="167">
        <f>SUM(E363)</f>
        <v>0</v>
      </c>
      <c r="F362" s="163">
        <f t="shared" si="12"/>
        <v>1004</v>
      </c>
      <c r="G362" s="179">
        <f t="shared" si="11"/>
        <v>0</v>
      </c>
    </row>
    <row r="363" spans="1:7" x14ac:dyDescent="0.2">
      <c r="A363" s="33"/>
      <c r="B363" s="21">
        <v>4500</v>
      </c>
      <c r="C363" s="52" t="s">
        <v>152</v>
      </c>
      <c r="D363" s="120">
        <f>SUM(D364:D369)</f>
        <v>1004</v>
      </c>
      <c r="E363" s="167">
        <f>SUM(E364:E369)</f>
        <v>0</v>
      </c>
      <c r="F363" s="163">
        <f t="shared" si="12"/>
        <v>1004</v>
      </c>
      <c r="G363" s="179">
        <f t="shared" si="11"/>
        <v>0</v>
      </c>
    </row>
    <row r="364" spans="1:7" x14ac:dyDescent="0.2">
      <c r="A364" s="33"/>
      <c r="B364" s="7"/>
      <c r="C364" s="53" t="s">
        <v>356</v>
      </c>
      <c r="D364" s="117">
        <v>115</v>
      </c>
      <c r="E364" s="128">
        <v>0</v>
      </c>
      <c r="F364" s="168">
        <f t="shared" si="12"/>
        <v>115</v>
      </c>
      <c r="G364" s="165">
        <f t="shared" si="11"/>
        <v>0</v>
      </c>
    </row>
    <row r="365" spans="1:7" x14ac:dyDescent="0.2">
      <c r="A365" s="33"/>
      <c r="B365" s="7"/>
      <c r="C365" s="53" t="s">
        <v>357</v>
      </c>
      <c r="D365" s="117">
        <v>300</v>
      </c>
      <c r="E365" s="128">
        <v>0</v>
      </c>
      <c r="F365" s="168">
        <f t="shared" si="12"/>
        <v>300</v>
      </c>
      <c r="G365" s="165">
        <f t="shared" si="11"/>
        <v>0</v>
      </c>
    </row>
    <row r="366" spans="1:7" x14ac:dyDescent="0.2">
      <c r="A366" s="33"/>
      <c r="B366" s="7"/>
      <c r="C366" s="53" t="s">
        <v>358</v>
      </c>
      <c r="D366" s="117">
        <v>100</v>
      </c>
      <c r="E366" s="128">
        <v>0</v>
      </c>
      <c r="F366" s="168">
        <f t="shared" si="12"/>
        <v>100</v>
      </c>
      <c r="G366" s="165">
        <f t="shared" si="11"/>
        <v>0</v>
      </c>
    </row>
    <row r="367" spans="1:7" x14ac:dyDescent="0.2">
      <c r="A367" s="33"/>
      <c r="B367" s="7"/>
      <c r="C367" s="53" t="s">
        <v>359</v>
      </c>
      <c r="D367" s="117">
        <v>161</v>
      </c>
      <c r="E367" s="128">
        <v>0</v>
      </c>
      <c r="F367" s="168">
        <f t="shared" si="12"/>
        <v>161</v>
      </c>
      <c r="G367" s="165">
        <f t="shared" si="11"/>
        <v>0</v>
      </c>
    </row>
    <row r="368" spans="1:7" x14ac:dyDescent="0.2">
      <c r="A368" s="33"/>
      <c r="B368" s="7"/>
      <c r="C368" s="53" t="s">
        <v>360</v>
      </c>
      <c r="D368" s="117">
        <v>188</v>
      </c>
      <c r="E368" s="128">
        <v>0</v>
      </c>
      <c r="F368" s="168">
        <f t="shared" si="12"/>
        <v>188</v>
      </c>
      <c r="G368" s="165">
        <f t="shared" si="11"/>
        <v>0</v>
      </c>
    </row>
    <row r="369" spans="1:7" x14ac:dyDescent="0.2">
      <c r="A369" s="33"/>
      <c r="B369" s="7"/>
      <c r="C369" s="53" t="s">
        <v>361</v>
      </c>
      <c r="D369" s="113">
        <v>140</v>
      </c>
      <c r="E369" s="128">
        <v>0</v>
      </c>
      <c r="F369" s="168">
        <f t="shared" si="12"/>
        <v>140</v>
      </c>
      <c r="G369" s="165">
        <f t="shared" si="11"/>
        <v>0</v>
      </c>
    </row>
    <row r="370" spans="1:7" s="6" customFormat="1" x14ac:dyDescent="0.2">
      <c r="A370" s="33" t="s">
        <v>130</v>
      </c>
      <c r="B370" s="7" t="s">
        <v>198</v>
      </c>
      <c r="C370" s="72"/>
      <c r="D370" s="114">
        <f>SUM(D371+D375+D381)</f>
        <v>14482</v>
      </c>
      <c r="E370" s="139">
        <f>SUM(E371+E375+E381)</f>
        <v>41.16</v>
      </c>
      <c r="F370" s="163">
        <f t="shared" si="12"/>
        <v>14440.84</v>
      </c>
      <c r="G370" s="179">
        <f t="shared" si="11"/>
        <v>2.8421488744648526E-3</v>
      </c>
    </row>
    <row r="371" spans="1:7" s="6" customFormat="1" x14ac:dyDescent="0.2">
      <c r="A371" s="33"/>
      <c r="B371" s="7">
        <v>50</v>
      </c>
      <c r="C371" s="50" t="s">
        <v>23</v>
      </c>
      <c r="D371" s="114">
        <f>SUM(D372+D374)</f>
        <v>10050</v>
      </c>
      <c r="E371" s="139">
        <f>SUM(E372+E374)</f>
        <v>10.11</v>
      </c>
      <c r="F371" s="163">
        <f t="shared" si="12"/>
        <v>10039.89</v>
      </c>
      <c r="G371" s="179">
        <f t="shared" si="11"/>
        <v>1.0059701492537312E-3</v>
      </c>
    </row>
    <row r="372" spans="1:7" s="6" customFormat="1" x14ac:dyDescent="0.2">
      <c r="A372" s="33"/>
      <c r="B372" s="5">
        <v>500</v>
      </c>
      <c r="C372" s="49" t="s">
        <v>228</v>
      </c>
      <c r="D372" s="113">
        <f>SUM(D373)</f>
        <v>7500</v>
      </c>
      <c r="E372" s="149">
        <f>SUM(E373)</f>
        <v>0</v>
      </c>
      <c r="F372" s="168">
        <f t="shared" si="12"/>
        <v>7500</v>
      </c>
      <c r="G372" s="165">
        <f t="shared" si="11"/>
        <v>0</v>
      </c>
    </row>
    <row r="373" spans="1:7" s="6" customFormat="1" x14ac:dyDescent="0.2">
      <c r="A373" s="33"/>
      <c r="B373" s="5">
        <v>5002</v>
      </c>
      <c r="C373" s="49" t="s">
        <v>236</v>
      </c>
      <c r="D373" s="113">
        <v>7500</v>
      </c>
      <c r="E373" s="124">
        <v>0</v>
      </c>
      <c r="F373" s="168">
        <f t="shared" si="12"/>
        <v>7500</v>
      </c>
      <c r="G373" s="165">
        <f t="shared" si="11"/>
        <v>0</v>
      </c>
    </row>
    <row r="374" spans="1:7" s="6" customFormat="1" x14ac:dyDescent="0.2">
      <c r="A374" s="33"/>
      <c r="B374" s="5">
        <v>506</v>
      </c>
      <c r="C374" s="49" t="s">
        <v>229</v>
      </c>
      <c r="D374" s="113">
        <v>2550</v>
      </c>
      <c r="E374" s="124">
        <v>10.11</v>
      </c>
      <c r="F374" s="168">
        <f t="shared" si="12"/>
        <v>2539.89</v>
      </c>
      <c r="G374" s="165">
        <f t="shared" si="11"/>
        <v>3.9647058823529414E-3</v>
      </c>
    </row>
    <row r="375" spans="1:7" s="6" customFormat="1" x14ac:dyDescent="0.2">
      <c r="A375" s="33"/>
      <c r="B375" s="7">
        <v>55</v>
      </c>
      <c r="C375" s="50" t="s">
        <v>24</v>
      </c>
      <c r="D375" s="114">
        <f>SUM(D376:D380)</f>
        <v>4385</v>
      </c>
      <c r="E375" s="139">
        <f>SUM(E376:E380)</f>
        <v>31.05</v>
      </c>
      <c r="F375" s="163">
        <f t="shared" si="12"/>
        <v>4353.95</v>
      </c>
      <c r="G375" s="179">
        <f t="shared" si="11"/>
        <v>7.0809578107183585E-3</v>
      </c>
    </row>
    <row r="376" spans="1:7" s="6" customFormat="1" x14ac:dyDescent="0.2">
      <c r="A376" s="33"/>
      <c r="B376" s="5">
        <v>5500</v>
      </c>
      <c r="C376" s="49" t="s">
        <v>25</v>
      </c>
      <c r="D376" s="113">
        <v>600</v>
      </c>
      <c r="E376" s="124">
        <v>0</v>
      </c>
      <c r="F376" s="168">
        <f t="shared" si="12"/>
        <v>600</v>
      </c>
      <c r="G376" s="165">
        <f t="shared" si="11"/>
        <v>0</v>
      </c>
    </row>
    <row r="377" spans="1:7" s="6" customFormat="1" x14ac:dyDescent="0.2">
      <c r="A377" s="33"/>
      <c r="B377" s="5">
        <v>5511</v>
      </c>
      <c r="C377" s="49" t="s">
        <v>230</v>
      </c>
      <c r="D377" s="113">
        <v>785</v>
      </c>
      <c r="E377" s="124">
        <v>31.05</v>
      </c>
      <c r="F377" s="168">
        <f t="shared" si="12"/>
        <v>753.95</v>
      </c>
      <c r="G377" s="165">
        <f t="shared" si="11"/>
        <v>3.9554140127388539E-2</v>
      </c>
    </row>
    <row r="378" spans="1:7" s="6" customFormat="1" x14ac:dyDescent="0.2">
      <c r="A378" s="33"/>
      <c r="B378" s="5">
        <v>5513</v>
      </c>
      <c r="C378" s="49" t="s">
        <v>28</v>
      </c>
      <c r="D378" s="113">
        <v>2715</v>
      </c>
      <c r="E378" s="124">
        <v>0</v>
      </c>
      <c r="F378" s="168">
        <f t="shared" si="12"/>
        <v>2715</v>
      </c>
      <c r="G378" s="165">
        <f t="shared" si="11"/>
        <v>0</v>
      </c>
    </row>
    <row r="379" spans="1:7" s="6" customFormat="1" x14ac:dyDescent="0.2">
      <c r="A379" s="33"/>
      <c r="B379" s="5">
        <v>5515</v>
      </c>
      <c r="C379" s="49" t="s">
        <v>29</v>
      </c>
      <c r="D379" s="113">
        <v>242</v>
      </c>
      <c r="E379" s="124">
        <v>0</v>
      </c>
      <c r="F379" s="168">
        <f t="shared" si="12"/>
        <v>242</v>
      </c>
      <c r="G379" s="165">
        <f t="shared" si="11"/>
        <v>0</v>
      </c>
    </row>
    <row r="380" spans="1:7" s="6" customFormat="1" x14ac:dyDescent="0.2">
      <c r="A380" s="33"/>
      <c r="B380" s="5">
        <v>5522</v>
      </c>
      <c r="C380" s="49" t="s">
        <v>95</v>
      </c>
      <c r="D380" s="113">
        <v>43</v>
      </c>
      <c r="E380" s="124">
        <v>0</v>
      </c>
      <c r="F380" s="168">
        <f t="shared" si="12"/>
        <v>43</v>
      </c>
      <c r="G380" s="165">
        <f t="shared" si="11"/>
        <v>0</v>
      </c>
    </row>
    <row r="381" spans="1:7" s="6" customFormat="1" x14ac:dyDescent="0.2">
      <c r="A381" s="33"/>
      <c r="B381" s="22">
        <v>60</v>
      </c>
      <c r="C381" s="51" t="s">
        <v>90</v>
      </c>
      <c r="D381" s="114">
        <f>SUM(D382)</f>
        <v>47</v>
      </c>
      <c r="E381" s="139">
        <f>SUM(E382)</f>
        <v>0</v>
      </c>
      <c r="F381" s="163">
        <f t="shared" si="12"/>
        <v>47</v>
      </c>
      <c r="G381" s="179">
        <f t="shared" si="11"/>
        <v>0</v>
      </c>
    </row>
    <row r="382" spans="1:7" s="6" customFormat="1" x14ac:dyDescent="0.2">
      <c r="A382" s="33"/>
      <c r="B382" s="20">
        <v>601</v>
      </c>
      <c r="C382" s="54" t="s">
        <v>233</v>
      </c>
      <c r="D382" s="113">
        <v>47</v>
      </c>
      <c r="E382" s="124">
        <v>0</v>
      </c>
      <c r="F382" s="168">
        <f t="shared" si="12"/>
        <v>47</v>
      </c>
      <c r="G382" s="165">
        <f t="shared" si="11"/>
        <v>0</v>
      </c>
    </row>
    <row r="383" spans="1:7" s="6" customFormat="1" x14ac:dyDescent="0.2">
      <c r="A383" s="33" t="s">
        <v>71</v>
      </c>
      <c r="B383" s="7" t="s">
        <v>134</v>
      </c>
      <c r="C383" s="72"/>
      <c r="D383" s="114">
        <f>SUM(D384+D385+D389+D399)</f>
        <v>191017</v>
      </c>
      <c r="E383" s="139">
        <f>SUM(E384+E385+E389+E399)</f>
        <v>14262.32</v>
      </c>
      <c r="F383" s="163">
        <f t="shared" si="12"/>
        <v>176754.68</v>
      </c>
      <c r="G383" s="179">
        <f t="shared" si="11"/>
        <v>7.4665186868184505E-2</v>
      </c>
    </row>
    <row r="384" spans="1:7" s="6" customFormat="1" x14ac:dyDescent="0.2">
      <c r="A384" s="33"/>
      <c r="B384" s="24">
        <v>452</v>
      </c>
      <c r="C384" s="69" t="s">
        <v>153</v>
      </c>
      <c r="D384" s="114">
        <v>136</v>
      </c>
      <c r="E384" s="126">
        <v>138</v>
      </c>
      <c r="F384" s="163">
        <f t="shared" si="12"/>
        <v>-2</v>
      </c>
      <c r="G384" s="179">
        <f t="shared" si="11"/>
        <v>1.0147058823529411</v>
      </c>
    </row>
    <row r="385" spans="1:7" s="6" customFormat="1" x14ac:dyDescent="0.2">
      <c r="A385" s="33"/>
      <c r="B385" s="7">
        <v>50</v>
      </c>
      <c r="C385" s="50" t="s">
        <v>23</v>
      </c>
      <c r="D385" s="114">
        <f>SUM(D386+D388)</f>
        <v>158908</v>
      </c>
      <c r="E385" s="139">
        <f>SUM(E386+E388)</f>
        <v>13154.36</v>
      </c>
      <c r="F385" s="163">
        <f t="shared" si="12"/>
        <v>145753.64000000001</v>
      </c>
      <c r="G385" s="179">
        <f t="shared" si="11"/>
        <v>8.2779721599919448E-2</v>
      </c>
    </row>
    <row r="386" spans="1:7" s="6" customFormat="1" x14ac:dyDescent="0.2">
      <c r="A386" s="33"/>
      <c r="B386" s="5">
        <v>500</v>
      </c>
      <c r="C386" s="49" t="s">
        <v>228</v>
      </c>
      <c r="D386" s="113">
        <f>SUM(D387)</f>
        <v>118588</v>
      </c>
      <c r="E386" s="149">
        <f>SUM(E387)</f>
        <v>9699.41</v>
      </c>
      <c r="F386" s="168">
        <f t="shared" si="12"/>
        <v>108888.59</v>
      </c>
      <c r="G386" s="165">
        <f t="shared" si="11"/>
        <v>8.1790822005599215E-2</v>
      </c>
    </row>
    <row r="387" spans="1:7" s="6" customFormat="1" x14ac:dyDescent="0.2">
      <c r="A387" s="33"/>
      <c r="B387" s="5">
        <v>5002</v>
      </c>
      <c r="C387" s="49" t="s">
        <v>236</v>
      </c>
      <c r="D387" s="113">
        <v>118588</v>
      </c>
      <c r="E387" s="124">
        <v>9699.41</v>
      </c>
      <c r="F387" s="168">
        <f t="shared" si="12"/>
        <v>108888.59</v>
      </c>
      <c r="G387" s="165">
        <f t="shared" si="11"/>
        <v>8.1790822005599215E-2</v>
      </c>
    </row>
    <row r="388" spans="1:7" s="6" customFormat="1" x14ac:dyDescent="0.2">
      <c r="A388" s="33"/>
      <c r="B388" s="5">
        <v>506</v>
      </c>
      <c r="C388" s="49" t="s">
        <v>229</v>
      </c>
      <c r="D388" s="113">
        <v>40320</v>
      </c>
      <c r="E388" s="124">
        <v>3454.95</v>
      </c>
      <c r="F388" s="168">
        <f t="shared" si="12"/>
        <v>36865.050000000003</v>
      </c>
      <c r="G388" s="165">
        <f t="shared" ref="G388:G451" si="13">SUM(E388/D388)</f>
        <v>8.5688244047619044E-2</v>
      </c>
    </row>
    <row r="389" spans="1:7" s="6" customFormat="1" x14ac:dyDescent="0.2">
      <c r="A389" s="33"/>
      <c r="B389" s="7">
        <v>55</v>
      </c>
      <c r="C389" s="50" t="s">
        <v>24</v>
      </c>
      <c r="D389" s="114">
        <f>SUM(D390:D398)</f>
        <v>24031</v>
      </c>
      <c r="E389" s="139">
        <f>SUM(E390:E398)</f>
        <v>969.96</v>
      </c>
      <c r="F389" s="163">
        <f t="shared" si="12"/>
        <v>23061.040000000001</v>
      </c>
      <c r="G389" s="179">
        <f t="shared" si="13"/>
        <v>4.0362864633182144E-2</v>
      </c>
    </row>
    <row r="390" spans="1:7" s="6" customFormat="1" x14ac:dyDescent="0.2">
      <c r="A390" s="33"/>
      <c r="B390" s="5">
        <v>5500</v>
      </c>
      <c r="C390" s="49" t="s">
        <v>25</v>
      </c>
      <c r="D390" s="113">
        <v>575</v>
      </c>
      <c r="E390" s="124">
        <v>206.63</v>
      </c>
      <c r="F390" s="168">
        <f t="shared" si="12"/>
        <v>368.37</v>
      </c>
      <c r="G390" s="165">
        <f t="shared" si="13"/>
        <v>0.35935652173913041</v>
      </c>
    </row>
    <row r="391" spans="1:7" s="6" customFormat="1" x14ac:dyDescent="0.2">
      <c r="A391" s="33"/>
      <c r="B391" s="5">
        <v>5503</v>
      </c>
      <c r="C391" s="49" t="s">
        <v>26</v>
      </c>
      <c r="D391" s="113">
        <v>120</v>
      </c>
      <c r="E391" s="124">
        <v>0</v>
      </c>
      <c r="F391" s="168">
        <f t="shared" si="12"/>
        <v>120</v>
      </c>
      <c r="G391" s="165">
        <f t="shared" si="13"/>
        <v>0</v>
      </c>
    </row>
    <row r="392" spans="1:7" s="6" customFormat="1" x14ac:dyDescent="0.2">
      <c r="A392" s="33"/>
      <c r="B392" s="5">
        <v>5504</v>
      </c>
      <c r="C392" s="49" t="s">
        <v>27</v>
      </c>
      <c r="D392" s="113">
        <v>120</v>
      </c>
      <c r="E392" s="124">
        <v>0</v>
      </c>
      <c r="F392" s="168">
        <f t="shared" ref="F392:F455" si="14">SUM(D392-E392)</f>
        <v>120</v>
      </c>
      <c r="G392" s="165">
        <f t="shared" si="13"/>
        <v>0</v>
      </c>
    </row>
    <row r="393" spans="1:7" s="6" customFormat="1" x14ac:dyDescent="0.2">
      <c r="A393" s="33"/>
      <c r="B393" s="5">
        <v>5511</v>
      </c>
      <c r="C393" s="49" t="s">
        <v>230</v>
      </c>
      <c r="D393" s="113">
        <v>8445</v>
      </c>
      <c r="E393" s="124">
        <v>380.59</v>
      </c>
      <c r="F393" s="168">
        <f t="shared" si="14"/>
        <v>8064.41</v>
      </c>
      <c r="G393" s="165">
        <f t="shared" si="13"/>
        <v>4.5066903493191236E-2</v>
      </c>
    </row>
    <row r="394" spans="1:7" s="6" customFormat="1" x14ac:dyDescent="0.2">
      <c r="A394" s="33"/>
      <c r="B394" s="5">
        <v>5514</v>
      </c>
      <c r="C394" s="49" t="s">
        <v>231</v>
      </c>
      <c r="D394" s="113">
        <v>600</v>
      </c>
      <c r="E394" s="124">
        <v>32.65</v>
      </c>
      <c r="F394" s="168">
        <f t="shared" si="14"/>
        <v>567.35</v>
      </c>
      <c r="G394" s="165">
        <f t="shared" si="13"/>
        <v>5.4416666666666662E-2</v>
      </c>
    </row>
    <row r="395" spans="1:7" s="6" customFormat="1" x14ac:dyDescent="0.2">
      <c r="A395" s="33"/>
      <c r="B395" s="5">
        <v>5515</v>
      </c>
      <c r="C395" s="49" t="s">
        <v>29</v>
      </c>
      <c r="D395" s="113">
        <v>766</v>
      </c>
      <c r="E395" s="124">
        <v>200.09</v>
      </c>
      <c r="F395" s="168">
        <f t="shared" si="14"/>
        <v>565.91</v>
      </c>
      <c r="G395" s="165">
        <f t="shared" si="13"/>
        <v>0.26121409921671018</v>
      </c>
    </row>
    <row r="396" spans="1:7" s="6" customFormat="1" x14ac:dyDescent="0.2">
      <c r="A396" s="33"/>
      <c r="B396" s="5">
        <v>5522</v>
      </c>
      <c r="C396" s="49" t="s">
        <v>95</v>
      </c>
      <c r="D396" s="113">
        <v>120</v>
      </c>
      <c r="E396" s="124">
        <v>0</v>
      </c>
      <c r="F396" s="168">
        <f t="shared" si="14"/>
        <v>120</v>
      </c>
      <c r="G396" s="165">
        <f t="shared" si="13"/>
        <v>0</v>
      </c>
    </row>
    <row r="397" spans="1:7" x14ac:dyDescent="0.2">
      <c r="A397" s="35"/>
      <c r="B397" s="5">
        <v>5524</v>
      </c>
      <c r="C397" s="49" t="s">
        <v>31</v>
      </c>
      <c r="D397" s="113">
        <v>12920</v>
      </c>
      <c r="E397" s="124">
        <v>150</v>
      </c>
      <c r="F397" s="168">
        <f t="shared" si="14"/>
        <v>12770</v>
      </c>
      <c r="G397" s="165">
        <f t="shared" si="13"/>
        <v>1.1609907120743035E-2</v>
      </c>
    </row>
    <row r="398" spans="1:7" x14ac:dyDescent="0.2">
      <c r="A398" s="35"/>
      <c r="B398" s="5">
        <v>5539</v>
      </c>
      <c r="C398" s="49" t="s">
        <v>257</v>
      </c>
      <c r="D398" s="113">
        <v>365</v>
      </c>
      <c r="E398" s="124">
        <v>0</v>
      </c>
      <c r="F398" s="168">
        <f t="shared" si="14"/>
        <v>365</v>
      </c>
      <c r="G398" s="165">
        <f t="shared" si="13"/>
        <v>0</v>
      </c>
    </row>
    <row r="399" spans="1:7" x14ac:dyDescent="0.2">
      <c r="A399" s="35"/>
      <c r="B399" s="7">
        <v>15</v>
      </c>
      <c r="C399" s="50" t="s">
        <v>283</v>
      </c>
      <c r="D399" s="114">
        <f>SUM(D400)</f>
        <v>7942</v>
      </c>
      <c r="E399" s="139">
        <f>SUM(E400)</f>
        <v>0</v>
      </c>
      <c r="F399" s="163">
        <f t="shared" si="14"/>
        <v>7942</v>
      </c>
      <c r="G399" s="179">
        <f t="shared" si="13"/>
        <v>0</v>
      </c>
    </row>
    <row r="400" spans="1:7" x14ac:dyDescent="0.2">
      <c r="A400" s="35"/>
      <c r="B400" s="5">
        <v>1551</v>
      </c>
      <c r="C400" s="49" t="s">
        <v>255</v>
      </c>
      <c r="D400" s="113">
        <f>SUM(D401)</f>
        <v>7942</v>
      </c>
      <c r="E400" s="149">
        <f>SUM(E401)</f>
        <v>0</v>
      </c>
      <c r="F400" s="168">
        <f t="shared" si="14"/>
        <v>7942</v>
      </c>
      <c r="G400" s="165">
        <f t="shared" si="13"/>
        <v>0</v>
      </c>
    </row>
    <row r="401" spans="1:8" ht="25.5" x14ac:dyDescent="0.2">
      <c r="A401" s="35"/>
      <c r="B401" s="5"/>
      <c r="C401" s="65" t="s">
        <v>335</v>
      </c>
      <c r="D401" s="113">
        <v>7942</v>
      </c>
      <c r="E401" s="124">
        <v>0</v>
      </c>
      <c r="F401" s="168">
        <f t="shared" si="14"/>
        <v>7942</v>
      </c>
      <c r="G401" s="165">
        <f t="shared" si="13"/>
        <v>0</v>
      </c>
    </row>
    <row r="402" spans="1:8" x14ac:dyDescent="0.2">
      <c r="A402" s="33" t="s">
        <v>11</v>
      </c>
      <c r="B402" s="7" t="s">
        <v>442</v>
      </c>
      <c r="C402" s="150"/>
      <c r="D402" s="114">
        <f>SUM(D403+D424+D428)</f>
        <v>442101</v>
      </c>
      <c r="E402" s="139">
        <f>SUM(E403+E424+E428)</f>
        <v>3698.07</v>
      </c>
      <c r="F402" s="163">
        <f t="shared" si="14"/>
        <v>438402.93</v>
      </c>
      <c r="G402" s="179">
        <f t="shared" si="13"/>
        <v>8.3647628030698879E-3</v>
      </c>
    </row>
    <row r="403" spans="1:8" s="6" customFormat="1" x14ac:dyDescent="0.2">
      <c r="A403" s="33" t="s">
        <v>11</v>
      </c>
      <c r="B403" s="9" t="s">
        <v>0</v>
      </c>
      <c r="C403" s="74"/>
      <c r="D403" s="114">
        <f>SUM(D404+D405+D410+D420)</f>
        <v>440661</v>
      </c>
      <c r="E403" s="139">
        <f>SUM(E404+E405+E410+E420)</f>
        <v>3158.23</v>
      </c>
      <c r="F403" s="163">
        <f t="shared" si="14"/>
        <v>437502.77</v>
      </c>
      <c r="G403" s="179">
        <f t="shared" si="13"/>
        <v>7.1670286229096741E-3</v>
      </c>
      <c r="H403" s="152"/>
    </row>
    <row r="404" spans="1:8" s="6" customFormat="1" x14ac:dyDescent="0.2">
      <c r="A404" s="33"/>
      <c r="B404" s="24">
        <v>452</v>
      </c>
      <c r="C404" s="69" t="s">
        <v>153</v>
      </c>
      <c r="D404" s="114">
        <v>150</v>
      </c>
      <c r="E404" s="126">
        <v>0</v>
      </c>
      <c r="F404" s="163">
        <f t="shared" si="14"/>
        <v>150</v>
      </c>
      <c r="G404" s="179">
        <f t="shared" si="13"/>
        <v>0</v>
      </c>
    </row>
    <row r="405" spans="1:8" s="6" customFormat="1" x14ac:dyDescent="0.2">
      <c r="A405" s="33"/>
      <c r="B405" s="7">
        <v>50</v>
      </c>
      <c r="C405" s="50" t="s">
        <v>23</v>
      </c>
      <c r="D405" s="114">
        <f>SUM(D406+D408+D409)</f>
        <v>31259</v>
      </c>
      <c r="E405" s="139">
        <f>SUM(E406+E408+E409)</f>
        <v>2471.81</v>
      </c>
      <c r="F405" s="163">
        <f t="shared" si="14"/>
        <v>28787.19</v>
      </c>
      <c r="G405" s="179">
        <f t="shared" si="13"/>
        <v>7.9075146357848944E-2</v>
      </c>
    </row>
    <row r="406" spans="1:8" s="6" customFormat="1" x14ac:dyDescent="0.2">
      <c r="A406" s="33"/>
      <c r="B406" s="5">
        <v>500</v>
      </c>
      <c r="C406" s="49" t="s">
        <v>228</v>
      </c>
      <c r="D406" s="113">
        <f>SUM(D407)</f>
        <v>22140</v>
      </c>
      <c r="E406" s="149">
        <f>SUM(E407)</f>
        <v>1822.6</v>
      </c>
      <c r="F406" s="168">
        <f t="shared" si="14"/>
        <v>20317.400000000001</v>
      </c>
      <c r="G406" s="165">
        <f t="shared" si="13"/>
        <v>8.2321589882565493E-2</v>
      </c>
    </row>
    <row r="407" spans="1:8" s="6" customFormat="1" x14ac:dyDescent="0.2">
      <c r="A407" s="33"/>
      <c r="B407" s="5">
        <v>5002</v>
      </c>
      <c r="C407" s="49" t="s">
        <v>236</v>
      </c>
      <c r="D407" s="113">
        <v>22140</v>
      </c>
      <c r="E407" s="124">
        <v>1822.6</v>
      </c>
      <c r="F407" s="168">
        <f t="shared" si="14"/>
        <v>20317.400000000001</v>
      </c>
      <c r="G407" s="165">
        <f t="shared" si="13"/>
        <v>8.2321589882565493E-2</v>
      </c>
    </row>
    <row r="408" spans="1:8" s="6" customFormat="1" x14ac:dyDescent="0.2">
      <c r="A408" s="33"/>
      <c r="B408" s="5">
        <v>505</v>
      </c>
      <c r="C408" s="49" t="s">
        <v>94</v>
      </c>
      <c r="D408" s="113">
        <v>945</v>
      </c>
      <c r="E408" s="124">
        <v>81.08</v>
      </c>
      <c r="F408" s="168">
        <f t="shared" si="14"/>
        <v>863.92</v>
      </c>
      <c r="G408" s="165">
        <f t="shared" si="13"/>
        <v>8.5798941798941791E-2</v>
      </c>
    </row>
    <row r="409" spans="1:8" s="6" customFormat="1" x14ac:dyDescent="0.2">
      <c r="A409" s="33"/>
      <c r="B409" s="5">
        <v>506</v>
      </c>
      <c r="C409" s="49" t="s">
        <v>229</v>
      </c>
      <c r="D409" s="113">
        <v>8174</v>
      </c>
      <c r="E409" s="124">
        <v>568.13</v>
      </c>
      <c r="F409" s="168">
        <f t="shared" si="14"/>
        <v>7605.87</v>
      </c>
      <c r="G409" s="165">
        <f t="shared" si="13"/>
        <v>6.9504526547589915E-2</v>
      </c>
    </row>
    <row r="410" spans="1:8" s="6" customFormat="1" x14ac:dyDescent="0.2">
      <c r="A410" s="33"/>
      <c r="B410" s="7">
        <v>55</v>
      </c>
      <c r="C410" s="50" t="s">
        <v>24</v>
      </c>
      <c r="D410" s="114">
        <f>SUM(D411:D419)</f>
        <v>5252</v>
      </c>
      <c r="E410" s="139">
        <f>SUM(E411:E419)</f>
        <v>686.42</v>
      </c>
      <c r="F410" s="163">
        <f t="shared" si="14"/>
        <v>4565.58</v>
      </c>
      <c r="G410" s="179">
        <f t="shared" si="13"/>
        <v>0.13069687738004568</v>
      </c>
    </row>
    <row r="411" spans="1:8" s="6" customFormat="1" x14ac:dyDescent="0.2">
      <c r="A411" s="33"/>
      <c r="B411" s="5">
        <v>5500</v>
      </c>
      <c r="C411" s="49" t="s">
        <v>25</v>
      </c>
      <c r="D411" s="113">
        <v>260</v>
      </c>
      <c r="E411" s="124">
        <v>6.94</v>
      </c>
      <c r="F411" s="168">
        <f t="shared" si="14"/>
        <v>253.06</v>
      </c>
      <c r="G411" s="165">
        <f t="shared" si="13"/>
        <v>2.6692307692307692E-2</v>
      </c>
    </row>
    <row r="412" spans="1:8" s="6" customFormat="1" x14ac:dyDescent="0.2">
      <c r="A412" s="33"/>
      <c r="B412" s="5">
        <v>5503</v>
      </c>
      <c r="C412" s="49" t="s">
        <v>26</v>
      </c>
      <c r="D412" s="113">
        <v>50</v>
      </c>
      <c r="E412" s="124">
        <v>0</v>
      </c>
      <c r="F412" s="168">
        <f t="shared" si="14"/>
        <v>50</v>
      </c>
      <c r="G412" s="165">
        <f t="shared" si="13"/>
        <v>0</v>
      </c>
    </row>
    <row r="413" spans="1:8" s="6" customFormat="1" x14ac:dyDescent="0.2">
      <c r="A413" s="33"/>
      <c r="B413" s="5">
        <v>5504</v>
      </c>
      <c r="C413" s="49" t="s">
        <v>27</v>
      </c>
      <c r="D413" s="113">
        <v>70</v>
      </c>
      <c r="E413" s="124">
        <v>0</v>
      </c>
      <c r="F413" s="168">
        <f t="shared" si="14"/>
        <v>70</v>
      </c>
      <c r="G413" s="165">
        <f t="shared" si="13"/>
        <v>0</v>
      </c>
    </row>
    <row r="414" spans="1:8" s="6" customFormat="1" x14ac:dyDescent="0.2">
      <c r="A414" s="33"/>
      <c r="B414" s="5">
        <v>5511</v>
      </c>
      <c r="C414" s="49" t="s">
        <v>230</v>
      </c>
      <c r="D414" s="113">
        <v>2750</v>
      </c>
      <c r="E414" s="124">
        <v>397.26</v>
      </c>
      <c r="F414" s="168">
        <f t="shared" si="14"/>
        <v>2352.7399999999998</v>
      </c>
      <c r="G414" s="165">
        <f t="shared" si="13"/>
        <v>0.14445818181818182</v>
      </c>
    </row>
    <row r="415" spans="1:8" s="6" customFormat="1" x14ac:dyDescent="0.2">
      <c r="A415" s="33"/>
      <c r="B415" s="5">
        <v>5513</v>
      </c>
      <c r="C415" s="49" t="s">
        <v>28</v>
      </c>
      <c r="D415" s="113">
        <v>300</v>
      </c>
      <c r="E415" s="124">
        <v>26.22</v>
      </c>
      <c r="F415" s="168">
        <f t="shared" si="14"/>
        <v>273.77999999999997</v>
      </c>
      <c r="G415" s="165">
        <f t="shared" si="13"/>
        <v>8.7399999999999992E-2</v>
      </c>
    </row>
    <row r="416" spans="1:8" s="6" customFormat="1" x14ac:dyDescent="0.2">
      <c r="A416" s="33"/>
      <c r="B416" s="5">
        <v>5514</v>
      </c>
      <c r="C416" s="49" t="s">
        <v>231</v>
      </c>
      <c r="D416" s="113">
        <v>1012</v>
      </c>
      <c r="E416" s="124">
        <v>84</v>
      </c>
      <c r="F416" s="168">
        <f t="shared" si="14"/>
        <v>928</v>
      </c>
      <c r="G416" s="165">
        <f t="shared" si="13"/>
        <v>8.3003952569169967E-2</v>
      </c>
    </row>
    <row r="417" spans="1:7" s="6" customFormat="1" x14ac:dyDescent="0.2">
      <c r="A417" s="33"/>
      <c r="B417" s="5">
        <v>5522</v>
      </c>
      <c r="C417" s="49" t="s">
        <v>95</v>
      </c>
      <c r="D417" s="113">
        <v>10</v>
      </c>
      <c r="E417" s="124">
        <v>0</v>
      </c>
      <c r="F417" s="168">
        <f t="shared" si="14"/>
        <v>10</v>
      </c>
      <c r="G417" s="165">
        <f t="shared" si="13"/>
        <v>0</v>
      </c>
    </row>
    <row r="418" spans="1:7" s="6" customFormat="1" x14ac:dyDescent="0.2">
      <c r="A418" s="33"/>
      <c r="B418" s="5">
        <v>5525</v>
      </c>
      <c r="C418" s="49" t="s">
        <v>46</v>
      </c>
      <c r="D418" s="113">
        <v>600</v>
      </c>
      <c r="E418" s="124">
        <v>159.82</v>
      </c>
      <c r="F418" s="168">
        <f t="shared" si="14"/>
        <v>440.18</v>
      </c>
      <c r="G418" s="165">
        <f t="shared" si="13"/>
        <v>0.26636666666666664</v>
      </c>
    </row>
    <row r="419" spans="1:7" s="6" customFormat="1" x14ac:dyDescent="0.2">
      <c r="A419" s="33"/>
      <c r="B419" s="5">
        <v>5540</v>
      </c>
      <c r="C419" s="49" t="s">
        <v>252</v>
      </c>
      <c r="D419" s="113">
        <v>200</v>
      </c>
      <c r="E419" s="124">
        <v>12.18</v>
      </c>
      <c r="F419" s="168">
        <f t="shared" si="14"/>
        <v>187.82</v>
      </c>
      <c r="G419" s="165">
        <f t="shared" si="13"/>
        <v>6.0899999999999996E-2</v>
      </c>
    </row>
    <row r="420" spans="1:7" s="6" customFormat="1" x14ac:dyDescent="0.2">
      <c r="A420" s="33"/>
      <c r="B420" s="7">
        <v>15</v>
      </c>
      <c r="C420" s="50" t="s">
        <v>283</v>
      </c>
      <c r="D420" s="114">
        <f>SUM(D421)</f>
        <v>404000</v>
      </c>
      <c r="E420" s="139">
        <f>SUM(E421)</f>
        <v>0</v>
      </c>
      <c r="F420" s="163">
        <f t="shared" si="14"/>
        <v>404000</v>
      </c>
      <c r="G420" s="179">
        <f t="shared" si="13"/>
        <v>0</v>
      </c>
    </row>
    <row r="421" spans="1:7" s="6" customFormat="1" x14ac:dyDescent="0.2">
      <c r="A421" s="33"/>
      <c r="B421" s="5">
        <v>1551</v>
      </c>
      <c r="C421" s="49" t="s">
        <v>255</v>
      </c>
      <c r="D421" s="113">
        <f>SUM(D422:D423)</f>
        <v>404000</v>
      </c>
      <c r="E421" s="149">
        <f>SUM(E422:E423)</f>
        <v>0</v>
      </c>
      <c r="F421" s="168">
        <f t="shared" si="14"/>
        <v>404000</v>
      </c>
      <c r="G421" s="165">
        <f t="shared" si="13"/>
        <v>0</v>
      </c>
    </row>
    <row r="422" spans="1:7" s="6" customFormat="1" ht="25.5" x14ac:dyDescent="0.2">
      <c r="A422" s="33"/>
      <c r="B422" s="5"/>
      <c r="C422" s="65" t="s">
        <v>336</v>
      </c>
      <c r="D422" s="113">
        <v>400000</v>
      </c>
      <c r="E422" s="124">
        <v>0</v>
      </c>
      <c r="F422" s="168">
        <f t="shared" si="14"/>
        <v>400000</v>
      </c>
      <c r="G422" s="165">
        <f t="shared" si="13"/>
        <v>0</v>
      </c>
    </row>
    <row r="423" spans="1:7" s="6" customFormat="1" ht="25.5" x14ac:dyDescent="0.2">
      <c r="A423" s="33"/>
      <c r="B423" s="5"/>
      <c r="C423" s="65" t="s">
        <v>337</v>
      </c>
      <c r="D423" s="113">
        <v>4000</v>
      </c>
      <c r="E423" s="124">
        <v>0</v>
      </c>
      <c r="F423" s="168">
        <f t="shared" si="14"/>
        <v>4000</v>
      </c>
      <c r="G423" s="165">
        <f t="shared" si="13"/>
        <v>0</v>
      </c>
    </row>
    <row r="424" spans="1:7" s="6" customFormat="1" x14ac:dyDescent="0.2">
      <c r="A424" s="33" t="s">
        <v>11</v>
      </c>
      <c r="B424" s="9" t="s">
        <v>406</v>
      </c>
      <c r="C424" s="74"/>
      <c r="D424" s="154">
        <f t="shared" ref="D424:E426" si="15">SUM(D425)</f>
        <v>0</v>
      </c>
      <c r="E424" s="126">
        <f t="shared" si="15"/>
        <v>539.84</v>
      </c>
      <c r="F424" s="163">
        <f t="shared" si="14"/>
        <v>-539.84</v>
      </c>
      <c r="G424" s="165"/>
    </row>
    <row r="425" spans="1:7" s="6" customFormat="1" x14ac:dyDescent="0.2">
      <c r="A425" s="33"/>
      <c r="B425" s="7">
        <v>55</v>
      </c>
      <c r="C425" s="50" t="s">
        <v>24</v>
      </c>
      <c r="D425" s="154">
        <f t="shared" si="15"/>
        <v>0</v>
      </c>
      <c r="E425" s="126">
        <f t="shared" si="15"/>
        <v>539.84</v>
      </c>
      <c r="F425" s="163">
        <f t="shared" si="14"/>
        <v>-539.84</v>
      </c>
      <c r="G425" s="165"/>
    </row>
    <row r="426" spans="1:7" s="6" customFormat="1" x14ac:dyDescent="0.2">
      <c r="A426" s="33"/>
      <c r="B426" s="5">
        <v>5525</v>
      </c>
      <c r="C426" s="49" t="s">
        <v>46</v>
      </c>
      <c r="D426" s="153">
        <f t="shared" si="15"/>
        <v>0</v>
      </c>
      <c r="E426" s="124">
        <f t="shared" si="15"/>
        <v>539.84</v>
      </c>
      <c r="F426" s="168">
        <f t="shared" si="14"/>
        <v>-539.84</v>
      </c>
      <c r="G426" s="165"/>
    </row>
    <row r="427" spans="1:7" s="6" customFormat="1" ht="38.25" x14ac:dyDescent="0.2">
      <c r="A427" s="33"/>
      <c r="B427" s="5" t="s">
        <v>407</v>
      </c>
      <c r="C427" s="54" t="s">
        <v>408</v>
      </c>
      <c r="D427" s="113">
        <v>0</v>
      </c>
      <c r="E427" s="124">
        <v>539.84</v>
      </c>
      <c r="F427" s="168">
        <f t="shared" si="14"/>
        <v>-539.84</v>
      </c>
      <c r="G427" s="165"/>
    </row>
    <row r="428" spans="1:7" x14ac:dyDescent="0.2">
      <c r="A428" s="33" t="s">
        <v>11</v>
      </c>
      <c r="B428" s="9" t="s">
        <v>199</v>
      </c>
      <c r="C428" s="74"/>
      <c r="D428" s="114">
        <f>SUM(D429)</f>
        <v>1440</v>
      </c>
      <c r="E428" s="139">
        <f>SUM(E429)</f>
        <v>0</v>
      </c>
      <c r="F428" s="163">
        <f t="shared" si="14"/>
        <v>1440</v>
      </c>
      <c r="G428" s="179">
        <f t="shared" si="13"/>
        <v>0</v>
      </c>
    </row>
    <row r="429" spans="1:7" s="6" customFormat="1" x14ac:dyDescent="0.2">
      <c r="A429" s="33"/>
      <c r="B429" s="7">
        <v>55</v>
      </c>
      <c r="C429" s="50" t="s">
        <v>24</v>
      </c>
      <c r="D429" s="114">
        <f>SUM(D430:D430)</f>
        <v>1440</v>
      </c>
      <c r="E429" s="139">
        <f>SUM(E430:E430)</f>
        <v>0</v>
      </c>
      <c r="F429" s="163">
        <f t="shared" si="14"/>
        <v>1440</v>
      </c>
      <c r="G429" s="179">
        <f t="shared" si="13"/>
        <v>0</v>
      </c>
    </row>
    <row r="430" spans="1:7" s="6" customFormat="1" x14ac:dyDescent="0.2">
      <c r="A430" s="33"/>
      <c r="B430" s="5">
        <v>5525</v>
      </c>
      <c r="C430" s="49" t="s">
        <v>46</v>
      </c>
      <c r="D430" s="113">
        <v>1440</v>
      </c>
      <c r="E430" s="124">
        <v>0</v>
      </c>
      <c r="F430" s="168">
        <f t="shared" si="14"/>
        <v>1440</v>
      </c>
      <c r="G430" s="165">
        <f t="shared" si="13"/>
        <v>0</v>
      </c>
    </row>
    <row r="431" spans="1:7" s="8" customFormat="1" x14ac:dyDescent="0.2">
      <c r="A431" s="33" t="s">
        <v>72</v>
      </c>
      <c r="B431" s="7" t="s">
        <v>200</v>
      </c>
      <c r="C431" s="72"/>
      <c r="D431" s="114">
        <f>SUM(D432+D436)</f>
        <v>9171</v>
      </c>
      <c r="E431" s="139">
        <f>SUM(E432+E436)</f>
        <v>982.65</v>
      </c>
      <c r="F431" s="163">
        <f t="shared" si="14"/>
        <v>8188.35</v>
      </c>
      <c r="G431" s="179">
        <f t="shared" si="13"/>
        <v>0.10714753025842329</v>
      </c>
    </row>
    <row r="432" spans="1:7" s="6" customFormat="1" x14ac:dyDescent="0.2">
      <c r="A432" s="33"/>
      <c r="B432" s="7">
        <v>50</v>
      </c>
      <c r="C432" s="50" t="s">
        <v>23</v>
      </c>
      <c r="D432" s="114">
        <f>SUM(D433+D435)</f>
        <v>3956</v>
      </c>
      <c r="E432" s="139">
        <f>SUM(E433+E435)</f>
        <v>313.91999999999996</v>
      </c>
      <c r="F432" s="163">
        <f t="shared" si="14"/>
        <v>3642.08</v>
      </c>
      <c r="G432" s="179">
        <f t="shared" si="13"/>
        <v>7.9352881698685526E-2</v>
      </c>
    </row>
    <row r="433" spans="1:7" s="6" customFormat="1" x14ac:dyDescent="0.2">
      <c r="A433" s="33"/>
      <c r="B433" s="5">
        <v>500</v>
      </c>
      <c r="C433" s="49" t="s">
        <v>228</v>
      </c>
      <c r="D433" s="113">
        <f>SUM(D434)</f>
        <v>2952</v>
      </c>
      <c r="E433" s="149">
        <f>SUM(E434)</f>
        <v>215.76</v>
      </c>
      <c r="F433" s="168">
        <f t="shared" si="14"/>
        <v>2736.24</v>
      </c>
      <c r="G433" s="165">
        <f t="shared" si="13"/>
        <v>7.3089430894308943E-2</v>
      </c>
    </row>
    <row r="434" spans="1:7" s="6" customFormat="1" x14ac:dyDescent="0.2">
      <c r="A434" s="33"/>
      <c r="B434" s="5">
        <v>5002</v>
      </c>
      <c r="C434" s="49" t="s">
        <v>236</v>
      </c>
      <c r="D434" s="113">
        <v>2952</v>
      </c>
      <c r="E434" s="124">
        <v>215.76</v>
      </c>
      <c r="F434" s="168">
        <f t="shared" si="14"/>
        <v>2736.24</v>
      </c>
      <c r="G434" s="165">
        <f t="shared" si="13"/>
        <v>7.3089430894308943E-2</v>
      </c>
    </row>
    <row r="435" spans="1:7" s="6" customFormat="1" x14ac:dyDescent="0.2">
      <c r="A435" s="33"/>
      <c r="B435" s="5">
        <v>506</v>
      </c>
      <c r="C435" s="49" t="s">
        <v>229</v>
      </c>
      <c r="D435" s="113">
        <v>1004</v>
      </c>
      <c r="E435" s="124">
        <v>98.16</v>
      </c>
      <c r="F435" s="168">
        <f t="shared" si="14"/>
        <v>905.84</v>
      </c>
      <c r="G435" s="165">
        <f t="shared" si="13"/>
        <v>9.7768924302788843E-2</v>
      </c>
    </row>
    <row r="436" spans="1:7" s="6" customFormat="1" x14ac:dyDescent="0.2">
      <c r="A436" s="33"/>
      <c r="B436" s="7">
        <v>55</v>
      </c>
      <c r="C436" s="50" t="s">
        <v>24</v>
      </c>
      <c r="D436" s="114">
        <f>SUM(D437)</f>
        <v>5215</v>
      </c>
      <c r="E436" s="139">
        <f>SUM(E437)</f>
        <v>668.73</v>
      </c>
      <c r="F436" s="163">
        <f t="shared" si="14"/>
        <v>4546.2700000000004</v>
      </c>
      <c r="G436" s="179">
        <f t="shared" si="13"/>
        <v>0.12823202301054651</v>
      </c>
    </row>
    <row r="437" spans="1:7" s="6" customFormat="1" x14ac:dyDescent="0.2">
      <c r="A437" s="33"/>
      <c r="B437" s="5">
        <v>5511</v>
      </c>
      <c r="C437" s="49" t="s">
        <v>230</v>
      </c>
      <c r="D437" s="113">
        <v>5215</v>
      </c>
      <c r="E437" s="124">
        <v>668.73</v>
      </c>
      <c r="F437" s="168">
        <f t="shared" si="14"/>
        <v>4546.2700000000004</v>
      </c>
      <c r="G437" s="165">
        <f t="shared" si="13"/>
        <v>0.12823202301054651</v>
      </c>
    </row>
    <row r="438" spans="1:7" s="6" customFormat="1" x14ac:dyDescent="0.2">
      <c r="A438" s="33" t="s">
        <v>124</v>
      </c>
      <c r="B438" s="7" t="s">
        <v>201</v>
      </c>
      <c r="C438" s="72"/>
      <c r="D438" s="114">
        <f>SUM(D439)</f>
        <v>96897</v>
      </c>
      <c r="E438" s="139">
        <f>SUM(E439)</f>
        <v>9350</v>
      </c>
      <c r="F438" s="163">
        <f t="shared" si="14"/>
        <v>87547</v>
      </c>
      <c r="G438" s="179">
        <f t="shared" si="13"/>
        <v>9.649421550718805E-2</v>
      </c>
    </row>
    <row r="439" spans="1:7" s="6" customFormat="1" x14ac:dyDescent="0.2">
      <c r="A439" s="33"/>
      <c r="B439" s="21">
        <v>4500</v>
      </c>
      <c r="C439" s="52" t="s">
        <v>152</v>
      </c>
      <c r="D439" s="114">
        <v>96897</v>
      </c>
      <c r="E439" s="139">
        <f>SUM(E440:E477)</f>
        <v>9350</v>
      </c>
      <c r="F439" s="163">
        <f t="shared" si="14"/>
        <v>87547</v>
      </c>
      <c r="G439" s="179">
        <f t="shared" si="13"/>
        <v>9.649421550718805E-2</v>
      </c>
    </row>
    <row r="440" spans="1:7" s="6" customFormat="1" ht="25.5" x14ac:dyDescent="0.2">
      <c r="A440" s="33"/>
      <c r="B440" s="21"/>
      <c r="C440" s="53" t="s">
        <v>362</v>
      </c>
      <c r="D440" s="113">
        <v>325</v>
      </c>
      <c r="E440" s="149">
        <v>0</v>
      </c>
      <c r="F440" s="168">
        <f t="shared" si="14"/>
        <v>325</v>
      </c>
      <c r="G440" s="165">
        <f t="shared" si="13"/>
        <v>0</v>
      </c>
    </row>
    <row r="441" spans="1:7" s="6" customFormat="1" x14ac:dyDescent="0.2">
      <c r="A441" s="33"/>
      <c r="B441" s="21"/>
      <c r="C441" s="53" t="s">
        <v>363</v>
      </c>
      <c r="D441" s="113">
        <v>646</v>
      </c>
      <c r="E441" s="127">
        <v>0</v>
      </c>
      <c r="F441" s="168">
        <f t="shared" si="14"/>
        <v>646</v>
      </c>
      <c r="G441" s="165">
        <f t="shared" si="13"/>
        <v>0</v>
      </c>
    </row>
    <row r="442" spans="1:7" s="6" customFormat="1" x14ac:dyDescent="0.2">
      <c r="A442" s="33"/>
      <c r="B442" s="21"/>
      <c r="C442" s="53" t="s">
        <v>364</v>
      </c>
      <c r="D442" s="113">
        <v>300</v>
      </c>
      <c r="E442" s="127">
        <v>0</v>
      </c>
      <c r="F442" s="168">
        <f t="shared" si="14"/>
        <v>300</v>
      </c>
      <c r="G442" s="165">
        <f t="shared" si="13"/>
        <v>0</v>
      </c>
    </row>
    <row r="443" spans="1:7" s="6" customFormat="1" x14ac:dyDescent="0.2">
      <c r="A443" s="33"/>
      <c r="B443" s="21"/>
      <c r="C443" s="53" t="s">
        <v>365</v>
      </c>
      <c r="D443" s="113">
        <v>300</v>
      </c>
      <c r="E443" s="127">
        <v>0</v>
      </c>
      <c r="F443" s="168">
        <f t="shared" si="14"/>
        <v>300</v>
      </c>
      <c r="G443" s="165">
        <f t="shared" si="13"/>
        <v>0</v>
      </c>
    </row>
    <row r="444" spans="1:7" s="6" customFormat="1" x14ac:dyDescent="0.2">
      <c r="A444" s="33"/>
      <c r="B444" s="21"/>
      <c r="C444" s="53" t="s">
        <v>366</v>
      </c>
      <c r="D444" s="113">
        <v>500</v>
      </c>
      <c r="E444" s="127">
        <v>0</v>
      </c>
      <c r="F444" s="168">
        <f t="shared" si="14"/>
        <v>500</v>
      </c>
      <c r="G444" s="165">
        <f t="shared" si="13"/>
        <v>0</v>
      </c>
    </row>
    <row r="445" spans="1:7" s="6" customFormat="1" x14ac:dyDescent="0.2">
      <c r="A445" s="33"/>
      <c r="B445" s="21"/>
      <c r="C445" s="53" t="s">
        <v>367</v>
      </c>
      <c r="D445" s="113">
        <v>692</v>
      </c>
      <c r="E445" s="127">
        <v>0</v>
      </c>
      <c r="F445" s="168">
        <f t="shared" si="14"/>
        <v>692</v>
      </c>
      <c r="G445" s="165">
        <f t="shared" si="13"/>
        <v>0</v>
      </c>
    </row>
    <row r="446" spans="1:7" s="6" customFormat="1" x14ac:dyDescent="0.2">
      <c r="A446" s="33"/>
      <c r="B446" s="21"/>
      <c r="C446" s="53" t="s">
        <v>368</v>
      </c>
      <c r="D446" s="113">
        <v>300</v>
      </c>
      <c r="E446" s="127">
        <v>0</v>
      </c>
      <c r="F446" s="168">
        <f t="shared" si="14"/>
        <v>300</v>
      </c>
      <c r="G446" s="165">
        <f t="shared" si="13"/>
        <v>0</v>
      </c>
    </row>
    <row r="447" spans="1:7" s="6" customFormat="1" x14ac:dyDescent="0.2">
      <c r="A447" s="33"/>
      <c r="B447" s="21"/>
      <c r="C447" s="53" t="s">
        <v>369</v>
      </c>
      <c r="D447" s="113">
        <v>100</v>
      </c>
      <c r="E447" s="127">
        <v>0</v>
      </c>
      <c r="F447" s="168">
        <f t="shared" si="14"/>
        <v>100</v>
      </c>
      <c r="G447" s="165">
        <f t="shared" si="13"/>
        <v>0</v>
      </c>
    </row>
    <row r="448" spans="1:7" s="6" customFormat="1" x14ac:dyDescent="0.2">
      <c r="A448" s="33"/>
      <c r="B448" s="21"/>
      <c r="C448" s="53" t="s">
        <v>370</v>
      </c>
      <c r="D448" s="113">
        <v>200</v>
      </c>
      <c r="E448" s="127">
        <v>0</v>
      </c>
      <c r="F448" s="168">
        <f t="shared" si="14"/>
        <v>200</v>
      </c>
      <c r="G448" s="165">
        <f t="shared" si="13"/>
        <v>0</v>
      </c>
    </row>
    <row r="449" spans="1:7" s="6" customFormat="1" x14ac:dyDescent="0.2">
      <c r="A449" s="33"/>
      <c r="B449" s="21"/>
      <c r="C449" s="53" t="s">
        <v>371</v>
      </c>
      <c r="D449" s="113">
        <v>3240</v>
      </c>
      <c r="E449" s="127">
        <v>0</v>
      </c>
      <c r="F449" s="168">
        <f t="shared" si="14"/>
        <v>3240</v>
      </c>
      <c r="G449" s="165">
        <f t="shared" si="13"/>
        <v>0</v>
      </c>
    </row>
    <row r="450" spans="1:7" s="6" customFormat="1" x14ac:dyDescent="0.2">
      <c r="A450" s="33"/>
      <c r="B450" s="21"/>
      <c r="C450" s="53" t="s">
        <v>372</v>
      </c>
      <c r="D450" s="113">
        <v>350</v>
      </c>
      <c r="E450" s="127">
        <v>0</v>
      </c>
      <c r="F450" s="168">
        <f t="shared" si="14"/>
        <v>350</v>
      </c>
      <c r="G450" s="165">
        <f t="shared" si="13"/>
        <v>0</v>
      </c>
    </row>
    <row r="451" spans="1:7" s="6" customFormat="1" x14ac:dyDescent="0.2">
      <c r="A451" s="33"/>
      <c r="B451" s="21"/>
      <c r="C451" s="53" t="s">
        <v>373</v>
      </c>
      <c r="D451" s="113">
        <v>172</v>
      </c>
      <c r="E451" s="127">
        <v>0</v>
      </c>
      <c r="F451" s="168">
        <f t="shared" si="14"/>
        <v>172</v>
      </c>
      <c r="G451" s="165">
        <f t="shared" si="13"/>
        <v>0</v>
      </c>
    </row>
    <row r="452" spans="1:7" s="6" customFormat="1" x14ac:dyDescent="0.2">
      <c r="A452" s="33"/>
      <c r="B452" s="21"/>
      <c r="C452" s="53" t="s">
        <v>374</v>
      </c>
      <c r="D452" s="113">
        <v>190</v>
      </c>
      <c r="E452" s="127">
        <v>0</v>
      </c>
      <c r="F452" s="168">
        <f t="shared" si="14"/>
        <v>190</v>
      </c>
      <c r="G452" s="165">
        <f t="shared" ref="G452:G513" si="16">SUM(E452/D452)</f>
        <v>0</v>
      </c>
    </row>
    <row r="453" spans="1:7" s="6" customFormat="1" x14ac:dyDescent="0.2">
      <c r="A453" s="33"/>
      <c r="B453" s="21"/>
      <c r="C453" s="53" t="s">
        <v>375</v>
      </c>
      <c r="D453" s="113">
        <v>24807</v>
      </c>
      <c r="E453" s="127">
        <v>0</v>
      </c>
      <c r="F453" s="168">
        <f t="shared" si="14"/>
        <v>24807</v>
      </c>
      <c r="G453" s="165">
        <f t="shared" si="16"/>
        <v>0</v>
      </c>
    </row>
    <row r="454" spans="1:7" s="6" customFormat="1" x14ac:dyDescent="0.2">
      <c r="A454" s="33"/>
      <c r="B454" s="21"/>
      <c r="C454" s="53" t="s">
        <v>376</v>
      </c>
      <c r="D454" s="113">
        <v>200</v>
      </c>
      <c r="E454" s="127">
        <v>0</v>
      </c>
      <c r="F454" s="168">
        <f t="shared" si="14"/>
        <v>200</v>
      </c>
      <c r="G454" s="165">
        <f t="shared" si="16"/>
        <v>0</v>
      </c>
    </row>
    <row r="455" spans="1:7" s="6" customFormat="1" ht="25.5" x14ac:dyDescent="0.2">
      <c r="A455" s="33"/>
      <c r="B455" s="21"/>
      <c r="C455" s="53" t="s">
        <v>377</v>
      </c>
      <c r="D455" s="113">
        <v>120</v>
      </c>
      <c r="E455" s="127">
        <v>0</v>
      </c>
      <c r="F455" s="168">
        <f t="shared" si="14"/>
        <v>120</v>
      </c>
      <c r="G455" s="165">
        <f t="shared" si="16"/>
        <v>0</v>
      </c>
    </row>
    <row r="456" spans="1:7" s="6" customFormat="1" x14ac:dyDescent="0.2">
      <c r="A456" s="33"/>
      <c r="B456" s="21"/>
      <c r="C456" s="53" t="s">
        <v>378</v>
      </c>
      <c r="D456" s="113">
        <v>750</v>
      </c>
      <c r="E456" s="127">
        <v>0</v>
      </c>
      <c r="F456" s="168">
        <f t="shared" ref="F456:F519" si="17">SUM(D456-E456)</f>
        <v>750</v>
      </c>
      <c r="G456" s="165">
        <f t="shared" si="16"/>
        <v>0</v>
      </c>
    </row>
    <row r="457" spans="1:7" s="6" customFormat="1" x14ac:dyDescent="0.2">
      <c r="A457" s="33"/>
      <c r="B457" s="21"/>
      <c r="C457" s="53" t="s">
        <v>379</v>
      </c>
      <c r="D457" s="113">
        <v>300</v>
      </c>
      <c r="E457" s="127">
        <v>0</v>
      </c>
      <c r="F457" s="168">
        <f t="shared" si="17"/>
        <v>300</v>
      </c>
      <c r="G457" s="165">
        <f t="shared" si="16"/>
        <v>0</v>
      </c>
    </row>
    <row r="458" spans="1:7" s="6" customFormat="1" x14ac:dyDescent="0.2">
      <c r="A458" s="33"/>
      <c r="B458" s="21"/>
      <c r="C458" s="53" t="s">
        <v>380</v>
      </c>
      <c r="D458" s="113">
        <v>1100</v>
      </c>
      <c r="E458" s="127">
        <v>0</v>
      </c>
      <c r="F458" s="168">
        <f t="shared" si="17"/>
        <v>1100</v>
      </c>
      <c r="G458" s="165">
        <f t="shared" si="16"/>
        <v>0</v>
      </c>
    </row>
    <row r="459" spans="1:7" s="6" customFormat="1" x14ac:dyDescent="0.2">
      <c r="A459" s="33"/>
      <c r="B459" s="21"/>
      <c r="C459" s="53" t="s">
        <v>381</v>
      </c>
      <c r="D459" s="113">
        <v>229</v>
      </c>
      <c r="E459" s="127">
        <v>0</v>
      </c>
      <c r="F459" s="168">
        <f t="shared" si="17"/>
        <v>229</v>
      </c>
      <c r="G459" s="165">
        <f t="shared" si="16"/>
        <v>0</v>
      </c>
    </row>
    <row r="460" spans="1:7" s="6" customFormat="1" x14ac:dyDescent="0.2">
      <c r="A460" s="33"/>
      <c r="B460" s="21"/>
      <c r="C460" s="53" t="s">
        <v>382</v>
      </c>
      <c r="D460" s="113">
        <v>314</v>
      </c>
      <c r="E460" s="127">
        <v>0</v>
      </c>
      <c r="F460" s="168">
        <f t="shared" si="17"/>
        <v>314</v>
      </c>
      <c r="G460" s="165">
        <f t="shared" si="16"/>
        <v>0</v>
      </c>
    </row>
    <row r="461" spans="1:7" s="6" customFormat="1" x14ac:dyDescent="0.2">
      <c r="A461" s="33"/>
      <c r="B461" s="21"/>
      <c r="C461" s="53" t="s">
        <v>383</v>
      </c>
      <c r="D461" s="113">
        <v>1852</v>
      </c>
      <c r="E461" s="127">
        <v>0</v>
      </c>
      <c r="F461" s="168">
        <f t="shared" si="17"/>
        <v>1852</v>
      </c>
      <c r="G461" s="165">
        <f t="shared" si="16"/>
        <v>0</v>
      </c>
    </row>
    <row r="462" spans="1:7" s="6" customFormat="1" x14ac:dyDescent="0.2">
      <c r="A462" s="33"/>
      <c r="B462" s="21"/>
      <c r="C462" s="53" t="s">
        <v>384</v>
      </c>
      <c r="D462" s="113">
        <v>150</v>
      </c>
      <c r="E462" s="127">
        <v>0</v>
      </c>
      <c r="F462" s="168">
        <f t="shared" si="17"/>
        <v>150</v>
      </c>
      <c r="G462" s="165">
        <f t="shared" si="16"/>
        <v>0</v>
      </c>
    </row>
    <row r="463" spans="1:7" s="6" customFormat="1" x14ac:dyDescent="0.2">
      <c r="A463" s="33"/>
      <c r="B463" s="21"/>
      <c r="C463" s="53" t="s">
        <v>385</v>
      </c>
      <c r="D463" s="113">
        <v>250</v>
      </c>
      <c r="E463" s="127">
        <v>0</v>
      </c>
      <c r="F463" s="168">
        <f t="shared" si="17"/>
        <v>250</v>
      </c>
      <c r="G463" s="165">
        <f t="shared" si="16"/>
        <v>0</v>
      </c>
    </row>
    <row r="464" spans="1:7" s="6" customFormat="1" x14ac:dyDescent="0.2">
      <c r="A464" s="33"/>
      <c r="B464" s="21"/>
      <c r="C464" s="53" t="s">
        <v>386</v>
      </c>
      <c r="D464" s="113">
        <v>1500</v>
      </c>
      <c r="E464" s="127">
        <v>0</v>
      </c>
      <c r="F464" s="168">
        <f t="shared" si="17"/>
        <v>1500</v>
      </c>
      <c r="G464" s="165">
        <f t="shared" si="16"/>
        <v>0</v>
      </c>
    </row>
    <row r="465" spans="1:7" s="6" customFormat="1" x14ac:dyDescent="0.2">
      <c r="A465" s="33"/>
      <c r="B465" s="21"/>
      <c r="C465" s="53" t="s">
        <v>387</v>
      </c>
      <c r="D465" s="113">
        <v>968</v>
      </c>
      <c r="E465" s="127">
        <v>0</v>
      </c>
      <c r="F465" s="168">
        <f t="shared" si="17"/>
        <v>968</v>
      </c>
      <c r="G465" s="165">
        <f t="shared" si="16"/>
        <v>0</v>
      </c>
    </row>
    <row r="466" spans="1:7" s="6" customFormat="1" x14ac:dyDescent="0.2">
      <c r="A466" s="33"/>
      <c r="B466" s="21"/>
      <c r="C466" s="53" t="s">
        <v>388</v>
      </c>
      <c r="D466" s="113">
        <v>724</v>
      </c>
      <c r="E466" s="127">
        <v>0</v>
      </c>
      <c r="F466" s="168">
        <f t="shared" si="17"/>
        <v>724</v>
      </c>
      <c r="G466" s="165">
        <f t="shared" si="16"/>
        <v>0</v>
      </c>
    </row>
    <row r="467" spans="1:7" s="6" customFormat="1" x14ac:dyDescent="0.2">
      <c r="A467" s="33"/>
      <c r="B467" s="21"/>
      <c r="C467" s="53" t="s">
        <v>389</v>
      </c>
      <c r="D467" s="113">
        <v>100</v>
      </c>
      <c r="E467" s="127">
        <v>0</v>
      </c>
      <c r="F467" s="168">
        <f t="shared" si="17"/>
        <v>100</v>
      </c>
      <c r="G467" s="165">
        <f t="shared" si="16"/>
        <v>0</v>
      </c>
    </row>
    <row r="468" spans="1:7" s="6" customFormat="1" x14ac:dyDescent="0.2">
      <c r="A468" s="33"/>
      <c r="B468" s="21"/>
      <c r="C468" s="53" t="s">
        <v>390</v>
      </c>
      <c r="D468" s="113">
        <v>2960</v>
      </c>
      <c r="E468" s="127">
        <v>0</v>
      </c>
      <c r="F468" s="168">
        <f t="shared" si="17"/>
        <v>2960</v>
      </c>
      <c r="G468" s="165">
        <f t="shared" si="16"/>
        <v>0</v>
      </c>
    </row>
    <row r="469" spans="1:7" s="6" customFormat="1" x14ac:dyDescent="0.2">
      <c r="A469" s="33"/>
      <c r="B469" s="21"/>
      <c r="C469" s="53" t="s">
        <v>391</v>
      </c>
      <c r="D469" s="113">
        <v>440</v>
      </c>
      <c r="E469" s="127">
        <v>0</v>
      </c>
      <c r="F469" s="168">
        <f t="shared" si="17"/>
        <v>440</v>
      </c>
      <c r="G469" s="165">
        <f t="shared" si="16"/>
        <v>0</v>
      </c>
    </row>
    <row r="470" spans="1:7" s="6" customFormat="1" x14ac:dyDescent="0.2">
      <c r="A470" s="33"/>
      <c r="B470" s="21"/>
      <c r="C470" s="53" t="s">
        <v>392</v>
      </c>
      <c r="D470" s="113">
        <v>500</v>
      </c>
      <c r="E470" s="127">
        <v>0</v>
      </c>
      <c r="F470" s="168">
        <f t="shared" si="17"/>
        <v>500</v>
      </c>
      <c r="G470" s="165">
        <f t="shared" si="16"/>
        <v>0</v>
      </c>
    </row>
    <row r="471" spans="1:7" s="6" customFormat="1" x14ac:dyDescent="0.2">
      <c r="A471" s="33"/>
      <c r="B471" s="21"/>
      <c r="C471" s="53" t="s">
        <v>393</v>
      </c>
      <c r="D471" s="113">
        <v>895</v>
      </c>
      <c r="E471" s="127">
        <v>0</v>
      </c>
      <c r="F471" s="168">
        <f t="shared" si="17"/>
        <v>895</v>
      </c>
      <c r="G471" s="165">
        <f t="shared" si="16"/>
        <v>0</v>
      </c>
    </row>
    <row r="472" spans="1:7" s="6" customFormat="1" x14ac:dyDescent="0.2">
      <c r="A472" s="33"/>
      <c r="B472" s="21"/>
      <c r="C472" s="53" t="s">
        <v>394</v>
      </c>
      <c r="D472" s="113">
        <v>190</v>
      </c>
      <c r="E472" s="127">
        <v>0</v>
      </c>
      <c r="F472" s="168">
        <f t="shared" si="17"/>
        <v>190</v>
      </c>
      <c r="G472" s="165">
        <f t="shared" si="16"/>
        <v>0</v>
      </c>
    </row>
    <row r="473" spans="1:7" s="6" customFormat="1" x14ac:dyDescent="0.2">
      <c r="A473" s="33"/>
      <c r="B473" s="21"/>
      <c r="C473" s="53" t="s">
        <v>395</v>
      </c>
      <c r="D473" s="113">
        <v>461</v>
      </c>
      <c r="E473" s="127">
        <v>0</v>
      </c>
      <c r="F473" s="168">
        <f t="shared" si="17"/>
        <v>461</v>
      </c>
      <c r="G473" s="165">
        <f t="shared" si="16"/>
        <v>0</v>
      </c>
    </row>
    <row r="474" spans="1:7" s="6" customFormat="1" x14ac:dyDescent="0.2">
      <c r="A474" s="33"/>
      <c r="B474" s="21"/>
      <c r="C474" s="53" t="s">
        <v>396</v>
      </c>
      <c r="D474" s="113">
        <v>300</v>
      </c>
      <c r="E474" s="127">
        <v>0</v>
      </c>
      <c r="F474" s="168">
        <f t="shared" si="17"/>
        <v>300</v>
      </c>
      <c r="G474" s="165">
        <f t="shared" si="16"/>
        <v>0</v>
      </c>
    </row>
    <row r="475" spans="1:7" s="6" customFormat="1" x14ac:dyDescent="0.2">
      <c r="A475" s="33"/>
      <c r="B475" s="21"/>
      <c r="C475" s="53" t="s">
        <v>397</v>
      </c>
      <c r="D475" s="113">
        <v>310</v>
      </c>
      <c r="E475" s="127">
        <v>0</v>
      </c>
      <c r="F475" s="168">
        <f t="shared" si="17"/>
        <v>310</v>
      </c>
      <c r="G475" s="165">
        <f t="shared" si="16"/>
        <v>0</v>
      </c>
    </row>
    <row r="476" spans="1:7" s="6" customFormat="1" x14ac:dyDescent="0.2">
      <c r="A476" s="33"/>
      <c r="B476" s="21"/>
      <c r="C476" s="53" t="s">
        <v>398</v>
      </c>
      <c r="D476" s="113">
        <v>30700</v>
      </c>
      <c r="E476" s="127">
        <v>9350</v>
      </c>
      <c r="F476" s="168">
        <f t="shared" si="17"/>
        <v>21350</v>
      </c>
      <c r="G476" s="165">
        <f t="shared" si="16"/>
        <v>0.30456026058631924</v>
      </c>
    </row>
    <row r="477" spans="1:7" s="6" customFormat="1" x14ac:dyDescent="0.2">
      <c r="A477" s="33"/>
      <c r="B477" s="21"/>
      <c r="C477" s="53" t="s">
        <v>361</v>
      </c>
      <c r="D477" s="113">
        <v>1530</v>
      </c>
      <c r="E477" s="127">
        <v>0</v>
      </c>
      <c r="F477" s="168">
        <f t="shared" si="17"/>
        <v>1530</v>
      </c>
      <c r="G477" s="165">
        <f t="shared" si="16"/>
        <v>0</v>
      </c>
    </row>
    <row r="478" spans="1:7" s="6" customFormat="1" x14ac:dyDescent="0.2">
      <c r="A478" s="33"/>
      <c r="B478" s="21"/>
      <c r="C478" s="52" t="s">
        <v>253</v>
      </c>
      <c r="D478" s="114">
        <f>SUM(D440:D477)</f>
        <v>78965</v>
      </c>
      <c r="E478" s="126"/>
      <c r="F478" s="163"/>
      <c r="G478" s="179"/>
    </row>
    <row r="479" spans="1:7" s="6" customFormat="1" x14ac:dyDescent="0.2">
      <c r="A479" s="33"/>
      <c r="B479" s="21"/>
      <c r="C479" s="52" t="s">
        <v>254</v>
      </c>
      <c r="D479" s="114">
        <f>SUM(D439-D478)</f>
        <v>17932</v>
      </c>
      <c r="E479" s="126"/>
      <c r="F479" s="163"/>
      <c r="G479" s="179"/>
    </row>
    <row r="480" spans="1:7" s="6" customFormat="1" x14ac:dyDescent="0.2">
      <c r="A480" s="33" t="s">
        <v>73</v>
      </c>
      <c r="B480" s="7" t="s">
        <v>202</v>
      </c>
      <c r="C480" s="72"/>
      <c r="D480" s="114">
        <f>SUM(D481+D486)</f>
        <v>170996</v>
      </c>
      <c r="E480" s="139">
        <f>SUM(E481+E486)</f>
        <v>10962.740000000002</v>
      </c>
      <c r="F480" s="163">
        <f t="shared" si="17"/>
        <v>160033.26</v>
      </c>
      <c r="G480" s="179">
        <f t="shared" si="16"/>
        <v>6.4111090317902186E-2</v>
      </c>
    </row>
    <row r="481" spans="1:7" s="6" customFormat="1" x14ac:dyDescent="0.2">
      <c r="A481" s="33"/>
      <c r="B481" s="7">
        <v>50</v>
      </c>
      <c r="C481" s="50" t="s">
        <v>23</v>
      </c>
      <c r="D481" s="114">
        <f>SUM(D482+D485)</f>
        <v>113498</v>
      </c>
      <c r="E481" s="139">
        <f>SUM(E482+E485)</f>
        <v>9427.5400000000009</v>
      </c>
      <c r="F481" s="163">
        <f t="shared" si="17"/>
        <v>104070.45999999999</v>
      </c>
      <c r="G481" s="179">
        <f t="shared" si="16"/>
        <v>8.3063490105552529E-2</v>
      </c>
    </row>
    <row r="482" spans="1:7" s="6" customFormat="1" x14ac:dyDescent="0.2">
      <c r="A482" s="33"/>
      <c r="B482" s="5">
        <v>500</v>
      </c>
      <c r="C482" s="49" t="s">
        <v>228</v>
      </c>
      <c r="D482" s="113">
        <f>SUM(D483:D484)</f>
        <v>84700</v>
      </c>
      <c r="E482" s="149">
        <f>SUM(E483:E484)</f>
        <v>7008.43</v>
      </c>
      <c r="F482" s="168">
        <f t="shared" si="17"/>
        <v>77691.570000000007</v>
      </c>
      <c r="G482" s="165">
        <f t="shared" si="16"/>
        <v>8.2744155844155842E-2</v>
      </c>
    </row>
    <row r="483" spans="1:7" s="6" customFormat="1" x14ac:dyDescent="0.2">
      <c r="A483" s="33"/>
      <c r="B483" s="5">
        <v>5002</v>
      </c>
      <c r="C483" s="49" t="s">
        <v>236</v>
      </c>
      <c r="D483" s="113">
        <v>84700</v>
      </c>
      <c r="E483" s="124">
        <v>6998.87</v>
      </c>
      <c r="F483" s="168">
        <f t="shared" si="17"/>
        <v>77701.13</v>
      </c>
      <c r="G483" s="165">
        <f t="shared" si="16"/>
        <v>8.2631286894923259E-2</v>
      </c>
    </row>
    <row r="484" spans="1:7" s="6" customFormat="1" x14ac:dyDescent="0.2">
      <c r="A484" s="33"/>
      <c r="B484" s="5">
        <v>5005</v>
      </c>
      <c r="C484" s="49" t="s">
        <v>282</v>
      </c>
      <c r="D484" s="113"/>
      <c r="E484" s="124">
        <v>9.56</v>
      </c>
      <c r="F484" s="168">
        <f t="shared" si="17"/>
        <v>-9.56</v>
      </c>
      <c r="G484" s="165"/>
    </row>
    <row r="485" spans="1:7" s="6" customFormat="1" x14ac:dyDescent="0.2">
      <c r="A485" s="33"/>
      <c r="B485" s="5">
        <v>506</v>
      </c>
      <c r="C485" s="49" t="s">
        <v>229</v>
      </c>
      <c r="D485" s="113">
        <v>28798</v>
      </c>
      <c r="E485" s="124">
        <v>2419.11</v>
      </c>
      <c r="F485" s="168">
        <f t="shared" si="17"/>
        <v>26378.89</v>
      </c>
      <c r="G485" s="165">
        <f t="shared" si="16"/>
        <v>8.4002708521425107E-2</v>
      </c>
    </row>
    <row r="486" spans="1:7" s="6" customFormat="1" x14ac:dyDescent="0.2">
      <c r="A486" s="33"/>
      <c r="B486" s="7">
        <v>55</v>
      </c>
      <c r="C486" s="50" t="s">
        <v>24</v>
      </c>
      <c r="D486" s="114">
        <f>SUM(D487:D497)</f>
        <v>57498</v>
      </c>
      <c r="E486" s="139">
        <f>SUM(E487:E497)</f>
        <v>1535.2</v>
      </c>
      <c r="F486" s="163">
        <f t="shared" si="17"/>
        <v>55962.8</v>
      </c>
      <c r="G486" s="179">
        <f t="shared" si="16"/>
        <v>2.6700059132491565E-2</v>
      </c>
    </row>
    <row r="487" spans="1:7" s="6" customFormat="1" x14ac:dyDescent="0.2">
      <c r="A487" s="33"/>
      <c r="B487" s="5">
        <v>5500</v>
      </c>
      <c r="C487" s="49" t="s">
        <v>25</v>
      </c>
      <c r="D487" s="113">
        <v>6480</v>
      </c>
      <c r="E487" s="124">
        <v>441.48</v>
      </c>
      <c r="F487" s="168">
        <f t="shared" si="17"/>
        <v>6038.52</v>
      </c>
      <c r="G487" s="165">
        <f t="shared" si="16"/>
        <v>6.8129629629629637E-2</v>
      </c>
    </row>
    <row r="488" spans="1:7" s="6" customFormat="1" x14ac:dyDescent="0.2">
      <c r="A488" s="33"/>
      <c r="B488" s="5">
        <v>5503</v>
      </c>
      <c r="C488" s="49" t="s">
        <v>26</v>
      </c>
      <c r="D488" s="113">
        <v>60</v>
      </c>
      <c r="E488" s="124">
        <v>0</v>
      </c>
      <c r="F488" s="168">
        <f t="shared" si="17"/>
        <v>60</v>
      </c>
      <c r="G488" s="165">
        <f t="shared" si="16"/>
        <v>0</v>
      </c>
    </row>
    <row r="489" spans="1:7" s="6" customFormat="1" x14ac:dyDescent="0.2">
      <c r="A489" s="33"/>
      <c r="B489" s="5">
        <v>5504</v>
      </c>
      <c r="C489" s="49" t="s">
        <v>27</v>
      </c>
      <c r="D489" s="113">
        <v>1550</v>
      </c>
      <c r="E489" s="124">
        <v>0</v>
      </c>
      <c r="F489" s="168">
        <f t="shared" si="17"/>
        <v>1550</v>
      </c>
      <c r="G489" s="165">
        <f t="shared" si="16"/>
        <v>0</v>
      </c>
    </row>
    <row r="490" spans="1:7" s="6" customFormat="1" x14ac:dyDescent="0.2">
      <c r="A490" s="33"/>
      <c r="B490" s="5">
        <v>5511</v>
      </c>
      <c r="C490" s="49" t="s">
        <v>230</v>
      </c>
      <c r="D490" s="113">
        <v>23380</v>
      </c>
      <c r="E490" s="124">
        <v>756.05</v>
      </c>
      <c r="F490" s="168">
        <f t="shared" si="17"/>
        <v>22623.95</v>
      </c>
      <c r="G490" s="165">
        <f t="shared" si="16"/>
        <v>3.2337467921300253E-2</v>
      </c>
    </row>
    <row r="491" spans="1:7" s="6" customFormat="1" x14ac:dyDescent="0.2">
      <c r="A491" s="33"/>
      <c r="B491" s="5">
        <v>5513</v>
      </c>
      <c r="C491" s="49" t="s">
        <v>28</v>
      </c>
      <c r="D491" s="113">
        <v>1200</v>
      </c>
      <c r="E491" s="124">
        <v>88.92</v>
      </c>
      <c r="F491" s="168">
        <f t="shared" si="17"/>
        <v>1111.08</v>
      </c>
      <c r="G491" s="165">
        <f t="shared" si="16"/>
        <v>7.4099999999999999E-2</v>
      </c>
    </row>
    <row r="492" spans="1:7" s="6" customFormat="1" x14ac:dyDescent="0.2">
      <c r="A492" s="33"/>
      <c r="B492" s="5">
        <v>5514</v>
      </c>
      <c r="C492" s="49" t="s">
        <v>231</v>
      </c>
      <c r="D492" s="113">
        <v>6630</v>
      </c>
      <c r="E492" s="124">
        <v>248.75</v>
      </c>
      <c r="F492" s="168">
        <f t="shared" si="17"/>
        <v>6381.25</v>
      </c>
      <c r="G492" s="165">
        <f t="shared" si="16"/>
        <v>3.7518853695324282E-2</v>
      </c>
    </row>
    <row r="493" spans="1:7" s="6" customFormat="1" x14ac:dyDescent="0.2">
      <c r="A493" s="33"/>
      <c r="B493" s="5">
        <v>5515</v>
      </c>
      <c r="C493" s="49" t="s">
        <v>29</v>
      </c>
      <c r="D493" s="113">
        <v>100</v>
      </c>
      <c r="E493" s="124">
        <v>0</v>
      </c>
      <c r="F493" s="168">
        <f t="shared" si="17"/>
        <v>100</v>
      </c>
      <c r="G493" s="165">
        <f t="shared" si="16"/>
        <v>0</v>
      </c>
    </row>
    <row r="494" spans="1:7" s="6" customFormat="1" x14ac:dyDescent="0.2">
      <c r="A494" s="33"/>
      <c r="B494" s="5">
        <v>5522</v>
      </c>
      <c r="C494" s="49" t="s">
        <v>95</v>
      </c>
      <c r="D494" s="113">
        <v>480</v>
      </c>
      <c r="E494" s="124">
        <v>0</v>
      </c>
      <c r="F494" s="168">
        <f t="shared" si="17"/>
        <v>480</v>
      </c>
      <c r="G494" s="165">
        <f t="shared" si="16"/>
        <v>0</v>
      </c>
    </row>
    <row r="495" spans="1:7" s="6" customFormat="1" x14ac:dyDescent="0.2">
      <c r="A495" s="33"/>
      <c r="B495" s="5">
        <v>5523</v>
      </c>
      <c r="C495" s="49" t="s">
        <v>32</v>
      </c>
      <c r="D495" s="113">
        <v>17200</v>
      </c>
      <c r="E495" s="124">
        <v>0</v>
      </c>
      <c r="F495" s="168">
        <f t="shared" si="17"/>
        <v>17200</v>
      </c>
      <c r="G495" s="165">
        <f t="shared" si="16"/>
        <v>0</v>
      </c>
    </row>
    <row r="496" spans="1:7" s="6" customFormat="1" x14ac:dyDescent="0.2">
      <c r="A496" s="33"/>
      <c r="B496" s="5">
        <v>5525</v>
      </c>
      <c r="C496" s="49" t="s">
        <v>46</v>
      </c>
      <c r="D496" s="113">
        <v>268</v>
      </c>
      <c r="E496" s="124">
        <v>0</v>
      </c>
      <c r="F496" s="168">
        <f t="shared" si="17"/>
        <v>268</v>
      </c>
      <c r="G496" s="165">
        <f t="shared" si="16"/>
        <v>0</v>
      </c>
    </row>
    <row r="497" spans="1:7" x14ac:dyDescent="0.2">
      <c r="A497" s="35"/>
      <c r="B497" s="5">
        <v>5540</v>
      </c>
      <c r="C497" s="49" t="s">
        <v>252</v>
      </c>
      <c r="D497" s="113">
        <v>150</v>
      </c>
      <c r="E497" s="124">
        <v>0</v>
      </c>
      <c r="F497" s="168">
        <f t="shared" si="17"/>
        <v>150</v>
      </c>
      <c r="G497" s="165">
        <f t="shared" si="16"/>
        <v>0</v>
      </c>
    </row>
    <row r="498" spans="1:7" s="6" customFormat="1" x14ac:dyDescent="0.2">
      <c r="A498" s="33" t="s">
        <v>74</v>
      </c>
      <c r="B498" s="7" t="s">
        <v>443</v>
      </c>
      <c r="C498" s="50"/>
      <c r="D498" s="114">
        <f>SUM(D499+D513+D520+D533+D546+D559)</f>
        <v>222948</v>
      </c>
      <c r="E498" s="139">
        <f>SUM(E499+E513+E520+E533+E546+E559)</f>
        <v>24132.600000000002</v>
      </c>
      <c r="F498" s="163">
        <f t="shared" si="17"/>
        <v>198815.4</v>
      </c>
      <c r="G498" s="179">
        <f t="shared" si="16"/>
        <v>0.10824317778136607</v>
      </c>
    </row>
    <row r="499" spans="1:7" s="6" customFormat="1" x14ac:dyDescent="0.2">
      <c r="A499" s="33" t="s">
        <v>74</v>
      </c>
      <c r="B499" s="7" t="s">
        <v>285</v>
      </c>
      <c r="C499" s="72"/>
      <c r="D499" s="114">
        <f>SUM(D500+D504)</f>
        <v>139632</v>
      </c>
      <c r="E499" s="139">
        <f>SUM(E500+E504)</f>
        <v>17706.260000000002</v>
      </c>
      <c r="F499" s="163">
        <f t="shared" si="17"/>
        <v>121925.73999999999</v>
      </c>
      <c r="G499" s="179">
        <f t="shared" si="16"/>
        <v>0.12680660593560217</v>
      </c>
    </row>
    <row r="500" spans="1:7" s="6" customFormat="1" x14ac:dyDescent="0.2">
      <c r="A500" s="33"/>
      <c r="B500" s="7">
        <v>50</v>
      </c>
      <c r="C500" s="50" t="s">
        <v>23</v>
      </c>
      <c r="D500" s="114">
        <f>SUM(D501+D503)</f>
        <v>97637</v>
      </c>
      <c r="E500" s="139">
        <f>SUM(E501+E503)</f>
        <v>7800.77</v>
      </c>
      <c r="F500" s="163">
        <f t="shared" si="17"/>
        <v>89836.23</v>
      </c>
      <c r="G500" s="179">
        <f t="shared" si="16"/>
        <v>7.9895633827340051E-2</v>
      </c>
    </row>
    <row r="501" spans="1:7" s="6" customFormat="1" x14ac:dyDescent="0.2">
      <c r="A501" s="33"/>
      <c r="B501" s="5">
        <v>500</v>
      </c>
      <c r="C501" s="49" t="s">
        <v>228</v>
      </c>
      <c r="D501" s="113">
        <f>SUM(D502)</f>
        <v>72863</v>
      </c>
      <c r="E501" s="149">
        <f>SUM(E502)</f>
        <v>5853.09</v>
      </c>
      <c r="F501" s="168">
        <f t="shared" si="17"/>
        <v>67009.91</v>
      </c>
      <c r="G501" s="165">
        <f t="shared" si="16"/>
        <v>8.0330071504055564E-2</v>
      </c>
    </row>
    <row r="502" spans="1:7" s="6" customFormat="1" x14ac:dyDescent="0.2">
      <c r="A502" s="33"/>
      <c r="B502" s="5">
        <v>5002</v>
      </c>
      <c r="C502" s="49" t="s">
        <v>236</v>
      </c>
      <c r="D502" s="113">
        <v>72863</v>
      </c>
      <c r="E502" s="124">
        <v>5853.09</v>
      </c>
      <c r="F502" s="168">
        <f t="shared" si="17"/>
        <v>67009.91</v>
      </c>
      <c r="G502" s="165">
        <f t="shared" si="16"/>
        <v>8.0330071504055564E-2</v>
      </c>
    </row>
    <row r="503" spans="1:7" s="6" customFormat="1" x14ac:dyDescent="0.2">
      <c r="A503" s="33"/>
      <c r="B503" s="5">
        <v>506</v>
      </c>
      <c r="C503" s="49" t="s">
        <v>229</v>
      </c>
      <c r="D503" s="113">
        <v>24774</v>
      </c>
      <c r="E503" s="124">
        <v>1947.68</v>
      </c>
      <c r="F503" s="168">
        <f t="shared" si="17"/>
        <v>22826.32</v>
      </c>
      <c r="G503" s="165">
        <f t="shared" si="16"/>
        <v>7.8617905869056273E-2</v>
      </c>
    </row>
    <row r="504" spans="1:7" s="6" customFormat="1" x14ac:dyDescent="0.2">
      <c r="A504" s="33"/>
      <c r="B504" s="7">
        <v>55</v>
      </c>
      <c r="C504" s="50" t="s">
        <v>24</v>
      </c>
      <c r="D504" s="114">
        <f>SUM(D505:D512)</f>
        <v>41995</v>
      </c>
      <c r="E504" s="139">
        <f>SUM(E505:E512)</f>
        <v>9905.49</v>
      </c>
      <c r="F504" s="163">
        <f t="shared" si="17"/>
        <v>32089.510000000002</v>
      </c>
      <c r="G504" s="179">
        <f t="shared" si="16"/>
        <v>0.23587308012858674</v>
      </c>
    </row>
    <row r="505" spans="1:7" s="6" customFormat="1" x14ac:dyDescent="0.2">
      <c r="A505" s="33"/>
      <c r="B505" s="5">
        <v>5500</v>
      </c>
      <c r="C505" s="49" t="s">
        <v>25</v>
      </c>
      <c r="D505" s="113">
        <v>1130</v>
      </c>
      <c r="E505" s="124">
        <v>128.51</v>
      </c>
      <c r="F505" s="168">
        <f t="shared" si="17"/>
        <v>1001.49</v>
      </c>
      <c r="G505" s="165">
        <f t="shared" si="16"/>
        <v>0.11372566371681415</v>
      </c>
    </row>
    <row r="506" spans="1:7" s="6" customFormat="1" x14ac:dyDescent="0.2">
      <c r="A506" s="33"/>
      <c r="B506" s="5">
        <v>5503</v>
      </c>
      <c r="C506" s="49" t="s">
        <v>26</v>
      </c>
      <c r="D506" s="113">
        <v>200</v>
      </c>
      <c r="E506" s="124">
        <v>0</v>
      </c>
      <c r="F506" s="168">
        <f t="shared" si="17"/>
        <v>200</v>
      </c>
      <c r="G506" s="165">
        <f t="shared" si="16"/>
        <v>0</v>
      </c>
    </row>
    <row r="507" spans="1:7" s="6" customFormat="1" x14ac:dyDescent="0.2">
      <c r="A507" s="33"/>
      <c r="B507" s="5">
        <v>5504</v>
      </c>
      <c r="C507" s="49" t="s">
        <v>27</v>
      </c>
      <c r="D507" s="113">
        <v>600</v>
      </c>
      <c r="E507" s="124">
        <v>0</v>
      </c>
      <c r="F507" s="168">
        <f t="shared" si="17"/>
        <v>600</v>
      </c>
      <c r="G507" s="165">
        <f t="shared" si="16"/>
        <v>0</v>
      </c>
    </row>
    <row r="508" spans="1:7" s="6" customFormat="1" x14ac:dyDescent="0.2">
      <c r="A508" s="33"/>
      <c r="B508" s="5">
        <v>5511</v>
      </c>
      <c r="C508" s="49" t="s">
        <v>230</v>
      </c>
      <c r="D508" s="113">
        <v>30700</v>
      </c>
      <c r="E508" s="124">
        <v>6087.61</v>
      </c>
      <c r="F508" s="168">
        <f t="shared" si="17"/>
        <v>24612.39</v>
      </c>
      <c r="G508" s="165">
        <f t="shared" si="16"/>
        <v>0.19829348534201954</v>
      </c>
    </row>
    <row r="509" spans="1:7" s="6" customFormat="1" x14ac:dyDescent="0.2">
      <c r="A509" s="33"/>
      <c r="B509" s="5">
        <v>5513</v>
      </c>
      <c r="C509" s="49" t="s">
        <v>28</v>
      </c>
      <c r="D509" s="113">
        <v>600</v>
      </c>
      <c r="E509" s="124">
        <v>43.7</v>
      </c>
      <c r="F509" s="168">
        <f t="shared" si="17"/>
        <v>556.29999999999995</v>
      </c>
      <c r="G509" s="165">
        <f t="shared" si="16"/>
        <v>7.2833333333333333E-2</v>
      </c>
    </row>
    <row r="510" spans="1:7" s="6" customFormat="1" x14ac:dyDescent="0.2">
      <c r="A510" s="33"/>
      <c r="B510" s="5">
        <v>5514</v>
      </c>
      <c r="C510" s="49" t="s">
        <v>231</v>
      </c>
      <c r="D510" s="113">
        <v>1750</v>
      </c>
      <c r="E510" s="124">
        <v>139.27000000000001</v>
      </c>
      <c r="F510" s="168">
        <f t="shared" si="17"/>
        <v>1610.73</v>
      </c>
      <c r="G510" s="165">
        <f t="shared" si="16"/>
        <v>7.958285714285715E-2</v>
      </c>
    </row>
    <row r="511" spans="1:7" s="6" customFormat="1" x14ac:dyDescent="0.2">
      <c r="A511" s="33"/>
      <c r="B511" s="5">
        <v>5515</v>
      </c>
      <c r="C511" s="49" t="s">
        <v>29</v>
      </c>
      <c r="D511" s="113">
        <v>315</v>
      </c>
      <c r="E511" s="124">
        <v>0</v>
      </c>
      <c r="F511" s="168">
        <f t="shared" si="17"/>
        <v>315</v>
      </c>
      <c r="G511" s="165">
        <f t="shared" si="16"/>
        <v>0</v>
      </c>
    </row>
    <row r="512" spans="1:7" s="6" customFormat="1" x14ac:dyDescent="0.2">
      <c r="A512" s="33"/>
      <c r="B512" s="5">
        <v>5525</v>
      </c>
      <c r="C512" s="49" t="s">
        <v>46</v>
      </c>
      <c r="D512" s="113">
        <v>6700</v>
      </c>
      <c r="E512" s="124">
        <v>3506.4</v>
      </c>
      <c r="F512" s="168">
        <f t="shared" si="17"/>
        <v>3193.6</v>
      </c>
      <c r="G512" s="165">
        <f t="shared" si="16"/>
        <v>0.52334328358208959</v>
      </c>
    </row>
    <row r="513" spans="1:7" s="6" customFormat="1" x14ac:dyDescent="0.2">
      <c r="A513" s="33" t="s">
        <v>74</v>
      </c>
      <c r="B513" s="7" t="s">
        <v>286</v>
      </c>
      <c r="C513" s="72"/>
      <c r="D513" s="114">
        <f>SUM(D517)</f>
        <v>4040</v>
      </c>
      <c r="E513" s="139">
        <f>SUM(E514+E517)</f>
        <v>167.91</v>
      </c>
      <c r="F513" s="163">
        <f t="shared" si="17"/>
        <v>3872.09</v>
      </c>
      <c r="G513" s="179">
        <f t="shared" si="16"/>
        <v>4.1561881188118814E-2</v>
      </c>
    </row>
    <row r="514" spans="1:7" s="6" customFormat="1" x14ac:dyDescent="0.2">
      <c r="A514" s="33"/>
      <c r="B514" s="7">
        <v>55</v>
      </c>
      <c r="C514" s="50" t="s">
        <v>24</v>
      </c>
      <c r="D514" s="114">
        <f>SUM(D515)</f>
        <v>0</v>
      </c>
      <c r="E514" s="139">
        <f>SUM(E515)</f>
        <v>167.91</v>
      </c>
      <c r="F514" s="163">
        <f t="shared" si="17"/>
        <v>-167.91</v>
      </c>
      <c r="G514" s="179"/>
    </row>
    <row r="515" spans="1:7" s="6" customFormat="1" x14ac:dyDescent="0.2">
      <c r="A515" s="33"/>
      <c r="B515" s="5">
        <v>5525</v>
      </c>
      <c r="C515" s="49" t="s">
        <v>46</v>
      </c>
      <c r="D515" s="113">
        <f>SUM(D516)</f>
        <v>0</v>
      </c>
      <c r="E515" s="149">
        <f>SUM(E516)</f>
        <v>167.91</v>
      </c>
      <c r="F515" s="168">
        <f t="shared" si="17"/>
        <v>-167.91</v>
      </c>
      <c r="G515" s="165"/>
    </row>
    <row r="516" spans="1:7" s="6" customFormat="1" ht="38.25" x14ac:dyDescent="0.2">
      <c r="A516" s="33"/>
      <c r="B516" s="23" t="s">
        <v>410</v>
      </c>
      <c r="C516" s="156" t="s">
        <v>411</v>
      </c>
      <c r="D516" s="113">
        <v>0</v>
      </c>
      <c r="E516" s="149">
        <v>167.91</v>
      </c>
      <c r="F516" s="168">
        <f t="shared" si="17"/>
        <v>-167.91</v>
      </c>
      <c r="G516" s="165"/>
    </row>
    <row r="517" spans="1:7" s="6" customFormat="1" x14ac:dyDescent="0.2">
      <c r="A517" s="33"/>
      <c r="B517" s="7">
        <v>15</v>
      </c>
      <c r="C517" s="50" t="s">
        <v>283</v>
      </c>
      <c r="D517" s="114">
        <f>SUM(D518)</f>
        <v>4040</v>
      </c>
      <c r="E517" s="139">
        <f>SUM(E518)</f>
        <v>0</v>
      </c>
      <c r="F517" s="163">
        <f t="shared" si="17"/>
        <v>4040</v>
      </c>
      <c r="G517" s="179">
        <f t="shared" ref="G517:G579" si="18">SUM(E517/D517)</f>
        <v>0</v>
      </c>
    </row>
    <row r="518" spans="1:7" s="6" customFormat="1" x14ac:dyDescent="0.2">
      <c r="A518" s="33"/>
      <c r="B518" s="5">
        <v>1556</v>
      </c>
      <c r="C518" s="49" t="s">
        <v>131</v>
      </c>
      <c r="D518" s="113">
        <f>SUM(D519)</f>
        <v>4040</v>
      </c>
      <c r="E518" s="149">
        <f>SUM(E519)</f>
        <v>0</v>
      </c>
      <c r="F518" s="168">
        <f t="shared" si="17"/>
        <v>4040</v>
      </c>
      <c r="G518" s="165">
        <f t="shared" si="18"/>
        <v>0</v>
      </c>
    </row>
    <row r="519" spans="1:7" s="6" customFormat="1" ht="51" x14ac:dyDescent="0.2">
      <c r="A519" s="33"/>
      <c r="B519" s="47"/>
      <c r="C519" s="65" t="s">
        <v>338</v>
      </c>
      <c r="D519" s="113">
        <v>4040</v>
      </c>
      <c r="E519" s="124">
        <v>0</v>
      </c>
      <c r="F519" s="168">
        <f t="shared" si="17"/>
        <v>4040</v>
      </c>
      <c r="G519" s="165">
        <f t="shared" si="18"/>
        <v>0</v>
      </c>
    </row>
    <row r="520" spans="1:7" x14ac:dyDescent="0.2">
      <c r="A520" s="33" t="s">
        <v>74</v>
      </c>
      <c r="B520" s="7" t="s">
        <v>4</v>
      </c>
      <c r="C520" s="72"/>
      <c r="D520" s="114">
        <f>SUM(D521+D526)</f>
        <v>29154</v>
      </c>
      <c r="E520" s="139">
        <f>SUM(E521+E526)</f>
        <v>2264.09</v>
      </c>
      <c r="F520" s="163">
        <f t="shared" ref="F520:F583" si="19">SUM(D520-E520)</f>
        <v>26889.91</v>
      </c>
      <c r="G520" s="179">
        <f t="shared" si="18"/>
        <v>7.7659669342114296E-2</v>
      </c>
    </row>
    <row r="521" spans="1:7" s="6" customFormat="1" x14ac:dyDescent="0.2">
      <c r="A521" s="33"/>
      <c r="B521" s="7">
        <v>50</v>
      </c>
      <c r="C521" s="50" t="s">
        <v>23</v>
      </c>
      <c r="D521" s="114">
        <f>SUM(D522+D525)</f>
        <v>22448</v>
      </c>
      <c r="E521" s="139">
        <f>SUM(E522+E525)</f>
        <v>1755.92</v>
      </c>
      <c r="F521" s="163">
        <f t="shared" si="19"/>
        <v>20692.080000000002</v>
      </c>
      <c r="G521" s="179">
        <f t="shared" si="18"/>
        <v>7.822166785459729E-2</v>
      </c>
    </row>
    <row r="522" spans="1:7" s="6" customFormat="1" x14ac:dyDescent="0.2">
      <c r="A522" s="33"/>
      <c r="B522" s="5">
        <v>500</v>
      </c>
      <c r="C522" s="49" t="s">
        <v>228</v>
      </c>
      <c r="D522" s="113">
        <f>SUM(D523:D524)</f>
        <v>16752</v>
      </c>
      <c r="E522" s="149">
        <f>SUM(E523:E524)</f>
        <v>1296.92</v>
      </c>
      <c r="F522" s="168">
        <f t="shared" si="19"/>
        <v>15455.08</v>
      </c>
      <c r="G522" s="165">
        <f t="shared" si="18"/>
        <v>7.7418815663801335E-2</v>
      </c>
    </row>
    <row r="523" spans="1:7" s="6" customFormat="1" x14ac:dyDescent="0.2">
      <c r="A523" s="33"/>
      <c r="B523" s="5">
        <v>5002</v>
      </c>
      <c r="C523" s="49" t="s">
        <v>236</v>
      </c>
      <c r="D523" s="113">
        <v>14798</v>
      </c>
      <c r="E523" s="124">
        <v>1172.52</v>
      </c>
      <c r="F523" s="168">
        <f t="shared" si="19"/>
        <v>13625.48</v>
      </c>
      <c r="G523" s="165">
        <f t="shared" si="18"/>
        <v>7.9235031761048791E-2</v>
      </c>
    </row>
    <row r="524" spans="1:7" s="6" customFormat="1" x14ac:dyDescent="0.2">
      <c r="A524" s="33"/>
      <c r="B524" s="5">
        <v>5005</v>
      </c>
      <c r="C524" s="49" t="s">
        <v>282</v>
      </c>
      <c r="D524" s="113">
        <v>1954</v>
      </c>
      <c r="E524" s="124">
        <v>124.4</v>
      </c>
      <c r="F524" s="168">
        <f t="shared" si="19"/>
        <v>1829.6</v>
      </c>
      <c r="G524" s="165">
        <f t="shared" si="18"/>
        <v>6.3664278403275334E-2</v>
      </c>
    </row>
    <row r="525" spans="1:7" s="6" customFormat="1" x14ac:dyDescent="0.2">
      <c r="A525" s="33"/>
      <c r="B525" s="5">
        <v>506</v>
      </c>
      <c r="C525" s="49" t="s">
        <v>229</v>
      </c>
      <c r="D525" s="113">
        <v>5696</v>
      </c>
      <c r="E525" s="124">
        <v>459</v>
      </c>
      <c r="F525" s="168">
        <f t="shared" si="19"/>
        <v>5237</v>
      </c>
      <c r="G525" s="165">
        <f t="shared" si="18"/>
        <v>8.0582865168539325E-2</v>
      </c>
    </row>
    <row r="526" spans="1:7" s="6" customFormat="1" x14ac:dyDescent="0.2">
      <c r="A526" s="33"/>
      <c r="B526" s="7">
        <v>55</v>
      </c>
      <c r="C526" s="50" t="s">
        <v>24</v>
      </c>
      <c r="D526" s="114">
        <f>SUM(D527:D532)</f>
        <v>6706</v>
      </c>
      <c r="E526" s="139">
        <f>SUM(E527:E532)</f>
        <v>508.17</v>
      </c>
      <c r="F526" s="163">
        <f t="shared" si="19"/>
        <v>6197.83</v>
      </c>
      <c r="G526" s="179">
        <f t="shared" si="18"/>
        <v>7.5778407396361463E-2</v>
      </c>
    </row>
    <row r="527" spans="1:7" s="6" customFormat="1" x14ac:dyDescent="0.2">
      <c r="A527" s="33"/>
      <c r="B527" s="5">
        <v>5500</v>
      </c>
      <c r="C527" s="49" t="s">
        <v>25</v>
      </c>
      <c r="D527" s="113">
        <v>380</v>
      </c>
      <c r="E527" s="124">
        <v>22.12</v>
      </c>
      <c r="F527" s="168">
        <f t="shared" si="19"/>
        <v>357.88</v>
      </c>
      <c r="G527" s="165">
        <f t="shared" si="18"/>
        <v>5.8210526315789476E-2</v>
      </c>
    </row>
    <row r="528" spans="1:7" s="6" customFormat="1" x14ac:dyDescent="0.2">
      <c r="A528" s="33"/>
      <c r="B528" s="5">
        <v>5504</v>
      </c>
      <c r="C528" s="49" t="s">
        <v>27</v>
      </c>
      <c r="D528" s="113">
        <v>100</v>
      </c>
      <c r="E528" s="124">
        <v>0</v>
      </c>
      <c r="F528" s="168">
        <f t="shared" si="19"/>
        <v>100</v>
      </c>
      <c r="G528" s="165">
        <f t="shared" si="18"/>
        <v>0</v>
      </c>
    </row>
    <row r="529" spans="1:7" s="6" customFormat="1" x14ac:dyDescent="0.2">
      <c r="A529" s="33"/>
      <c r="B529" s="5">
        <v>5511</v>
      </c>
      <c r="C529" s="49" t="s">
        <v>230</v>
      </c>
      <c r="D529" s="113">
        <v>5176</v>
      </c>
      <c r="E529" s="124">
        <v>392.25</v>
      </c>
      <c r="F529" s="168">
        <f t="shared" si="19"/>
        <v>4783.75</v>
      </c>
      <c r="G529" s="165">
        <f t="shared" si="18"/>
        <v>7.5782457496136019E-2</v>
      </c>
    </row>
    <row r="530" spans="1:7" s="6" customFormat="1" x14ac:dyDescent="0.2">
      <c r="A530" s="33"/>
      <c r="B530" s="5">
        <v>5514</v>
      </c>
      <c r="C530" s="49" t="s">
        <v>231</v>
      </c>
      <c r="D530" s="113">
        <v>150</v>
      </c>
      <c r="E530" s="124">
        <v>50</v>
      </c>
      <c r="F530" s="168">
        <f t="shared" si="19"/>
        <v>100</v>
      </c>
      <c r="G530" s="165">
        <f t="shared" si="18"/>
        <v>0.33333333333333331</v>
      </c>
    </row>
    <row r="531" spans="1:7" s="6" customFormat="1" x14ac:dyDescent="0.2">
      <c r="A531" s="33"/>
      <c r="B531" s="5">
        <v>5515</v>
      </c>
      <c r="C531" s="49" t="s">
        <v>29</v>
      </c>
      <c r="D531" s="113">
        <v>400</v>
      </c>
      <c r="E531" s="124">
        <v>0</v>
      </c>
      <c r="F531" s="168">
        <f t="shared" si="19"/>
        <v>400</v>
      </c>
      <c r="G531" s="165">
        <f t="shared" si="18"/>
        <v>0</v>
      </c>
    </row>
    <row r="532" spans="1:7" s="6" customFormat="1" x14ac:dyDescent="0.2">
      <c r="A532" s="33"/>
      <c r="B532" s="5">
        <v>5525</v>
      </c>
      <c r="C532" s="49" t="s">
        <v>46</v>
      </c>
      <c r="D532" s="113">
        <v>500</v>
      </c>
      <c r="E532" s="124">
        <v>43.8</v>
      </c>
      <c r="F532" s="168">
        <f t="shared" si="19"/>
        <v>456.2</v>
      </c>
      <c r="G532" s="165">
        <f t="shared" si="18"/>
        <v>8.7599999999999997E-2</v>
      </c>
    </row>
    <row r="533" spans="1:7" x14ac:dyDescent="0.2">
      <c r="A533" s="33" t="s">
        <v>74</v>
      </c>
      <c r="B533" s="7" t="s">
        <v>5</v>
      </c>
      <c r="C533" s="72"/>
      <c r="D533" s="114">
        <f>SUM(D534+D538)</f>
        <v>18077</v>
      </c>
      <c r="E533" s="139">
        <f>SUM(E534+E538)</f>
        <v>1132.8899999999999</v>
      </c>
      <c r="F533" s="163">
        <f t="shared" si="19"/>
        <v>16944.11</v>
      </c>
      <c r="G533" s="179">
        <f t="shared" si="18"/>
        <v>6.2670243956408689E-2</v>
      </c>
    </row>
    <row r="534" spans="1:7" s="6" customFormat="1" x14ac:dyDescent="0.2">
      <c r="A534" s="33"/>
      <c r="B534" s="7">
        <v>50</v>
      </c>
      <c r="C534" s="50" t="s">
        <v>23</v>
      </c>
      <c r="D534" s="114">
        <f>SUM(D535+D537)</f>
        <v>14444</v>
      </c>
      <c r="E534" s="139">
        <f>SUM(E535+E537)</f>
        <v>1012.53</v>
      </c>
      <c r="F534" s="163">
        <f t="shared" si="19"/>
        <v>13431.47</v>
      </c>
      <c r="G534" s="179">
        <f t="shared" si="18"/>
        <v>7.0100387704237058E-2</v>
      </c>
    </row>
    <row r="535" spans="1:7" s="6" customFormat="1" x14ac:dyDescent="0.2">
      <c r="A535" s="33"/>
      <c r="B535" s="5">
        <v>500</v>
      </c>
      <c r="C535" s="49" t="s">
        <v>228</v>
      </c>
      <c r="D535" s="113">
        <f>SUM(D536)</f>
        <v>10779</v>
      </c>
      <c r="E535" s="149">
        <f>SUM(E536)</f>
        <v>790.84</v>
      </c>
      <c r="F535" s="168">
        <f t="shared" si="19"/>
        <v>9988.16</v>
      </c>
      <c r="G535" s="165">
        <f t="shared" si="18"/>
        <v>7.3368587067445964E-2</v>
      </c>
    </row>
    <row r="536" spans="1:7" s="6" customFormat="1" x14ac:dyDescent="0.2">
      <c r="A536" s="33"/>
      <c r="B536" s="5">
        <v>5002</v>
      </c>
      <c r="C536" s="49" t="s">
        <v>236</v>
      </c>
      <c r="D536" s="113">
        <v>10779</v>
      </c>
      <c r="E536" s="124">
        <v>790.84</v>
      </c>
      <c r="F536" s="168">
        <f t="shared" si="19"/>
        <v>9988.16</v>
      </c>
      <c r="G536" s="165">
        <f t="shared" si="18"/>
        <v>7.3368587067445964E-2</v>
      </c>
    </row>
    <row r="537" spans="1:7" s="6" customFormat="1" x14ac:dyDescent="0.2">
      <c r="A537" s="33"/>
      <c r="B537" s="5">
        <v>506</v>
      </c>
      <c r="C537" s="49" t="s">
        <v>229</v>
      </c>
      <c r="D537" s="113">
        <v>3665</v>
      </c>
      <c r="E537" s="124">
        <v>221.69</v>
      </c>
      <c r="F537" s="168">
        <f t="shared" si="19"/>
        <v>3443.31</v>
      </c>
      <c r="G537" s="165">
        <f t="shared" si="18"/>
        <v>6.0488403819918143E-2</v>
      </c>
    </row>
    <row r="538" spans="1:7" s="6" customFormat="1" x14ac:dyDescent="0.2">
      <c r="A538" s="33"/>
      <c r="B538" s="7">
        <v>55</v>
      </c>
      <c r="C538" s="50" t="s">
        <v>24</v>
      </c>
      <c r="D538" s="114">
        <f>SUM(D539:D545)</f>
        <v>3633</v>
      </c>
      <c r="E538" s="139">
        <f>SUM(E539:E545)</f>
        <v>120.36</v>
      </c>
      <c r="F538" s="163">
        <f t="shared" si="19"/>
        <v>3512.64</v>
      </c>
      <c r="G538" s="179">
        <f t="shared" si="18"/>
        <v>3.3129644921552438E-2</v>
      </c>
    </row>
    <row r="539" spans="1:7" s="6" customFormat="1" x14ac:dyDescent="0.2">
      <c r="A539" s="33"/>
      <c r="B539" s="5">
        <v>5500</v>
      </c>
      <c r="C539" s="49" t="s">
        <v>25</v>
      </c>
      <c r="D539" s="113">
        <v>450</v>
      </c>
      <c r="E539" s="124">
        <v>2.08</v>
      </c>
      <c r="F539" s="168">
        <f t="shared" si="19"/>
        <v>447.92</v>
      </c>
      <c r="G539" s="165">
        <f t="shared" si="18"/>
        <v>4.622222222222222E-3</v>
      </c>
    </row>
    <row r="540" spans="1:7" s="6" customFormat="1" x14ac:dyDescent="0.2">
      <c r="A540" s="33"/>
      <c r="B540" s="5">
        <v>5504</v>
      </c>
      <c r="C540" s="49" t="s">
        <v>27</v>
      </c>
      <c r="D540" s="113">
        <v>180</v>
      </c>
      <c r="E540" s="124">
        <v>0</v>
      </c>
      <c r="F540" s="168">
        <f t="shared" si="19"/>
        <v>180</v>
      </c>
      <c r="G540" s="165">
        <f t="shared" si="18"/>
        <v>0</v>
      </c>
    </row>
    <row r="541" spans="1:7" s="6" customFormat="1" x14ac:dyDescent="0.2">
      <c r="A541" s="33"/>
      <c r="B541" s="5">
        <v>5511</v>
      </c>
      <c r="C541" s="49" t="s">
        <v>230</v>
      </c>
      <c r="D541" s="113">
        <v>1373</v>
      </c>
      <c r="E541" s="124">
        <v>68.28</v>
      </c>
      <c r="F541" s="168">
        <f t="shared" si="19"/>
        <v>1304.72</v>
      </c>
      <c r="G541" s="165">
        <f t="shared" si="18"/>
        <v>4.9730517115804805E-2</v>
      </c>
    </row>
    <row r="542" spans="1:7" s="6" customFormat="1" x14ac:dyDescent="0.2">
      <c r="A542" s="33"/>
      <c r="B542" s="5">
        <v>5514</v>
      </c>
      <c r="C542" s="49" t="s">
        <v>231</v>
      </c>
      <c r="D542" s="113">
        <v>150</v>
      </c>
      <c r="E542" s="124">
        <v>50</v>
      </c>
      <c r="F542" s="168">
        <f t="shared" si="19"/>
        <v>100</v>
      </c>
      <c r="G542" s="165">
        <f t="shared" si="18"/>
        <v>0.33333333333333331</v>
      </c>
    </row>
    <row r="543" spans="1:7" s="6" customFormat="1" x14ac:dyDescent="0.2">
      <c r="A543" s="33"/>
      <c r="B543" s="5">
        <v>5515</v>
      </c>
      <c r="C543" s="49" t="s">
        <v>29</v>
      </c>
      <c r="D543" s="113">
        <v>450</v>
      </c>
      <c r="E543" s="124">
        <v>0</v>
      </c>
      <c r="F543" s="168">
        <f t="shared" si="19"/>
        <v>450</v>
      </c>
      <c r="G543" s="165">
        <f t="shared" si="18"/>
        <v>0</v>
      </c>
    </row>
    <row r="544" spans="1:7" s="6" customFormat="1" x14ac:dyDescent="0.2">
      <c r="A544" s="33"/>
      <c r="B544" s="5">
        <v>5522</v>
      </c>
      <c r="C544" s="49" t="s">
        <v>95</v>
      </c>
      <c r="D544" s="113">
        <v>30</v>
      </c>
      <c r="E544" s="124">
        <v>0</v>
      </c>
      <c r="F544" s="168">
        <f t="shared" si="19"/>
        <v>30</v>
      </c>
      <c r="G544" s="165">
        <f t="shared" si="18"/>
        <v>0</v>
      </c>
    </row>
    <row r="545" spans="1:7" s="6" customFormat="1" x14ac:dyDescent="0.2">
      <c r="A545" s="33"/>
      <c r="B545" s="5">
        <v>5525</v>
      </c>
      <c r="C545" s="49" t="s">
        <v>46</v>
      </c>
      <c r="D545" s="113">
        <v>1000</v>
      </c>
      <c r="E545" s="124">
        <v>0</v>
      </c>
      <c r="F545" s="168">
        <f t="shared" si="19"/>
        <v>1000</v>
      </c>
      <c r="G545" s="165">
        <f t="shared" si="18"/>
        <v>0</v>
      </c>
    </row>
    <row r="546" spans="1:7" x14ac:dyDescent="0.2">
      <c r="A546" s="33" t="s">
        <v>74</v>
      </c>
      <c r="B546" s="7" t="s">
        <v>6</v>
      </c>
      <c r="C546" s="72"/>
      <c r="D546" s="114">
        <f>SUM(D547+D551)</f>
        <v>32045</v>
      </c>
      <c r="E546" s="139">
        <f>SUM(E547+E551)</f>
        <v>2826.46</v>
      </c>
      <c r="F546" s="163">
        <f t="shared" si="19"/>
        <v>29218.54</v>
      </c>
      <c r="G546" s="179">
        <f t="shared" si="18"/>
        <v>8.8202839756592294E-2</v>
      </c>
    </row>
    <row r="547" spans="1:7" s="6" customFormat="1" x14ac:dyDescent="0.2">
      <c r="A547" s="33"/>
      <c r="B547" s="7">
        <v>50</v>
      </c>
      <c r="C547" s="50" t="s">
        <v>23</v>
      </c>
      <c r="D547" s="114">
        <f>SUM(D548+D550)</f>
        <v>22316</v>
      </c>
      <c r="E547" s="139">
        <f>SUM(E548+E550)</f>
        <v>1828.3300000000002</v>
      </c>
      <c r="F547" s="163">
        <f t="shared" si="19"/>
        <v>20487.669999999998</v>
      </c>
      <c r="G547" s="179">
        <f t="shared" si="18"/>
        <v>8.1929109159347563E-2</v>
      </c>
    </row>
    <row r="548" spans="1:7" s="6" customFormat="1" x14ac:dyDescent="0.2">
      <c r="A548" s="33"/>
      <c r="B548" s="5">
        <v>500</v>
      </c>
      <c r="C548" s="49" t="s">
        <v>228</v>
      </c>
      <c r="D548" s="113">
        <f>SUM(D549)</f>
        <v>16654</v>
      </c>
      <c r="E548" s="149">
        <f>SUM(E549)</f>
        <v>1363.38</v>
      </c>
      <c r="F548" s="168">
        <f t="shared" si="19"/>
        <v>15290.619999999999</v>
      </c>
      <c r="G548" s="165">
        <f t="shared" si="18"/>
        <v>8.186501741323407E-2</v>
      </c>
    </row>
    <row r="549" spans="1:7" s="6" customFormat="1" x14ac:dyDescent="0.2">
      <c r="A549" s="33"/>
      <c r="B549" s="5">
        <v>5002</v>
      </c>
      <c r="C549" s="49" t="s">
        <v>236</v>
      </c>
      <c r="D549" s="113">
        <v>16654</v>
      </c>
      <c r="E549" s="124">
        <v>1363.38</v>
      </c>
      <c r="F549" s="168">
        <f t="shared" si="19"/>
        <v>15290.619999999999</v>
      </c>
      <c r="G549" s="165">
        <f t="shared" si="18"/>
        <v>8.186501741323407E-2</v>
      </c>
    </row>
    <row r="550" spans="1:7" s="6" customFormat="1" x14ac:dyDescent="0.2">
      <c r="A550" s="33"/>
      <c r="B550" s="5">
        <v>506</v>
      </c>
      <c r="C550" s="49" t="s">
        <v>229</v>
      </c>
      <c r="D550" s="113">
        <v>5662</v>
      </c>
      <c r="E550" s="124">
        <v>464.95</v>
      </c>
      <c r="F550" s="168">
        <f t="shared" si="19"/>
        <v>5197.05</v>
      </c>
      <c r="G550" s="165">
        <f t="shared" si="18"/>
        <v>8.211762628046626E-2</v>
      </c>
    </row>
    <row r="551" spans="1:7" s="6" customFormat="1" x14ac:dyDescent="0.2">
      <c r="A551" s="33"/>
      <c r="B551" s="7">
        <v>55</v>
      </c>
      <c r="C551" s="50" t="s">
        <v>24</v>
      </c>
      <c r="D551" s="114">
        <f>SUM(D552:D558)</f>
        <v>9729</v>
      </c>
      <c r="E551" s="139">
        <f>SUM(E552:E558)</f>
        <v>998.13</v>
      </c>
      <c r="F551" s="163">
        <f t="shared" si="19"/>
        <v>8730.8700000000008</v>
      </c>
      <c r="G551" s="179">
        <f t="shared" si="18"/>
        <v>0.10259327782917052</v>
      </c>
    </row>
    <row r="552" spans="1:7" s="6" customFormat="1" x14ac:dyDescent="0.2">
      <c r="A552" s="33"/>
      <c r="B552" s="5">
        <v>5500</v>
      </c>
      <c r="C552" s="49" t="s">
        <v>25</v>
      </c>
      <c r="D552" s="113">
        <v>110</v>
      </c>
      <c r="E552" s="124">
        <v>80.8</v>
      </c>
      <c r="F552" s="168">
        <f t="shared" si="19"/>
        <v>29.200000000000003</v>
      </c>
      <c r="G552" s="165">
        <f t="shared" si="18"/>
        <v>0.7345454545454545</v>
      </c>
    </row>
    <row r="553" spans="1:7" s="6" customFormat="1" x14ac:dyDescent="0.2">
      <c r="A553" s="33"/>
      <c r="B553" s="5">
        <v>5503</v>
      </c>
      <c r="C553" s="49" t="s">
        <v>26</v>
      </c>
      <c r="D553" s="113">
        <v>100</v>
      </c>
      <c r="E553" s="124">
        <v>0</v>
      </c>
      <c r="F553" s="168">
        <f t="shared" si="19"/>
        <v>100</v>
      </c>
      <c r="G553" s="165">
        <f t="shared" si="18"/>
        <v>0</v>
      </c>
    </row>
    <row r="554" spans="1:7" s="6" customFormat="1" x14ac:dyDescent="0.2">
      <c r="A554" s="33"/>
      <c r="B554" s="5">
        <v>5504</v>
      </c>
      <c r="C554" s="49" t="s">
        <v>27</v>
      </c>
      <c r="D554" s="113">
        <v>300</v>
      </c>
      <c r="E554" s="124">
        <v>0</v>
      </c>
      <c r="F554" s="168">
        <f t="shared" si="19"/>
        <v>300</v>
      </c>
      <c r="G554" s="165">
        <f t="shared" si="18"/>
        <v>0</v>
      </c>
    </row>
    <row r="555" spans="1:7" s="6" customFormat="1" x14ac:dyDescent="0.2">
      <c r="A555" s="33"/>
      <c r="B555" s="5">
        <v>5511</v>
      </c>
      <c r="C555" s="49" t="s">
        <v>230</v>
      </c>
      <c r="D555" s="113">
        <v>7641</v>
      </c>
      <c r="E555" s="124">
        <v>471.62</v>
      </c>
      <c r="F555" s="168">
        <f t="shared" si="19"/>
        <v>7169.38</v>
      </c>
      <c r="G555" s="165">
        <f t="shared" si="18"/>
        <v>6.1722287658683421E-2</v>
      </c>
    </row>
    <row r="556" spans="1:7" s="6" customFormat="1" x14ac:dyDescent="0.2">
      <c r="A556" s="33"/>
      <c r="B556" s="5">
        <v>5513</v>
      </c>
      <c r="C556" s="49" t="s">
        <v>28</v>
      </c>
      <c r="D556" s="113">
        <v>450</v>
      </c>
      <c r="E556" s="124">
        <v>49.97</v>
      </c>
      <c r="F556" s="168">
        <f t="shared" si="19"/>
        <v>400.03</v>
      </c>
      <c r="G556" s="165">
        <f t="shared" si="18"/>
        <v>0.11104444444444445</v>
      </c>
    </row>
    <row r="557" spans="1:7" s="6" customFormat="1" x14ac:dyDescent="0.2">
      <c r="A557" s="33"/>
      <c r="B557" s="5">
        <v>5514</v>
      </c>
      <c r="C557" s="49" t="s">
        <v>231</v>
      </c>
      <c r="D557" s="113">
        <v>462</v>
      </c>
      <c r="E557" s="124">
        <v>50</v>
      </c>
      <c r="F557" s="168">
        <f t="shared" si="19"/>
        <v>412</v>
      </c>
      <c r="G557" s="165">
        <f t="shared" si="18"/>
        <v>0.10822510822510822</v>
      </c>
    </row>
    <row r="558" spans="1:7" s="6" customFormat="1" x14ac:dyDescent="0.2">
      <c r="A558" s="33"/>
      <c r="B558" s="5">
        <v>5525</v>
      </c>
      <c r="C558" s="49" t="s">
        <v>46</v>
      </c>
      <c r="D558" s="113">
        <v>666</v>
      </c>
      <c r="E558" s="124">
        <v>345.74</v>
      </c>
      <c r="F558" s="168">
        <f t="shared" si="19"/>
        <v>320.26</v>
      </c>
      <c r="G558" s="165">
        <f t="shared" si="18"/>
        <v>0.51912912912912912</v>
      </c>
    </row>
    <row r="559" spans="1:7" s="6" customFormat="1" x14ac:dyDescent="0.2">
      <c r="A559" s="33" t="s">
        <v>74</v>
      </c>
      <c r="B559" s="7" t="s">
        <v>412</v>
      </c>
      <c r="C559" s="72"/>
      <c r="D559" s="114">
        <f t="shared" ref="D559:E561" si="20">SUM(D560)</f>
        <v>0</v>
      </c>
      <c r="E559" s="139">
        <f t="shared" si="20"/>
        <v>34.99</v>
      </c>
      <c r="F559" s="163">
        <f t="shared" si="19"/>
        <v>-34.99</v>
      </c>
      <c r="G559" s="165"/>
    </row>
    <row r="560" spans="1:7" s="6" customFormat="1" x14ac:dyDescent="0.2">
      <c r="A560" s="33"/>
      <c r="B560" s="7">
        <v>55</v>
      </c>
      <c r="C560" s="50" t="s">
        <v>24</v>
      </c>
      <c r="D560" s="114">
        <f t="shared" si="20"/>
        <v>0</v>
      </c>
      <c r="E560" s="139">
        <f t="shared" si="20"/>
        <v>34.99</v>
      </c>
      <c r="F560" s="163">
        <f t="shared" si="19"/>
        <v>-34.99</v>
      </c>
      <c r="G560" s="165"/>
    </row>
    <row r="561" spans="1:7" s="6" customFormat="1" x14ac:dyDescent="0.2">
      <c r="A561" s="33"/>
      <c r="B561" s="5">
        <v>5525</v>
      </c>
      <c r="C561" s="49" t="s">
        <v>46</v>
      </c>
      <c r="D561" s="113">
        <f t="shared" si="20"/>
        <v>0</v>
      </c>
      <c r="E561" s="149">
        <f t="shared" si="20"/>
        <v>34.99</v>
      </c>
      <c r="F561" s="168">
        <f t="shared" si="19"/>
        <v>-34.99</v>
      </c>
      <c r="G561" s="165"/>
    </row>
    <row r="562" spans="1:7" s="6" customFormat="1" ht="38.25" x14ac:dyDescent="0.2">
      <c r="A562" s="33"/>
      <c r="B562" s="157" t="s">
        <v>414</v>
      </c>
      <c r="C562" s="56" t="s">
        <v>413</v>
      </c>
      <c r="D562" s="113">
        <v>0</v>
      </c>
      <c r="E562" s="124">
        <v>34.99</v>
      </c>
      <c r="F562" s="168">
        <f t="shared" si="19"/>
        <v>-34.99</v>
      </c>
      <c r="G562" s="165"/>
    </row>
    <row r="563" spans="1:7" s="6" customFormat="1" x14ac:dyDescent="0.2">
      <c r="A563" s="33" t="s">
        <v>75</v>
      </c>
      <c r="B563" s="7" t="s">
        <v>33</v>
      </c>
      <c r="C563" s="72"/>
      <c r="D563" s="114">
        <f>SUM(D564+D568)</f>
        <v>31945</v>
      </c>
      <c r="E563" s="139">
        <f>SUM(E564+E568)</f>
        <v>2913.4799999999996</v>
      </c>
      <c r="F563" s="163">
        <f t="shared" si="19"/>
        <v>29031.52</v>
      </c>
      <c r="G563" s="179">
        <f t="shared" si="18"/>
        <v>9.1203005165127554E-2</v>
      </c>
    </row>
    <row r="564" spans="1:7" s="6" customFormat="1" x14ac:dyDescent="0.2">
      <c r="A564" s="33"/>
      <c r="B564" s="7">
        <v>50</v>
      </c>
      <c r="C564" s="50" t="s">
        <v>23</v>
      </c>
      <c r="D564" s="114">
        <f>SUM(D565+D567)</f>
        <v>26387</v>
      </c>
      <c r="E564" s="139">
        <f>SUM(E565+E567)</f>
        <v>2168.6999999999998</v>
      </c>
      <c r="F564" s="163">
        <f t="shared" si="19"/>
        <v>24218.3</v>
      </c>
      <c r="G564" s="179">
        <f t="shared" si="18"/>
        <v>8.2188198734225185E-2</v>
      </c>
    </row>
    <row r="565" spans="1:7" s="6" customFormat="1" x14ac:dyDescent="0.2">
      <c r="A565" s="33"/>
      <c r="B565" s="5">
        <v>500</v>
      </c>
      <c r="C565" s="49" t="s">
        <v>228</v>
      </c>
      <c r="D565" s="113">
        <f>SUM(D566)</f>
        <v>19692</v>
      </c>
      <c r="E565" s="149">
        <f>SUM(E566)</f>
        <v>1610.76</v>
      </c>
      <c r="F565" s="168">
        <f t="shared" si="19"/>
        <v>18081.240000000002</v>
      </c>
      <c r="G565" s="165">
        <f t="shared" si="18"/>
        <v>8.1797684338817789E-2</v>
      </c>
    </row>
    <row r="566" spans="1:7" s="6" customFormat="1" x14ac:dyDescent="0.2">
      <c r="A566" s="33"/>
      <c r="B566" s="5">
        <v>5002</v>
      </c>
      <c r="C566" s="49" t="s">
        <v>236</v>
      </c>
      <c r="D566" s="113">
        <v>19692</v>
      </c>
      <c r="E566" s="124">
        <v>1610.76</v>
      </c>
      <c r="F566" s="168">
        <f t="shared" si="19"/>
        <v>18081.240000000002</v>
      </c>
      <c r="G566" s="165">
        <f t="shared" si="18"/>
        <v>8.1797684338817789E-2</v>
      </c>
    </row>
    <row r="567" spans="1:7" s="6" customFormat="1" x14ac:dyDescent="0.2">
      <c r="A567" s="33"/>
      <c r="B567" s="5">
        <v>506</v>
      </c>
      <c r="C567" s="49" t="s">
        <v>229</v>
      </c>
      <c r="D567" s="113">
        <v>6695</v>
      </c>
      <c r="E567" s="124">
        <v>557.94000000000005</v>
      </c>
      <c r="F567" s="168">
        <f t="shared" si="19"/>
        <v>6137.0599999999995</v>
      </c>
      <c r="G567" s="165">
        <f t="shared" si="18"/>
        <v>8.333681852128455E-2</v>
      </c>
    </row>
    <row r="568" spans="1:7" s="6" customFormat="1" x14ac:dyDescent="0.2">
      <c r="A568" s="33"/>
      <c r="B568" s="7">
        <v>55</v>
      </c>
      <c r="C568" s="50" t="s">
        <v>24</v>
      </c>
      <c r="D568" s="114">
        <f>SUM(D569:D575)</f>
        <v>5558</v>
      </c>
      <c r="E568" s="139">
        <f>SUM(E569:E575)</f>
        <v>744.78</v>
      </c>
      <c r="F568" s="163">
        <f t="shared" si="19"/>
        <v>4813.22</v>
      </c>
      <c r="G568" s="179">
        <f t="shared" si="18"/>
        <v>0.13400143936667866</v>
      </c>
    </row>
    <row r="569" spans="1:7" s="6" customFormat="1" x14ac:dyDescent="0.2">
      <c r="A569" s="33"/>
      <c r="B569" s="5">
        <v>5500</v>
      </c>
      <c r="C569" s="49" t="s">
        <v>25</v>
      </c>
      <c r="D569" s="113">
        <v>672</v>
      </c>
      <c r="E569" s="124">
        <v>116.91</v>
      </c>
      <c r="F569" s="168">
        <f t="shared" si="19"/>
        <v>555.09</v>
      </c>
      <c r="G569" s="165">
        <f t="shared" si="18"/>
        <v>0.17397321428571427</v>
      </c>
    </row>
    <row r="570" spans="1:7" s="6" customFormat="1" x14ac:dyDescent="0.2">
      <c r="A570" s="33"/>
      <c r="B570" s="5">
        <v>5504</v>
      </c>
      <c r="C570" s="49" t="s">
        <v>27</v>
      </c>
      <c r="D570" s="113">
        <v>229</v>
      </c>
      <c r="E570" s="124">
        <v>0</v>
      </c>
      <c r="F570" s="168">
        <f t="shared" si="19"/>
        <v>229</v>
      </c>
      <c r="G570" s="165">
        <f t="shared" si="18"/>
        <v>0</v>
      </c>
    </row>
    <row r="571" spans="1:7" s="6" customFormat="1" x14ac:dyDescent="0.2">
      <c r="A571" s="33"/>
      <c r="B571" s="5">
        <v>5511</v>
      </c>
      <c r="C571" s="49" t="s">
        <v>230</v>
      </c>
      <c r="D571" s="113">
        <v>1938</v>
      </c>
      <c r="E571" s="124">
        <v>259.60000000000002</v>
      </c>
      <c r="F571" s="168">
        <f t="shared" si="19"/>
        <v>1678.4</v>
      </c>
      <c r="G571" s="165">
        <f t="shared" si="18"/>
        <v>0.13395252837977298</v>
      </c>
    </row>
    <row r="572" spans="1:7" s="6" customFormat="1" x14ac:dyDescent="0.2">
      <c r="A572" s="33"/>
      <c r="B572" s="5">
        <v>5513</v>
      </c>
      <c r="C572" s="49" t="s">
        <v>28</v>
      </c>
      <c r="D572" s="113">
        <v>607</v>
      </c>
      <c r="E572" s="124">
        <v>39.9</v>
      </c>
      <c r="F572" s="168">
        <f t="shared" si="19"/>
        <v>567.1</v>
      </c>
      <c r="G572" s="165">
        <f t="shared" si="18"/>
        <v>6.5733113673805604E-2</v>
      </c>
    </row>
    <row r="573" spans="1:7" s="6" customFormat="1" x14ac:dyDescent="0.2">
      <c r="A573" s="33"/>
      <c r="B573" s="5">
        <v>5514</v>
      </c>
      <c r="C573" s="49" t="s">
        <v>231</v>
      </c>
      <c r="D573" s="113">
        <v>1112</v>
      </c>
      <c r="E573" s="124">
        <v>179.37</v>
      </c>
      <c r="F573" s="168">
        <f t="shared" si="19"/>
        <v>932.63</v>
      </c>
      <c r="G573" s="165">
        <f t="shared" si="18"/>
        <v>0.16130395683453239</v>
      </c>
    </row>
    <row r="574" spans="1:7" s="6" customFormat="1" x14ac:dyDescent="0.2">
      <c r="A574" s="33"/>
      <c r="B574" s="5">
        <v>5515</v>
      </c>
      <c r="C574" s="49" t="s">
        <v>29</v>
      </c>
      <c r="D574" s="113">
        <v>0</v>
      </c>
      <c r="E574" s="124">
        <v>99</v>
      </c>
      <c r="F574" s="168">
        <f t="shared" si="19"/>
        <v>-99</v>
      </c>
      <c r="G574" s="165"/>
    </row>
    <row r="575" spans="1:7" s="6" customFormat="1" x14ac:dyDescent="0.2">
      <c r="A575" s="33"/>
      <c r="B575" s="5">
        <v>5525</v>
      </c>
      <c r="C575" s="49" t="s">
        <v>46</v>
      </c>
      <c r="D575" s="113">
        <v>1000</v>
      </c>
      <c r="E575" s="124">
        <v>50</v>
      </c>
      <c r="F575" s="168">
        <f t="shared" si="19"/>
        <v>950</v>
      </c>
      <c r="G575" s="165">
        <f t="shared" si="18"/>
        <v>0.05</v>
      </c>
    </row>
    <row r="576" spans="1:7" s="6" customFormat="1" x14ac:dyDescent="0.2">
      <c r="A576" s="33" t="s">
        <v>76</v>
      </c>
      <c r="B576" s="7" t="s">
        <v>180</v>
      </c>
      <c r="C576" s="72"/>
      <c r="D576" s="114">
        <f>SUM(D577)</f>
        <v>17550</v>
      </c>
      <c r="E576" s="139">
        <f>SUM(E577)</f>
        <v>0</v>
      </c>
      <c r="F576" s="163">
        <f t="shared" si="19"/>
        <v>17550</v>
      </c>
      <c r="G576" s="179">
        <f t="shared" si="18"/>
        <v>0</v>
      </c>
    </row>
    <row r="577" spans="1:7" s="6" customFormat="1" x14ac:dyDescent="0.2">
      <c r="A577" s="33"/>
      <c r="B577" s="7">
        <v>55</v>
      </c>
      <c r="C577" s="50" t="s">
        <v>24</v>
      </c>
      <c r="D577" s="114">
        <f>SUM(D578)</f>
        <v>17550</v>
      </c>
      <c r="E577" s="139">
        <f>SUM(E578)</f>
        <v>0</v>
      </c>
      <c r="F577" s="163">
        <f t="shared" si="19"/>
        <v>17550</v>
      </c>
      <c r="G577" s="179">
        <f t="shared" si="18"/>
        <v>0</v>
      </c>
    </row>
    <row r="578" spans="1:7" s="6" customFormat="1" x14ac:dyDescent="0.2">
      <c r="A578" s="33"/>
      <c r="B578" s="5">
        <v>5525</v>
      </c>
      <c r="C578" s="49" t="s">
        <v>46</v>
      </c>
      <c r="D578" s="114">
        <f>SUM(D579:D586)</f>
        <v>17550</v>
      </c>
      <c r="E578" s="139">
        <f>SUM(E579:E586)</f>
        <v>0</v>
      </c>
      <c r="F578" s="163">
        <f t="shared" si="19"/>
        <v>17550</v>
      </c>
      <c r="G578" s="179">
        <f t="shared" si="18"/>
        <v>0</v>
      </c>
    </row>
    <row r="579" spans="1:7" s="6" customFormat="1" x14ac:dyDescent="0.2">
      <c r="A579" s="33"/>
      <c r="B579" s="7"/>
      <c r="C579" s="67" t="s">
        <v>287</v>
      </c>
      <c r="D579" s="113">
        <v>3000</v>
      </c>
      <c r="E579" s="124">
        <v>0</v>
      </c>
      <c r="F579" s="168">
        <f t="shared" si="19"/>
        <v>3000</v>
      </c>
      <c r="G579" s="165">
        <f t="shared" si="18"/>
        <v>0</v>
      </c>
    </row>
    <row r="580" spans="1:7" s="6" customFormat="1" x14ac:dyDescent="0.2">
      <c r="A580" s="33"/>
      <c r="B580" s="7"/>
      <c r="C580" s="67" t="s">
        <v>111</v>
      </c>
      <c r="D580" s="113">
        <v>7500</v>
      </c>
      <c r="E580" s="124">
        <v>0</v>
      </c>
      <c r="F580" s="168">
        <f t="shared" si="19"/>
        <v>7500</v>
      </c>
      <c r="G580" s="165">
        <f t="shared" ref="G580:G643" si="21">SUM(E580/D580)</f>
        <v>0</v>
      </c>
    </row>
    <row r="581" spans="1:7" s="6" customFormat="1" x14ac:dyDescent="0.2">
      <c r="A581" s="33"/>
      <c r="B581" s="7"/>
      <c r="C581" s="67" t="s">
        <v>1</v>
      </c>
      <c r="D581" s="113">
        <v>200</v>
      </c>
      <c r="E581" s="124">
        <v>0</v>
      </c>
      <c r="F581" s="168">
        <f t="shared" si="19"/>
        <v>200</v>
      </c>
      <c r="G581" s="165">
        <f t="shared" si="21"/>
        <v>0</v>
      </c>
    </row>
    <row r="582" spans="1:7" s="6" customFormat="1" x14ac:dyDescent="0.2">
      <c r="A582" s="33"/>
      <c r="B582" s="7"/>
      <c r="C582" s="67" t="s">
        <v>288</v>
      </c>
      <c r="D582" s="113">
        <v>2000</v>
      </c>
      <c r="E582" s="124">
        <v>0</v>
      </c>
      <c r="F582" s="168">
        <f t="shared" si="19"/>
        <v>2000</v>
      </c>
      <c r="G582" s="165">
        <f t="shared" si="21"/>
        <v>0</v>
      </c>
    </row>
    <row r="583" spans="1:7" x14ac:dyDescent="0.2">
      <c r="A583" s="35"/>
      <c r="B583" s="5"/>
      <c r="C583" s="67" t="s">
        <v>118</v>
      </c>
      <c r="D583" s="113">
        <v>150</v>
      </c>
      <c r="E583" s="124">
        <v>0</v>
      </c>
      <c r="F583" s="168">
        <f t="shared" si="19"/>
        <v>150</v>
      </c>
      <c r="G583" s="165">
        <f t="shared" si="21"/>
        <v>0</v>
      </c>
    </row>
    <row r="584" spans="1:7" x14ac:dyDescent="0.2">
      <c r="A584" s="35"/>
      <c r="B584" s="5"/>
      <c r="C584" s="67" t="s">
        <v>207</v>
      </c>
      <c r="D584" s="113">
        <v>500</v>
      </c>
      <c r="E584" s="124">
        <v>0</v>
      </c>
      <c r="F584" s="168">
        <f t="shared" ref="F584:F647" si="22">SUM(D584-E584)</f>
        <v>500</v>
      </c>
      <c r="G584" s="165">
        <f t="shared" si="21"/>
        <v>0</v>
      </c>
    </row>
    <row r="585" spans="1:7" x14ac:dyDescent="0.2">
      <c r="A585" s="35"/>
      <c r="B585" s="5"/>
      <c r="C585" s="67" t="s">
        <v>289</v>
      </c>
      <c r="D585" s="113">
        <v>200</v>
      </c>
      <c r="E585" s="124">
        <v>0</v>
      </c>
      <c r="F585" s="168">
        <f t="shared" si="22"/>
        <v>200</v>
      </c>
      <c r="G585" s="165">
        <f t="shared" si="21"/>
        <v>0</v>
      </c>
    </row>
    <row r="586" spans="1:7" x14ac:dyDescent="0.2">
      <c r="A586" s="35"/>
      <c r="B586" s="5"/>
      <c r="C586" s="67" t="s">
        <v>334</v>
      </c>
      <c r="D586" s="113">
        <v>4000</v>
      </c>
      <c r="E586" s="124">
        <v>0</v>
      </c>
      <c r="F586" s="168">
        <f t="shared" si="22"/>
        <v>4000</v>
      </c>
      <c r="G586" s="165">
        <f t="shared" si="21"/>
        <v>0</v>
      </c>
    </row>
    <row r="587" spans="1:7" x14ac:dyDescent="0.2">
      <c r="A587" s="33" t="s">
        <v>343</v>
      </c>
      <c r="B587" s="7" t="s">
        <v>203</v>
      </c>
      <c r="C587" s="72"/>
      <c r="D587" s="115">
        <f>SUM(D588+D592)</f>
        <v>15147</v>
      </c>
      <c r="E587" s="159">
        <f>SUM(E588+E592)</f>
        <v>1391.63</v>
      </c>
      <c r="F587" s="163">
        <f t="shared" si="22"/>
        <v>13755.369999999999</v>
      </c>
      <c r="G587" s="179">
        <f t="shared" si="21"/>
        <v>9.1874958737703849E-2</v>
      </c>
    </row>
    <row r="588" spans="1:7" x14ac:dyDescent="0.2">
      <c r="A588" s="33"/>
      <c r="B588" s="7">
        <v>50</v>
      </c>
      <c r="C588" s="50" t="s">
        <v>23</v>
      </c>
      <c r="D588" s="114">
        <f>SUM(D589+D591)</f>
        <v>7558</v>
      </c>
      <c r="E588" s="139">
        <f>SUM(E589+E591)</f>
        <v>629.79999999999995</v>
      </c>
      <c r="F588" s="163">
        <f t="shared" si="22"/>
        <v>6928.2</v>
      </c>
      <c r="G588" s="179">
        <f t="shared" si="21"/>
        <v>8.3328922995501445E-2</v>
      </c>
    </row>
    <row r="589" spans="1:7" x14ac:dyDescent="0.2">
      <c r="A589" s="33"/>
      <c r="B589" s="5">
        <v>500</v>
      </c>
      <c r="C589" s="49" t="s">
        <v>228</v>
      </c>
      <c r="D589" s="113">
        <f>SUM(D590)</f>
        <v>5640</v>
      </c>
      <c r="E589" s="149">
        <f>SUM(E590)</f>
        <v>470</v>
      </c>
      <c r="F589" s="168">
        <f t="shared" si="22"/>
        <v>5170</v>
      </c>
      <c r="G589" s="165">
        <f t="shared" si="21"/>
        <v>8.3333333333333329E-2</v>
      </c>
    </row>
    <row r="590" spans="1:7" x14ac:dyDescent="0.2">
      <c r="A590" s="33"/>
      <c r="B590" s="5">
        <v>5002</v>
      </c>
      <c r="C590" s="49" t="s">
        <v>236</v>
      </c>
      <c r="D590" s="113">
        <v>5640</v>
      </c>
      <c r="E590" s="124">
        <v>470</v>
      </c>
      <c r="F590" s="168">
        <f t="shared" si="22"/>
        <v>5170</v>
      </c>
      <c r="G590" s="165">
        <f t="shared" si="21"/>
        <v>8.3333333333333329E-2</v>
      </c>
    </row>
    <row r="591" spans="1:7" x14ac:dyDescent="0.2">
      <c r="A591" s="33"/>
      <c r="B591" s="5">
        <v>506</v>
      </c>
      <c r="C591" s="49" t="s">
        <v>229</v>
      </c>
      <c r="D591" s="113">
        <v>1918</v>
      </c>
      <c r="E591" s="124">
        <v>159.80000000000001</v>
      </c>
      <c r="F591" s="168">
        <f t="shared" si="22"/>
        <v>1758.2</v>
      </c>
      <c r="G591" s="165">
        <f t="shared" si="21"/>
        <v>8.3315954118873839E-2</v>
      </c>
    </row>
    <row r="592" spans="1:7" x14ac:dyDescent="0.2">
      <c r="A592" s="33"/>
      <c r="B592" s="7">
        <v>55</v>
      </c>
      <c r="C592" s="50" t="s">
        <v>24</v>
      </c>
      <c r="D592" s="114">
        <f>SUM(D593:D598)</f>
        <v>7589</v>
      </c>
      <c r="E592" s="139">
        <f>SUM(E593:E598)</f>
        <v>761.83</v>
      </c>
      <c r="F592" s="163">
        <f t="shared" si="22"/>
        <v>6827.17</v>
      </c>
      <c r="G592" s="179">
        <f t="shared" si="21"/>
        <v>0.10038608512320464</v>
      </c>
    </row>
    <row r="593" spans="1:8" x14ac:dyDescent="0.2">
      <c r="A593" s="33"/>
      <c r="B593" s="5">
        <v>5500</v>
      </c>
      <c r="C593" s="49" t="s">
        <v>25</v>
      </c>
      <c r="D593" s="113">
        <v>1229</v>
      </c>
      <c r="E593" s="124">
        <v>5.23</v>
      </c>
      <c r="F593" s="168">
        <f t="shared" si="22"/>
        <v>1223.77</v>
      </c>
      <c r="G593" s="165">
        <f t="shared" si="21"/>
        <v>4.2554922701383245E-3</v>
      </c>
    </row>
    <row r="594" spans="1:8" x14ac:dyDescent="0.2">
      <c r="A594" s="33"/>
      <c r="B594" s="5">
        <v>5504</v>
      </c>
      <c r="C594" s="49" t="s">
        <v>27</v>
      </c>
      <c r="D594" s="113">
        <v>140</v>
      </c>
      <c r="E594" s="124">
        <v>0</v>
      </c>
      <c r="F594" s="168">
        <f t="shared" si="22"/>
        <v>140</v>
      </c>
      <c r="G594" s="165">
        <f t="shared" si="21"/>
        <v>0</v>
      </c>
    </row>
    <row r="595" spans="1:8" x14ac:dyDescent="0.2">
      <c r="A595" s="33"/>
      <c r="B595" s="5">
        <v>5511</v>
      </c>
      <c r="C595" s="49" t="s">
        <v>230</v>
      </c>
      <c r="D595" s="113">
        <v>80</v>
      </c>
      <c r="E595" s="124">
        <v>0</v>
      </c>
      <c r="F595" s="168">
        <f t="shared" si="22"/>
        <v>80</v>
      </c>
      <c r="G595" s="165">
        <f t="shared" si="21"/>
        <v>0</v>
      </c>
    </row>
    <row r="596" spans="1:8" x14ac:dyDescent="0.2">
      <c r="A596" s="33"/>
      <c r="B596" s="5">
        <v>5515</v>
      </c>
      <c r="C596" s="49" t="s">
        <v>29</v>
      </c>
      <c r="D596" s="113">
        <v>6000</v>
      </c>
      <c r="E596" s="124">
        <v>756.6</v>
      </c>
      <c r="F596" s="168">
        <f t="shared" si="22"/>
        <v>5243.4</v>
      </c>
      <c r="G596" s="165">
        <f t="shared" si="21"/>
        <v>0.12610000000000002</v>
      </c>
    </row>
    <row r="597" spans="1:8" x14ac:dyDescent="0.2">
      <c r="A597" s="33"/>
      <c r="B597" s="5">
        <v>5522</v>
      </c>
      <c r="C597" s="49" t="s">
        <v>95</v>
      </c>
      <c r="D597" s="113">
        <v>40</v>
      </c>
      <c r="E597" s="124">
        <v>0</v>
      </c>
      <c r="F597" s="168">
        <f t="shared" si="22"/>
        <v>40</v>
      </c>
      <c r="G597" s="165">
        <f t="shared" si="21"/>
        <v>0</v>
      </c>
    </row>
    <row r="598" spans="1:8" x14ac:dyDescent="0.2">
      <c r="A598" s="33"/>
      <c r="B598" s="5">
        <v>5524</v>
      </c>
      <c r="C598" s="49" t="s">
        <v>31</v>
      </c>
      <c r="D598" s="113">
        <v>100</v>
      </c>
      <c r="E598" s="124">
        <v>0</v>
      </c>
      <c r="F598" s="168">
        <f t="shared" si="22"/>
        <v>100</v>
      </c>
      <c r="G598" s="165">
        <f t="shared" si="21"/>
        <v>0</v>
      </c>
    </row>
    <row r="599" spans="1:8" s="6" customFormat="1" x14ac:dyDescent="0.2">
      <c r="A599" s="33" t="s">
        <v>77</v>
      </c>
      <c r="B599" s="7" t="s">
        <v>256</v>
      </c>
      <c r="C599" s="72"/>
      <c r="D599" s="114">
        <f>SUM(D600+D605)</f>
        <v>31043</v>
      </c>
      <c r="E599" s="139">
        <f>SUM(E600+E605)</f>
        <v>2595.2399999999998</v>
      </c>
      <c r="F599" s="163">
        <f t="shared" si="22"/>
        <v>28447.760000000002</v>
      </c>
      <c r="G599" s="179">
        <f t="shared" si="21"/>
        <v>8.3601456044841024E-2</v>
      </c>
    </row>
    <row r="600" spans="1:8" s="6" customFormat="1" x14ac:dyDescent="0.2">
      <c r="A600" s="33"/>
      <c r="B600" s="7">
        <v>50</v>
      </c>
      <c r="C600" s="50" t="s">
        <v>23</v>
      </c>
      <c r="D600" s="114">
        <f>SUM(D601+D604)</f>
        <v>11336</v>
      </c>
      <c r="E600" s="139">
        <f>SUM(E601+E604)</f>
        <v>932.81</v>
      </c>
      <c r="F600" s="163">
        <f t="shared" si="22"/>
        <v>10403.19</v>
      </c>
      <c r="G600" s="179">
        <f t="shared" si="21"/>
        <v>8.2287402964008466E-2</v>
      </c>
    </row>
    <row r="601" spans="1:8" s="6" customFormat="1" x14ac:dyDescent="0.2">
      <c r="A601" s="33"/>
      <c r="B601" s="5">
        <v>500</v>
      </c>
      <c r="C601" s="49" t="s">
        <v>228</v>
      </c>
      <c r="D601" s="113">
        <f>SUM(D602:D603)</f>
        <v>8460</v>
      </c>
      <c r="E601" s="149">
        <f>SUM(E602:E603)</f>
        <v>696.13</v>
      </c>
      <c r="F601" s="168">
        <f t="shared" si="22"/>
        <v>7763.87</v>
      </c>
      <c r="G601" s="165">
        <f t="shared" si="21"/>
        <v>8.2284869976359337E-2</v>
      </c>
    </row>
    <row r="602" spans="1:8" s="6" customFormat="1" x14ac:dyDescent="0.2">
      <c r="A602" s="33"/>
      <c r="B602" s="5">
        <v>5002</v>
      </c>
      <c r="C602" s="49" t="s">
        <v>236</v>
      </c>
      <c r="D602" s="113">
        <v>7740</v>
      </c>
      <c r="E602" s="124">
        <v>645</v>
      </c>
      <c r="F602" s="168">
        <f t="shared" si="22"/>
        <v>7095</v>
      </c>
      <c r="G602" s="165">
        <f t="shared" si="21"/>
        <v>8.3333333333333329E-2</v>
      </c>
    </row>
    <row r="603" spans="1:8" s="6" customFormat="1" x14ac:dyDescent="0.2">
      <c r="A603" s="33"/>
      <c r="B603" s="5">
        <v>5005</v>
      </c>
      <c r="C603" s="49" t="s">
        <v>282</v>
      </c>
      <c r="D603" s="113">
        <v>720</v>
      </c>
      <c r="E603" s="124">
        <v>51.13</v>
      </c>
      <c r="F603" s="168">
        <f t="shared" si="22"/>
        <v>668.87</v>
      </c>
      <c r="G603" s="165">
        <f t="shared" si="21"/>
        <v>7.101388888888889E-2</v>
      </c>
    </row>
    <row r="604" spans="1:8" s="6" customFormat="1" x14ac:dyDescent="0.2">
      <c r="A604" s="33"/>
      <c r="B604" s="5">
        <v>506</v>
      </c>
      <c r="C604" s="49" t="s">
        <v>229</v>
      </c>
      <c r="D604" s="113">
        <v>2876</v>
      </c>
      <c r="E604" s="124">
        <v>236.68</v>
      </c>
      <c r="F604" s="168">
        <f t="shared" si="22"/>
        <v>2639.32</v>
      </c>
      <c r="G604" s="165">
        <f t="shared" si="21"/>
        <v>8.2294853963838663E-2</v>
      </c>
    </row>
    <row r="605" spans="1:8" s="6" customFormat="1" x14ac:dyDescent="0.2">
      <c r="A605" s="33"/>
      <c r="B605" s="7">
        <v>55</v>
      </c>
      <c r="C605" s="50" t="s">
        <v>24</v>
      </c>
      <c r="D605" s="114">
        <f>SUM(D606:D607)</f>
        <v>19707</v>
      </c>
      <c r="E605" s="139">
        <f>SUM(E606:E607)</f>
        <v>1662.43</v>
      </c>
      <c r="F605" s="163">
        <f t="shared" si="22"/>
        <v>18044.57</v>
      </c>
      <c r="G605" s="179">
        <f t="shared" si="21"/>
        <v>8.4357334957121832E-2</v>
      </c>
    </row>
    <row r="606" spans="1:8" s="6" customFormat="1" x14ac:dyDescent="0.2">
      <c r="A606" s="33"/>
      <c r="B606" s="5">
        <v>5500</v>
      </c>
      <c r="C606" s="49" t="s">
        <v>25</v>
      </c>
      <c r="D606" s="113">
        <v>19500</v>
      </c>
      <c r="E606" s="124">
        <v>1662.43</v>
      </c>
      <c r="F606" s="168">
        <f t="shared" si="22"/>
        <v>17837.57</v>
      </c>
      <c r="G606" s="165">
        <f t="shared" si="21"/>
        <v>8.5252820512820515E-2</v>
      </c>
    </row>
    <row r="607" spans="1:8" s="6" customFormat="1" ht="13.5" thickBot="1" x14ac:dyDescent="0.25">
      <c r="A607" s="33"/>
      <c r="B607" s="5">
        <v>5504</v>
      </c>
      <c r="C607" s="49" t="s">
        <v>27</v>
      </c>
      <c r="D607" s="113">
        <v>207</v>
      </c>
      <c r="E607" s="124">
        <v>0</v>
      </c>
      <c r="F607" s="168">
        <f t="shared" si="22"/>
        <v>207</v>
      </c>
      <c r="G607" s="165">
        <f t="shared" si="21"/>
        <v>0</v>
      </c>
    </row>
    <row r="608" spans="1:8" ht="13.5" thickBot="1" x14ac:dyDescent="0.25">
      <c r="A608" s="44" t="s">
        <v>78</v>
      </c>
      <c r="B608" s="4" t="s">
        <v>181</v>
      </c>
      <c r="C608" s="183"/>
      <c r="D608" s="112">
        <f>SUM(D609+D715+D765+D790+D796+D832+D837+D877)</f>
        <v>3169549</v>
      </c>
      <c r="E608" s="138">
        <f>SUM(E609+E715+E765+E790+E796+E832+E837+E877)</f>
        <v>299266.50000000006</v>
      </c>
      <c r="F608" s="177">
        <f t="shared" si="22"/>
        <v>2870282.5</v>
      </c>
      <c r="G608" s="175">
        <f t="shared" si="21"/>
        <v>9.4419269113681495E-2</v>
      </c>
      <c r="H608" s="158"/>
    </row>
    <row r="609" spans="1:8" x14ac:dyDescent="0.2">
      <c r="A609" s="33" t="s">
        <v>79</v>
      </c>
      <c r="B609" s="7" t="s">
        <v>444</v>
      </c>
      <c r="C609" s="184"/>
      <c r="D609" s="95">
        <f>SUM(D610+D632+D656+D675+D696+D704+D712)</f>
        <v>1031638</v>
      </c>
      <c r="E609" s="144">
        <f>SUM(E610+E632+E656+E675+E696+E704+E712)</f>
        <v>86544.25</v>
      </c>
      <c r="F609" s="163">
        <f t="shared" si="22"/>
        <v>945093.75</v>
      </c>
      <c r="G609" s="179">
        <f t="shared" si="21"/>
        <v>8.3890133942332482E-2</v>
      </c>
      <c r="H609" s="158"/>
    </row>
    <row r="610" spans="1:8" s="6" customFormat="1" x14ac:dyDescent="0.2">
      <c r="A610" s="33" t="s">
        <v>79</v>
      </c>
      <c r="B610" s="7" t="s">
        <v>114</v>
      </c>
      <c r="C610" s="72"/>
      <c r="D610" s="88">
        <f>SUM(D611+D617+D629)</f>
        <v>381615</v>
      </c>
      <c r="E610" s="139">
        <f>SUM(E611+E617+E629)</f>
        <v>30827.309999999998</v>
      </c>
      <c r="F610" s="163">
        <f t="shared" si="22"/>
        <v>350787.69</v>
      </c>
      <c r="G610" s="179">
        <f t="shared" si="21"/>
        <v>8.078117998506347E-2</v>
      </c>
    </row>
    <row r="611" spans="1:8" s="6" customFormat="1" x14ac:dyDescent="0.2">
      <c r="A611" s="33"/>
      <c r="B611" s="7">
        <v>50</v>
      </c>
      <c r="C611" s="50" t="s">
        <v>23</v>
      </c>
      <c r="D611" s="88">
        <f>SUM(D612+D615+D616)</f>
        <v>265249</v>
      </c>
      <c r="E611" s="139">
        <f>SUM(E612+E615+E616)</f>
        <v>21481.43</v>
      </c>
      <c r="F611" s="163">
        <f t="shared" si="22"/>
        <v>243767.57</v>
      </c>
      <c r="G611" s="179">
        <f t="shared" si="21"/>
        <v>8.0985903811135948E-2</v>
      </c>
    </row>
    <row r="612" spans="1:8" s="6" customFormat="1" x14ac:dyDescent="0.2">
      <c r="A612" s="33"/>
      <c r="B612" s="5">
        <v>500</v>
      </c>
      <c r="C612" s="49" t="s">
        <v>228</v>
      </c>
      <c r="D612" s="87">
        <f>SUM(D613:D614)</f>
        <v>196983</v>
      </c>
      <c r="E612" s="149">
        <f>SUM(E613:E614)</f>
        <v>15678.820000000002</v>
      </c>
      <c r="F612" s="168">
        <f t="shared" si="22"/>
        <v>181304.18</v>
      </c>
      <c r="G612" s="165">
        <f t="shared" si="21"/>
        <v>7.9594787367437803E-2</v>
      </c>
    </row>
    <row r="613" spans="1:8" s="6" customFormat="1" x14ac:dyDescent="0.2">
      <c r="A613" s="33"/>
      <c r="B613" s="5">
        <v>5002</v>
      </c>
      <c r="C613" s="49" t="s">
        <v>236</v>
      </c>
      <c r="D613" s="87">
        <v>196983</v>
      </c>
      <c r="E613" s="124">
        <v>15661.54</v>
      </c>
      <c r="F613" s="168">
        <f t="shared" si="22"/>
        <v>181321.46</v>
      </c>
      <c r="G613" s="165">
        <f t="shared" si="21"/>
        <v>7.9507064061365706E-2</v>
      </c>
    </row>
    <row r="614" spans="1:8" s="6" customFormat="1" x14ac:dyDescent="0.2">
      <c r="A614" s="33"/>
      <c r="B614" s="5">
        <v>5005</v>
      </c>
      <c r="C614" s="49" t="s">
        <v>282</v>
      </c>
      <c r="D614" s="87">
        <v>0</v>
      </c>
      <c r="E614" s="124">
        <v>17.28</v>
      </c>
      <c r="F614" s="168">
        <f t="shared" si="22"/>
        <v>-17.28</v>
      </c>
      <c r="G614" s="165"/>
    </row>
    <row r="615" spans="1:8" s="6" customFormat="1" x14ac:dyDescent="0.2">
      <c r="A615" s="33"/>
      <c r="B615" s="5">
        <v>505</v>
      </c>
      <c r="C615" s="49" t="s">
        <v>94</v>
      </c>
      <c r="D615" s="87">
        <v>766</v>
      </c>
      <c r="E615" s="124">
        <v>143.57</v>
      </c>
      <c r="F615" s="168">
        <f t="shared" si="22"/>
        <v>622.43000000000006</v>
      </c>
      <c r="G615" s="165">
        <f t="shared" si="21"/>
        <v>0.18742819843342035</v>
      </c>
    </row>
    <row r="616" spans="1:8" s="6" customFormat="1" x14ac:dyDescent="0.2">
      <c r="A616" s="33"/>
      <c r="B616" s="5">
        <v>506</v>
      </c>
      <c r="C616" s="49" t="s">
        <v>229</v>
      </c>
      <c r="D616" s="87">
        <v>67500</v>
      </c>
      <c r="E616" s="124">
        <v>5659.04</v>
      </c>
      <c r="F616" s="168">
        <f t="shared" si="22"/>
        <v>61840.959999999999</v>
      </c>
      <c r="G616" s="165">
        <f t="shared" si="21"/>
        <v>8.3837629629629623E-2</v>
      </c>
    </row>
    <row r="617" spans="1:8" s="6" customFormat="1" x14ac:dyDescent="0.2">
      <c r="A617" s="33"/>
      <c r="B617" s="7">
        <v>55</v>
      </c>
      <c r="C617" s="50" t="s">
        <v>24</v>
      </c>
      <c r="D617" s="88">
        <f>SUM(D618:D628)</f>
        <v>78366</v>
      </c>
      <c r="E617" s="139">
        <f>SUM(E618:E628)</f>
        <v>9345.8799999999992</v>
      </c>
      <c r="F617" s="163">
        <f t="shared" si="22"/>
        <v>69020.12</v>
      </c>
      <c r="G617" s="179">
        <f t="shared" si="21"/>
        <v>0.11925937268713471</v>
      </c>
    </row>
    <row r="618" spans="1:8" s="6" customFormat="1" x14ac:dyDescent="0.2">
      <c r="A618" s="33"/>
      <c r="B618" s="5">
        <v>5500</v>
      </c>
      <c r="C618" s="49" t="s">
        <v>25</v>
      </c>
      <c r="D618" s="87">
        <v>380</v>
      </c>
      <c r="E618" s="124">
        <v>64.849999999999994</v>
      </c>
      <c r="F618" s="168">
        <f t="shared" si="22"/>
        <v>315.14999999999998</v>
      </c>
      <c r="G618" s="165">
        <f t="shared" si="21"/>
        <v>0.17065789473684209</v>
      </c>
    </row>
    <row r="619" spans="1:8" s="6" customFormat="1" x14ac:dyDescent="0.2">
      <c r="A619" s="33"/>
      <c r="B619" s="5">
        <v>5504</v>
      </c>
      <c r="C619" s="49" t="s">
        <v>27</v>
      </c>
      <c r="D619" s="87">
        <v>2430</v>
      </c>
      <c r="E619" s="124">
        <v>44</v>
      </c>
      <c r="F619" s="168">
        <f t="shared" si="22"/>
        <v>2386</v>
      </c>
      <c r="G619" s="165">
        <f t="shared" si="21"/>
        <v>1.8106995884773661E-2</v>
      </c>
    </row>
    <row r="620" spans="1:8" s="6" customFormat="1" x14ac:dyDescent="0.2">
      <c r="A620" s="33"/>
      <c r="B620" s="5">
        <v>5505</v>
      </c>
      <c r="C620" s="49" t="s">
        <v>339</v>
      </c>
      <c r="D620" s="116">
        <v>770</v>
      </c>
      <c r="E620" s="124">
        <v>710.65</v>
      </c>
      <c r="F620" s="168">
        <f t="shared" si="22"/>
        <v>59.350000000000023</v>
      </c>
      <c r="G620" s="165">
        <f t="shared" si="21"/>
        <v>0.92292207792207792</v>
      </c>
    </row>
    <row r="621" spans="1:8" s="6" customFormat="1" x14ac:dyDescent="0.2">
      <c r="A621" s="33"/>
      <c r="B621" s="5">
        <v>5511</v>
      </c>
      <c r="C621" s="49" t="s">
        <v>230</v>
      </c>
      <c r="D621" s="87">
        <v>39440</v>
      </c>
      <c r="E621" s="124">
        <v>5512.28</v>
      </c>
      <c r="F621" s="168">
        <f t="shared" si="22"/>
        <v>33927.72</v>
      </c>
      <c r="G621" s="165">
        <f t="shared" si="21"/>
        <v>0.13976369168356997</v>
      </c>
    </row>
    <row r="622" spans="1:8" s="6" customFormat="1" x14ac:dyDescent="0.2">
      <c r="A622" s="33"/>
      <c r="B622" s="5">
        <v>5513</v>
      </c>
      <c r="C622" s="49" t="s">
        <v>28</v>
      </c>
      <c r="D622" s="87">
        <v>100</v>
      </c>
      <c r="E622" s="124">
        <v>0</v>
      </c>
      <c r="F622" s="168">
        <f t="shared" si="22"/>
        <v>100</v>
      </c>
      <c r="G622" s="165">
        <f t="shared" si="21"/>
        <v>0</v>
      </c>
    </row>
    <row r="623" spans="1:8" s="6" customFormat="1" x14ac:dyDescent="0.2">
      <c r="A623" s="33"/>
      <c r="B623" s="5">
        <v>5514</v>
      </c>
      <c r="C623" s="49" t="s">
        <v>231</v>
      </c>
      <c r="D623" s="87">
        <v>1425</v>
      </c>
      <c r="E623" s="124">
        <v>147.94999999999999</v>
      </c>
      <c r="F623" s="168">
        <f t="shared" si="22"/>
        <v>1277.05</v>
      </c>
      <c r="G623" s="165">
        <f t="shared" si="21"/>
        <v>0.10382456140350876</v>
      </c>
    </row>
    <row r="624" spans="1:8" s="6" customFormat="1" x14ac:dyDescent="0.2">
      <c r="A624" s="33"/>
      <c r="B624" s="5">
        <v>5515</v>
      </c>
      <c r="C624" s="49" t="s">
        <v>29</v>
      </c>
      <c r="D624" s="87">
        <v>3406</v>
      </c>
      <c r="E624" s="124">
        <v>0</v>
      </c>
      <c r="F624" s="168">
        <f t="shared" si="22"/>
        <v>3406</v>
      </c>
      <c r="G624" s="165">
        <f t="shared" si="21"/>
        <v>0</v>
      </c>
    </row>
    <row r="625" spans="1:7" s="6" customFormat="1" x14ac:dyDescent="0.2">
      <c r="A625" s="33"/>
      <c r="B625" s="5">
        <v>5521</v>
      </c>
      <c r="C625" s="49" t="s">
        <v>133</v>
      </c>
      <c r="D625" s="87">
        <v>19300</v>
      </c>
      <c r="E625" s="124">
        <v>1334.39</v>
      </c>
      <c r="F625" s="168">
        <f t="shared" si="22"/>
        <v>17965.61</v>
      </c>
      <c r="G625" s="165">
        <f t="shared" si="21"/>
        <v>6.9139378238341972E-2</v>
      </c>
    </row>
    <row r="626" spans="1:7" s="6" customFormat="1" x14ac:dyDescent="0.2">
      <c r="A626" s="33"/>
      <c r="B626" s="5">
        <v>5522</v>
      </c>
      <c r="C626" s="49" t="s">
        <v>95</v>
      </c>
      <c r="D626" s="87">
        <v>190</v>
      </c>
      <c r="E626" s="124">
        <v>9</v>
      </c>
      <c r="F626" s="168">
        <f t="shared" si="22"/>
        <v>181</v>
      </c>
      <c r="G626" s="165">
        <f t="shared" si="21"/>
        <v>4.736842105263158E-2</v>
      </c>
    </row>
    <row r="627" spans="1:7" s="6" customFormat="1" x14ac:dyDescent="0.2">
      <c r="A627" s="33"/>
      <c r="B627" s="5">
        <v>5524</v>
      </c>
      <c r="C627" s="49" t="s">
        <v>31</v>
      </c>
      <c r="D627" s="87">
        <v>10350</v>
      </c>
      <c r="E627" s="124">
        <v>1522.76</v>
      </c>
      <c r="F627" s="168">
        <f t="shared" si="22"/>
        <v>8827.24</v>
      </c>
      <c r="G627" s="165">
        <f t="shared" si="21"/>
        <v>0.14712657004830917</v>
      </c>
    </row>
    <row r="628" spans="1:7" s="6" customFormat="1" x14ac:dyDescent="0.2">
      <c r="A628" s="33"/>
      <c r="B628" s="5">
        <v>5525</v>
      </c>
      <c r="C628" s="49" t="s">
        <v>46</v>
      </c>
      <c r="D628" s="87">
        <v>575</v>
      </c>
      <c r="E628" s="124"/>
      <c r="F628" s="168">
        <f t="shared" si="22"/>
        <v>575</v>
      </c>
      <c r="G628" s="165">
        <f t="shared" si="21"/>
        <v>0</v>
      </c>
    </row>
    <row r="629" spans="1:7" x14ac:dyDescent="0.2">
      <c r="A629" s="35"/>
      <c r="B629" s="7">
        <v>15</v>
      </c>
      <c r="C629" s="50" t="s">
        <v>283</v>
      </c>
      <c r="D629" s="88">
        <f>SUM(D630)</f>
        <v>38000</v>
      </c>
      <c r="E629" s="139">
        <f>SUM(E630)</f>
        <v>0</v>
      </c>
      <c r="F629" s="163">
        <f t="shared" si="22"/>
        <v>38000</v>
      </c>
      <c r="G629" s="179">
        <f t="shared" si="21"/>
        <v>0</v>
      </c>
    </row>
    <row r="630" spans="1:7" x14ac:dyDescent="0.2">
      <c r="A630" s="35"/>
      <c r="B630" s="5">
        <v>1551</v>
      </c>
      <c r="C630" s="49" t="s">
        <v>255</v>
      </c>
      <c r="D630" s="87">
        <f>SUM(D631)</f>
        <v>38000</v>
      </c>
      <c r="E630" s="149">
        <f>SUM(E631)</f>
        <v>0</v>
      </c>
      <c r="F630" s="168">
        <f t="shared" si="22"/>
        <v>38000</v>
      </c>
      <c r="G630" s="165">
        <f t="shared" si="21"/>
        <v>0</v>
      </c>
    </row>
    <row r="631" spans="1:7" ht="38.25" x14ac:dyDescent="0.2">
      <c r="A631" s="35"/>
      <c r="B631" s="5"/>
      <c r="C631" s="65" t="s">
        <v>340</v>
      </c>
      <c r="D631" s="87">
        <v>38000</v>
      </c>
      <c r="E631" s="124">
        <v>0</v>
      </c>
      <c r="F631" s="168">
        <f t="shared" si="22"/>
        <v>38000</v>
      </c>
      <c r="G631" s="165">
        <f t="shared" si="21"/>
        <v>0</v>
      </c>
    </row>
    <row r="632" spans="1:7" s="10" customFormat="1" ht="13.5" x14ac:dyDescent="0.25">
      <c r="A632" s="33" t="s">
        <v>79</v>
      </c>
      <c r="B632" s="7" t="s">
        <v>115</v>
      </c>
      <c r="C632" s="72"/>
      <c r="D632" s="88">
        <f>SUM(D633+D638+D653)</f>
        <v>270933</v>
      </c>
      <c r="E632" s="139">
        <f>SUM(E633+E638+E653)</f>
        <v>17763.560000000001</v>
      </c>
      <c r="F632" s="163">
        <f t="shared" si="22"/>
        <v>253169.44</v>
      </c>
      <c r="G632" s="179">
        <f t="shared" si="21"/>
        <v>6.5564401531005831E-2</v>
      </c>
    </row>
    <row r="633" spans="1:7" s="6" customFormat="1" x14ac:dyDescent="0.2">
      <c r="A633" s="33"/>
      <c r="B633" s="7">
        <v>50</v>
      </c>
      <c r="C633" s="50" t="s">
        <v>23</v>
      </c>
      <c r="D633" s="88">
        <f>SUM(D634+D636+D637)</f>
        <v>168224</v>
      </c>
      <c r="E633" s="139">
        <f>SUM(E634+E636+E637)</f>
        <v>13344.92</v>
      </c>
      <c r="F633" s="163">
        <f t="shared" si="22"/>
        <v>154879.07999999999</v>
      </c>
      <c r="G633" s="179">
        <f t="shared" si="21"/>
        <v>7.9328276583602822E-2</v>
      </c>
    </row>
    <row r="634" spans="1:7" s="6" customFormat="1" x14ac:dyDescent="0.2">
      <c r="A634" s="33"/>
      <c r="B634" s="5">
        <v>500</v>
      </c>
      <c r="C634" s="49" t="s">
        <v>228</v>
      </c>
      <c r="D634" s="87">
        <f>SUM(D635)</f>
        <v>125412</v>
      </c>
      <c r="E634" s="149">
        <f>SUM(E635)</f>
        <v>9771.24</v>
      </c>
      <c r="F634" s="168">
        <f t="shared" si="22"/>
        <v>115640.76</v>
      </c>
      <c r="G634" s="165">
        <f t="shared" si="21"/>
        <v>7.7913118361879238E-2</v>
      </c>
    </row>
    <row r="635" spans="1:7" s="6" customFormat="1" x14ac:dyDescent="0.2">
      <c r="A635" s="33"/>
      <c r="B635" s="5">
        <v>5002</v>
      </c>
      <c r="C635" s="49" t="s">
        <v>236</v>
      </c>
      <c r="D635" s="87">
        <v>125412</v>
      </c>
      <c r="E635" s="124">
        <v>9771.24</v>
      </c>
      <c r="F635" s="168">
        <f t="shared" si="22"/>
        <v>115640.76</v>
      </c>
      <c r="G635" s="165">
        <f t="shared" si="21"/>
        <v>7.7913118361879238E-2</v>
      </c>
    </row>
    <row r="636" spans="1:7" s="6" customFormat="1" x14ac:dyDescent="0.2">
      <c r="A636" s="33"/>
      <c r="B636" s="5">
        <v>505</v>
      </c>
      <c r="C636" s="49" t="s">
        <v>94</v>
      </c>
      <c r="D636" s="87">
        <v>102</v>
      </c>
      <c r="E636" s="124">
        <v>48.76</v>
      </c>
      <c r="F636" s="168">
        <f t="shared" si="22"/>
        <v>53.24</v>
      </c>
      <c r="G636" s="165">
        <f t="shared" si="21"/>
        <v>0.4780392156862745</v>
      </c>
    </row>
    <row r="637" spans="1:7" s="6" customFormat="1" x14ac:dyDescent="0.2">
      <c r="A637" s="33"/>
      <c r="B637" s="5">
        <v>506</v>
      </c>
      <c r="C637" s="49" t="s">
        <v>229</v>
      </c>
      <c r="D637" s="87">
        <v>42710</v>
      </c>
      <c r="E637" s="124">
        <v>3524.92</v>
      </c>
      <c r="F637" s="168">
        <f t="shared" si="22"/>
        <v>39185.08</v>
      </c>
      <c r="G637" s="165">
        <f t="shared" si="21"/>
        <v>8.2531491453992037E-2</v>
      </c>
    </row>
    <row r="638" spans="1:7" s="6" customFormat="1" x14ac:dyDescent="0.2">
      <c r="A638" s="33"/>
      <c r="B638" s="7">
        <v>55</v>
      </c>
      <c r="C638" s="50" t="s">
        <v>24</v>
      </c>
      <c r="D638" s="88">
        <f>SUM(D639:D652)</f>
        <v>56709</v>
      </c>
      <c r="E638" s="139">
        <f>SUM(E639:E652)</f>
        <v>4418.6400000000003</v>
      </c>
      <c r="F638" s="163">
        <f t="shared" si="22"/>
        <v>52290.36</v>
      </c>
      <c r="G638" s="179">
        <f t="shared" si="21"/>
        <v>7.7917790826852892E-2</v>
      </c>
    </row>
    <row r="639" spans="1:7" s="6" customFormat="1" x14ac:dyDescent="0.2">
      <c r="A639" s="33"/>
      <c r="B639" s="5">
        <v>5500</v>
      </c>
      <c r="C639" s="49" t="s">
        <v>25</v>
      </c>
      <c r="D639" s="87">
        <v>385</v>
      </c>
      <c r="E639" s="124">
        <v>140.13999999999999</v>
      </c>
      <c r="F639" s="168">
        <f t="shared" si="22"/>
        <v>244.86</v>
      </c>
      <c r="G639" s="165">
        <f t="shared" si="21"/>
        <v>0.36399999999999999</v>
      </c>
    </row>
    <row r="640" spans="1:7" s="6" customFormat="1" x14ac:dyDescent="0.2">
      <c r="A640" s="33"/>
      <c r="B640" s="5">
        <v>5504</v>
      </c>
      <c r="C640" s="49" t="s">
        <v>27</v>
      </c>
      <c r="D640" s="87">
        <v>658</v>
      </c>
      <c r="E640" s="124">
        <v>0</v>
      </c>
      <c r="F640" s="168">
        <f t="shared" si="22"/>
        <v>658</v>
      </c>
      <c r="G640" s="165">
        <f t="shared" si="21"/>
        <v>0</v>
      </c>
    </row>
    <row r="641" spans="1:7" s="6" customFormat="1" x14ac:dyDescent="0.2">
      <c r="A641" s="33"/>
      <c r="B641" s="5">
        <v>5505</v>
      </c>
      <c r="C641" s="49" t="s">
        <v>339</v>
      </c>
      <c r="D641" s="116">
        <v>642</v>
      </c>
      <c r="E641" s="124">
        <v>0</v>
      </c>
      <c r="F641" s="168">
        <f t="shared" si="22"/>
        <v>642</v>
      </c>
      <c r="G641" s="165">
        <f t="shared" si="21"/>
        <v>0</v>
      </c>
    </row>
    <row r="642" spans="1:7" s="6" customFormat="1" x14ac:dyDescent="0.2">
      <c r="A642" s="33"/>
      <c r="B642" s="5">
        <v>5511</v>
      </c>
      <c r="C642" s="49" t="s">
        <v>230</v>
      </c>
      <c r="D642" s="87">
        <v>28213</v>
      </c>
      <c r="E642" s="124">
        <v>2723.98</v>
      </c>
      <c r="F642" s="168">
        <f t="shared" si="22"/>
        <v>25489.02</v>
      </c>
      <c r="G642" s="165">
        <f t="shared" si="21"/>
        <v>9.655052635309963E-2</v>
      </c>
    </row>
    <row r="643" spans="1:7" s="6" customFormat="1" x14ac:dyDescent="0.2">
      <c r="A643" s="33"/>
      <c r="B643" s="5">
        <v>5513</v>
      </c>
      <c r="C643" s="49" t="s">
        <v>28</v>
      </c>
      <c r="D643" s="87">
        <v>180</v>
      </c>
      <c r="E643" s="124">
        <v>9.1199999999999992</v>
      </c>
      <c r="F643" s="168">
        <f t="shared" si="22"/>
        <v>170.88</v>
      </c>
      <c r="G643" s="165">
        <f t="shared" si="21"/>
        <v>5.0666666666666665E-2</v>
      </c>
    </row>
    <row r="644" spans="1:7" s="6" customFormat="1" x14ac:dyDescent="0.2">
      <c r="A644" s="33"/>
      <c r="B644" s="5">
        <v>5514</v>
      </c>
      <c r="C644" s="49" t="s">
        <v>231</v>
      </c>
      <c r="D644" s="87">
        <v>2000</v>
      </c>
      <c r="E644" s="124">
        <v>166.94</v>
      </c>
      <c r="F644" s="168">
        <f t="shared" si="22"/>
        <v>1833.06</v>
      </c>
      <c r="G644" s="165">
        <f t="shared" ref="G644:G707" si="23">SUM(E644/D644)</f>
        <v>8.3470000000000003E-2</v>
      </c>
    </row>
    <row r="645" spans="1:7" s="6" customFormat="1" x14ac:dyDescent="0.2">
      <c r="A645" s="33"/>
      <c r="B645" s="5">
        <v>5515</v>
      </c>
      <c r="C645" s="49" t="s">
        <v>29</v>
      </c>
      <c r="D645" s="87">
        <v>2214</v>
      </c>
      <c r="E645" s="124">
        <v>0</v>
      </c>
      <c r="F645" s="168">
        <f t="shared" si="22"/>
        <v>2214</v>
      </c>
      <c r="G645" s="165">
        <f t="shared" si="23"/>
        <v>0</v>
      </c>
    </row>
    <row r="646" spans="1:7" s="6" customFormat="1" x14ac:dyDescent="0.2">
      <c r="A646" s="33"/>
      <c r="B646" s="5">
        <v>5521</v>
      </c>
      <c r="C646" s="49" t="s">
        <v>133</v>
      </c>
      <c r="D646" s="87">
        <v>13700</v>
      </c>
      <c r="E646" s="124">
        <v>1289.9000000000001</v>
      </c>
      <c r="F646" s="168">
        <f t="shared" si="22"/>
        <v>12410.1</v>
      </c>
      <c r="G646" s="165">
        <f t="shared" si="23"/>
        <v>9.4153284671532847E-2</v>
      </c>
    </row>
    <row r="647" spans="1:7" s="6" customFormat="1" x14ac:dyDescent="0.2">
      <c r="A647" s="33"/>
      <c r="B647" s="5">
        <v>5522</v>
      </c>
      <c r="C647" s="49" t="s">
        <v>95</v>
      </c>
      <c r="D647" s="87">
        <v>150</v>
      </c>
      <c r="E647" s="124">
        <v>0</v>
      </c>
      <c r="F647" s="168">
        <f t="shared" si="22"/>
        <v>150</v>
      </c>
      <c r="G647" s="165">
        <f t="shared" si="23"/>
        <v>0</v>
      </c>
    </row>
    <row r="648" spans="1:7" s="6" customFormat="1" x14ac:dyDescent="0.2">
      <c r="A648" s="33"/>
      <c r="B648" s="5">
        <v>5524</v>
      </c>
      <c r="C648" s="49" t="s">
        <v>31</v>
      </c>
      <c r="D648" s="87">
        <v>7200</v>
      </c>
      <c r="E648" s="124">
        <v>88.56</v>
      </c>
      <c r="F648" s="168">
        <f t="shared" ref="F648:F711" si="24">SUM(D648-E648)</f>
        <v>7111.44</v>
      </c>
      <c r="G648" s="165">
        <f t="shared" si="23"/>
        <v>1.23E-2</v>
      </c>
    </row>
    <row r="649" spans="1:7" s="6" customFormat="1" x14ac:dyDescent="0.2">
      <c r="A649" s="33"/>
      <c r="B649" s="5">
        <v>5525</v>
      </c>
      <c r="C649" s="49" t="s">
        <v>46</v>
      </c>
      <c r="D649" s="87">
        <v>400</v>
      </c>
      <c r="E649" s="124">
        <v>0</v>
      </c>
      <c r="F649" s="168">
        <f t="shared" si="24"/>
        <v>400</v>
      </c>
      <c r="G649" s="165">
        <f t="shared" si="23"/>
        <v>0</v>
      </c>
    </row>
    <row r="650" spans="1:7" s="6" customFormat="1" x14ac:dyDescent="0.2">
      <c r="A650" s="33"/>
      <c r="B650" s="5">
        <v>5532</v>
      </c>
      <c r="C650" s="49" t="s">
        <v>93</v>
      </c>
      <c r="D650" s="87">
        <v>25</v>
      </c>
      <c r="E650" s="124">
        <v>0</v>
      </c>
      <c r="F650" s="168">
        <f t="shared" si="24"/>
        <v>25</v>
      </c>
      <c r="G650" s="165">
        <f t="shared" si="23"/>
        <v>0</v>
      </c>
    </row>
    <row r="651" spans="1:7" s="6" customFormat="1" x14ac:dyDescent="0.2">
      <c r="A651" s="33"/>
      <c r="B651" s="5">
        <v>5539</v>
      </c>
      <c r="C651" s="49" t="s">
        <v>257</v>
      </c>
      <c r="D651" s="87">
        <v>27</v>
      </c>
      <c r="E651" s="124">
        <v>0</v>
      </c>
      <c r="F651" s="168">
        <f t="shared" si="24"/>
        <v>27</v>
      </c>
      <c r="G651" s="165">
        <f t="shared" si="23"/>
        <v>0</v>
      </c>
    </row>
    <row r="652" spans="1:7" x14ac:dyDescent="0.2">
      <c r="A652" s="35"/>
      <c r="B652" s="5">
        <v>5540</v>
      </c>
      <c r="C652" s="49" t="s">
        <v>252</v>
      </c>
      <c r="D652" s="87">
        <v>915</v>
      </c>
      <c r="E652" s="124">
        <v>0</v>
      </c>
      <c r="F652" s="168">
        <f t="shared" si="24"/>
        <v>915</v>
      </c>
      <c r="G652" s="165">
        <f t="shared" si="23"/>
        <v>0</v>
      </c>
    </row>
    <row r="653" spans="1:7" x14ac:dyDescent="0.2">
      <c r="A653" s="35"/>
      <c r="B653" s="7">
        <v>15</v>
      </c>
      <c r="C653" s="50" t="s">
        <v>283</v>
      </c>
      <c r="D653" s="88">
        <f>SUM(D654)</f>
        <v>46000</v>
      </c>
      <c r="E653" s="139">
        <f>SUM(E654)</f>
        <v>0</v>
      </c>
      <c r="F653" s="163">
        <f t="shared" si="24"/>
        <v>46000</v>
      </c>
      <c r="G653" s="179">
        <f t="shared" si="23"/>
        <v>0</v>
      </c>
    </row>
    <row r="654" spans="1:7" x14ac:dyDescent="0.2">
      <c r="A654" s="35"/>
      <c r="B654" s="5">
        <v>1551</v>
      </c>
      <c r="C654" s="49" t="s">
        <v>255</v>
      </c>
      <c r="D654" s="87">
        <f>SUM(D655)</f>
        <v>46000</v>
      </c>
      <c r="E654" s="149">
        <f>SUM(E655)</f>
        <v>0</v>
      </c>
      <c r="F654" s="168">
        <f t="shared" si="24"/>
        <v>46000</v>
      </c>
      <c r="G654" s="165">
        <f t="shared" si="23"/>
        <v>0</v>
      </c>
    </row>
    <row r="655" spans="1:7" ht="25.5" x14ac:dyDescent="0.2">
      <c r="A655" s="35"/>
      <c r="B655" s="5"/>
      <c r="C655" s="65" t="s">
        <v>341</v>
      </c>
      <c r="D655" s="87">
        <v>46000</v>
      </c>
      <c r="E655" s="124">
        <v>0</v>
      </c>
      <c r="F655" s="168">
        <f t="shared" si="24"/>
        <v>46000</v>
      </c>
      <c r="G655" s="165">
        <f t="shared" si="23"/>
        <v>0</v>
      </c>
    </row>
    <row r="656" spans="1:7" s="10" customFormat="1" ht="13.5" x14ac:dyDescent="0.25">
      <c r="A656" s="33" t="s">
        <v>79</v>
      </c>
      <c r="B656" s="7" t="s">
        <v>116</v>
      </c>
      <c r="C656" s="72"/>
      <c r="D656" s="88">
        <f>SUM(D657+D662)</f>
        <v>127439</v>
      </c>
      <c r="E656" s="139">
        <f>SUM(E657+E662)</f>
        <v>10660.619999999999</v>
      </c>
      <c r="F656" s="163">
        <f t="shared" si="24"/>
        <v>116778.38</v>
      </c>
      <c r="G656" s="179">
        <f t="shared" si="23"/>
        <v>8.3652727971813959E-2</v>
      </c>
    </row>
    <row r="657" spans="1:7" s="6" customFormat="1" x14ac:dyDescent="0.2">
      <c r="A657" s="33"/>
      <c r="B657" s="7">
        <v>50</v>
      </c>
      <c r="C657" s="50" t="s">
        <v>23</v>
      </c>
      <c r="D657" s="88">
        <f>SUM(D658+D660+D661)</f>
        <v>85853</v>
      </c>
      <c r="E657" s="139">
        <f>SUM(E658+E660+E661)</f>
        <v>7159.9099999999989</v>
      </c>
      <c r="F657" s="163">
        <f t="shared" si="24"/>
        <v>78693.09</v>
      </c>
      <c r="G657" s="179">
        <f t="shared" si="23"/>
        <v>8.3397318672614809E-2</v>
      </c>
    </row>
    <row r="658" spans="1:7" s="6" customFormat="1" x14ac:dyDescent="0.2">
      <c r="A658" s="33"/>
      <c r="B658" s="5">
        <v>500</v>
      </c>
      <c r="C658" s="49" t="s">
        <v>228</v>
      </c>
      <c r="D658" s="87">
        <f>SUM(D659)</f>
        <v>63273</v>
      </c>
      <c r="E658" s="149">
        <f>SUM(E659)</f>
        <v>5361.73</v>
      </c>
      <c r="F658" s="168">
        <f t="shared" si="24"/>
        <v>57911.270000000004</v>
      </c>
      <c r="G658" s="165">
        <f t="shared" si="23"/>
        <v>8.4739620375199526E-2</v>
      </c>
    </row>
    <row r="659" spans="1:7" s="6" customFormat="1" x14ac:dyDescent="0.2">
      <c r="A659" s="33"/>
      <c r="B659" s="5">
        <v>5002</v>
      </c>
      <c r="C659" s="49" t="s">
        <v>236</v>
      </c>
      <c r="D659" s="87">
        <v>63273</v>
      </c>
      <c r="E659" s="124">
        <v>5361.73</v>
      </c>
      <c r="F659" s="168">
        <f t="shared" si="24"/>
        <v>57911.270000000004</v>
      </c>
      <c r="G659" s="165">
        <f t="shared" si="23"/>
        <v>8.4739620375199526E-2</v>
      </c>
    </row>
    <row r="660" spans="1:7" s="6" customFormat="1" x14ac:dyDescent="0.2">
      <c r="A660" s="33"/>
      <c r="B660" s="5">
        <v>505</v>
      </c>
      <c r="C660" s="49" t="s">
        <v>94</v>
      </c>
      <c r="D660" s="87">
        <v>634</v>
      </c>
      <c r="E660" s="124">
        <v>52.82</v>
      </c>
      <c r="F660" s="168">
        <f t="shared" si="24"/>
        <v>581.17999999999995</v>
      </c>
      <c r="G660" s="165">
        <f t="shared" si="23"/>
        <v>8.3312302839116725E-2</v>
      </c>
    </row>
    <row r="661" spans="1:7" s="6" customFormat="1" x14ac:dyDescent="0.2">
      <c r="A661" s="33"/>
      <c r="B661" s="5">
        <v>506</v>
      </c>
      <c r="C661" s="49" t="s">
        <v>229</v>
      </c>
      <c r="D661" s="87">
        <v>21946</v>
      </c>
      <c r="E661" s="124">
        <v>1745.36</v>
      </c>
      <c r="F661" s="168">
        <f t="shared" si="24"/>
        <v>20200.64</v>
      </c>
      <c r="G661" s="165">
        <f t="shared" si="23"/>
        <v>7.9529754852820558E-2</v>
      </c>
    </row>
    <row r="662" spans="1:7" s="6" customFormat="1" x14ac:dyDescent="0.2">
      <c r="A662" s="33"/>
      <c r="B662" s="7">
        <v>55</v>
      </c>
      <c r="C662" s="50" t="s">
        <v>24</v>
      </c>
      <c r="D662" s="88">
        <f>SUM(D663:D674)</f>
        <v>41586</v>
      </c>
      <c r="E662" s="139">
        <f>SUM(E663:E674)</f>
        <v>3500.71</v>
      </c>
      <c r="F662" s="163">
        <f t="shared" si="24"/>
        <v>38085.29</v>
      </c>
      <c r="G662" s="179">
        <f t="shared" si="23"/>
        <v>8.4180012504208146E-2</v>
      </c>
    </row>
    <row r="663" spans="1:7" s="6" customFormat="1" x14ac:dyDescent="0.2">
      <c r="A663" s="33"/>
      <c r="B663" s="5">
        <v>5500</v>
      </c>
      <c r="C663" s="49" t="s">
        <v>25</v>
      </c>
      <c r="D663" s="87">
        <v>584</v>
      </c>
      <c r="E663" s="124">
        <v>171.07</v>
      </c>
      <c r="F663" s="168">
        <f t="shared" si="24"/>
        <v>412.93</v>
      </c>
      <c r="G663" s="165">
        <f t="shared" si="23"/>
        <v>0.29292808219178079</v>
      </c>
    </row>
    <row r="664" spans="1:7" s="6" customFormat="1" x14ac:dyDescent="0.2">
      <c r="A664" s="33"/>
      <c r="B664" s="5">
        <v>5504</v>
      </c>
      <c r="C664" s="49" t="s">
        <v>27</v>
      </c>
      <c r="D664" s="87">
        <v>380</v>
      </c>
      <c r="E664" s="124">
        <v>0</v>
      </c>
      <c r="F664" s="168">
        <f t="shared" si="24"/>
        <v>380</v>
      </c>
      <c r="G664" s="165">
        <f t="shared" si="23"/>
        <v>0</v>
      </c>
    </row>
    <row r="665" spans="1:7" s="6" customFormat="1" x14ac:dyDescent="0.2">
      <c r="A665" s="33"/>
      <c r="B665" s="5">
        <v>5505</v>
      </c>
      <c r="C665" s="49" t="s">
        <v>339</v>
      </c>
      <c r="D665" s="116">
        <v>156</v>
      </c>
      <c r="E665" s="124">
        <v>0</v>
      </c>
      <c r="F665" s="168">
        <f t="shared" si="24"/>
        <v>156</v>
      </c>
      <c r="G665" s="165">
        <f t="shared" si="23"/>
        <v>0</v>
      </c>
    </row>
    <row r="666" spans="1:7" s="6" customFormat="1" x14ac:dyDescent="0.2">
      <c r="A666" s="33"/>
      <c r="B666" s="5">
        <v>5511</v>
      </c>
      <c r="C666" s="49" t="s">
        <v>230</v>
      </c>
      <c r="D666" s="87">
        <v>30274</v>
      </c>
      <c r="E666" s="124">
        <v>2860.46</v>
      </c>
      <c r="F666" s="168">
        <f t="shared" si="24"/>
        <v>27413.54</v>
      </c>
      <c r="G666" s="165">
        <f t="shared" si="23"/>
        <v>9.4485697298011498E-2</v>
      </c>
    </row>
    <row r="667" spans="1:7" s="6" customFormat="1" x14ac:dyDescent="0.2">
      <c r="A667" s="33"/>
      <c r="B667" s="5">
        <v>5513</v>
      </c>
      <c r="C667" s="49" t="s">
        <v>28</v>
      </c>
      <c r="D667" s="87">
        <v>100</v>
      </c>
      <c r="E667" s="124">
        <v>0</v>
      </c>
      <c r="F667" s="168">
        <f t="shared" si="24"/>
        <v>100</v>
      </c>
      <c r="G667" s="165">
        <f t="shared" si="23"/>
        <v>0</v>
      </c>
    </row>
    <row r="668" spans="1:7" s="6" customFormat="1" x14ac:dyDescent="0.2">
      <c r="A668" s="33"/>
      <c r="B668" s="5">
        <v>5514</v>
      </c>
      <c r="C668" s="49" t="s">
        <v>231</v>
      </c>
      <c r="D668" s="87">
        <v>950</v>
      </c>
      <c r="E668" s="124">
        <v>76.349999999999994</v>
      </c>
      <c r="F668" s="168">
        <f t="shared" si="24"/>
        <v>873.65</v>
      </c>
      <c r="G668" s="165">
        <f t="shared" si="23"/>
        <v>8.0368421052631575E-2</v>
      </c>
    </row>
    <row r="669" spans="1:7" s="6" customFormat="1" x14ac:dyDescent="0.2">
      <c r="A669" s="33"/>
      <c r="B669" s="5">
        <v>5515</v>
      </c>
      <c r="C669" s="49" t="s">
        <v>29</v>
      </c>
      <c r="D669" s="87">
        <v>1000</v>
      </c>
      <c r="E669" s="124">
        <v>75</v>
      </c>
      <c r="F669" s="168">
        <f t="shared" si="24"/>
        <v>925</v>
      </c>
      <c r="G669" s="165">
        <f t="shared" si="23"/>
        <v>7.4999999999999997E-2</v>
      </c>
    </row>
    <row r="670" spans="1:7" s="6" customFormat="1" x14ac:dyDescent="0.2">
      <c r="A670" s="33"/>
      <c r="B670" s="5">
        <v>5521</v>
      </c>
      <c r="C670" s="49" t="s">
        <v>133</v>
      </c>
      <c r="D670" s="87">
        <v>4995</v>
      </c>
      <c r="E670" s="124">
        <v>317.83</v>
      </c>
      <c r="F670" s="168">
        <f t="shared" si="24"/>
        <v>4677.17</v>
      </c>
      <c r="G670" s="165">
        <f t="shared" si="23"/>
        <v>6.3629629629629633E-2</v>
      </c>
    </row>
    <row r="671" spans="1:7" s="6" customFormat="1" x14ac:dyDescent="0.2">
      <c r="A671" s="33"/>
      <c r="B671" s="5">
        <v>5522</v>
      </c>
      <c r="C671" s="49" t="s">
        <v>95</v>
      </c>
      <c r="D671" s="87">
        <v>20</v>
      </c>
      <c r="E671" s="124">
        <v>0</v>
      </c>
      <c r="F671" s="168">
        <f t="shared" si="24"/>
        <v>20</v>
      </c>
      <c r="G671" s="165">
        <f t="shared" si="23"/>
        <v>0</v>
      </c>
    </row>
    <row r="672" spans="1:7" s="6" customFormat="1" x14ac:dyDescent="0.2">
      <c r="A672" s="33"/>
      <c r="B672" s="5">
        <v>5524</v>
      </c>
      <c r="C672" s="49" t="s">
        <v>31</v>
      </c>
      <c r="D672" s="87">
        <v>2700</v>
      </c>
      <c r="E672" s="124">
        <v>0</v>
      </c>
      <c r="F672" s="168">
        <f t="shared" si="24"/>
        <v>2700</v>
      </c>
      <c r="G672" s="165">
        <f t="shared" si="23"/>
        <v>0</v>
      </c>
    </row>
    <row r="673" spans="1:7" s="6" customFormat="1" x14ac:dyDescent="0.2">
      <c r="A673" s="33"/>
      <c r="B673" s="5">
        <v>5525</v>
      </c>
      <c r="C673" s="49" t="s">
        <v>46</v>
      </c>
      <c r="D673" s="87">
        <v>150</v>
      </c>
      <c r="E673" s="124">
        <v>0</v>
      </c>
      <c r="F673" s="168">
        <f t="shared" si="24"/>
        <v>150</v>
      </c>
      <c r="G673" s="165">
        <f t="shared" si="23"/>
        <v>0</v>
      </c>
    </row>
    <row r="674" spans="1:7" s="6" customFormat="1" x14ac:dyDescent="0.2">
      <c r="A674" s="33"/>
      <c r="B674" s="5">
        <v>5540</v>
      </c>
      <c r="C674" s="49" t="s">
        <v>252</v>
      </c>
      <c r="D674" s="87">
        <v>277</v>
      </c>
      <c r="E674" s="124">
        <v>0</v>
      </c>
      <c r="F674" s="168">
        <f t="shared" si="24"/>
        <v>277</v>
      </c>
      <c r="G674" s="165">
        <f t="shared" si="23"/>
        <v>0</v>
      </c>
    </row>
    <row r="675" spans="1:7" s="10" customFormat="1" ht="13.5" x14ac:dyDescent="0.25">
      <c r="A675" s="33" t="s">
        <v>79</v>
      </c>
      <c r="B675" s="7" t="s">
        <v>204</v>
      </c>
      <c r="C675" s="72"/>
      <c r="D675" s="88">
        <f>SUM(D676+D681)</f>
        <v>159763</v>
      </c>
      <c r="E675" s="139">
        <f>SUM(E676+E681)</f>
        <v>19990.480000000003</v>
      </c>
      <c r="F675" s="163">
        <f t="shared" si="24"/>
        <v>139772.51999999999</v>
      </c>
      <c r="G675" s="179">
        <f t="shared" si="23"/>
        <v>0.12512584265443188</v>
      </c>
    </row>
    <row r="676" spans="1:7" s="6" customFormat="1" x14ac:dyDescent="0.2">
      <c r="A676" s="33"/>
      <c r="B676" s="7">
        <v>50</v>
      </c>
      <c r="C676" s="50" t="s">
        <v>23</v>
      </c>
      <c r="D676" s="88">
        <f>SUM(D677+D679+D680)</f>
        <v>108543</v>
      </c>
      <c r="E676" s="139">
        <f>SUM(E677+E679+E680)</f>
        <v>10040.26</v>
      </c>
      <c r="F676" s="163">
        <f t="shared" si="24"/>
        <v>98502.74</v>
      </c>
      <c r="G676" s="179">
        <f t="shared" si="23"/>
        <v>9.2500299420506166E-2</v>
      </c>
    </row>
    <row r="677" spans="1:7" s="6" customFormat="1" x14ac:dyDescent="0.2">
      <c r="A677" s="33"/>
      <c r="B677" s="5">
        <v>500</v>
      </c>
      <c r="C677" s="49" t="s">
        <v>228</v>
      </c>
      <c r="D677" s="87">
        <f>SUM(D678)</f>
        <v>79608</v>
      </c>
      <c r="E677" s="149">
        <f>SUM(E678)</f>
        <v>6436.95</v>
      </c>
      <c r="F677" s="168">
        <f t="shared" si="24"/>
        <v>73171.05</v>
      </c>
      <c r="G677" s="165">
        <f t="shared" si="23"/>
        <v>8.0858079589990958E-2</v>
      </c>
    </row>
    <row r="678" spans="1:7" s="6" customFormat="1" x14ac:dyDescent="0.2">
      <c r="A678" s="33"/>
      <c r="B678" s="5">
        <v>5002</v>
      </c>
      <c r="C678" s="49" t="s">
        <v>236</v>
      </c>
      <c r="D678" s="87">
        <v>79608</v>
      </c>
      <c r="E678" s="124">
        <v>6436.95</v>
      </c>
      <c r="F678" s="168">
        <f t="shared" si="24"/>
        <v>73171.05</v>
      </c>
      <c r="G678" s="165">
        <f t="shared" si="23"/>
        <v>8.0858079589990958E-2</v>
      </c>
    </row>
    <row r="679" spans="1:7" s="6" customFormat="1" x14ac:dyDescent="0.2">
      <c r="A679" s="33"/>
      <c r="B679" s="5">
        <v>505</v>
      </c>
      <c r="C679" s="49" t="s">
        <v>94</v>
      </c>
      <c r="D679" s="87">
        <v>1110</v>
      </c>
      <c r="E679" s="124">
        <v>95.59</v>
      </c>
      <c r="F679" s="168">
        <f t="shared" si="24"/>
        <v>1014.41</v>
      </c>
      <c r="G679" s="165">
        <f t="shared" si="23"/>
        <v>8.6117117117117115E-2</v>
      </c>
    </row>
    <row r="680" spans="1:7" s="6" customFormat="1" x14ac:dyDescent="0.2">
      <c r="A680" s="33"/>
      <c r="B680" s="5">
        <v>506</v>
      </c>
      <c r="C680" s="49" t="s">
        <v>229</v>
      </c>
      <c r="D680" s="87">
        <v>27825</v>
      </c>
      <c r="E680" s="124">
        <v>3507.72</v>
      </c>
      <c r="F680" s="168">
        <f t="shared" si="24"/>
        <v>24317.279999999999</v>
      </c>
      <c r="G680" s="165">
        <f t="shared" si="23"/>
        <v>0.12606361185983828</v>
      </c>
    </row>
    <row r="681" spans="1:7" s="6" customFormat="1" x14ac:dyDescent="0.2">
      <c r="A681" s="33"/>
      <c r="B681" s="7">
        <v>55</v>
      </c>
      <c r="C681" s="50" t="s">
        <v>24</v>
      </c>
      <c r="D681" s="88">
        <f>SUM(D682:D695)</f>
        <v>51220</v>
      </c>
      <c r="E681" s="139">
        <f>SUM(E682:E695)</f>
        <v>9950.2200000000012</v>
      </c>
      <c r="F681" s="163">
        <f t="shared" si="24"/>
        <v>41269.78</v>
      </c>
      <c r="G681" s="179">
        <f t="shared" si="23"/>
        <v>0.19426434986333466</v>
      </c>
    </row>
    <row r="682" spans="1:7" s="6" customFormat="1" x14ac:dyDescent="0.2">
      <c r="A682" s="33"/>
      <c r="B682" s="5">
        <v>5500</v>
      </c>
      <c r="C682" s="49" t="s">
        <v>25</v>
      </c>
      <c r="D682" s="87">
        <v>910</v>
      </c>
      <c r="E682" s="124">
        <v>14.87</v>
      </c>
      <c r="F682" s="168">
        <f t="shared" si="24"/>
        <v>895.13</v>
      </c>
      <c r="G682" s="165">
        <f t="shared" si="23"/>
        <v>1.6340659340659341E-2</v>
      </c>
    </row>
    <row r="683" spans="1:7" s="6" customFormat="1" x14ac:dyDescent="0.2">
      <c r="A683" s="33"/>
      <c r="B683" s="5">
        <v>5504</v>
      </c>
      <c r="C683" s="49" t="s">
        <v>27</v>
      </c>
      <c r="D683" s="87">
        <v>213</v>
      </c>
      <c r="E683" s="124">
        <v>0</v>
      </c>
      <c r="F683" s="168">
        <f t="shared" si="24"/>
        <v>213</v>
      </c>
      <c r="G683" s="165">
        <f t="shared" si="23"/>
        <v>0</v>
      </c>
    </row>
    <row r="684" spans="1:7" s="6" customFormat="1" x14ac:dyDescent="0.2">
      <c r="A684" s="33"/>
      <c r="B684" s="5">
        <v>5505</v>
      </c>
      <c r="C684" s="49" t="s">
        <v>339</v>
      </c>
      <c r="D684" s="116">
        <v>337</v>
      </c>
      <c r="E684" s="124">
        <v>0</v>
      </c>
      <c r="F684" s="168">
        <f t="shared" si="24"/>
        <v>337</v>
      </c>
      <c r="G684" s="165">
        <f t="shared" si="23"/>
        <v>0</v>
      </c>
    </row>
    <row r="685" spans="1:7" s="6" customFormat="1" x14ac:dyDescent="0.2">
      <c r="A685" s="33"/>
      <c r="B685" s="5">
        <v>5511</v>
      </c>
      <c r="C685" s="49" t="s">
        <v>230</v>
      </c>
      <c r="D685" s="87">
        <v>39480</v>
      </c>
      <c r="E685" s="124">
        <v>9275.18</v>
      </c>
      <c r="F685" s="168">
        <f t="shared" si="24"/>
        <v>30204.82</v>
      </c>
      <c r="G685" s="165">
        <f t="shared" si="23"/>
        <v>0.23493363728470112</v>
      </c>
    </row>
    <row r="686" spans="1:7" s="6" customFormat="1" x14ac:dyDescent="0.2">
      <c r="A686" s="33"/>
      <c r="B686" s="5">
        <v>5513</v>
      </c>
      <c r="C686" s="49" t="s">
        <v>28</v>
      </c>
      <c r="D686" s="87">
        <v>950</v>
      </c>
      <c r="E686" s="124">
        <v>71.06</v>
      </c>
      <c r="F686" s="168">
        <f t="shared" si="24"/>
        <v>878.94</v>
      </c>
      <c r="G686" s="165">
        <f t="shared" si="23"/>
        <v>7.4800000000000005E-2</v>
      </c>
    </row>
    <row r="687" spans="1:7" s="6" customFormat="1" x14ac:dyDescent="0.2">
      <c r="A687" s="33"/>
      <c r="B687" s="5">
        <v>5514</v>
      </c>
      <c r="C687" s="49" t="s">
        <v>231</v>
      </c>
      <c r="D687" s="87">
        <v>300</v>
      </c>
      <c r="E687" s="124">
        <v>50</v>
      </c>
      <c r="F687" s="168">
        <f t="shared" si="24"/>
        <v>250</v>
      </c>
      <c r="G687" s="165">
        <f t="shared" si="23"/>
        <v>0.16666666666666666</v>
      </c>
    </row>
    <row r="688" spans="1:7" s="6" customFormat="1" x14ac:dyDescent="0.2">
      <c r="A688" s="33"/>
      <c r="B688" s="5">
        <v>5515</v>
      </c>
      <c r="C688" s="49" t="s">
        <v>29</v>
      </c>
      <c r="D688" s="87">
        <v>850</v>
      </c>
      <c r="E688" s="124">
        <v>0</v>
      </c>
      <c r="F688" s="168">
        <f t="shared" si="24"/>
        <v>850</v>
      </c>
      <c r="G688" s="165">
        <f t="shared" si="23"/>
        <v>0</v>
      </c>
    </row>
    <row r="689" spans="1:7" s="6" customFormat="1" x14ac:dyDescent="0.2">
      <c r="A689" s="33"/>
      <c r="B689" s="5">
        <v>5521</v>
      </c>
      <c r="C689" s="49" t="s">
        <v>133</v>
      </c>
      <c r="D689" s="87">
        <v>5150</v>
      </c>
      <c r="E689" s="124">
        <v>323.02999999999997</v>
      </c>
      <c r="F689" s="168">
        <f t="shared" si="24"/>
        <v>4826.97</v>
      </c>
      <c r="G689" s="165">
        <f t="shared" si="23"/>
        <v>6.2724271844660187E-2</v>
      </c>
    </row>
    <row r="690" spans="1:7" s="6" customFormat="1" x14ac:dyDescent="0.2">
      <c r="A690" s="33"/>
      <c r="B690" s="5">
        <v>5522</v>
      </c>
      <c r="C690" s="49" t="s">
        <v>95</v>
      </c>
      <c r="D690" s="87">
        <v>110</v>
      </c>
      <c r="E690" s="124">
        <v>0</v>
      </c>
      <c r="F690" s="168">
        <f t="shared" si="24"/>
        <v>110</v>
      </c>
      <c r="G690" s="165">
        <f t="shared" si="23"/>
        <v>0</v>
      </c>
    </row>
    <row r="691" spans="1:7" s="6" customFormat="1" x14ac:dyDescent="0.2">
      <c r="A691" s="33"/>
      <c r="B691" s="5">
        <v>5524</v>
      </c>
      <c r="C691" s="49" t="s">
        <v>31</v>
      </c>
      <c r="D691" s="87">
        <v>2340</v>
      </c>
      <c r="E691" s="124">
        <v>200.24</v>
      </c>
      <c r="F691" s="168">
        <f t="shared" si="24"/>
        <v>2139.7600000000002</v>
      </c>
      <c r="G691" s="165">
        <f t="shared" si="23"/>
        <v>8.5572649572649581E-2</v>
      </c>
    </row>
    <row r="692" spans="1:7" s="6" customFormat="1" x14ac:dyDescent="0.2">
      <c r="A692" s="33"/>
      <c r="B692" s="5">
        <v>5525</v>
      </c>
      <c r="C692" s="49" t="s">
        <v>46</v>
      </c>
      <c r="D692" s="87">
        <v>150</v>
      </c>
      <c r="E692" s="124">
        <v>0</v>
      </c>
      <c r="F692" s="168">
        <f t="shared" si="24"/>
        <v>150</v>
      </c>
      <c r="G692" s="165">
        <f t="shared" si="23"/>
        <v>0</v>
      </c>
    </row>
    <row r="693" spans="1:7" s="6" customFormat="1" x14ac:dyDescent="0.2">
      <c r="A693" s="33"/>
      <c r="B693" s="5">
        <v>5532</v>
      </c>
      <c r="C693" s="49" t="s">
        <v>93</v>
      </c>
      <c r="D693" s="87">
        <v>60</v>
      </c>
      <c r="E693" s="124">
        <v>0</v>
      </c>
      <c r="F693" s="168">
        <f t="shared" si="24"/>
        <v>60</v>
      </c>
      <c r="G693" s="165">
        <f t="shared" si="23"/>
        <v>0</v>
      </c>
    </row>
    <row r="694" spans="1:7" s="6" customFormat="1" x14ac:dyDescent="0.2">
      <c r="A694" s="33"/>
      <c r="B694" s="5">
        <v>5539</v>
      </c>
      <c r="C694" s="49" t="s">
        <v>257</v>
      </c>
      <c r="D694" s="87">
        <v>20</v>
      </c>
      <c r="E694" s="124">
        <v>0</v>
      </c>
      <c r="F694" s="168">
        <f t="shared" si="24"/>
        <v>20</v>
      </c>
      <c r="G694" s="165">
        <f t="shared" si="23"/>
        <v>0</v>
      </c>
    </row>
    <row r="695" spans="1:7" s="6" customFormat="1" x14ac:dyDescent="0.2">
      <c r="A695" s="33"/>
      <c r="B695" s="5">
        <v>5540</v>
      </c>
      <c r="C695" s="49" t="s">
        <v>252</v>
      </c>
      <c r="D695" s="87">
        <v>350</v>
      </c>
      <c r="E695" s="124">
        <v>15.84</v>
      </c>
      <c r="F695" s="168">
        <f t="shared" si="24"/>
        <v>334.16</v>
      </c>
      <c r="G695" s="165">
        <f t="shared" si="23"/>
        <v>4.5257142857142857E-2</v>
      </c>
    </row>
    <row r="696" spans="1:7" s="6" customFormat="1" x14ac:dyDescent="0.2">
      <c r="A696" s="33" t="s">
        <v>79</v>
      </c>
      <c r="B696" s="7" t="s">
        <v>117</v>
      </c>
      <c r="C696" s="72"/>
      <c r="D696" s="88">
        <f>SUM(D697+D701)</f>
        <v>56252</v>
      </c>
      <c r="E696" s="139">
        <f>SUM(E697+E701)</f>
        <v>4593.34</v>
      </c>
      <c r="F696" s="163">
        <f t="shared" si="24"/>
        <v>51658.66</v>
      </c>
      <c r="G696" s="179">
        <f t="shared" si="23"/>
        <v>8.1656474436464482E-2</v>
      </c>
    </row>
    <row r="697" spans="1:7" s="6" customFormat="1" x14ac:dyDescent="0.2">
      <c r="A697" s="33"/>
      <c r="B697" s="7">
        <v>50</v>
      </c>
      <c r="C697" s="50" t="s">
        <v>23</v>
      </c>
      <c r="D697" s="88">
        <f>SUM(D698+D700)</f>
        <v>47042</v>
      </c>
      <c r="E697" s="139">
        <f>SUM(E698+E700)</f>
        <v>3932.0299999999997</v>
      </c>
      <c r="F697" s="163">
        <f t="shared" si="24"/>
        <v>43109.97</v>
      </c>
      <c r="G697" s="179">
        <f t="shared" si="23"/>
        <v>8.3585519323158025E-2</v>
      </c>
    </row>
    <row r="698" spans="1:7" s="6" customFormat="1" x14ac:dyDescent="0.2">
      <c r="A698" s="33"/>
      <c r="B698" s="5">
        <v>500</v>
      </c>
      <c r="C698" s="49" t="s">
        <v>228</v>
      </c>
      <c r="D698" s="87">
        <f>SUM(D699)</f>
        <v>35106</v>
      </c>
      <c r="E698" s="149">
        <f>SUM(E699)</f>
        <v>2926.47</v>
      </c>
      <c r="F698" s="168">
        <f t="shared" si="24"/>
        <v>32179.53</v>
      </c>
      <c r="G698" s="165">
        <f t="shared" si="23"/>
        <v>8.3360963937788413E-2</v>
      </c>
    </row>
    <row r="699" spans="1:7" s="6" customFormat="1" x14ac:dyDescent="0.2">
      <c r="A699" s="33"/>
      <c r="B699" s="5">
        <v>5002</v>
      </c>
      <c r="C699" s="49" t="s">
        <v>342</v>
      </c>
      <c r="D699" s="87">
        <v>35106</v>
      </c>
      <c r="E699" s="124">
        <v>2926.47</v>
      </c>
      <c r="F699" s="168">
        <f t="shared" si="24"/>
        <v>32179.53</v>
      </c>
      <c r="G699" s="165">
        <f t="shared" si="23"/>
        <v>8.3360963937788413E-2</v>
      </c>
    </row>
    <row r="700" spans="1:7" s="6" customFormat="1" x14ac:dyDescent="0.2">
      <c r="A700" s="33"/>
      <c r="B700" s="5">
        <v>506</v>
      </c>
      <c r="C700" s="49" t="s">
        <v>229</v>
      </c>
      <c r="D700" s="87">
        <v>11936</v>
      </c>
      <c r="E700" s="124">
        <v>1005.56</v>
      </c>
      <c r="F700" s="168">
        <f t="shared" si="24"/>
        <v>10930.44</v>
      </c>
      <c r="G700" s="165">
        <f t="shared" si="23"/>
        <v>8.4245978552278819E-2</v>
      </c>
    </row>
    <row r="701" spans="1:7" s="6" customFormat="1" x14ac:dyDescent="0.2">
      <c r="A701" s="33"/>
      <c r="B701" s="7">
        <v>55</v>
      </c>
      <c r="C701" s="50" t="s">
        <v>24</v>
      </c>
      <c r="D701" s="104">
        <f>SUM(D702:D703)</f>
        <v>9210</v>
      </c>
      <c r="E701" s="159">
        <f>SUM(E702:E703)</f>
        <v>661.31</v>
      </c>
      <c r="F701" s="163">
        <f t="shared" si="24"/>
        <v>8548.69</v>
      </c>
      <c r="G701" s="179">
        <f t="shared" si="23"/>
        <v>7.1803474484256238E-2</v>
      </c>
    </row>
    <row r="702" spans="1:7" s="6" customFormat="1" x14ac:dyDescent="0.2">
      <c r="A702" s="33"/>
      <c r="B702" s="5">
        <v>5521</v>
      </c>
      <c r="C702" s="49" t="s">
        <v>133</v>
      </c>
      <c r="D702" s="116">
        <v>5970</v>
      </c>
      <c r="E702" s="124">
        <v>281.18</v>
      </c>
      <c r="F702" s="168">
        <f t="shared" si="24"/>
        <v>5688.82</v>
      </c>
      <c r="G702" s="165">
        <f t="shared" si="23"/>
        <v>4.709882747068677E-2</v>
      </c>
    </row>
    <row r="703" spans="1:7" s="6" customFormat="1" x14ac:dyDescent="0.2">
      <c r="A703" s="33"/>
      <c r="B703" s="5">
        <v>5524</v>
      </c>
      <c r="C703" s="49" t="s">
        <v>31</v>
      </c>
      <c r="D703" s="116">
        <v>3240</v>
      </c>
      <c r="E703" s="124">
        <v>380.13</v>
      </c>
      <c r="F703" s="168">
        <f t="shared" si="24"/>
        <v>2859.87</v>
      </c>
      <c r="G703" s="165">
        <f t="shared" si="23"/>
        <v>0.11732407407407407</v>
      </c>
    </row>
    <row r="704" spans="1:7" s="6" customFormat="1" x14ac:dyDescent="0.2">
      <c r="A704" s="33" t="s">
        <v>79</v>
      </c>
      <c r="B704" s="7" t="s">
        <v>425</v>
      </c>
      <c r="C704" s="72"/>
      <c r="D704" s="88">
        <f>SUM(D705+D709)</f>
        <v>27236</v>
      </c>
      <c r="E704" s="139">
        <f>SUM(E705+E709)</f>
        <v>2136.25</v>
      </c>
      <c r="F704" s="163">
        <f t="shared" si="24"/>
        <v>25099.75</v>
      </c>
      <c r="G704" s="179">
        <f t="shared" si="23"/>
        <v>7.8434792186811569E-2</v>
      </c>
    </row>
    <row r="705" spans="1:7" s="6" customFormat="1" x14ac:dyDescent="0.2">
      <c r="A705" s="33"/>
      <c r="B705" s="7">
        <v>50</v>
      </c>
      <c r="C705" s="50" t="s">
        <v>344</v>
      </c>
      <c r="D705" s="88">
        <f>SUM(D706+D708)</f>
        <v>23336</v>
      </c>
      <c r="E705" s="139">
        <f>SUM(E706+E708)</f>
        <v>1944.69</v>
      </c>
      <c r="F705" s="163">
        <f t="shared" si="24"/>
        <v>21391.31</v>
      </c>
      <c r="G705" s="179">
        <f t="shared" si="23"/>
        <v>8.3334333219060683E-2</v>
      </c>
    </row>
    <row r="706" spans="1:7" s="6" customFormat="1" x14ac:dyDescent="0.2">
      <c r="A706" s="33"/>
      <c r="B706" s="5">
        <v>500</v>
      </c>
      <c r="C706" s="49" t="s">
        <v>228</v>
      </c>
      <c r="D706" s="87">
        <f>SUM(D707)</f>
        <v>17415</v>
      </c>
      <c r="E706" s="149">
        <f>SUM(E707)</f>
        <v>1451.26</v>
      </c>
      <c r="F706" s="168">
        <f t="shared" si="24"/>
        <v>15963.74</v>
      </c>
      <c r="G706" s="165">
        <f t="shared" si="23"/>
        <v>8.3333907550961817E-2</v>
      </c>
    </row>
    <row r="707" spans="1:7" s="6" customFormat="1" x14ac:dyDescent="0.2">
      <c r="A707" s="33"/>
      <c r="B707" s="5">
        <v>5002</v>
      </c>
      <c r="C707" s="49" t="s">
        <v>236</v>
      </c>
      <c r="D707" s="87">
        <v>17415</v>
      </c>
      <c r="E707" s="124">
        <v>1451.26</v>
      </c>
      <c r="F707" s="168">
        <f t="shared" si="24"/>
        <v>15963.74</v>
      </c>
      <c r="G707" s="165">
        <f t="shared" si="23"/>
        <v>8.3333907550961817E-2</v>
      </c>
    </row>
    <row r="708" spans="1:7" s="6" customFormat="1" x14ac:dyDescent="0.2">
      <c r="A708" s="33"/>
      <c r="B708" s="5">
        <v>506</v>
      </c>
      <c r="C708" s="49" t="s">
        <v>229</v>
      </c>
      <c r="D708" s="87">
        <v>5921</v>
      </c>
      <c r="E708" s="124">
        <v>493.43</v>
      </c>
      <c r="F708" s="168">
        <f t="shared" si="24"/>
        <v>5427.57</v>
      </c>
      <c r="G708" s="165">
        <f t="shared" ref="G708:G771" si="25">SUM(E708/D708)</f>
        <v>8.3335585205201831E-2</v>
      </c>
    </row>
    <row r="709" spans="1:7" s="6" customFormat="1" x14ac:dyDescent="0.2">
      <c r="A709" s="33"/>
      <c r="B709" s="7">
        <v>55</v>
      </c>
      <c r="C709" s="50" t="s">
        <v>24</v>
      </c>
      <c r="D709" s="104">
        <f>SUM(D710:D711)</f>
        <v>3900</v>
      </c>
      <c r="E709" s="159">
        <f>SUM(E710:E711)</f>
        <v>191.56</v>
      </c>
      <c r="F709" s="163">
        <f t="shared" si="24"/>
        <v>3708.44</v>
      </c>
      <c r="G709" s="179">
        <f t="shared" si="25"/>
        <v>4.9117948717948716E-2</v>
      </c>
    </row>
    <row r="710" spans="1:7" s="6" customFormat="1" x14ac:dyDescent="0.2">
      <c r="A710" s="33"/>
      <c r="B710" s="5">
        <v>5521</v>
      </c>
      <c r="C710" s="49" t="s">
        <v>133</v>
      </c>
      <c r="D710" s="116">
        <v>2280</v>
      </c>
      <c r="E710" s="124">
        <v>191.56</v>
      </c>
      <c r="F710" s="168">
        <f t="shared" si="24"/>
        <v>2088.44</v>
      </c>
      <c r="G710" s="165">
        <f t="shared" si="25"/>
        <v>8.401754385964913E-2</v>
      </c>
    </row>
    <row r="711" spans="1:7" s="6" customFormat="1" x14ac:dyDescent="0.2">
      <c r="A711" s="33"/>
      <c r="B711" s="5">
        <v>5524</v>
      </c>
      <c r="C711" s="49" t="s">
        <v>31</v>
      </c>
      <c r="D711" s="116">
        <v>1620</v>
      </c>
      <c r="E711" s="124">
        <v>0</v>
      </c>
      <c r="F711" s="168">
        <f t="shared" si="24"/>
        <v>1620</v>
      </c>
      <c r="G711" s="165">
        <f t="shared" si="25"/>
        <v>0</v>
      </c>
    </row>
    <row r="712" spans="1:7" s="10" customFormat="1" ht="13.5" x14ac:dyDescent="0.25">
      <c r="A712" s="33" t="s">
        <v>79</v>
      </c>
      <c r="B712" s="7" t="s">
        <v>205</v>
      </c>
      <c r="C712" s="72"/>
      <c r="D712" s="88">
        <f>SUM(D713)</f>
        <v>8400</v>
      </c>
      <c r="E712" s="139">
        <f>SUM(E713)</f>
        <v>572.69000000000005</v>
      </c>
      <c r="F712" s="163">
        <f t="shared" ref="F712:F775" si="26">SUM(D712-E712)</f>
        <v>7827.3099999999995</v>
      </c>
      <c r="G712" s="179">
        <f t="shared" si="25"/>
        <v>6.8177380952380962E-2</v>
      </c>
    </row>
    <row r="713" spans="1:7" s="6" customFormat="1" x14ac:dyDescent="0.2">
      <c r="A713" s="33"/>
      <c r="B713" s="7">
        <v>55</v>
      </c>
      <c r="C713" s="50" t="s">
        <v>24</v>
      </c>
      <c r="D713" s="88">
        <f>SUM(D714)</f>
        <v>8400</v>
      </c>
      <c r="E713" s="139">
        <f>SUM(E714)</f>
        <v>572.69000000000005</v>
      </c>
      <c r="F713" s="163">
        <f t="shared" si="26"/>
        <v>7827.3099999999995</v>
      </c>
      <c r="G713" s="179">
        <f t="shared" si="25"/>
        <v>6.8177380952380962E-2</v>
      </c>
    </row>
    <row r="714" spans="1:7" x14ac:dyDescent="0.2">
      <c r="A714" s="35"/>
      <c r="B714" s="5">
        <v>5524</v>
      </c>
      <c r="C714" s="49" t="s">
        <v>31</v>
      </c>
      <c r="D714" s="87">
        <v>8400</v>
      </c>
      <c r="E714" s="124">
        <v>572.69000000000005</v>
      </c>
      <c r="F714" s="168">
        <f t="shared" si="26"/>
        <v>7827.3099999999995</v>
      </c>
      <c r="G714" s="165">
        <f t="shared" si="25"/>
        <v>6.8177380952380962E-2</v>
      </c>
    </row>
    <row r="715" spans="1:7" s="6" customFormat="1" x14ac:dyDescent="0.2">
      <c r="A715" s="33" t="s">
        <v>81</v>
      </c>
      <c r="B715" s="7" t="s">
        <v>445</v>
      </c>
      <c r="C715" s="50"/>
      <c r="D715" s="88">
        <f>SUM(D716+D736+D745)</f>
        <v>313869</v>
      </c>
      <c r="E715" s="139">
        <f>SUM(E716+E736+E745)</f>
        <v>25160.909999999996</v>
      </c>
      <c r="F715" s="163">
        <f t="shared" si="26"/>
        <v>288708.09000000003</v>
      </c>
      <c r="G715" s="179">
        <f t="shared" si="25"/>
        <v>8.0163730728424906E-2</v>
      </c>
    </row>
    <row r="716" spans="1:7" s="6" customFormat="1" x14ac:dyDescent="0.2">
      <c r="A716" s="33" t="s">
        <v>81</v>
      </c>
      <c r="B716" s="9" t="s">
        <v>426</v>
      </c>
      <c r="C716" s="74"/>
      <c r="D716" s="88">
        <f>SUM(D717+D723)</f>
        <v>129903</v>
      </c>
      <c r="E716" s="139">
        <f>SUM(E717+E723)</f>
        <v>11101.439999999999</v>
      </c>
      <c r="F716" s="163">
        <f t="shared" si="26"/>
        <v>118801.56</v>
      </c>
      <c r="G716" s="179">
        <f t="shared" si="25"/>
        <v>8.5459458211126757E-2</v>
      </c>
    </row>
    <row r="717" spans="1:7" s="6" customFormat="1" x14ac:dyDescent="0.2">
      <c r="A717" s="33"/>
      <c r="B717" s="7">
        <v>50</v>
      </c>
      <c r="C717" s="50" t="s">
        <v>23</v>
      </c>
      <c r="D717" s="88">
        <f>SUM(D718+D721+D722)</f>
        <v>77754</v>
      </c>
      <c r="E717" s="139">
        <f>SUM(E718+E721+E722)</f>
        <v>6436.25</v>
      </c>
      <c r="F717" s="163">
        <f t="shared" si="26"/>
        <v>71317.75</v>
      </c>
      <c r="G717" s="179">
        <f t="shared" si="25"/>
        <v>8.2777091853795309E-2</v>
      </c>
    </row>
    <row r="718" spans="1:7" s="6" customFormat="1" x14ac:dyDescent="0.2">
      <c r="A718" s="33"/>
      <c r="B718" s="5">
        <v>500</v>
      </c>
      <c r="C718" s="49" t="s">
        <v>228</v>
      </c>
      <c r="D718" s="87">
        <f>SUM(D719:D720)</f>
        <v>56374</v>
      </c>
      <c r="E718" s="149">
        <f>SUM(E719:E720)</f>
        <v>4501.9900000000007</v>
      </c>
      <c r="F718" s="168">
        <f t="shared" si="26"/>
        <v>51872.01</v>
      </c>
      <c r="G718" s="165">
        <f t="shared" si="25"/>
        <v>7.9859332316316048E-2</v>
      </c>
    </row>
    <row r="719" spans="1:7" s="6" customFormat="1" x14ac:dyDescent="0.2">
      <c r="A719" s="33"/>
      <c r="B719" s="5">
        <v>5002</v>
      </c>
      <c r="C719" s="49" t="s">
        <v>236</v>
      </c>
      <c r="D719" s="87">
        <v>56374</v>
      </c>
      <c r="E719" s="124">
        <v>4338.43</v>
      </c>
      <c r="F719" s="168">
        <f t="shared" si="26"/>
        <v>52035.57</v>
      </c>
      <c r="G719" s="165">
        <f t="shared" si="25"/>
        <v>7.6957994820307241E-2</v>
      </c>
    </row>
    <row r="720" spans="1:7" s="6" customFormat="1" x14ac:dyDescent="0.2">
      <c r="A720" s="33"/>
      <c r="B720" s="5">
        <v>5005</v>
      </c>
      <c r="C720" s="49" t="s">
        <v>282</v>
      </c>
      <c r="D720" s="87">
        <v>0</v>
      </c>
      <c r="E720" s="124">
        <v>163.56</v>
      </c>
      <c r="F720" s="168">
        <f t="shared" si="26"/>
        <v>-163.56</v>
      </c>
      <c r="G720" s="165"/>
    </row>
    <row r="721" spans="1:7" s="6" customFormat="1" x14ac:dyDescent="0.2">
      <c r="A721" s="33"/>
      <c r="B721" s="5">
        <v>505</v>
      </c>
      <c r="C721" s="49" t="s">
        <v>94</v>
      </c>
      <c r="D721" s="87">
        <v>1314</v>
      </c>
      <c r="E721" s="124">
        <v>166.99</v>
      </c>
      <c r="F721" s="168">
        <f t="shared" si="26"/>
        <v>1147.01</v>
      </c>
      <c r="G721" s="165">
        <f t="shared" si="25"/>
        <v>0.12708523592085236</v>
      </c>
    </row>
    <row r="722" spans="1:7" s="6" customFormat="1" x14ac:dyDescent="0.2">
      <c r="A722" s="33"/>
      <c r="B722" s="5">
        <v>506</v>
      </c>
      <c r="C722" s="49" t="s">
        <v>229</v>
      </c>
      <c r="D722" s="87">
        <v>20066</v>
      </c>
      <c r="E722" s="124">
        <v>1767.27</v>
      </c>
      <c r="F722" s="168">
        <f t="shared" si="26"/>
        <v>18298.73</v>
      </c>
      <c r="G722" s="165">
        <f t="shared" si="25"/>
        <v>8.8072859563440645E-2</v>
      </c>
    </row>
    <row r="723" spans="1:7" s="6" customFormat="1" x14ac:dyDescent="0.2">
      <c r="A723" s="33"/>
      <c r="B723" s="7">
        <v>55</v>
      </c>
      <c r="C723" s="50" t="s">
        <v>24</v>
      </c>
      <c r="D723" s="88">
        <f>SUM(D724:D735)</f>
        <v>52149</v>
      </c>
      <c r="E723" s="139">
        <f>SUM(E724:E735)</f>
        <v>4665.1899999999996</v>
      </c>
      <c r="F723" s="163">
        <f t="shared" si="26"/>
        <v>47483.81</v>
      </c>
      <c r="G723" s="179">
        <f t="shared" si="25"/>
        <v>8.945885827149129E-2</v>
      </c>
    </row>
    <row r="724" spans="1:7" s="6" customFormat="1" x14ac:dyDescent="0.2">
      <c r="A724" s="33"/>
      <c r="B724" s="5">
        <v>5500</v>
      </c>
      <c r="C724" s="49" t="s">
        <v>25</v>
      </c>
      <c r="D724" s="87">
        <v>1070</v>
      </c>
      <c r="E724" s="124">
        <v>100.78</v>
      </c>
      <c r="F724" s="168">
        <f t="shared" si="26"/>
        <v>969.22</v>
      </c>
      <c r="G724" s="165">
        <f t="shared" si="25"/>
        <v>9.418691588785047E-2</v>
      </c>
    </row>
    <row r="725" spans="1:7" s="6" customFormat="1" x14ac:dyDescent="0.2">
      <c r="A725" s="33"/>
      <c r="B725" s="5">
        <v>5504</v>
      </c>
      <c r="C725" s="49" t="s">
        <v>27</v>
      </c>
      <c r="D725" s="87">
        <v>319</v>
      </c>
      <c r="E725" s="124">
        <v>0</v>
      </c>
      <c r="F725" s="168">
        <f t="shared" si="26"/>
        <v>319</v>
      </c>
      <c r="G725" s="165">
        <f t="shared" si="25"/>
        <v>0</v>
      </c>
    </row>
    <row r="726" spans="1:7" s="6" customFormat="1" x14ac:dyDescent="0.2">
      <c r="A726" s="33"/>
      <c r="B726" s="5">
        <v>5505</v>
      </c>
      <c r="C726" s="49" t="s">
        <v>339</v>
      </c>
      <c r="D726" s="116">
        <v>781</v>
      </c>
      <c r="E726" s="124">
        <v>8.5</v>
      </c>
      <c r="F726" s="168">
        <f t="shared" si="26"/>
        <v>772.5</v>
      </c>
      <c r="G726" s="165">
        <f t="shared" si="25"/>
        <v>1.088348271446863E-2</v>
      </c>
    </row>
    <row r="727" spans="1:7" s="6" customFormat="1" x14ac:dyDescent="0.2">
      <c r="A727" s="33"/>
      <c r="B727" s="5">
        <v>5511</v>
      </c>
      <c r="C727" s="49" t="s">
        <v>230</v>
      </c>
      <c r="D727" s="87">
        <v>40422</v>
      </c>
      <c r="E727" s="124">
        <v>4085.48</v>
      </c>
      <c r="F727" s="168">
        <f t="shared" si="26"/>
        <v>36336.519999999997</v>
      </c>
      <c r="G727" s="165">
        <f t="shared" si="25"/>
        <v>0.10107070407203998</v>
      </c>
    </row>
    <row r="728" spans="1:7" s="6" customFormat="1" x14ac:dyDescent="0.2">
      <c r="A728" s="33"/>
      <c r="B728" s="5">
        <v>5513</v>
      </c>
      <c r="C728" s="49" t="s">
        <v>28</v>
      </c>
      <c r="D728" s="87">
        <v>760</v>
      </c>
      <c r="E728" s="124">
        <v>64</v>
      </c>
      <c r="F728" s="168">
        <f t="shared" si="26"/>
        <v>696</v>
      </c>
      <c r="G728" s="165">
        <f t="shared" si="25"/>
        <v>8.4210526315789472E-2</v>
      </c>
    </row>
    <row r="729" spans="1:7" s="6" customFormat="1" x14ac:dyDescent="0.2">
      <c r="A729" s="33"/>
      <c r="B729" s="5">
        <v>5514</v>
      </c>
      <c r="C729" s="49" t="s">
        <v>231</v>
      </c>
      <c r="D729" s="87">
        <v>4757</v>
      </c>
      <c r="E729" s="124">
        <v>121.95</v>
      </c>
      <c r="F729" s="168">
        <f t="shared" si="26"/>
        <v>4635.05</v>
      </c>
      <c r="G729" s="165">
        <f t="shared" si="25"/>
        <v>2.5635904982131596E-2</v>
      </c>
    </row>
    <row r="730" spans="1:7" s="6" customFormat="1" x14ac:dyDescent="0.2">
      <c r="A730" s="33"/>
      <c r="B730" s="5">
        <v>5515</v>
      </c>
      <c r="C730" s="49" t="s">
        <v>29</v>
      </c>
      <c r="D730" s="87">
        <v>2000</v>
      </c>
      <c r="E730" s="124">
        <v>62.59</v>
      </c>
      <c r="F730" s="168">
        <f t="shared" si="26"/>
        <v>1937.41</v>
      </c>
      <c r="G730" s="165">
        <f t="shared" si="25"/>
        <v>3.1295000000000003E-2</v>
      </c>
    </row>
    <row r="731" spans="1:7" s="6" customFormat="1" x14ac:dyDescent="0.2">
      <c r="A731" s="33"/>
      <c r="B731" s="5">
        <v>5522</v>
      </c>
      <c r="C731" s="49" t="s">
        <v>95</v>
      </c>
      <c r="D731" s="87">
        <v>0</v>
      </c>
      <c r="E731" s="124">
        <v>71.489999999999995</v>
      </c>
      <c r="F731" s="168">
        <f t="shared" si="26"/>
        <v>-71.489999999999995</v>
      </c>
      <c r="G731" s="165"/>
    </row>
    <row r="732" spans="1:7" s="6" customFormat="1" x14ac:dyDescent="0.2">
      <c r="A732" s="33"/>
      <c r="B732" s="5">
        <v>5525</v>
      </c>
      <c r="C732" s="49" t="s">
        <v>46</v>
      </c>
      <c r="D732" s="87">
        <v>300</v>
      </c>
      <c r="E732" s="124">
        <v>0</v>
      </c>
      <c r="F732" s="168">
        <f t="shared" si="26"/>
        <v>300</v>
      </c>
      <c r="G732" s="165">
        <f t="shared" si="25"/>
        <v>0</v>
      </c>
    </row>
    <row r="733" spans="1:7" s="6" customFormat="1" x14ac:dyDescent="0.2">
      <c r="A733" s="33"/>
      <c r="B733" s="5">
        <v>5532</v>
      </c>
      <c r="C733" s="49" t="s">
        <v>93</v>
      </c>
      <c r="D733" s="87">
        <v>200</v>
      </c>
      <c r="E733" s="124">
        <v>69.400000000000006</v>
      </c>
      <c r="F733" s="168">
        <f t="shared" si="26"/>
        <v>130.6</v>
      </c>
      <c r="G733" s="165">
        <f t="shared" si="25"/>
        <v>0.34700000000000003</v>
      </c>
    </row>
    <row r="734" spans="1:7" s="6" customFormat="1" x14ac:dyDescent="0.2">
      <c r="A734" s="33"/>
      <c r="B734" s="5">
        <v>5539</v>
      </c>
      <c r="C734" s="49" t="s">
        <v>257</v>
      </c>
      <c r="D734" s="87">
        <v>40</v>
      </c>
      <c r="E734" s="124">
        <v>0</v>
      </c>
      <c r="F734" s="168">
        <f t="shared" si="26"/>
        <v>40</v>
      </c>
      <c r="G734" s="165">
        <f t="shared" si="25"/>
        <v>0</v>
      </c>
    </row>
    <row r="735" spans="1:7" s="6" customFormat="1" x14ac:dyDescent="0.2">
      <c r="A735" s="33"/>
      <c r="B735" s="5">
        <v>5540</v>
      </c>
      <c r="C735" s="49" t="s">
        <v>252</v>
      </c>
      <c r="D735" s="87">
        <v>1500</v>
      </c>
      <c r="E735" s="124">
        <v>81</v>
      </c>
      <c r="F735" s="168">
        <f t="shared" si="26"/>
        <v>1419</v>
      </c>
      <c r="G735" s="165">
        <f t="shared" si="25"/>
        <v>5.3999999999999999E-2</v>
      </c>
    </row>
    <row r="736" spans="1:7" s="6" customFormat="1" x14ac:dyDescent="0.2">
      <c r="A736" s="33" t="s">
        <v>81</v>
      </c>
      <c r="B736" s="9" t="s">
        <v>290</v>
      </c>
      <c r="C736" s="74"/>
      <c r="D736" s="88">
        <f>SUM(D737+D741)</f>
        <v>9435</v>
      </c>
      <c r="E736" s="139">
        <f>SUM(E737+E741)</f>
        <v>0</v>
      </c>
      <c r="F736" s="163">
        <f t="shared" si="26"/>
        <v>9435</v>
      </c>
      <c r="G736" s="179">
        <f t="shared" si="25"/>
        <v>0</v>
      </c>
    </row>
    <row r="737" spans="1:7" s="6" customFormat="1" x14ac:dyDescent="0.2">
      <c r="A737" s="33"/>
      <c r="B737" s="7">
        <v>50</v>
      </c>
      <c r="C737" s="50" t="s">
        <v>23</v>
      </c>
      <c r="D737" s="88">
        <f>SUM(D738+D740)</f>
        <v>4058</v>
      </c>
      <c r="E737" s="139">
        <f>SUM(E738+E740)</f>
        <v>0</v>
      </c>
      <c r="F737" s="163">
        <f t="shared" si="26"/>
        <v>4058</v>
      </c>
      <c r="G737" s="179">
        <f t="shared" si="25"/>
        <v>0</v>
      </c>
    </row>
    <row r="738" spans="1:7" s="6" customFormat="1" x14ac:dyDescent="0.2">
      <c r="A738" s="33"/>
      <c r="B738" s="5">
        <v>500</v>
      </c>
      <c r="C738" s="49" t="s">
        <v>228</v>
      </c>
      <c r="D738" s="87">
        <f>SUM(D739)</f>
        <v>3028</v>
      </c>
      <c r="E738" s="149">
        <f>SUM(E739)</f>
        <v>0</v>
      </c>
      <c r="F738" s="168">
        <f t="shared" si="26"/>
        <v>3028</v>
      </c>
      <c r="G738" s="165">
        <f t="shared" si="25"/>
        <v>0</v>
      </c>
    </row>
    <row r="739" spans="1:7" s="6" customFormat="1" x14ac:dyDescent="0.2">
      <c r="A739" s="33"/>
      <c r="B739" s="5">
        <v>5002</v>
      </c>
      <c r="C739" s="49" t="s">
        <v>236</v>
      </c>
      <c r="D739" s="87">
        <v>3028</v>
      </c>
      <c r="E739" s="124">
        <v>0</v>
      </c>
      <c r="F739" s="168">
        <f t="shared" si="26"/>
        <v>3028</v>
      </c>
      <c r="G739" s="165">
        <f t="shared" si="25"/>
        <v>0</v>
      </c>
    </row>
    <row r="740" spans="1:7" s="6" customFormat="1" x14ac:dyDescent="0.2">
      <c r="A740" s="33"/>
      <c r="B740" s="5">
        <v>506</v>
      </c>
      <c r="C740" s="49" t="s">
        <v>229</v>
      </c>
      <c r="D740" s="87">
        <v>1030</v>
      </c>
      <c r="E740" s="124">
        <v>0</v>
      </c>
      <c r="F740" s="168">
        <f t="shared" si="26"/>
        <v>1030</v>
      </c>
      <c r="G740" s="165">
        <f t="shared" si="25"/>
        <v>0</v>
      </c>
    </row>
    <row r="741" spans="1:7" s="6" customFormat="1" x14ac:dyDescent="0.2">
      <c r="A741" s="33"/>
      <c r="B741" s="7">
        <v>55</v>
      </c>
      <c r="C741" s="50" t="s">
        <v>24</v>
      </c>
      <c r="D741" s="88">
        <f>SUM(D742:D744)</f>
        <v>5377</v>
      </c>
      <c r="E741" s="139">
        <f>SUM(E742:E744)</f>
        <v>0</v>
      </c>
      <c r="F741" s="163">
        <f t="shared" si="26"/>
        <v>5377</v>
      </c>
      <c r="G741" s="179">
        <f t="shared" si="25"/>
        <v>0</v>
      </c>
    </row>
    <row r="742" spans="1:7" s="6" customFormat="1" x14ac:dyDescent="0.2">
      <c r="A742" s="33"/>
      <c r="B742" s="5">
        <v>5511</v>
      </c>
      <c r="C742" s="49" t="s">
        <v>230</v>
      </c>
      <c r="D742" s="87">
        <v>2000</v>
      </c>
      <c r="E742" s="124">
        <v>0</v>
      </c>
      <c r="F742" s="168">
        <f t="shared" si="26"/>
        <v>2000</v>
      </c>
      <c r="G742" s="165">
        <f t="shared" si="25"/>
        <v>0</v>
      </c>
    </row>
    <row r="743" spans="1:7" s="6" customFormat="1" x14ac:dyDescent="0.2">
      <c r="A743" s="33"/>
      <c r="B743" s="5">
        <v>5515</v>
      </c>
      <c r="C743" s="49" t="s">
        <v>29</v>
      </c>
      <c r="D743" s="87">
        <v>877</v>
      </c>
      <c r="E743" s="124">
        <v>0</v>
      </c>
      <c r="F743" s="168">
        <f t="shared" si="26"/>
        <v>877</v>
      </c>
      <c r="G743" s="165">
        <f t="shared" si="25"/>
        <v>0</v>
      </c>
    </row>
    <row r="744" spans="1:7" s="6" customFormat="1" x14ac:dyDescent="0.2">
      <c r="A744" s="33"/>
      <c r="B744" s="5">
        <v>5521</v>
      </c>
      <c r="C744" s="49" t="s">
        <v>133</v>
      </c>
      <c r="D744" s="87">
        <v>2500</v>
      </c>
      <c r="E744" s="124">
        <v>0</v>
      </c>
      <c r="F744" s="168">
        <f t="shared" si="26"/>
        <v>2500</v>
      </c>
      <c r="G744" s="165">
        <f t="shared" si="25"/>
        <v>0</v>
      </c>
    </row>
    <row r="745" spans="1:7" s="6" customFormat="1" x14ac:dyDescent="0.2">
      <c r="A745" s="33" t="s">
        <v>81</v>
      </c>
      <c r="B745" s="9" t="s">
        <v>38</v>
      </c>
      <c r="C745" s="74"/>
      <c r="D745" s="88">
        <f>SUM(D746+D751)</f>
        <v>174531</v>
      </c>
      <c r="E745" s="139">
        <f>SUM(E746+E751)</f>
        <v>14059.47</v>
      </c>
      <c r="F745" s="163">
        <f t="shared" si="26"/>
        <v>160471.53</v>
      </c>
      <c r="G745" s="179">
        <f t="shared" si="25"/>
        <v>8.0555717895388207E-2</v>
      </c>
    </row>
    <row r="746" spans="1:7" s="6" customFormat="1" x14ac:dyDescent="0.2">
      <c r="A746" s="33"/>
      <c r="B746" s="7">
        <v>50</v>
      </c>
      <c r="C746" s="50" t="s">
        <v>23</v>
      </c>
      <c r="D746" s="88">
        <f>SUM(D747+D749+D750)</f>
        <v>118681</v>
      </c>
      <c r="E746" s="139">
        <f>SUM(E747+E749+E750)</f>
        <v>7085.5499999999993</v>
      </c>
      <c r="F746" s="163">
        <f t="shared" si="26"/>
        <v>111595.45</v>
      </c>
      <c r="G746" s="179">
        <f t="shared" si="25"/>
        <v>5.97024797566586E-2</v>
      </c>
    </row>
    <row r="747" spans="1:7" s="6" customFormat="1" x14ac:dyDescent="0.2">
      <c r="A747" s="33"/>
      <c r="B747" s="5">
        <v>500</v>
      </c>
      <c r="C747" s="49" t="s">
        <v>228</v>
      </c>
      <c r="D747" s="87">
        <f>SUM(D748)</f>
        <v>85781</v>
      </c>
      <c r="E747" s="149">
        <f>SUM(E748)</f>
        <v>5067.46</v>
      </c>
      <c r="F747" s="168">
        <f t="shared" si="26"/>
        <v>80713.539999999994</v>
      </c>
      <c r="G747" s="165">
        <f t="shared" si="25"/>
        <v>5.9074387102038911E-2</v>
      </c>
    </row>
    <row r="748" spans="1:7" s="6" customFormat="1" x14ac:dyDescent="0.2">
      <c r="A748" s="33"/>
      <c r="B748" s="5">
        <v>5002</v>
      </c>
      <c r="C748" s="49" t="s">
        <v>236</v>
      </c>
      <c r="D748" s="87">
        <v>85781</v>
      </c>
      <c r="E748" s="124">
        <v>5067.46</v>
      </c>
      <c r="F748" s="168">
        <f t="shared" si="26"/>
        <v>80713.539999999994</v>
      </c>
      <c r="G748" s="165">
        <f t="shared" si="25"/>
        <v>5.9074387102038911E-2</v>
      </c>
    </row>
    <row r="749" spans="1:7" s="6" customFormat="1" x14ac:dyDescent="0.2">
      <c r="A749" s="33"/>
      <c r="B749" s="5">
        <v>505</v>
      </c>
      <c r="C749" s="49" t="s">
        <v>94</v>
      </c>
      <c r="D749" s="87">
        <v>2218</v>
      </c>
      <c r="E749" s="124">
        <v>140.53</v>
      </c>
      <c r="F749" s="168">
        <f t="shared" si="26"/>
        <v>2077.4699999999998</v>
      </c>
      <c r="G749" s="165">
        <f t="shared" si="25"/>
        <v>6.3358881875563572E-2</v>
      </c>
    </row>
    <row r="750" spans="1:7" s="6" customFormat="1" x14ac:dyDescent="0.2">
      <c r="A750" s="33"/>
      <c r="B750" s="5">
        <v>506</v>
      </c>
      <c r="C750" s="49" t="s">
        <v>229</v>
      </c>
      <c r="D750" s="87">
        <v>30682</v>
      </c>
      <c r="E750" s="124">
        <v>1877.56</v>
      </c>
      <c r="F750" s="168">
        <f t="shared" si="26"/>
        <v>28804.44</v>
      </c>
      <c r="G750" s="165">
        <f t="shared" si="25"/>
        <v>6.119418551593768E-2</v>
      </c>
    </row>
    <row r="751" spans="1:7" s="6" customFormat="1" x14ac:dyDescent="0.2">
      <c r="A751" s="33"/>
      <c r="B751" s="7">
        <v>55</v>
      </c>
      <c r="C751" s="50" t="s">
        <v>24</v>
      </c>
      <c r="D751" s="88">
        <f>SUM(D752:D764)</f>
        <v>55850</v>
      </c>
      <c r="E751" s="139">
        <f>SUM(E752:E764)</f>
        <v>6973.92</v>
      </c>
      <c r="F751" s="163">
        <f t="shared" si="26"/>
        <v>48876.08</v>
      </c>
      <c r="G751" s="179">
        <f t="shared" si="25"/>
        <v>0.12486875559534467</v>
      </c>
    </row>
    <row r="752" spans="1:7" s="6" customFormat="1" x14ac:dyDescent="0.2">
      <c r="A752" s="33"/>
      <c r="B752" s="5">
        <v>5500</v>
      </c>
      <c r="C752" s="49" t="s">
        <v>25</v>
      </c>
      <c r="D752" s="87">
        <v>2200</v>
      </c>
      <c r="E752" s="124">
        <v>113.72</v>
      </c>
      <c r="F752" s="168">
        <f t="shared" si="26"/>
        <v>2086.2800000000002</v>
      </c>
      <c r="G752" s="165">
        <f t="shared" si="25"/>
        <v>5.1690909090909093E-2</v>
      </c>
    </row>
    <row r="753" spans="1:13" s="6" customFormat="1" x14ac:dyDescent="0.2">
      <c r="A753" s="33"/>
      <c r="B753" s="5">
        <v>5503</v>
      </c>
      <c r="C753" s="49" t="s">
        <v>26</v>
      </c>
      <c r="D753" s="87">
        <v>200</v>
      </c>
      <c r="E753" s="124">
        <v>0</v>
      </c>
      <c r="F753" s="168">
        <f t="shared" si="26"/>
        <v>200</v>
      </c>
      <c r="G753" s="165">
        <f t="shared" si="25"/>
        <v>0</v>
      </c>
    </row>
    <row r="754" spans="1:13" s="6" customFormat="1" x14ac:dyDescent="0.2">
      <c r="A754" s="33"/>
      <c r="B754" s="5">
        <v>5504</v>
      </c>
      <c r="C754" s="49" t="s">
        <v>27</v>
      </c>
      <c r="D754" s="87">
        <v>599</v>
      </c>
      <c r="E754" s="124">
        <v>0</v>
      </c>
      <c r="F754" s="168">
        <f t="shared" si="26"/>
        <v>599</v>
      </c>
      <c r="G754" s="165">
        <f t="shared" si="25"/>
        <v>0</v>
      </c>
    </row>
    <row r="755" spans="1:13" s="6" customFormat="1" x14ac:dyDescent="0.2">
      <c r="A755" s="33"/>
      <c r="B755" s="5">
        <v>5505</v>
      </c>
      <c r="C755" s="49" t="s">
        <v>339</v>
      </c>
      <c r="D755" s="116">
        <v>901</v>
      </c>
      <c r="E755" s="124">
        <v>55.76</v>
      </c>
      <c r="F755" s="168">
        <f t="shared" si="26"/>
        <v>845.24</v>
      </c>
      <c r="G755" s="165">
        <f t="shared" si="25"/>
        <v>6.1886792452830186E-2</v>
      </c>
    </row>
    <row r="756" spans="1:13" s="6" customFormat="1" x14ac:dyDescent="0.2">
      <c r="A756" s="33"/>
      <c r="B756" s="5">
        <v>5511</v>
      </c>
      <c r="C756" s="49" t="s">
        <v>230</v>
      </c>
      <c r="D756" s="87">
        <v>36050</v>
      </c>
      <c r="E756" s="124">
        <v>6448.68</v>
      </c>
      <c r="F756" s="168">
        <f t="shared" si="26"/>
        <v>29601.32</v>
      </c>
      <c r="G756" s="165">
        <f t="shared" si="25"/>
        <v>0.17888155339805825</v>
      </c>
    </row>
    <row r="757" spans="1:13" s="6" customFormat="1" x14ac:dyDescent="0.2">
      <c r="A757" s="33"/>
      <c r="B757" s="5">
        <v>5513</v>
      </c>
      <c r="C757" s="49" t="s">
        <v>28</v>
      </c>
      <c r="D757" s="87">
        <v>5100</v>
      </c>
      <c r="E757" s="124">
        <v>60.8</v>
      </c>
      <c r="F757" s="168">
        <f t="shared" si="26"/>
        <v>5039.2</v>
      </c>
      <c r="G757" s="165">
        <f t="shared" si="25"/>
        <v>1.1921568627450981E-2</v>
      </c>
    </row>
    <row r="758" spans="1:13" s="6" customFormat="1" x14ac:dyDescent="0.2">
      <c r="A758" s="33"/>
      <c r="B758" s="5">
        <v>5514</v>
      </c>
      <c r="C758" s="49" t="s">
        <v>231</v>
      </c>
      <c r="D758" s="87">
        <v>5600</v>
      </c>
      <c r="E758" s="124">
        <v>247.96</v>
      </c>
      <c r="F758" s="168">
        <f t="shared" si="26"/>
        <v>5352.04</v>
      </c>
      <c r="G758" s="165">
        <f t="shared" si="25"/>
        <v>4.4278571428571431E-2</v>
      </c>
    </row>
    <row r="759" spans="1:13" s="6" customFormat="1" x14ac:dyDescent="0.2">
      <c r="A759" s="33"/>
      <c r="B759" s="5">
        <v>5515</v>
      </c>
      <c r="C759" s="49" t="s">
        <v>29</v>
      </c>
      <c r="D759" s="87">
        <v>1500</v>
      </c>
      <c r="E759" s="124">
        <v>19</v>
      </c>
      <c r="F759" s="168">
        <f t="shared" si="26"/>
        <v>1481</v>
      </c>
      <c r="G759" s="165">
        <f t="shared" si="25"/>
        <v>1.2666666666666666E-2</v>
      </c>
    </row>
    <row r="760" spans="1:13" s="6" customFormat="1" x14ac:dyDescent="0.2">
      <c r="A760" s="33"/>
      <c r="B760" s="5">
        <v>5522</v>
      </c>
      <c r="C760" s="49" t="s">
        <v>95</v>
      </c>
      <c r="D760" s="87">
        <v>200</v>
      </c>
      <c r="E760" s="124">
        <v>28</v>
      </c>
      <c r="F760" s="168">
        <f t="shared" si="26"/>
        <v>172</v>
      </c>
      <c r="G760" s="165">
        <f t="shared" si="25"/>
        <v>0.14000000000000001</v>
      </c>
    </row>
    <row r="761" spans="1:13" s="6" customFormat="1" x14ac:dyDescent="0.2">
      <c r="A761" s="33"/>
      <c r="B761" s="5">
        <v>5525</v>
      </c>
      <c r="C761" s="49" t="s">
        <v>46</v>
      </c>
      <c r="D761" s="87">
        <v>1300</v>
      </c>
      <c r="E761" s="124">
        <v>0</v>
      </c>
      <c r="F761" s="168">
        <f t="shared" si="26"/>
        <v>1300</v>
      </c>
      <c r="G761" s="165">
        <f t="shared" si="25"/>
        <v>0</v>
      </c>
    </row>
    <row r="762" spans="1:13" s="6" customFormat="1" x14ac:dyDescent="0.2">
      <c r="A762" s="33"/>
      <c r="B762" s="5">
        <v>5532</v>
      </c>
      <c r="C762" s="49" t="s">
        <v>93</v>
      </c>
      <c r="D762" s="87">
        <v>100</v>
      </c>
      <c r="E762" s="124">
        <v>0</v>
      </c>
      <c r="F762" s="168">
        <f t="shared" si="26"/>
        <v>100</v>
      </c>
      <c r="G762" s="165">
        <f t="shared" si="25"/>
        <v>0</v>
      </c>
    </row>
    <row r="763" spans="1:13" s="6" customFormat="1" x14ac:dyDescent="0.2">
      <c r="A763" s="33"/>
      <c r="B763" s="5">
        <v>5539</v>
      </c>
      <c r="C763" s="49" t="s">
        <v>257</v>
      </c>
      <c r="D763" s="87">
        <v>100</v>
      </c>
      <c r="E763" s="124">
        <v>0</v>
      </c>
      <c r="F763" s="168">
        <f t="shared" si="26"/>
        <v>100</v>
      </c>
      <c r="G763" s="165">
        <f t="shared" si="25"/>
        <v>0</v>
      </c>
    </row>
    <row r="764" spans="1:13" s="6" customFormat="1" x14ac:dyDescent="0.2">
      <c r="A764" s="33"/>
      <c r="B764" s="5">
        <v>5540</v>
      </c>
      <c r="C764" s="49" t="s">
        <v>252</v>
      </c>
      <c r="D764" s="87">
        <v>2000</v>
      </c>
      <c r="E764" s="124"/>
      <c r="F764" s="168">
        <f t="shared" si="26"/>
        <v>2000</v>
      </c>
      <c r="G764" s="165">
        <f t="shared" si="25"/>
        <v>0</v>
      </c>
    </row>
    <row r="765" spans="1:13" s="6" customFormat="1" x14ac:dyDescent="0.2">
      <c r="A765" s="33" t="s">
        <v>80</v>
      </c>
      <c r="B765" s="7" t="s">
        <v>446</v>
      </c>
      <c r="C765" s="50"/>
      <c r="D765" s="88">
        <f>SUM(D766+D773+D780+D785)</f>
        <v>617360</v>
      </c>
      <c r="E765" s="139">
        <f>SUM(E766+E773+E780+E785)</f>
        <v>60818.61</v>
      </c>
      <c r="F765" s="163">
        <f t="shared" si="26"/>
        <v>556541.39</v>
      </c>
      <c r="G765" s="179">
        <f t="shared" si="25"/>
        <v>9.851401127381107E-2</v>
      </c>
    </row>
    <row r="766" spans="1:13" s="6" customFormat="1" x14ac:dyDescent="0.2">
      <c r="A766" s="33" t="s">
        <v>80</v>
      </c>
      <c r="B766" s="7" t="s">
        <v>426</v>
      </c>
      <c r="C766" s="72"/>
      <c r="D766" s="104">
        <f>SUM(D767+D771)</f>
        <v>44243</v>
      </c>
      <c r="E766" s="159">
        <f>SUM(E767+E771)</f>
        <v>4282.28</v>
      </c>
      <c r="F766" s="163">
        <f t="shared" si="26"/>
        <v>39960.720000000001</v>
      </c>
      <c r="G766" s="179">
        <f t="shared" si="25"/>
        <v>9.6790000678073362E-2</v>
      </c>
      <c r="M766" s="6" t="s">
        <v>424</v>
      </c>
    </row>
    <row r="767" spans="1:13" s="6" customFormat="1" x14ac:dyDescent="0.2">
      <c r="A767" s="33"/>
      <c r="B767" s="7">
        <v>50</v>
      </c>
      <c r="C767" s="50" t="s">
        <v>23</v>
      </c>
      <c r="D767" s="88">
        <f>SUM(D768+D770)</f>
        <v>42593</v>
      </c>
      <c r="E767" s="139">
        <f>SUM(E768+E770)</f>
        <v>3968.73</v>
      </c>
      <c r="F767" s="163">
        <f t="shared" si="26"/>
        <v>38624.269999999997</v>
      </c>
      <c r="G767" s="179">
        <f t="shared" si="25"/>
        <v>9.3177986993167886E-2</v>
      </c>
    </row>
    <row r="768" spans="1:13" s="6" customFormat="1" x14ac:dyDescent="0.2">
      <c r="A768" s="33"/>
      <c r="B768" s="5">
        <v>500</v>
      </c>
      <c r="C768" s="49" t="s">
        <v>228</v>
      </c>
      <c r="D768" s="87">
        <f>SUM(D769)</f>
        <v>31786</v>
      </c>
      <c r="E768" s="149">
        <f>SUM(E769)</f>
        <v>3006.62</v>
      </c>
      <c r="F768" s="168">
        <f t="shared" si="26"/>
        <v>28779.38</v>
      </c>
      <c r="G768" s="165">
        <f t="shared" si="25"/>
        <v>9.4589441892657139E-2</v>
      </c>
    </row>
    <row r="769" spans="1:7" s="6" customFormat="1" x14ac:dyDescent="0.2">
      <c r="A769" s="33"/>
      <c r="B769" s="5">
        <v>5002</v>
      </c>
      <c r="C769" s="49" t="s">
        <v>236</v>
      </c>
      <c r="D769" s="87">
        <v>31786</v>
      </c>
      <c r="E769" s="124">
        <v>3006.62</v>
      </c>
      <c r="F769" s="168">
        <f t="shared" si="26"/>
        <v>28779.38</v>
      </c>
      <c r="G769" s="165">
        <f t="shared" si="25"/>
        <v>9.4589441892657139E-2</v>
      </c>
    </row>
    <row r="770" spans="1:7" s="6" customFormat="1" x14ac:dyDescent="0.2">
      <c r="A770" s="33"/>
      <c r="B770" s="5">
        <v>506</v>
      </c>
      <c r="C770" s="49" t="s">
        <v>229</v>
      </c>
      <c r="D770" s="87">
        <v>10807</v>
      </c>
      <c r="E770" s="124">
        <v>962.11</v>
      </c>
      <c r="F770" s="168">
        <f t="shared" si="26"/>
        <v>9844.89</v>
      </c>
      <c r="G770" s="165">
        <f t="shared" si="25"/>
        <v>8.9026556861293613E-2</v>
      </c>
    </row>
    <row r="771" spans="1:7" s="6" customFormat="1" x14ac:dyDescent="0.2">
      <c r="A771" s="33"/>
      <c r="B771" s="7">
        <v>55</v>
      </c>
      <c r="C771" s="50" t="s">
        <v>24</v>
      </c>
      <c r="D771" s="88">
        <f>SUM(D772)</f>
        <v>1650</v>
      </c>
      <c r="E771" s="139">
        <f>SUM(E772)</f>
        <v>313.55</v>
      </c>
      <c r="F771" s="163">
        <f t="shared" si="26"/>
        <v>1336.45</v>
      </c>
      <c r="G771" s="179">
        <f t="shared" si="25"/>
        <v>0.19003030303030305</v>
      </c>
    </row>
    <row r="772" spans="1:7" s="6" customFormat="1" x14ac:dyDescent="0.2">
      <c r="A772" s="33"/>
      <c r="B772" s="5">
        <v>5524</v>
      </c>
      <c r="C772" s="49" t="s">
        <v>31</v>
      </c>
      <c r="D772" s="87">
        <v>1650</v>
      </c>
      <c r="E772" s="124">
        <v>313.55</v>
      </c>
      <c r="F772" s="168">
        <f t="shared" si="26"/>
        <v>1336.45</v>
      </c>
      <c r="G772" s="165">
        <f t="shared" ref="G772:G835" si="27">SUM(E772/D772)</f>
        <v>0.19003030303030305</v>
      </c>
    </row>
    <row r="773" spans="1:7" s="6" customFormat="1" x14ac:dyDescent="0.2">
      <c r="A773" s="33" t="s">
        <v>80</v>
      </c>
      <c r="B773" s="7" t="s">
        <v>425</v>
      </c>
      <c r="C773" s="72"/>
      <c r="D773" s="104">
        <f>SUM(D774+D778)</f>
        <v>98634</v>
      </c>
      <c r="E773" s="159">
        <f>SUM(E774+E778)</f>
        <v>8860.8100000000013</v>
      </c>
      <c r="F773" s="163">
        <f t="shared" si="26"/>
        <v>89773.19</v>
      </c>
      <c r="G773" s="179">
        <f t="shared" si="27"/>
        <v>8.9835249508283158E-2</v>
      </c>
    </row>
    <row r="774" spans="1:7" s="6" customFormat="1" x14ac:dyDescent="0.2">
      <c r="A774" s="33"/>
      <c r="B774" s="7">
        <v>50</v>
      </c>
      <c r="C774" s="50" t="s">
        <v>23</v>
      </c>
      <c r="D774" s="88">
        <f>SUM(D775+D777)</f>
        <v>92755</v>
      </c>
      <c r="E774" s="139">
        <f>SUM(E775+E777)</f>
        <v>8817.8700000000008</v>
      </c>
      <c r="F774" s="163">
        <f t="shared" si="26"/>
        <v>83937.13</v>
      </c>
      <c r="G774" s="179">
        <f t="shared" si="27"/>
        <v>9.5066249797854566E-2</v>
      </c>
    </row>
    <row r="775" spans="1:7" s="6" customFormat="1" x14ac:dyDescent="0.2">
      <c r="A775" s="33"/>
      <c r="B775" s="5">
        <v>500</v>
      </c>
      <c r="C775" s="49" t="s">
        <v>228</v>
      </c>
      <c r="D775" s="87">
        <f>SUM(D776)</f>
        <v>69220</v>
      </c>
      <c r="E775" s="149">
        <f>SUM(E776)</f>
        <v>6580.51</v>
      </c>
      <c r="F775" s="168">
        <f t="shared" si="26"/>
        <v>62639.49</v>
      </c>
      <c r="G775" s="165">
        <f t="shared" si="27"/>
        <v>9.5066599248772032E-2</v>
      </c>
    </row>
    <row r="776" spans="1:7" s="6" customFormat="1" x14ac:dyDescent="0.2">
      <c r="A776" s="33"/>
      <c r="B776" s="5">
        <v>5002</v>
      </c>
      <c r="C776" s="49" t="s">
        <v>236</v>
      </c>
      <c r="D776" s="87">
        <v>69220</v>
      </c>
      <c r="E776" s="124">
        <v>6580.51</v>
      </c>
      <c r="F776" s="168">
        <f t="shared" ref="F776:F839" si="28">SUM(D776-E776)</f>
        <v>62639.49</v>
      </c>
      <c r="G776" s="165">
        <f t="shared" si="27"/>
        <v>9.5066599248772032E-2</v>
      </c>
    </row>
    <row r="777" spans="1:7" s="6" customFormat="1" x14ac:dyDescent="0.2">
      <c r="A777" s="33"/>
      <c r="B777" s="5">
        <v>506</v>
      </c>
      <c r="C777" s="49" t="s">
        <v>229</v>
      </c>
      <c r="D777" s="87">
        <v>23535</v>
      </c>
      <c r="E777" s="124">
        <v>2237.36</v>
      </c>
      <c r="F777" s="168">
        <f t="shared" si="28"/>
        <v>21297.64</v>
      </c>
      <c r="G777" s="165">
        <f t="shared" si="27"/>
        <v>9.5065222009772687E-2</v>
      </c>
    </row>
    <row r="778" spans="1:7" s="6" customFormat="1" x14ac:dyDescent="0.2">
      <c r="A778" s="33"/>
      <c r="B778" s="7">
        <v>55</v>
      </c>
      <c r="C778" s="50" t="s">
        <v>24</v>
      </c>
      <c r="D778" s="88">
        <f>SUM(D779)</f>
        <v>5879</v>
      </c>
      <c r="E778" s="139">
        <f>SUM(E779)</f>
        <v>42.94</v>
      </c>
      <c r="F778" s="163">
        <f t="shared" si="28"/>
        <v>5836.06</v>
      </c>
      <c r="G778" s="179">
        <f t="shared" si="27"/>
        <v>7.3039632590576626E-3</v>
      </c>
    </row>
    <row r="779" spans="1:7" s="6" customFormat="1" x14ac:dyDescent="0.2">
      <c r="A779" s="33"/>
      <c r="B779" s="5">
        <v>5524</v>
      </c>
      <c r="C779" s="49" t="s">
        <v>31</v>
      </c>
      <c r="D779" s="87">
        <v>5879</v>
      </c>
      <c r="E779" s="124">
        <v>42.94</v>
      </c>
      <c r="F779" s="168">
        <f t="shared" si="28"/>
        <v>5836.06</v>
      </c>
      <c r="G779" s="165">
        <f t="shared" si="27"/>
        <v>7.3039632590576626E-3</v>
      </c>
    </row>
    <row r="780" spans="1:7" s="6" customFormat="1" x14ac:dyDescent="0.2">
      <c r="A780" s="33" t="s">
        <v>80</v>
      </c>
      <c r="B780" s="9" t="s">
        <v>415</v>
      </c>
      <c r="C780" s="74"/>
      <c r="D780" s="91">
        <f>SUM(D781)</f>
        <v>0</v>
      </c>
      <c r="E780" s="126">
        <f>SUM(E781)</f>
        <v>3317.1</v>
      </c>
      <c r="F780" s="163">
        <f t="shared" si="28"/>
        <v>-3317.1</v>
      </c>
      <c r="G780" s="165"/>
    </row>
    <row r="781" spans="1:7" s="6" customFormat="1" x14ac:dyDescent="0.2">
      <c r="A781" s="33"/>
      <c r="B781" s="7">
        <v>55</v>
      </c>
      <c r="C781" s="50" t="s">
        <v>24</v>
      </c>
      <c r="D781" s="91">
        <f>SUM(D782:D783)</f>
        <v>0</v>
      </c>
      <c r="E781" s="126">
        <f>SUM(E782:E783)</f>
        <v>3317.1</v>
      </c>
      <c r="F781" s="163">
        <f t="shared" si="28"/>
        <v>-3317.1</v>
      </c>
      <c r="G781" s="165"/>
    </row>
    <row r="782" spans="1:7" s="6" customFormat="1" x14ac:dyDescent="0.2">
      <c r="A782" s="33"/>
      <c r="B782" s="5">
        <v>5503</v>
      </c>
      <c r="C782" s="49" t="s">
        <v>26</v>
      </c>
      <c r="D782" s="87">
        <v>0</v>
      </c>
      <c r="E782" s="124">
        <v>320</v>
      </c>
      <c r="F782" s="168">
        <f t="shared" si="28"/>
        <v>-320</v>
      </c>
      <c r="G782" s="165"/>
    </row>
    <row r="783" spans="1:7" s="6" customFormat="1" x14ac:dyDescent="0.2">
      <c r="A783" s="33"/>
      <c r="B783" s="5">
        <v>5525</v>
      </c>
      <c r="C783" s="49" t="s">
        <v>46</v>
      </c>
      <c r="D783" s="87">
        <v>0</v>
      </c>
      <c r="E783" s="124">
        <v>2997.1</v>
      </c>
      <c r="F783" s="168">
        <f t="shared" si="28"/>
        <v>-2997.1</v>
      </c>
      <c r="G783" s="165"/>
    </row>
    <row r="784" spans="1:7" s="6" customFormat="1" ht="38.25" x14ac:dyDescent="0.2">
      <c r="A784" s="33"/>
      <c r="B784" s="160" t="s">
        <v>416</v>
      </c>
      <c r="C784" s="56" t="s">
        <v>417</v>
      </c>
      <c r="D784" s="92">
        <f>SUM(D782:D783)</f>
        <v>0</v>
      </c>
      <c r="E784" s="124">
        <f>SUM(E782:E783)</f>
        <v>3317.1</v>
      </c>
      <c r="F784" s="168">
        <f t="shared" si="28"/>
        <v>-3317.1</v>
      </c>
      <c r="G784" s="165"/>
    </row>
    <row r="785" spans="1:7" s="6" customFormat="1" x14ac:dyDescent="0.2">
      <c r="A785" s="33" t="s">
        <v>80</v>
      </c>
      <c r="B785" s="7" t="s">
        <v>427</v>
      </c>
      <c r="C785" s="72"/>
      <c r="D785" s="104">
        <f>SUM(D786)</f>
        <v>474483</v>
      </c>
      <c r="E785" s="159">
        <f>SUM(E786)</f>
        <v>44358.42</v>
      </c>
      <c r="F785" s="163">
        <f t="shared" si="28"/>
        <v>430124.58</v>
      </c>
      <c r="G785" s="179">
        <f t="shared" si="27"/>
        <v>9.3487901568654719E-2</v>
      </c>
    </row>
    <row r="786" spans="1:7" s="6" customFormat="1" x14ac:dyDescent="0.2">
      <c r="A786" s="33"/>
      <c r="B786" s="7">
        <v>50</v>
      </c>
      <c r="C786" s="50" t="s">
        <v>23</v>
      </c>
      <c r="D786" s="88">
        <f>SUM(D787+D789)</f>
        <v>474483</v>
      </c>
      <c r="E786" s="139">
        <f>SUM(E787+E789)</f>
        <v>44358.42</v>
      </c>
      <c r="F786" s="163">
        <f t="shared" si="28"/>
        <v>430124.58</v>
      </c>
      <c r="G786" s="179">
        <f t="shared" si="27"/>
        <v>9.3487901568654719E-2</v>
      </c>
    </row>
    <row r="787" spans="1:7" s="6" customFormat="1" x14ac:dyDescent="0.2">
      <c r="A787" s="33"/>
      <c r="B787" s="5">
        <v>500</v>
      </c>
      <c r="C787" s="49" t="s">
        <v>228</v>
      </c>
      <c r="D787" s="87">
        <f>SUM(D788)</f>
        <v>354092</v>
      </c>
      <c r="E787" s="149">
        <f>SUM(E788)</f>
        <v>33176.449999999997</v>
      </c>
      <c r="F787" s="168">
        <f t="shared" si="28"/>
        <v>320915.55</v>
      </c>
      <c r="G787" s="165">
        <f t="shared" si="27"/>
        <v>9.3694435344486737E-2</v>
      </c>
    </row>
    <row r="788" spans="1:7" s="6" customFormat="1" x14ac:dyDescent="0.2">
      <c r="A788" s="33"/>
      <c r="B788" s="5">
        <v>5002</v>
      </c>
      <c r="C788" s="49" t="s">
        <v>236</v>
      </c>
      <c r="D788" s="87">
        <v>354092</v>
      </c>
      <c r="E788" s="124">
        <v>33176.449999999997</v>
      </c>
      <c r="F788" s="168">
        <f t="shared" si="28"/>
        <v>320915.55</v>
      </c>
      <c r="G788" s="165">
        <f t="shared" si="27"/>
        <v>9.3694435344486737E-2</v>
      </c>
    </row>
    <row r="789" spans="1:7" s="6" customFormat="1" x14ac:dyDescent="0.2">
      <c r="A789" s="33"/>
      <c r="B789" s="5">
        <v>506</v>
      </c>
      <c r="C789" s="49" t="s">
        <v>229</v>
      </c>
      <c r="D789" s="87">
        <v>120391</v>
      </c>
      <c r="E789" s="124">
        <v>11181.97</v>
      </c>
      <c r="F789" s="168">
        <f t="shared" si="28"/>
        <v>109209.03</v>
      </c>
      <c r="G789" s="165">
        <f t="shared" si="27"/>
        <v>9.2880447874010508E-2</v>
      </c>
    </row>
    <row r="790" spans="1:7" s="6" customFormat="1" x14ac:dyDescent="0.2">
      <c r="A790" s="33" t="s">
        <v>345</v>
      </c>
      <c r="B790" s="7" t="s">
        <v>447</v>
      </c>
      <c r="C790" s="50"/>
      <c r="D790" s="88">
        <f>SUM(D791)</f>
        <v>140696</v>
      </c>
      <c r="E790" s="139">
        <f>SUM(E791)</f>
        <v>12715.26</v>
      </c>
      <c r="F790" s="163">
        <f t="shared" si="28"/>
        <v>127980.74</v>
      </c>
      <c r="G790" s="179">
        <f t="shared" si="27"/>
        <v>9.037399783931313E-2</v>
      </c>
    </row>
    <row r="791" spans="1:7" s="6" customFormat="1" x14ac:dyDescent="0.2">
      <c r="A791" s="33" t="s">
        <v>345</v>
      </c>
      <c r="B791" s="7" t="s">
        <v>427</v>
      </c>
      <c r="C791" s="72"/>
      <c r="D791" s="104">
        <f>SUM(D792)</f>
        <v>140696</v>
      </c>
      <c r="E791" s="159">
        <f>SUM(E792)</f>
        <v>12715.26</v>
      </c>
      <c r="F791" s="163">
        <f t="shared" si="28"/>
        <v>127980.74</v>
      </c>
      <c r="G791" s="179">
        <f t="shared" si="27"/>
        <v>9.037399783931313E-2</v>
      </c>
    </row>
    <row r="792" spans="1:7" s="6" customFormat="1" x14ac:dyDescent="0.2">
      <c r="A792" s="33"/>
      <c r="B792" s="7">
        <v>50</v>
      </c>
      <c r="C792" s="50" t="s">
        <v>23</v>
      </c>
      <c r="D792" s="88">
        <f>SUM(D793+D795)</f>
        <v>140696</v>
      </c>
      <c r="E792" s="139">
        <f>SUM(E793+E795)</f>
        <v>12715.26</v>
      </c>
      <c r="F792" s="163">
        <f t="shared" si="28"/>
        <v>127980.74</v>
      </c>
      <c r="G792" s="179">
        <f t="shared" si="27"/>
        <v>9.037399783931313E-2</v>
      </c>
    </row>
    <row r="793" spans="1:7" s="6" customFormat="1" x14ac:dyDescent="0.2">
      <c r="A793" s="33"/>
      <c r="B793" s="5">
        <v>500</v>
      </c>
      <c r="C793" s="49" t="s">
        <v>228</v>
      </c>
      <c r="D793" s="87">
        <f>SUM(D794)</f>
        <v>104997</v>
      </c>
      <c r="E793" s="149">
        <f>SUM(E794)</f>
        <v>9489</v>
      </c>
      <c r="F793" s="168">
        <f t="shared" si="28"/>
        <v>95508</v>
      </c>
      <c r="G793" s="165">
        <f t="shared" si="27"/>
        <v>9.0374010686019607E-2</v>
      </c>
    </row>
    <row r="794" spans="1:7" s="6" customFormat="1" x14ac:dyDescent="0.2">
      <c r="A794" s="33"/>
      <c r="B794" s="5">
        <v>5002</v>
      </c>
      <c r="C794" s="49" t="s">
        <v>236</v>
      </c>
      <c r="D794" s="87">
        <v>104997</v>
      </c>
      <c r="E794" s="124">
        <v>9489</v>
      </c>
      <c r="F794" s="168">
        <f t="shared" si="28"/>
        <v>95508</v>
      </c>
      <c r="G794" s="165">
        <f t="shared" si="27"/>
        <v>9.0374010686019607E-2</v>
      </c>
    </row>
    <row r="795" spans="1:7" s="6" customFormat="1" x14ac:dyDescent="0.2">
      <c r="A795" s="33"/>
      <c r="B795" s="5">
        <v>506</v>
      </c>
      <c r="C795" s="49" t="s">
        <v>229</v>
      </c>
      <c r="D795" s="87">
        <v>35699</v>
      </c>
      <c r="E795" s="124">
        <v>3226.26</v>
      </c>
      <c r="F795" s="168">
        <f t="shared" si="28"/>
        <v>32472.739999999998</v>
      </c>
      <c r="G795" s="165">
        <f t="shared" si="27"/>
        <v>9.0373960054903502E-2</v>
      </c>
    </row>
    <row r="796" spans="1:7" s="6" customFormat="1" x14ac:dyDescent="0.2">
      <c r="A796" s="33" t="s">
        <v>66</v>
      </c>
      <c r="B796" s="7" t="s">
        <v>448</v>
      </c>
      <c r="C796" s="50"/>
      <c r="D796" s="88">
        <f>SUM(D797+D824+D829)</f>
        <v>718738</v>
      </c>
      <c r="E796" s="139">
        <f>SUM(E797+E824+E829)</f>
        <v>75385.14</v>
      </c>
      <c r="F796" s="163">
        <f t="shared" si="28"/>
        <v>643352.86</v>
      </c>
      <c r="G796" s="179">
        <f t="shared" si="27"/>
        <v>0.10488542417403839</v>
      </c>
    </row>
    <row r="797" spans="1:7" s="6" customFormat="1" x14ac:dyDescent="0.2">
      <c r="A797" s="33" t="s">
        <v>66</v>
      </c>
      <c r="B797" s="9" t="s">
        <v>427</v>
      </c>
      <c r="C797" s="74"/>
      <c r="D797" s="88">
        <f>SUM(D798+D804+D818+D820)</f>
        <v>615938</v>
      </c>
      <c r="E797" s="139">
        <f>SUM(E798+E804+E818+E820)</f>
        <v>63766.090000000004</v>
      </c>
      <c r="F797" s="163">
        <f t="shared" si="28"/>
        <v>552171.91</v>
      </c>
      <c r="G797" s="179">
        <f t="shared" si="27"/>
        <v>0.10352679977530206</v>
      </c>
    </row>
    <row r="798" spans="1:7" s="6" customFormat="1" x14ac:dyDescent="0.2">
      <c r="A798" s="33"/>
      <c r="B798" s="7">
        <v>50</v>
      </c>
      <c r="C798" s="50" t="s">
        <v>23</v>
      </c>
      <c r="D798" s="88">
        <f>SUM(D799+D802+D803)</f>
        <v>305383</v>
      </c>
      <c r="E798" s="139">
        <f>SUM(E799+E802+E803)</f>
        <v>20202.989999999998</v>
      </c>
      <c r="F798" s="163">
        <f t="shared" si="28"/>
        <v>285180.01</v>
      </c>
      <c r="G798" s="179">
        <f t="shared" si="27"/>
        <v>6.6156236594702378E-2</v>
      </c>
    </row>
    <row r="799" spans="1:7" s="6" customFormat="1" x14ac:dyDescent="0.2">
      <c r="A799" s="33"/>
      <c r="B799" s="5">
        <v>500</v>
      </c>
      <c r="C799" s="49" t="s">
        <v>228</v>
      </c>
      <c r="D799" s="87">
        <f>SUM(D800:D801)</f>
        <v>227597</v>
      </c>
      <c r="E799" s="149">
        <f>SUM(E800:E801)</f>
        <v>14210.529999999999</v>
      </c>
      <c r="F799" s="168">
        <f t="shared" si="28"/>
        <v>213386.47</v>
      </c>
      <c r="G799" s="165">
        <f t="shared" si="27"/>
        <v>6.2437246536641518E-2</v>
      </c>
    </row>
    <row r="800" spans="1:7" s="6" customFormat="1" x14ac:dyDescent="0.2">
      <c r="A800" s="33"/>
      <c r="B800" s="5">
        <v>5002</v>
      </c>
      <c r="C800" s="49" t="s">
        <v>236</v>
      </c>
      <c r="D800" s="87">
        <v>227597</v>
      </c>
      <c r="E800" s="124">
        <v>13240.64</v>
      </c>
      <c r="F800" s="168">
        <f t="shared" si="28"/>
        <v>214356.36</v>
      </c>
      <c r="G800" s="165">
        <f t="shared" si="27"/>
        <v>5.8175810753217309E-2</v>
      </c>
    </row>
    <row r="801" spans="1:7" s="6" customFormat="1" x14ac:dyDescent="0.2">
      <c r="A801" s="33"/>
      <c r="B801" s="5">
        <v>5005</v>
      </c>
      <c r="C801" s="49" t="s">
        <v>282</v>
      </c>
      <c r="D801" s="87">
        <v>0</v>
      </c>
      <c r="E801" s="124">
        <v>969.89</v>
      </c>
      <c r="F801" s="168">
        <f t="shared" si="28"/>
        <v>-969.89</v>
      </c>
      <c r="G801" s="165"/>
    </row>
    <row r="802" spans="1:7" s="6" customFormat="1" x14ac:dyDescent="0.2">
      <c r="A802" s="33"/>
      <c r="B802" s="5">
        <v>505</v>
      </c>
      <c r="C802" s="49" t="s">
        <v>94</v>
      </c>
      <c r="D802" s="87">
        <v>400</v>
      </c>
      <c r="E802" s="124">
        <v>358.33</v>
      </c>
      <c r="F802" s="168">
        <f t="shared" si="28"/>
        <v>41.670000000000016</v>
      </c>
      <c r="G802" s="165">
        <f t="shared" si="27"/>
        <v>0.89582499999999998</v>
      </c>
    </row>
    <row r="803" spans="1:7" s="6" customFormat="1" x14ac:dyDescent="0.2">
      <c r="A803" s="33"/>
      <c r="B803" s="5">
        <v>506</v>
      </c>
      <c r="C803" s="49" t="s">
        <v>229</v>
      </c>
      <c r="D803" s="87">
        <v>77386</v>
      </c>
      <c r="E803" s="124">
        <v>5634.13</v>
      </c>
      <c r="F803" s="168">
        <f t="shared" si="28"/>
        <v>71751.87</v>
      </c>
      <c r="G803" s="165">
        <f t="shared" si="27"/>
        <v>7.2805546222831002E-2</v>
      </c>
    </row>
    <row r="804" spans="1:7" s="6" customFormat="1" x14ac:dyDescent="0.2">
      <c r="A804" s="33"/>
      <c r="B804" s="7">
        <v>55</v>
      </c>
      <c r="C804" s="50" t="s">
        <v>24</v>
      </c>
      <c r="D804" s="88">
        <f>SUM(D805:D817)</f>
        <v>250235</v>
      </c>
      <c r="E804" s="139">
        <f>SUM(E805:E817)</f>
        <v>40571.120000000003</v>
      </c>
      <c r="F804" s="163">
        <f t="shared" si="28"/>
        <v>209663.88</v>
      </c>
      <c r="G804" s="179">
        <f t="shared" si="27"/>
        <v>0.16213207584870223</v>
      </c>
    </row>
    <row r="805" spans="1:7" s="6" customFormat="1" x14ac:dyDescent="0.2">
      <c r="A805" s="33"/>
      <c r="B805" s="5">
        <v>5500</v>
      </c>
      <c r="C805" s="49" t="s">
        <v>25</v>
      </c>
      <c r="D805" s="87">
        <v>5500</v>
      </c>
      <c r="E805" s="124">
        <v>671.06</v>
      </c>
      <c r="F805" s="168">
        <f t="shared" si="28"/>
        <v>4828.9400000000005</v>
      </c>
      <c r="G805" s="165">
        <f t="shared" si="27"/>
        <v>0.12201090909090909</v>
      </c>
    </row>
    <row r="806" spans="1:7" s="6" customFormat="1" x14ac:dyDescent="0.2">
      <c r="A806" s="33"/>
      <c r="B806" s="5">
        <v>5504</v>
      </c>
      <c r="C806" s="49" t="s">
        <v>27</v>
      </c>
      <c r="D806" s="87">
        <v>452</v>
      </c>
      <c r="E806" s="124">
        <v>104.4</v>
      </c>
      <c r="F806" s="168">
        <f t="shared" si="28"/>
        <v>347.6</v>
      </c>
      <c r="G806" s="165">
        <f t="shared" si="27"/>
        <v>0.23097345132743363</v>
      </c>
    </row>
    <row r="807" spans="1:7" s="6" customFormat="1" x14ac:dyDescent="0.2">
      <c r="A807" s="33"/>
      <c r="B807" s="5">
        <v>5505</v>
      </c>
      <c r="C807" s="49" t="s">
        <v>339</v>
      </c>
      <c r="D807" s="116">
        <v>6548</v>
      </c>
      <c r="E807" s="124">
        <v>739.95</v>
      </c>
      <c r="F807" s="168">
        <f t="shared" si="28"/>
        <v>5808.05</v>
      </c>
      <c r="G807" s="165">
        <f t="shared" si="27"/>
        <v>0.11300397067806965</v>
      </c>
    </row>
    <row r="808" spans="1:7" s="6" customFormat="1" x14ac:dyDescent="0.2">
      <c r="A808" s="33"/>
      <c r="B808" s="5">
        <v>5511</v>
      </c>
      <c r="C808" s="49" t="s">
        <v>230</v>
      </c>
      <c r="D808" s="87">
        <v>158540</v>
      </c>
      <c r="E808" s="124">
        <v>29762.85</v>
      </c>
      <c r="F808" s="168">
        <f t="shared" si="28"/>
        <v>128777.15</v>
      </c>
      <c r="G808" s="165">
        <f t="shared" si="27"/>
        <v>0.18773085656616625</v>
      </c>
    </row>
    <row r="809" spans="1:7" s="6" customFormat="1" x14ac:dyDescent="0.2">
      <c r="A809" s="33"/>
      <c r="B809" s="5">
        <v>5513</v>
      </c>
      <c r="C809" s="49" t="s">
        <v>28</v>
      </c>
      <c r="D809" s="87">
        <v>11700</v>
      </c>
      <c r="E809" s="124">
        <v>716.94</v>
      </c>
      <c r="F809" s="168">
        <f t="shared" si="28"/>
        <v>10983.06</v>
      </c>
      <c r="G809" s="165">
        <f t="shared" si="27"/>
        <v>6.1276923076923083E-2</v>
      </c>
    </row>
    <row r="810" spans="1:7" s="6" customFormat="1" x14ac:dyDescent="0.2">
      <c r="A810" s="33"/>
      <c r="B810" s="5">
        <v>5514</v>
      </c>
      <c r="C810" s="49" t="s">
        <v>231</v>
      </c>
      <c r="D810" s="87">
        <v>19200</v>
      </c>
      <c r="E810" s="124">
        <v>837.85</v>
      </c>
      <c r="F810" s="168">
        <f t="shared" si="28"/>
        <v>18362.150000000001</v>
      </c>
      <c r="G810" s="165">
        <f t="shared" si="27"/>
        <v>4.3638020833333332E-2</v>
      </c>
    </row>
    <row r="811" spans="1:7" s="6" customFormat="1" x14ac:dyDescent="0.2">
      <c r="A811" s="33"/>
      <c r="B811" s="5">
        <v>5515</v>
      </c>
      <c r="C811" s="49" t="s">
        <v>29</v>
      </c>
      <c r="D811" s="87">
        <v>4995</v>
      </c>
      <c r="E811" s="124">
        <v>521.19000000000005</v>
      </c>
      <c r="F811" s="168">
        <f t="shared" si="28"/>
        <v>4473.8099999999995</v>
      </c>
      <c r="G811" s="165">
        <f t="shared" si="27"/>
        <v>0.10434234234234235</v>
      </c>
    </row>
    <row r="812" spans="1:7" s="6" customFormat="1" x14ac:dyDescent="0.2">
      <c r="A812" s="33"/>
      <c r="B812" s="5">
        <v>5522</v>
      </c>
      <c r="C812" s="49" t="s">
        <v>95</v>
      </c>
      <c r="D812" s="87">
        <v>200</v>
      </c>
      <c r="E812" s="124">
        <v>0</v>
      </c>
      <c r="F812" s="168">
        <f t="shared" si="28"/>
        <v>200</v>
      </c>
      <c r="G812" s="165">
        <f t="shared" si="27"/>
        <v>0</v>
      </c>
    </row>
    <row r="813" spans="1:7" s="6" customFormat="1" x14ac:dyDescent="0.2">
      <c r="A813" s="33"/>
      <c r="B813" s="5">
        <v>5524</v>
      </c>
      <c r="C813" s="49" t="s">
        <v>31</v>
      </c>
      <c r="D813" s="87">
        <v>38500</v>
      </c>
      <c r="E813" s="124">
        <v>6942.33</v>
      </c>
      <c r="F813" s="168">
        <f t="shared" si="28"/>
        <v>31557.67</v>
      </c>
      <c r="G813" s="165">
        <f t="shared" si="27"/>
        <v>0.18032025974025973</v>
      </c>
    </row>
    <row r="814" spans="1:7" s="6" customFormat="1" x14ac:dyDescent="0.2">
      <c r="A814" s="33"/>
      <c r="B814" s="5">
        <v>5525</v>
      </c>
      <c r="C814" s="49" t="s">
        <v>46</v>
      </c>
      <c r="D814" s="87">
        <v>3000</v>
      </c>
      <c r="E814" s="124">
        <v>274.55</v>
      </c>
      <c r="F814" s="168">
        <f t="shared" si="28"/>
        <v>2725.45</v>
      </c>
      <c r="G814" s="165">
        <f t="shared" si="27"/>
        <v>9.1516666666666677E-2</v>
      </c>
    </row>
    <row r="815" spans="1:7" s="6" customFormat="1" x14ac:dyDescent="0.2">
      <c r="A815" s="33"/>
      <c r="B815" s="5">
        <v>5532</v>
      </c>
      <c r="C815" s="49" t="s">
        <v>93</v>
      </c>
      <c r="D815" s="87">
        <v>100</v>
      </c>
      <c r="E815" s="124">
        <v>0</v>
      </c>
      <c r="F815" s="168">
        <f t="shared" si="28"/>
        <v>100</v>
      </c>
      <c r="G815" s="165">
        <f t="shared" si="27"/>
        <v>0</v>
      </c>
    </row>
    <row r="816" spans="1:7" s="6" customFormat="1" x14ac:dyDescent="0.2">
      <c r="A816" s="33"/>
      <c r="B816" s="5">
        <v>5539</v>
      </c>
      <c r="C816" s="49" t="s">
        <v>257</v>
      </c>
      <c r="D816" s="87">
        <v>500</v>
      </c>
      <c r="E816" s="124">
        <v>0</v>
      </c>
      <c r="F816" s="168">
        <f t="shared" si="28"/>
        <v>500</v>
      </c>
      <c r="G816" s="165">
        <f t="shared" si="27"/>
        <v>0</v>
      </c>
    </row>
    <row r="817" spans="1:7" s="6" customFormat="1" x14ac:dyDescent="0.2">
      <c r="A817" s="33"/>
      <c r="B817" s="5">
        <v>5540</v>
      </c>
      <c r="C817" s="49" t="s">
        <v>252</v>
      </c>
      <c r="D817" s="87">
        <v>1000</v>
      </c>
      <c r="E817" s="124">
        <v>0</v>
      </c>
      <c r="F817" s="168">
        <f t="shared" si="28"/>
        <v>1000</v>
      </c>
      <c r="G817" s="165">
        <f t="shared" si="27"/>
        <v>0</v>
      </c>
    </row>
    <row r="818" spans="1:7" s="6" customFormat="1" x14ac:dyDescent="0.2">
      <c r="A818" s="33"/>
      <c r="B818" s="22">
        <v>60</v>
      </c>
      <c r="C818" s="51" t="s">
        <v>90</v>
      </c>
      <c r="D818" s="88">
        <f>SUM(D819)</f>
        <v>320</v>
      </c>
      <c r="E818" s="139">
        <f>SUM(E819)</f>
        <v>38.79</v>
      </c>
      <c r="F818" s="163">
        <f t="shared" si="28"/>
        <v>281.20999999999998</v>
      </c>
      <c r="G818" s="179">
        <f t="shared" si="27"/>
        <v>0.12121875</v>
      </c>
    </row>
    <row r="819" spans="1:7" x14ac:dyDescent="0.2">
      <c r="A819" s="35"/>
      <c r="B819" s="20">
        <v>601</v>
      </c>
      <c r="C819" s="54" t="s">
        <v>233</v>
      </c>
      <c r="D819" s="87">
        <v>320</v>
      </c>
      <c r="E819" s="124">
        <v>38.79</v>
      </c>
      <c r="F819" s="168">
        <f t="shared" si="28"/>
        <v>281.20999999999998</v>
      </c>
      <c r="G819" s="165">
        <f t="shared" si="27"/>
        <v>0.12121875</v>
      </c>
    </row>
    <row r="820" spans="1:7" x14ac:dyDescent="0.2">
      <c r="A820" s="35"/>
      <c r="B820" s="7">
        <v>15</v>
      </c>
      <c r="C820" s="50" t="s">
        <v>283</v>
      </c>
      <c r="D820" s="88">
        <f>SUM(D821)</f>
        <v>60000</v>
      </c>
      <c r="E820" s="139">
        <f>SUM(E821)</f>
        <v>2953.19</v>
      </c>
      <c r="F820" s="163">
        <f t="shared" si="28"/>
        <v>57046.81</v>
      </c>
      <c r="G820" s="179">
        <f t="shared" si="27"/>
        <v>4.9219833333333338E-2</v>
      </c>
    </row>
    <row r="821" spans="1:7" x14ac:dyDescent="0.2">
      <c r="A821" s="35"/>
      <c r="B821" s="5">
        <v>1551</v>
      </c>
      <c r="C821" s="49" t="s">
        <v>255</v>
      </c>
      <c r="D821" s="87">
        <f>SUM(D822:D823)</f>
        <v>60000</v>
      </c>
      <c r="E821" s="149">
        <f>SUM(E822:E823)</f>
        <v>2953.19</v>
      </c>
      <c r="F821" s="168">
        <f t="shared" si="28"/>
        <v>57046.81</v>
      </c>
      <c r="G821" s="165">
        <f t="shared" si="27"/>
        <v>4.9219833333333338E-2</v>
      </c>
    </row>
    <row r="822" spans="1:7" ht="25.5" x14ac:dyDescent="0.2">
      <c r="A822" s="35"/>
      <c r="B822" s="5"/>
      <c r="C822" s="65" t="s">
        <v>347</v>
      </c>
      <c r="D822" s="87">
        <v>60000</v>
      </c>
      <c r="E822" s="124"/>
      <c r="F822" s="168">
        <f t="shared" si="28"/>
        <v>60000</v>
      </c>
      <c r="G822" s="165">
        <f t="shared" si="27"/>
        <v>0</v>
      </c>
    </row>
    <row r="823" spans="1:7" ht="25.5" x14ac:dyDescent="0.2">
      <c r="A823" s="35"/>
      <c r="B823" s="5"/>
      <c r="C823" s="65" t="s">
        <v>423</v>
      </c>
      <c r="D823" s="87">
        <v>0</v>
      </c>
      <c r="E823" s="124">
        <v>2953.19</v>
      </c>
      <c r="F823" s="168">
        <f t="shared" si="28"/>
        <v>-2953.19</v>
      </c>
      <c r="G823" s="165"/>
    </row>
    <row r="824" spans="1:7" x14ac:dyDescent="0.2">
      <c r="A824" s="33" t="s">
        <v>66</v>
      </c>
      <c r="B824" s="9" t="s">
        <v>418</v>
      </c>
      <c r="C824" s="74"/>
      <c r="D824" s="91">
        <f>SUM(D825)</f>
        <v>0</v>
      </c>
      <c r="E824" s="126">
        <f>SUM(E825)</f>
        <v>417.7</v>
      </c>
      <c r="F824" s="163">
        <f t="shared" si="28"/>
        <v>-417.7</v>
      </c>
      <c r="G824" s="165"/>
    </row>
    <row r="825" spans="1:7" x14ac:dyDescent="0.2">
      <c r="A825" s="35"/>
      <c r="B825" s="7">
        <v>55</v>
      </c>
      <c r="C825" s="50" t="s">
        <v>24</v>
      </c>
      <c r="D825" s="91">
        <f>SUM(D826)</f>
        <v>0</v>
      </c>
      <c r="E825" s="126">
        <f>SUM(E826)</f>
        <v>417.7</v>
      </c>
      <c r="F825" s="163">
        <f t="shared" si="28"/>
        <v>-417.7</v>
      </c>
      <c r="G825" s="165"/>
    </row>
    <row r="826" spans="1:7" x14ac:dyDescent="0.2">
      <c r="A826" s="35"/>
      <c r="B826" s="19">
        <v>5525</v>
      </c>
      <c r="C826" s="54" t="s">
        <v>46</v>
      </c>
      <c r="D826" s="92">
        <f>SUM(D827:D828)</f>
        <v>0</v>
      </c>
      <c r="E826" s="124">
        <f>SUM(E827:E828)</f>
        <v>417.7</v>
      </c>
      <c r="F826" s="168">
        <f t="shared" si="28"/>
        <v>-417.7</v>
      </c>
      <c r="G826" s="165"/>
    </row>
    <row r="827" spans="1:7" ht="38.25" x14ac:dyDescent="0.2">
      <c r="A827" s="35"/>
      <c r="B827" s="19" t="s">
        <v>419</v>
      </c>
      <c r="C827" s="132" t="s">
        <v>420</v>
      </c>
      <c r="D827" s="87">
        <v>0</v>
      </c>
      <c r="E827" s="124">
        <v>117.7</v>
      </c>
      <c r="F827" s="168">
        <f t="shared" si="28"/>
        <v>-117.7</v>
      </c>
      <c r="G827" s="165"/>
    </row>
    <row r="828" spans="1:7" ht="38.25" x14ac:dyDescent="0.2">
      <c r="A828" s="35"/>
      <c r="B828" s="19" t="s">
        <v>421</v>
      </c>
      <c r="C828" s="132" t="s">
        <v>411</v>
      </c>
      <c r="D828" s="87">
        <v>0</v>
      </c>
      <c r="E828" s="124">
        <v>300</v>
      </c>
      <c r="F828" s="168">
        <f t="shared" si="28"/>
        <v>-300</v>
      </c>
      <c r="G828" s="165"/>
    </row>
    <row r="829" spans="1:7" x14ac:dyDescent="0.2">
      <c r="A829" s="33" t="s">
        <v>66</v>
      </c>
      <c r="B829" s="9" t="s">
        <v>206</v>
      </c>
      <c r="C829" s="74"/>
      <c r="D829" s="88">
        <f>SUM(D830)</f>
        <v>102800</v>
      </c>
      <c r="E829" s="139">
        <f>SUM(E830)</f>
        <v>11201.35</v>
      </c>
      <c r="F829" s="163">
        <f t="shared" si="28"/>
        <v>91598.65</v>
      </c>
      <c r="G829" s="179">
        <f t="shared" si="27"/>
        <v>0.1089625486381323</v>
      </c>
    </row>
    <row r="830" spans="1:7" s="6" customFormat="1" x14ac:dyDescent="0.2">
      <c r="A830" s="33"/>
      <c r="B830" s="7">
        <v>55</v>
      </c>
      <c r="C830" s="50" t="s">
        <v>24</v>
      </c>
      <c r="D830" s="88">
        <f>SUM(D831)</f>
        <v>102800</v>
      </c>
      <c r="E830" s="139">
        <f>SUM(E831)</f>
        <v>11201.35</v>
      </c>
      <c r="F830" s="163">
        <f t="shared" si="28"/>
        <v>91598.65</v>
      </c>
      <c r="G830" s="179">
        <f t="shared" si="27"/>
        <v>0.1089625486381323</v>
      </c>
    </row>
    <row r="831" spans="1:7" s="6" customFormat="1" x14ac:dyDescent="0.2">
      <c r="A831" s="33"/>
      <c r="B831" s="5">
        <v>5524</v>
      </c>
      <c r="C831" s="49" t="s">
        <v>31</v>
      </c>
      <c r="D831" s="87">
        <v>102800</v>
      </c>
      <c r="E831" s="124">
        <v>11201.35</v>
      </c>
      <c r="F831" s="168">
        <f t="shared" si="28"/>
        <v>91598.65</v>
      </c>
      <c r="G831" s="165">
        <f t="shared" si="27"/>
        <v>0.1089625486381323</v>
      </c>
    </row>
    <row r="832" spans="1:7" s="6" customFormat="1" x14ac:dyDescent="0.2">
      <c r="A832" s="33" t="s">
        <v>82</v>
      </c>
      <c r="B832" s="7" t="s">
        <v>449</v>
      </c>
      <c r="C832" s="72"/>
      <c r="D832" s="88">
        <f>SUM(D833+D835)</f>
        <v>209300</v>
      </c>
      <c r="E832" s="139">
        <f>SUM(E833+E835)</f>
        <v>26889.279999999999</v>
      </c>
      <c r="F832" s="163">
        <f t="shared" si="28"/>
        <v>182410.72</v>
      </c>
      <c r="G832" s="179">
        <f t="shared" si="27"/>
        <v>0.12847243191591018</v>
      </c>
    </row>
    <row r="833" spans="1:7" s="6" customFormat="1" ht="25.5" x14ac:dyDescent="0.2">
      <c r="A833" s="33"/>
      <c r="B833" s="21">
        <v>413</v>
      </c>
      <c r="C833" s="69" t="s">
        <v>151</v>
      </c>
      <c r="D833" s="98">
        <f>SUM(D834)</f>
        <v>4100</v>
      </c>
      <c r="E833" s="143">
        <f>SUM(E834)</f>
        <v>475.5</v>
      </c>
      <c r="F833" s="163">
        <f t="shared" si="28"/>
        <v>3624.5</v>
      </c>
      <c r="G833" s="179">
        <f t="shared" si="27"/>
        <v>0.11597560975609757</v>
      </c>
    </row>
    <row r="834" spans="1:7" x14ac:dyDescent="0.2">
      <c r="A834" s="35"/>
      <c r="B834" s="19">
        <v>4134</v>
      </c>
      <c r="C834" s="67" t="s">
        <v>258</v>
      </c>
      <c r="D834" s="99">
        <v>4100</v>
      </c>
      <c r="E834" s="124">
        <v>475.5</v>
      </c>
      <c r="F834" s="168">
        <f t="shared" si="28"/>
        <v>3624.5</v>
      </c>
      <c r="G834" s="165">
        <f t="shared" si="27"/>
        <v>0.11597560975609757</v>
      </c>
    </row>
    <row r="835" spans="1:7" s="6" customFormat="1" x14ac:dyDescent="0.2">
      <c r="A835" s="33"/>
      <c r="B835" s="22">
        <v>55</v>
      </c>
      <c r="C835" s="51" t="s">
        <v>24</v>
      </c>
      <c r="D835" s="100">
        <f>SUM(D836)</f>
        <v>205200</v>
      </c>
      <c r="E835" s="142">
        <f>SUM(E836)</f>
        <v>26413.78</v>
      </c>
      <c r="F835" s="163">
        <f t="shared" si="28"/>
        <v>178786.22</v>
      </c>
      <c r="G835" s="179">
        <f t="shared" si="27"/>
        <v>0.12872212475633527</v>
      </c>
    </row>
    <row r="836" spans="1:7" s="6" customFormat="1" x14ac:dyDescent="0.2">
      <c r="A836" s="33"/>
      <c r="B836" s="5">
        <v>5540</v>
      </c>
      <c r="C836" s="49" t="s">
        <v>252</v>
      </c>
      <c r="D836" s="101">
        <v>205200</v>
      </c>
      <c r="E836" s="124">
        <v>26413.78</v>
      </c>
      <c r="F836" s="168">
        <f t="shared" si="28"/>
        <v>178786.22</v>
      </c>
      <c r="G836" s="165">
        <f t="shared" ref="G836:G899" si="29">SUM(E836/D836)</f>
        <v>0.12872212475633527</v>
      </c>
    </row>
    <row r="837" spans="1:7" s="6" customFormat="1" x14ac:dyDescent="0.2">
      <c r="A837" s="33" t="s">
        <v>291</v>
      </c>
      <c r="B837" s="7" t="s">
        <v>292</v>
      </c>
      <c r="C837" s="50"/>
      <c r="D837" s="100">
        <f>SUM(D838+D842+D846+D850+D853+D864+D873)</f>
        <v>132748</v>
      </c>
      <c r="E837" s="142">
        <f>SUM(E838+E842+E846+E850+E853+E864+E873)</f>
        <v>11753.05</v>
      </c>
      <c r="F837" s="163">
        <f t="shared" si="28"/>
        <v>120994.95</v>
      </c>
      <c r="G837" s="179">
        <f t="shared" si="29"/>
        <v>8.8536550456504048E-2</v>
      </c>
    </row>
    <row r="838" spans="1:7" s="6" customFormat="1" x14ac:dyDescent="0.2">
      <c r="A838" s="33" t="s">
        <v>291</v>
      </c>
      <c r="B838" s="7" t="s">
        <v>293</v>
      </c>
      <c r="C838" s="72"/>
      <c r="D838" s="100">
        <f>SUM(D839)</f>
        <v>2600</v>
      </c>
      <c r="E838" s="142">
        <f>SUM(E839)</f>
        <v>306.07</v>
      </c>
      <c r="F838" s="163">
        <f t="shared" si="28"/>
        <v>2293.9299999999998</v>
      </c>
      <c r="G838" s="179">
        <f t="shared" si="29"/>
        <v>0.11771923076923077</v>
      </c>
    </row>
    <row r="839" spans="1:7" s="6" customFormat="1" x14ac:dyDescent="0.2">
      <c r="A839" s="33"/>
      <c r="B839" s="7">
        <v>55</v>
      </c>
      <c r="C839" s="50" t="s">
        <v>24</v>
      </c>
      <c r="D839" s="100">
        <f>SUM(D840:D841)</f>
        <v>2600</v>
      </c>
      <c r="E839" s="142">
        <f>SUM(E840:E841)</f>
        <v>306.07</v>
      </c>
      <c r="F839" s="163">
        <f t="shared" si="28"/>
        <v>2293.9299999999998</v>
      </c>
      <c r="G839" s="179">
        <f t="shared" si="29"/>
        <v>0.11771923076923077</v>
      </c>
    </row>
    <row r="840" spans="1:7" s="6" customFormat="1" x14ac:dyDescent="0.2">
      <c r="A840" s="33"/>
      <c r="B840" s="5">
        <v>5521</v>
      </c>
      <c r="C840" s="49" t="s">
        <v>294</v>
      </c>
      <c r="D840" s="101">
        <v>2000</v>
      </c>
      <c r="E840" s="124">
        <v>198.24</v>
      </c>
      <c r="F840" s="168">
        <f t="shared" ref="F840:F903" si="30">SUM(D840-E840)</f>
        <v>1801.76</v>
      </c>
      <c r="G840" s="165">
        <f t="shared" si="29"/>
        <v>9.912E-2</v>
      </c>
    </row>
    <row r="841" spans="1:7" s="6" customFormat="1" x14ac:dyDescent="0.2">
      <c r="A841" s="33"/>
      <c r="B841" s="5">
        <v>5521</v>
      </c>
      <c r="C841" s="49" t="s">
        <v>346</v>
      </c>
      <c r="D841" s="101">
        <v>600</v>
      </c>
      <c r="E841" s="124">
        <v>107.83</v>
      </c>
      <c r="F841" s="168">
        <f t="shared" si="30"/>
        <v>492.17</v>
      </c>
      <c r="G841" s="165">
        <f t="shared" si="29"/>
        <v>0.17971666666666666</v>
      </c>
    </row>
    <row r="842" spans="1:7" s="6" customFormat="1" x14ac:dyDescent="0.2">
      <c r="A842" s="33" t="s">
        <v>291</v>
      </c>
      <c r="B842" s="7" t="s">
        <v>295</v>
      </c>
      <c r="C842" s="72"/>
      <c r="D842" s="100">
        <f>SUM(D843)</f>
        <v>1700</v>
      </c>
      <c r="E842" s="142">
        <f>SUM(E843)</f>
        <v>162.16</v>
      </c>
      <c r="F842" s="163">
        <f t="shared" si="30"/>
        <v>1537.84</v>
      </c>
      <c r="G842" s="179">
        <f t="shared" si="29"/>
        <v>9.5388235294117649E-2</v>
      </c>
    </row>
    <row r="843" spans="1:7" s="6" customFormat="1" x14ac:dyDescent="0.2">
      <c r="A843" s="33"/>
      <c r="B843" s="7">
        <v>55</v>
      </c>
      <c r="C843" s="50" t="s">
        <v>24</v>
      </c>
      <c r="D843" s="100">
        <f>SUM(D844:D845)</f>
        <v>1700</v>
      </c>
      <c r="E843" s="142">
        <f>SUM(E844:E845)</f>
        <v>162.16</v>
      </c>
      <c r="F843" s="163">
        <f t="shared" si="30"/>
        <v>1537.84</v>
      </c>
      <c r="G843" s="179">
        <f t="shared" si="29"/>
        <v>9.5388235294117649E-2</v>
      </c>
    </row>
    <row r="844" spans="1:7" s="6" customFormat="1" x14ac:dyDescent="0.2">
      <c r="A844" s="33"/>
      <c r="B844" s="5">
        <v>5521</v>
      </c>
      <c r="C844" s="49" t="s">
        <v>294</v>
      </c>
      <c r="D844" s="101">
        <v>1300</v>
      </c>
      <c r="E844" s="124">
        <v>117.11</v>
      </c>
      <c r="F844" s="168">
        <f t="shared" si="30"/>
        <v>1182.8900000000001</v>
      </c>
      <c r="G844" s="165">
        <f t="shared" si="29"/>
        <v>9.0084615384615388E-2</v>
      </c>
    </row>
    <row r="845" spans="1:7" s="6" customFormat="1" x14ac:dyDescent="0.2">
      <c r="A845" s="33"/>
      <c r="B845" s="5">
        <v>5521</v>
      </c>
      <c r="C845" s="49" t="s">
        <v>346</v>
      </c>
      <c r="D845" s="101">
        <v>400</v>
      </c>
      <c r="E845" s="124">
        <v>45.05</v>
      </c>
      <c r="F845" s="168">
        <f t="shared" si="30"/>
        <v>354.95</v>
      </c>
      <c r="G845" s="165">
        <f t="shared" si="29"/>
        <v>0.11262499999999999</v>
      </c>
    </row>
    <row r="846" spans="1:7" s="6" customFormat="1" x14ac:dyDescent="0.2">
      <c r="A846" s="33" t="s">
        <v>291</v>
      </c>
      <c r="B846" s="7" t="s">
        <v>296</v>
      </c>
      <c r="C846" s="72"/>
      <c r="D846" s="100">
        <f>SUM(D847)</f>
        <v>400</v>
      </c>
      <c r="E846" s="142">
        <f>SUM(E847)</f>
        <v>53.88</v>
      </c>
      <c r="F846" s="163">
        <f t="shared" si="30"/>
        <v>346.12</v>
      </c>
      <c r="G846" s="179">
        <f t="shared" si="29"/>
        <v>0.13470000000000001</v>
      </c>
    </row>
    <row r="847" spans="1:7" s="6" customFormat="1" x14ac:dyDescent="0.2">
      <c r="A847" s="33"/>
      <c r="B847" s="7">
        <v>55</v>
      </c>
      <c r="C847" s="50" t="s">
        <v>24</v>
      </c>
      <c r="D847" s="100">
        <f>SUM(D848:D849)</f>
        <v>400</v>
      </c>
      <c r="E847" s="142">
        <f>SUM(E848:E849)</f>
        <v>53.88</v>
      </c>
      <c r="F847" s="163">
        <f t="shared" si="30"/>
        <v>346.12</v>
      </c>
      <c r="G847" s="179">
        <f t="shared" si="29"/>
        <v>0.13470000000000001</v>
      </c>
    </row>
    <row r="848" spans="1:7" s="6" customFormat="1" x14ac:dyDescent="0.2">
      <c r="A848" s="33"/>
      <c r="B848" s="5">
        <v>5521</v>
      </c>
      <c r="C848" s="49" t="s">
        <v>294</v>
      </c>
      <c r="D848" s="101">
        <v>300</v>
      </c>
      <c r="E848" s="124">
        <v>40.28</v>
      </c>
      <c r="F848" s="168">
        <f t="shared" si="30"/>
        <v>259.72000000000003</v>
      </c>
      <c r="G848" s="165">
        <f t="shared" si="29"/>
        <v>0.13426666666666667</v>
      </c>
    </row>
    <row r="849" spans="1:7" s="6" customFormat="1" x14ac:dyDescent="0.2">
      <c r="A849" s="33"/>
      <c r="B849" s="5">
        <v>5521</v>
      </c>
      <c r="C849" s="49" t="s">
        <v>346</v>
      </c>
      <c r="D849" s="101">
        <v>100</v>
      </c>
      <c r="E849" s="124">
        <v>13.6</v>
      </c>
      <c r="F849" s="168">
        <f t="shared" si="30"/>
        <v>86.4</v>
      </c>
      <c r="G849" s="165">
        <f t="shared" si="29"/>
        <v>0.13600000000000001</v>
      </c>
    </row>
    <row r="850" spans="1:7" s="6" customFormat="1" x14ac:dyDescent="0.2">
      <c r="A850" s="33" t="s">
        <v>291</v>
      </c>
      <c r="B850" s="7" t="s">
        <v>297</v>
      </c>
      <c r="C850" s="72"/>
      <c r="D850" s="100">
        <f>SUM(D851)</f>
        <v>500</v>
      </c>
      <c r="E850" s="142">
        <f>SUM(E851)</f>
        <v>24.38</v>
      </c>
      <c r="F850" s="163">
        <f t="shared" si="30"/>
        <v>475.62</v>
      </c>
      <c r="G850" s="179">
        <f t="shared" si="29"/>
        <v>4.8759999999999998E-2</v>
      </c>
    </row>
    <row r="851" spans="1:7" s="6" customFormat="1" x14ac:dyDescent="0.2">
      <c r="A851" s="33"/>
      <c r="B851" s="7">
        <v>55</v>
      </c>
      <c r="C851" s="50" t="s">
        <v>24</v>
      </c>
      <c r="D851" s="100">
        <f>SUM(D852)</f>
        <v>500</v>
      </c>
      <c r="E851" s="142">
        <f>SUM(E852)</f>
        <v>24.38</v>
      </c>
      <c r="F851" s="163">
        <f t="shared" si="30"/>
        <v>475.62</v>
      </c>
      <c r="G851" s="179">
        <f t="shared" si="29"/>
        <v>4.8759999999999998E-2</v>
      </c>
    </row>
    <row r="852" spans="1:7" s="6" customFormat="1" x14ac:dyDescent="0.2">
      <c r="A852" s="33"/>
      <c r="B852" s="5">
        <v>5521</v>
      </c>
      <c r="C852" s="49" t="s">
        <v>294</v>
      </c>
      <c r="D852" s="101">
        <v>500</v>
      </c>
      <c r="E852" s="124">
        <v>24.38</v>
      </c>
      <c r="F852" s="168">
        <f t="shared" si="30"/>
        <v>475.62</v>
      </c>
      <c r="G852" s="165">
        <f t="shared" si="29"/>
        <v>4.8759999999999998E-2</v>
      </c>
    </row>
    <row r="853" spans="1:7" s="6" customFormat="1" x14ac:dyDescent="0.2">
      <c r="A853" s="33" t="s">
        <v>291</v>
      </c>
      <c r="B853" s="7" t="s">
        <v>298</v>
      </c>
      <c r="C853" s="72"/>
      <c r="D853" s="100">
        <f>SUM(D854+D858)</f>
        <v>18092</v>
      </c>
      <c r="E853" s="142">
        <f>SUM(E854+E858)</f>
        <v>1656.4099999999999</v>
      </c>
      <c r="F853" s="163">
        <f t="shared" si="30"/>
        <v>16435.59</v>
      </c>
      <c r="G853" s="179">
        <f t="shared" si="29"/>
        <v>9.1554830864470471E-2</v>
      </c>
    </row>
    <row r="854" spans="1:7" s="6" customFormat="1" x14ac:dyDescent="0.2">
      <c r="A854" s="33"/>
      <c r="B854" s="7">
        <v>50</v>
      </c>
      <c r="C854" s="50" t="s">
        <v>23</v>
      </c>
      <c r="D854" s="100">
        <f>SUM(D855+D857)</f>
        <v>13089</v>
      </c>
      <c r="E854" s="142">
        <f>SUM(E855+E857)</f>
        <v>1090.76</v>
      </c>
      <c r="F854" s="163">
        <f t="shared" si="30"/>
        <v>11998.24</v>
      </c>
      <c r="G854" s="179">
        <f t="shared" si="29"/>
        <v>8.3334097333638932E-2</v>
      </c>
    </row>
    <row r="855" spans="1:7" s="6" customFormat="1" x14ac:dyDescent="0.2">
      <c r="A855" s="33"/>
      <c r="B855" s="5">
        <v>500</v>
      </c>
      <c r="C855" s="49" t="s">
        <v>228</v>
      </c>
      <c r="D855" s="101">
        <f>SUM(D856)</f>
        <v>9768</v>
      </c>
      <c r="E855" s="161">
        <f>SUM(E856)</f>
        <v>814</v>
      </c>
      <c r="F855" s="168">
        <f t="shared" si="30"/>
        <v>8954</v>
      </c>
      <c r="G855" s="165">
        <f t="shared" si="29"/>
        <v>8.3333333333333329E-2</v>
      </c>
    </row>
    <row r="856" spans="1:7" s="6" customFormat="1" x14ac:dyDescent="0.2">
      <c r="A856" s="33"/>
      <c r="B856" s="5">
        <v>5002</v>
      </c>
      <c r="C856" s="49" t="s">
        <v>236</v>
      </c>
      <c r="D856" s="101">
        <v>9768</v>
      </c>
      <c r="E856" s="124">
        <v>814</v>
      </c>
      <c r="F856" s="168">
        <f t="shared" si="30"/>
        <v>8954</v>
      </c>
      <c r="G856" s="165">
        <f t="shared" si="29"/>
        <v>8.3333333333333329E-2</v>
      </c>
    </row>
    <row r="857" spans="1:7" s="6" customFormat="1" x14ac:dyDescent="0.2">
      <c r="A857" s="33"/>
      <c r="B857" s="5">
        <v>506</v>
      </c>
      <c r="C857" s="49" t="s">
        <v>229</v>
      </c>
      <c r="D857" s="101">
        <v>3321</v>
      </c>
      <c r="E857" s="124">
        <v>276.76</v>
      </c>
      <c r="F857" s="168">
        <f t="shared" si="30"/>
        <v>3044.24</v>
      </c>
      <c r="G857" s="165">
        <f t="shared" si="29"/>
        <v>8.333634447455586E-2</v>
      </c>
    </row>
    <row r="858" spans="1:7" s="6" customFormat="1" x14ac:dyDescent="0.2">
      <c r="A858" s="33"/>
      <c r="B858" s="7">
        <v>55</v>
      </c>
      <c r="C858" s="50" t="s">
        <v>24</v>
      </c>
      <c r="D858" s="100">
        <f>SUM(D859:D863)</f>
        <v>5003</v>
      </c>
      <c r="E858" s="142">
        <f>SUM(E859:E863)</f>
        <v>565.65</v>
      </c>
      <c r="F858" s="163">
        <f t="shared" si="30"/>
        <v>4437.3500000000004</v>
      </c>
      <c r="G858" s="179">
        <f t="shared" si="29"/>
        <v>0.11306216270237857</v>
      </c>
    </row>
    <row r="859" spans="1:7" s="6" customFormat="1" x14ac:dyDescent="0.2">
      <c r="A859" s="33"/>
      <c r="B859" s="5">
        <v>5521</v>
      </c>
      <c r="C859" s="49" t="s">
        <v>292</v>
      </c>
      <c r="D859" s="101">
        <v>3003</v>
      </c>
      <c r="E859" s="124">
        <v>295.5</v>
      </c>
      <c r="F859" s="168">
        <f t="shared" si="30"/>
        <v>2707.5</v>
      </c>
      <c r="G859" s="165">
        <f t="shared" si="29"/>
        <v>9.84015984015984E-2</v>
      </c>
    </row>
    <row r="860" spans="1:7" s="6" customFormat="1" x14ac:dyDescent="0.2">
      <c r="A860" s="33"/>
      <c r="B860" s="5">
        <v>5521</v>
      </c>
      <c r="C860" s="49" t="s">
        <v>294</v>
      </c>
      <c r="D860" s="101">
        <v>500</v>
      </c>
      <c r="E860" s="124">
        <v>25.06</v>
      </c>
      <c r="F860" s="168">
        <f t="shared" si="30"/>
        <v>474.94</v>
      </c>
      <c r="G860" s="165">
        <f t="shared" si="29"/>
        <v>5.0119999999999998E-2</v>
      </c>
    </row>
    <row r="861" spans="1:7" s="6" customFormat="1" x14ac:dyDescent="0.2">
      <c r="A861" s="33"/>
      <c r="B861" s="5">
        <v>5521</v>
      </c>
      <c r="C861" s="49" t="s">
        <v>346</v>
      </c>
      <c r="D861" s="101">
        <v>300</v>
      </c>
      <c r="E861" s="124">
        <v>14.75</v>
      </c>
      <c r="F861" s="168">
        <f t="shared" si="30"/>
        <v>285.25</v>
      </c>
      <c r="G861" s="165">
        <f t="shared" si="29"/>
        <v>4.9166666666666664E-2</v>
      </c>
    </row>
    <row r="862" spans="1:7" s="6" customFormat="1" x14ac:dyDescent="0.2">
      <c r="A862" s="33"/>
      <c r="B862" s="5">
        <v>5521</v>
      </c>
      <c r="C862" s="49" t="s">
        <v>299</v>
      </c>
      <c r="D862" s="101">
        <v>963</v>
      </c>
      <c r="E862" s="124">
        <v>122.74</v>
      </c>
      <c r="F862" s="168">
        <f t="shared" si="30"/>
        <v>840.26</v>
      </c>
      <c r="G862" s="165">
        <f t="shared" si="29"/>
        <v>0.1274558670820353</v>
      </c>
    </row>
    <row r="863" spans="1:7" s="6" customFormat="1" x14ac:dyDescent="0.2">
      <c r="A863" s="33"/>
      <c r="B863" s="5">
        <v>5521</v>
      </c>
      <c r="C863" s="49" t="s">
        <v>300</v>
      </c>
      <c r="D863" s="101">
        <v>237</v>
      </c>
      <c r="E863" s="124">
        <v>107.6</v>
      </c>
      <c r="F863" s="168">
        <f t="shared" si="30"/>
        <v>129.4</v>
      </c>
      <c r="G863" s="165">
        <f t="shared" si="29"/>
        <v>0.4540084388185654</v>
      </c>
    </row>
    <row r="864" spans="1:7" s="6" customFormat="1" x14ac:dyDescent="0.2">
      <c r="A864" s="33" t="s">
        <v>291</v>
      </c>
      <c r="B864" s="7" t="s">
        <v>301</v>
      </c>
      <c r="C864" s="72"/>
      <c r="D864" s="100">
        <f>SUM(D865+D869)</f>
        <v>20588</v>
      </c>
      <c r="E864" s="142">
        <f>SUM(E865+E869)</f>
        <v>1789.1100000000001</v>
      </c>
      <c r="F864" s="163">
        <f t="shared" si="30"/>
        <v>18798.89</v>
      </c>
      <c r="G864" s="179">
        <f t="shared" si="29"/>
        <v>8.6900621721391111E-2</v>
      </c>
    </row>
    <row r="865" spans="1:7" s="6" customFormat="1" x14ac:dyDescent="0.2">
      <c r="A865" s="33"/>
      <c r="B865" s="7">
        <v>50</v>
      </c>
      <c r="C865" s="50" t="s">
        <v>23</v>
      </c>
      <c r="D865" s="100">
        <f>SUM(D866+D868)</f>
        <v>13073</v>
      </c>
      <c r="E865" s="142">
        <f>SUM(E866+E868)</f>
        <v>952.36</v>
      </c>
      <c r="F865" s="163">
        <f t="shared" si="30"/>
        <v>12120.64</v>
      </c>
      <c r="G865" s="179">
        <f t="shared" si="29"/>
        <v>7.2849384227032812E-2</v>
      </c>
    </row>
    <row r="866" spans="1:7" s="6" customFormat="1" x14ac:dyDescent="0.2">
      <c r="A866" s="33"/>
      <c r="B866" s="5">
        <v>500</v>
      </c>
      <c r="C866" s="49" t="s">
        <v>228</v>
      </c>
      <c r="D866" s="101">
        <f>SUM(D867)</f>
        <v>9756</v>
      </c>
      <c r="E866" s="161">
        <f>SUM(E867)</f>
        <v>683.5</v>
      </c>
      <c r="F866" s="168">
        <f t="shared" si="30"/>
        <v>9072.5</v>
      </c>
      <c r="G866" s="165">
        <f t="shared" si="29"/>
        <v>7.005945059450594E-2</v>
      </c>
    </row>
    <row r="867" spans="1:7" s="6" customFormat="1" x14ac:dyDescent="0.2">
      <c r="A867" s="33"/>
      <c r="B867" s="5">
        <v>5002</v>
      </c>
      <c r="C867" s="49" t="s">
        <v>236</v>
      </c>
      <c r="D867" s="101">
        <v>9756</v>
      </c>
      <c r="E867" s="124">
        <v>683.5</v>
      </c>
      <c r="F867" s="168">
        <f t="shared" si="30"/>
        <v>9072.5</v>
      </c>
      <c r="G867" s="165">
        <f t="shared" si="29"/>
        <v>7.005945059450594E-2</v>
      </c>
    </row>
    <row r="868" spans="1:7" s="6" customFormat="1" x14ac:dyDescent="0.2">
      <c r="A868" s="33"/>
      <c r="B868" s="5">
        <v>506</v>
      </c>
      <c r="C868" s="49" t="s">
        <v>229</v>
      </c>
      <c r="D868" s="101">
        <v>3317</v>
      </c>
      <c r="E868" s="124">
        <v>268.86</v>
      </c>
      <c r="F868" s="168">
        <f t="shared" si="30"/>
        <v>3048.14</v>
      </c>
      <c r="G868" s="165">
        <f t="shared" si="29"/>
        <v>8.1055170334639742E-2</v>
      </c>
    </row>
    <row r="869" spans="1:7" s="6" customFormat="1" x14ac:dyDescent="0.2">
      <c r="A869" s="33"/>
      <c r="B869" s="7">
        <v>55</v>
      </c>
      <c r="C869" s="50" t="s">
        <v>24</v>
      </c>
      <c r="D869" s="100">
        <f>SUM(D870:D872)</f>
        <v>7515</v>
      </c>
      <c r="E869" s="142">
        <f>SUM(E870:E872)</f>
        <v>836.75</v>
      </c>
      <c r="F869" s="163">
        <f t="shared" si="30"/>
        <v>6678.25</v>
      </c>
      <c r="G869" s="179">
        <f t="shared" si="29"/>
        <v>0.11134397870924817</v>
      </c>
    </row>
    <row r="870" spans="1:7" s="6" customFormat="1" x14ac:dyDescent="0.2">
      <c r="A870" s="33"/>
      <c r="B870" s="5">
        <v>5521</v>
      </c>
      <c r="C870" s="49" t="s">
        <v>292</v>
      </c>
      <c r="D870" s="101">
        <v>6689</v>
      </c>
      <c r="E870" s="124">
        <v>743.14</v>
      </c>
      <c r="F870" s="168">
        <f t="shared" si="30"/>
        <v>5945.86</v>
      </c>
      <c r="G870" s="165">
        <f t="shared" si="29"/>
        <v>0.11109881895649573</v>
      </c>
    </row>
    <row r="871" spans="1:7" s="6" customFormat="1" x14ac:dyDescent="0.2">
      <c r="A871" s="33"/>
      <c r="B871" s="5">
        <v>5521</v>
      </c>
      <c r="C871" s="49" t="s">
        <v>294</v>
      </c>
      <c r="D871" s="101">
        <v>400</v>
      </c>
      <c r="E871" s="124">
        <v>33.409999999999997</v>
      </c>
      <c r="F871" s="168">
        <f t="shared" si="30"/>
        <v>366.59000000000003</v>
      </c>
      <c r="G871" s="165">
        <f t="shared" si="29"/>
        <v>8.3524999999999988E-2</v>
      </c>
    </row>
    <row r="872" spans="1:7" s="6" customFormat="1" x14ac:dyDescent="0.2">
      <c r="A872" s="33"/>
      <c r="B872" s="5">
        <v>5521</v>
      </c>
      <c r="C872" s="49" t="s">
        <v>299</v>
      </c>
      <c r="D872" s="101">
        <v>426</v>
      </c>
      <c r="E872" s="124">
        <v>60.2</v>
      </c>
      <c r="F872" s="168">
        <f t="shared" si="30"/>
        <v>365.8</v>
      </c>
      <c r="G872" s="165">
        <f t="shared" si="29"/>
        <v>0.14131455399061033</v>
      </c>
    </row>
    <row r="873" spans="1:7" s="6" customFormat="1" x14ac:dyDescent="0.2">
      <c r="A873" s="33" t="s">
        <v>291</v>
      </c>
      <c r="B873" s="7" t="s">
        <v>302</v>
      </c>
      <c r="C873" s="72"/>
      <c r="D873" s="100">
        <f>SUM(D874)</f>
        <v>88868</v>
      </c>
      <c r="E873" s="142">
        <f>SUM(E874)</f>
        <v>7761.04</v>
      </c>
      <c r="F873" s="163">
        <f t="shared" si="30"/>
        <v>81106.960000000006</v>
      </c>
      <c r="G873" s="179">
        <f t="shared" si="29"/>
        <v>8.7332223072422013E-2</v>
      </c>
    </row>
    <row r="874" spans="1:7" s="6" customFormat="1" x14ac:dyDescent="0.2">
      <c r="A874" s="33"/>
      <c r="B874" s="7">
        <v>55</v>
      </c>
      <c r="C874" s="50" t="s">
        <v>24</v>
      </c>
      <c r="D874" s="100">
        <f>SUM(D875:D876)</f>
        <v>88868</v>
      </c>
      <c r="E874" s="142">
        <f>SUM(E875:E876)</f>
        <v>7761.04</v>
      </c>
      <c r="F874" s="163">
        <f t="shared" si="30"/>
        <v>81106.960000000006</v>
      </c>
      <c r="G874" s="179">
        <f t="shared" si="29"/>
        <v>8.7332223072422013E-2</v>
      </c>
    </row>
    <row r="875" spans="1:7" s="6" customFormat="1" x14ac:dyDescent="0.2">
      <c r="A875" s="33"/>
      <c r="B875" s="5">
        <v>5521</v>
      </c>
      <c r="C875" s="49" t="s">
        <v>292</v>
      </c>
      <c r="D875" s="101">
        <v>85268</v>
      </c>
      <c r="E875" s="124">
        <v>7561.04</v>
      </c>
      <c r="F875" s="168">
        <f t="shared" si="30"/>
        <v>77706.960000000006</v>
      </c>
      <c r="G875" s="165">
        <f t="shared" si="29"/>
        <v>8.8673828399868648E-2</v>
      </c>
    </row>
    <row r="876" spans="1:7" s="6" customFormat="1" x14ac:dyDescent="0.2">
      <c r="A876" s="33"/>
      <c r="B876" s="5">
        <v>5521</v>
      </c>
      <c r="C876" s="49" t="s">
        <v>299</v>
      </c>
      <c r="D876" s="101">
        <v>3600</v>
      </c>
      <c r="E876" s="124">
        <v>200</v>
      </c>
      <c r="F876" s="168">
        <f t="shared" si="30"/>
        <v>3400</v>
      </c>
      <c r="G876" s="165">
        <f t="shared" si="29"/>
        <v>5.5555555555555552E-2</v>
      </c>
    </row>
    <row r="877" spans="1:7" s="6" customFormat="1" x14ac:dyDescent="0.2">
      <c r="A877" s="33" t="s">
        <v>83</v>
      </c>
      <c r="B877" s="14" t="s">
        <v>450</v>
      </c>
      <c r="C877" s="74"/>
      <c r="D877" s="88">
        <f>SUM(D878+D880)</f>
        <v>5200</v>
      </c>
      <c r="E877" s="139">
        <f>SUM(E878+E880)</f>
        <v>0</v>
      </c>
      <c r="F877" s="163">
        <f t="shared" si="30"/>
        <v>5200</v>
      </c>
      <c r="G877" s="179">
        <f t="shared" si="29"/>
        <v>0</v>
      </c>
    </row>
    <row r="878" spans="1:7" s="6" customFormat="1" ht="25.5" x14ac:dyDescent="0.2">
      <c r="A878" s="33"/>
      <c r="B878" s="21">
        <v>413</v>
      </c>
      <c r="C878" s="69" t="s">
        <v>151</v>
      </c>
      <c r="D878" s="98">
        <f>SUM(D879)</f>
        <v>4000</v>
      </c>
      <c r="E878" s="143">
        <f>SUM(E879)</f>
        <v>0</v>
      </c>
      <c r="F878" s="163">
        <f t="shared" si="30"/>
        <v>4000</v>
      </c>
      <c r="G878" s="179">
        <f t="shared" si="29"/>
        <v>0</v>
      </c>
    </row>
    <row r="879" spans="1:7" s="6" customFormat="1" x14ac:dyDescent="0.2">
      <c r="A879" s="33"/>
      <c r="B879" s="19">
        <v>4134</v>
      </c>
      <c r="C879" s="67" t="s">
        <v>259</v>
      </c>
      <c r="D879" s="99">
        <v>4000</v>
      </c>
      <c r="E879" s="124">
        <v>0</v>
      </c>
      <c r="F879" s="168">
        <f t="shared" si="30"/>
        <v>4000</v>
      </c>
      <c r="G879" s="165">
        <f t="shared" si="29"/>
        <v>0</v>
      </c>
    </row>
    <row r="880" spans="1:7" s="6" customFormat="1" x14ac:dyDescent="0.2">
      <c r="A880" s="33"/>
      <c r="B880" s="22">
        <v>55</v>
      </c>
      <c r="C880" s="51" t="s">
        <v>24</v>
      </c>
      <c r="D880" s="100">
        <f>SUM(D881)</f>
        <v>1200</v>
      </c>
      <c r="E880" s="142">
        <f>SUM(E881)</f>
        <v>0</v>
      </c>
      <c r="F880" s="163">
        <f t="shared" si="30"/>
        <v>1200</v>
      </c>
      <c r="G880" s="179">
        <f t="shared" si="29"/>
        <v>0</v>
      </c>
    </row>
    <row r="881" spans="1:7" s="6" customFormat="1" x14ac:dyDescent="0.2">
      <c r="A881" s="33"/>
      <c r="B881" s="5">
        <v>5525</v>
      </c>
      <c r="C881" s="49" t="s">
        <v>46</v>
      </c>
      <c r="D881" s="101">
        <f>SUM(D882:D883)</f>
        <v>1200</v>
      </c>
      <c r="E881" s="161">
        <f>SUM(E882:E883)</f>
        <v>0</v>
      </c>
      <c r="F881" s="168">
        <f t="shared" si="30"/>
        <v>1200</v>
      </c>
      <c r="G881" s="165">
        <f t="shared" si="29"/>
        <v>0</v>
      </c>
    </row>
    <row r="882" spans="1:7" s="6" customFormat="1" x14ac:dyDescent="0.2">
      <c r="A882" s="33"/>
      <c r="B882" s="22"/>
      <c r="C882" s="67" t="s">
        <v>2</v>
      </c>
      <c r="D882" s="101">
        <v>900</v>
      </c>
      <c r="E882" s="124">
        <v>0</v>
      </c>
      <c r="F882" s="168">
        <f t="shared" si="30"/>
        <v>900</v>
      </c>
      <c r="G882" s="165">
        <f t="shared" si="29"/>
        <v>0</v>
      </c>
    </row>
    <row r="883" spans="1:7" s="6" customFormat="1" ht="13.5" thickBot="1" x14ac:dyDescent="0.25">
      <c r="A883" s="33"/>
      <c r="B883" s="22"/>
      <c r="C883" s="67" t="s">
        <v>453</v>
      </c>
      <c r="D883" s="101">
        <v>300</v>
      </c>
      <c r="E883" s="124">
        <v>0</v>
      </c>
      <c r="F883" s="168">
        <f t="shared" si="30"/>
        <v>300</v>
      </c>
      <c r="G883" s="165">
        <f t="shared" si="29"/>
        <v>0</v>
      </c>
    </row>
    <row r="884" spans="1:7" ht="13.5" thickBot="1" x14ac:dyDescent="0.25">
      <c r="A884" s="44" t="s">
        <v>84</v>
      </c>
      <c r="B884" s="4" t="s">
        <v>182</v>
      </c>
      <c r="C884" s="183"/>
      <c r="D884" s="112">
        <f>SUM(D885+D892+D906+D921+D946+D951+D955+D962)</f>
        <v>430806</v>
      </c>
      <c r="E884" s="138">
        <f>SUM(E885+E892+E906+E921+E946+E951+E955+E962)</f>
        <v>39893.83</v>
      </c>
      <c r="F884" s="177">
        <f t="shared" si="30"/>
        <v>390912.17</v>
      </c>
      <c r="G884" s="175">
        <f t="shared" si="29"/>
        <v>9.2602772477634945E-2</v>
      </c>
    </row>
    <row r="885" spans="1:7" s="6" customFormat="1" x14ac:dyDescent="0.2">
      <c r="A885" s="33" t="s">
        <v>100</v>
      </c>
      <c r="B885" s="7" t="s">
        <v>183</v>
      </c>
      <c r="C885" s="72"/>
      <c r="D885" s="88">
        <f>SUM(D886+D889)</f>
        <v>61282</v>
      </c>
      <c r="E885" s="139">
        <f>SUM(E886+E889)</f>
        <v>5801.0199999999995</v>
      </c>
      <c r="F885" s="163">
        <f t="shared" si="30"/>
        <v>55480.98</v>
      </c>
      <c r="G885" s="179">
        <f t="shared" si="29"/>
        <v>9.4661075030188307E-2</v>
      </c>
    </row>
    <row r="886" spans="1:7" s="6" customFormat="1" ht="25.5" x14ac:dyDescent="0.2">
      <c r="A886" s="33"/>
      <c r="B886" s="21">
        <v>413</v>
      </c>
      <c r="C886" s="69" t="s">
        <v>151</v>
      </c>
      <c r="D886" s="98">
        <f>SUM(D887:D888)</f>
        <v>54882</v>
      </c>
      <c r="E886" s="143">
        <f>SUM(E887:E888)</f>
        <v>5090.6899999999996</v>
      </c>
      <c r="F886" s="163">
        <f t="shared" si="30"/>
        <v>49791.31</v>
      </c>
      <c r="G886" s="179">
        <f t="shared" si="29"/>
        <v>9.2757005940016762E-2</v>
      </c>
    </row>
    <row r="887" spans="1:7" x14ac:dyDescent="0.2">
      <c r="A887" s="35"/>
      <c r="B887" s="19">
        <v>4133</v>
      </c>
      <c r="C887" s="67" t="s">
        <v>101</v>
      </c>
      <c r="D887" s="99">
        <v>35874</v>
      </c>
      <c r="E887" s="124">
        <v>3559.49</v>
      </c>
      <c r="F887" s="168">
        <f t="shared" si="30"/>
        <v>32314.510000000002</v>
      </c>
      <c r="G887" s="165">
        <f t="shared" si="29"/>
        <v>9.9221999219490431E-2</v>
      </c>
    </row>
    <row r="888" spans="1:7" x14ac:dyDescent="0.2">
      <c r="A888" s="35"/>
      <c r="B888" s="19">
        <v>4137</v>
      </c>
      <c r="C888" s="67" t="s">
        <v>13</v>
      </c>
      <c r="D888" s="99">
        <v>19008</v>
      </c>
      <c r="E888" s="124">
        <v>1531.2</v>
      </c>
      <c r="F888" s="168">
        <f t="shared" si="30"/>
        <v>17476.8</v>
      </c>
      <c r="G888" s="165">
        <f t="shared" si="29"/>
        <v>8.0555555555555561E-2</v>
      </c>
    </row>
    <row r="889" spans="1:7" s="6" customFormat="1" x14ac:dyDescent="0.2">
      <c r="A889" s="33"/>
      <c r="B889" s="22">
        <v>55</v>
      </c>
      <c r="C889" s="51" t="s">
        <v>24</v>
      </c>
      <c r="D889" s="100">
        <f>SUM(D890:D891)</f>
        <v>6400</v>
      </c>
      <c r="E889" s="142">
        <f>SUM(E890:E891)</f>
        <v>710.33</v>
      </c>
      <c r="F889" s="163">
        <f t="shared" si="30"/>
        <v>5689.67</v>
      </c>
      <c r="G889" s="179">
        <f t="shared" si="29"/>
        <v>0.11098906250000001</v>
      </c>
    </row>
    <row r="890" spans="1:7" x14ac:dyDescent="0.2">
      <c r="A890" s="35"/>
      <c r="B890" s="5">
        <v>5513</v>
      </c>
      <c r="C890" s="49" t="s">
        <v>28</v>
      </c>
      <c r="D890" s="101">
        <v>400</v>
      </c>
      <c r="E890" s="124">
        <v>0</v>
      </c>
      <c r="F890" s="168">
        <f t="shared" si="30"/>
        <v>400</v>
      </c>
      <c r="G890" s="165">
        <f t="shared" si="29"/>
        <v>0</v>
      </c>
    </row>
    <row r="891" spans="1:7" x14ac:dyDescent="0.2">
      <c r="A891" s="35"/>
      <c r="B891" s="20">
        <v>5526</v>
      </c>
      <c r="C891" s="54" t="s">
        <v>8</v>
      </c>
      <c r="D891" s="101">
        <v>6000</v>
      </c>
      <c r="E891" s="124">
        <v>710.33</v>
      </c>
      <c r="F891" s="168">
        <f t="shared" si="30"/>
        <v>5289.67</v>
      </c>
      <c r="G891" s="165">
        <f t="shared" si="29"/>
        <v>0.11838833333333335</v>
      </c>
    </row>
    <row r="892" spans="1:7" s="6" customFormat="1" x14ac:dyDescent="0.2">
      <c r="A892" s="33" t="s">
        <v>85</v>
      </c>
      <c r="B892" s="7" t="s">
        <v>451</v>
      </c>
      <c r="C892" s="72"/>
      <c r="D892" s="100">
        <f>SUM(D893+D896)</f>
        <v>81946</v>
      </c>
      <c r="E892" s="142">
        <f>SUM(E893+E896)</f>
        <v>12375.5</v>
      </c>
      <c r="F892" s="163">
        <f t="shared" si="30"/>
        <v>69570.5</v>
      </c>
      <c r="G892" s="179">
        <f t="shared" si="29"/>
        <v>0.15102018402362533</v>
      </c>
    </row>
    <row r="893" spans="1:7" s="6" customFormat="1" x14ac:dyDescent="0.2">
      <c r="A893" s="33" t="s">
        <v>85</v>
      </c>
      <c r="B893" s="7" t="s">
        <v>184</v>
      </c>
      <c r="C893" s="72"/>
      <c r="D893" s="88">
        <f>SUM(D894)</f>
        <v>60032</v>
      </c>
      <c r="E893" s="139">
        <f>SUM(E894)</f>
        <v>9336.67</v>
      </c>
      <c r="F893" s="163">
        <f t="shared" si="30"/>
        <v>50695.33</v>
      </c>
      <c r="G893" s="179">
        <f t="shared" si="29"/>
        <v>0.1555282182835821</v>
      </c>
    </row>
    <row r="894" spans="1:7" s="6" customFormat="1" x14ac:dyDescent="0.2">
      <c r="A894" s="33"/>
      <c r="B894" s="22">
        <v>55</v>
      </c>
      <c r="C894" s="51" t="s">
        <v>24</v>
      </c>
      <c r="D894" s="100">
        <f>SUM(D895)</f>
        <v>60032</v>
      </c>
      <c r="E894" s="142">
        <f>SUM(E895)</f>
        <v>9336.67</v>
      </c>
      <c r="F894" s="163">
        <f t="shared" si="30"/>
        <v>50695.33</v>
      </c>
      <c r="G894" s="179">
        <f t="shared" si="29"/>
        <v>0.1555282182835821</v>
      </c>
    </row>
    <row r="895" spans="1:7" s="6" customFormat="1" x14ac:dyDescent="0.2">
      <c r="A895" s="33"/>
      <c r="B895" s="20">
        <v>5526</v>
      </c>
      <c r="C895" s="54" t="s">
        <v>8</v>
      </c>
      <c r="D895" s="101">
        <v>60032</v>
      </c>
      <c r="E895" s="124">
        <v>9336.67</v>
      </c>
      <c r="F895" s="168">
        <f t="shared" si="30"/>
        <v>50695.33</v>
      </c>
      <c r="G895" s="165">
        <f t="shared" si="29"/>
        <v>0.1555282182835821</v>
      </c>
    </row>
    <row r="896" spans="1:7" x14ac:dyDescent="0.2">
      <c r="A896" s="33" t="s">
        <v>85</v>
      </c>
      <c r="B896" s="7" t="s">
        <v>304</v>
      </c>
      <c r="C896" s="72"/>
      <c r="D896" s="88">
        <f>SUM(D897+D901)</f>
        <v>21914</v>
      </c>
      <c r="E896" s="139">
        <f>SUM(E897+E901)</f>
        <v>3038.83</v>
      </c>
      <c r="F896" s="163">
        <f t="shared" si="30"/>
        <v>18875.169999999998</v>
      </c>
      <c r="G896" s="179">
        <f t="shared" si="29"/>
        <v>0.13867071278634663</v>
      </c>
    </row>
    <row r="897" spans="1:7" s="6" customFormat="1" x14ac:dyDescent="0.2">
      <c r="A897" s="33"/>
      <c r="B897" s="7">
        <v>50</v>
      </c>
      <c r="C897" s="50" t="s">
        <v>23</v>
      </c>
      <c r="D897" s="88">
        <f>SUM(D898+D900)</f>
        <v>12944</v>
      </c>
      <c r="E897" s="139">
        <f>SUM(E898+E900)</f>
        <v>1061.0899999999999</v>
      </c>
      <c r="F897" s="163">
        <f t="shared" si="30"/>
        <v>11882.91</v>
      </c>
      <c r="G897" s="179">
        <f t="shared" si="29"/>
        <v>8.1975432632880096E-2</v>
      </c>
    </row>
    <row r="898" spans="1:7" s="6" customFormat="1" x14ac:dyDescent="0.2">
      <c r="A898" s="33"/>
      <c r="B898" s="5">
        <v>500</v>
      </c>
      <c r="C898" s="49" t="s">
        <v>228</v>
      </c>
      <c r="D898" s="87">
        <f>SUM(D899)</f>
        <v>9660</v>
      </c>
      <c r="E898" s="149">
        <f>SUM(E899)</f>
        <v>802.91</v>
      </c>
      <c r="F898" s="168">
        <f t="shared" si="30"/>
        <v>8857.09</v>
      </c>
      <c r="G898" s="165">
        <f t="shared" si="29"/>
        <v>8.3116977225672878E-2</v>
      </c>
    </row>
    <row r="899" spans="1:7" s="6" customFormat="1" x14ac:dyDescent="0.2">
      <c r="A899" s="33"/>
      <c r="B899" s="5">
        <v>5002</v>
      </c>
      <c r="C899" s="49" t="s">
        <v>236</v>
      </c>
      <c r="D899" s="87">
        <v>9660</v>
      </c>
      <c r="E899" s="124">
        <v>802.91</v>
      </c>
      <c r="F899" s="168">
        <f t="shared" si="30"/>
        <v>8857.09</v>
      </c>
      <c r="G899" s="165">
        <f t="shared" si="29"/>
        <v>8.3116977225672878E-2</v>
      </c>
    </row>
    <row r="900" spans="1:7" s="6" customFormat="1" x14ac:dyDescent="0.2">
      <c r="A900" s="33"/>
      <c r="B900" s="5">
        <v>506</v>
      </c>
      <c r="C900" s="49" t="s">
        <v>229</v>
      </c>
      <c r="D900" s="87">
        <v>3284</v>
      </c>
      <c r="E900" s="124">
        <v>258.18</v>
      </c>
      <c r="F900" s="168">
        <f t="shared" si="30"/>
        <v>3025.82</v>
      </c>
      <c r="G900" s="165">
        <f t="shared" ref="G900:G963" si="31">SUM(E900/D900)</f>
        <v>7.8617539585870894E-2</v>
      </c>
    </row>
    <row r="901" spans="1:7" s="6" customFormat="1" x14ac:dyDescent="0.2">
      <c r="A901" s="33"/>
      <c r="B901" s="22">
        <v>55</v>
      </c>
      <c r="C901" s="51" t="s">
        <v>24</v>
      </c>
      <c r="D901" s="100">
        <f>SUM(D902:D905)</f>
        <v>8970</v>
      </c>
      <c r="E901" s="142">
        <f>SUM(E902:E905)</f>
        <v>1977.74</v>
      </c>
      <c r="F901" s="163">
        <f t="shared" si="30"/>
        <v>6992.26</v>
      </c>
      <c r="G901" s="179">
        <f t="shared" si="31"/>
        <v>0.22048383500557414</v>
      </c>
    </row>
    <row r="902" spans="1:7" s="6" customFormat="1" x14ac:dyDescent="0.2">
      <c r="A902" s="33"/>
      <c r="B902" s="5">
        <v>5500</v>
      </c>
      <c r="C902" s="49" t="s">
        <v>25</v>
      </c>
      <c r="D902" s="101">
        <v>290</v>
      </c>
      <c r="E902" s="124">
        <v>40.51</v>
      </c>
      <c r="F902" s="168">
        <f t="shared" si="30"/>
        <v>249.49</v>
      </c>
      <c r="G902" s="165">
        <f t="shared" si="31"/>
        <v>0.13968965517241377</v>
      </c>
    </row>
    <row r="903" spans="1:7" s="6" customFormat="1" x14ac:dyDescent="0.2">
      <c r="A903" s="33"/>
      <c r="B903" s="5">
        <v>5511</v>
      </c>
      <c r="C903" s="49" t="s">
        <v>230</v>
      </c>
      <c r="D903" s="101">
        <v>7110</v>
      </c>
      <c r="E903" s="124">
        <v>1749.23</v>
      </c>
      <c r="F903" s="168">
        <f t="shared" si="30"/>
        <v>5360.77</v>
      </c>
      <c r="G903" s="165">
        <f t="shared" si="31"/>
        <v>0.24602390998593532</v>
      </c>
    </row>
    <row r="904" spans="1:7" s="6" customFormat="1" x14ac:dyDescent="0.2">
      <c r="A904" s="33"/>
      <c r="B904" s="5">
        <v>5514</v>
      </c>
      <c r="C904" s="49" t="s">
        <v>231</v>
      </c>
      <c r="D904" s="101">
        <v>770</v>
      </c>
      <c r="E904" s="124">
        <v>50</v>
      </c>
      <c r="F904" s="168">
        <f t="shared" ref="F904:F965" si="32">SUM(D904-E904)</f>
        <v>720</v>
      </c>
      <c r="G904" s="165">
        <f t="shared" si="31"/>
        <v>6.4935064935064929E-2</v>
      </c>
    </row>
    <row r="905" spans="1:7" s="6" customFormat="1" x14ac:dyDescent="0.2">
      <c r="A905" s="33"/>
      <c r="B905" s="5">
        <v>5515</v>
      </c>
      <c r="C905" s="49" t="s">
        <v>29</v>
      </c>
      <c r="D905" s="101">
        <v>800</v>
      </c>
      <c r="E905" s="124">
        <v>138</v>
      </c>
      <c r="F905" s="168">
        <f t="shared" si="32"/>
        <v>662</v>
      </c>
      <c r="G905" s="165">
        <f t="shared" si="31"/>
        <v>0.17249999999999999</v>
      </c>
    </row>
    <row r="906" spans="1:7" s="6" customFormat="1" x14ac:dyDescent="0.2">
      <c r="A906" s="33" t="s">
        <v>86</v>
      </c>
      <c r="B906" s="7" t="s">
        <v>185</v>
      </c>
      <c r="C906" s="72"/>
      <c r="D906" s="88">
        <f>SUM(D907+D909+D913)</f>
        <v>45413</v>
      </c>
      <c r="E906" s="139">
        <f>SUM(E907+E909+E913)</f>
        <v>3123.2099999999996</v>
      </c>
      <c r="F906" s="163">
        <f t="shared" si="32"/>
        <v>42289.79</v>
      </c>
      <c r="G906" s="179">
        <f t="shared" si="31"/>
        <v>6.8773478959769221E-2</v>
      </c>
    </row>
    <row r="907" spans="1:7" s="6" customFormat="1" ht="25.5" x14ac:dyDescent="0.2">
      <c r="A907" s="33"/>
      <c r="B907" s="21">
        <v>413</v>
      </c>
      <c r="C907" s="69" t="s">
        <v>151</v>
      </c>
      <c r="D907" s="98">
        <f>SUM(D908)</f>
        <v>8346</v>
      </c>
      <c r="E907" s="143">
        <f>SUM(E908)</f>
        <v>697.2</v>
      </c>
      <c r="F907" s="163">
        <f t="shared" si="32"/>
        <v>7648.8</v>
      </c>
      <c r="G907" s="179">
        <f t="shared" si="31"/>
        <v>8.3537023723939619E-2</v>
      </c>
    </row>
    <row r="908" spans="1:7" ht="25.5" x14ac:dyDescent="0.2">
      <c r="A908" s="35"/>
      <c r="B908" s="19">
        <v>4138</v>
      </c>
      <c r="C908" s="67" t="s">
        <v>99</v>
      </c>
      <c r="D908" s="99">
        <v>8346</v>
      </c>
      <c r="E908" s="124">
        <v>697.2</v>
      </c>
      <c r="F908" s="168">
        <f t="shared" si="32"/>
        <v>7648.8</v>
      </c>
      <c r="G908" s="165">
        <f t="shared" si="31"/>
        <v>8.3537023723939619E-2</v>
      </c>
    </row>
    <row r="909" spans="1:7" s="6" customFormat="1" x14ac:dyDescent="0.2">
      <c r="A909" s="33"/>
      <c r="B909" s="7">
        <v>50</v>
      </c>
      <c r="C909" s="50" t="s">
        <v>23</v>
      </c>
      <c r="D909" s="88">
        <f>SUM(D910+D912)</f>
        <v>30024</v>
      </c>
      <c r="E909" s="139">
        <f>SUM(E910+E912)</f>
        <v>2304.9499999999998</v>
      </c>
      <c r="F909" s="163">
        <f t="shared" si="32"/>
        <v>27719.05</v>
      </c>
      <c r="G909" s="179">
        <f t="shared" si="31"/>
        <v>7.6770250466293627E-2</v>
      </c>
    </row>
    <row r="910" spans="1:7" s="6" customFormat="1" x14ac:dyDescent="0.2">
      <c r="A910" s="33"/>
      <c r="B910" s="5">
        <v>500</v>
      </c>
      <c r="C910" s="49" t="s">
        <v>228</v>
      </c>
      <c r="D910" s="87">
        <f>SUM(D911)</f>
        <v>22406</v>
      </c>
      <c r="E910" s="149">
        <f>SUM(E911)</f>
        <v>1718.96</v>
      </c>
      <c r="F910" s="168">
        <f t="shared" si="32"/>
        <v>20687.04</v>
      </c>
      <c r="G910" s="165">
        <f t="shared" si="31"/>
        <v>7.671873605284299E-2</v>
      </c>
    </row>
    <row r="911" spans="1:7" s="6" customFormat="1" x14ac:dyDescent="0.2">
      <c r="A911" s="33"/>
      <c r="B911" s="5">
        <v>5002</v>
      </c>
      <c r="C911" s="49" t="s">
        <v>236</v>
      </c>
      <c r="D911" s="87">
        <v>22406</v>
      </c>
      <c r="E911" s="124">
        <v>1718.96</v>
      </c>
      <c r="F911" s="168">
        <f t="shared" si="32"/>
        <v>20687.04</v>
      </c>
      <c r="G911" s="165">
        <f t="shared" si="31"/>
        <v>7.671873605284299E-2</v>
      </c>
    </row>
    <row r="912" spans="1:7" s="6" customFormat="1" x14ac:dyDescent="0.2">
      <c r="A912" s="33"/>
      <c r="B912" s="5">
        <v>506</v>
      </c>
      <c r="C912" s="49" t="s">
        <v>229</v>
      </c>
      <c r="D912" s="87">
        <v>7618</v>
      </c>
      <c r="E912" s="124">
        <v>585.99</v>
      </c>
      <c r="F912" s="168">
        <f t="shared" si="32"/>
        <v>7032.01</v>
      </c>
      <c r="G912" s="165">
        <f t="shared" si="31"/>
        <v>7.692176424258336E-2</v>
      </c>
    </row>
    <row r="913" spans="1:7" s="6" customFormat="1" x14ac:dyDescent="0.2">
      <c r="A913" s="33"/>
      <c r="B913" s="22">
        <v>55</v>
      </c>
      <c r="C913" s="51" t="s">
        <v>24</v>
      </c>
      <c r="D913" s="100">
        <f>SUM(D914:D920)</f>
        <v>7043</v>
      </c>
      <c r="E913" s="142">
        <f>SUM(E914:E920)</f>
        <v>121.06</v>
      </c>
      <c r="F913" s="163">
        <f t="shared" si="32"/>
        <v>6921.94</v>
      </c>
      <c r="G913" s="179">
        <f t="shared" si="31"/>
        <v>1.718869799801221E-2</v>
      </c>
    </row>
    <row r="914" spans="1:7" s="6" customFormat="1" x14ac:dyDescent="0.2">
      <c r="A914" s="33"/>
      <c r="B914" s="5">
        <v>5500</v>
      </c>
      <c r="C914" s="49" t="s">
        <v>25</v>
      </c>
      <c r="D914" s="101">
        <v>324</v>
      </c>
      <c r="E914" s="124">
        <v>0</v>
      </c>
      <c r="F914" s="168">
        <f t="shared" si="32"/>
        <v>324</v>
      </c>
      <c r="G914" s="165">
        <f t="shared" si="31"/>
        <v>0</v>
      </c>
    </row>
    <row r="915" spans="1:7" s="6" customFormat="1" x14ac:dyDescent="0.2">
      <c r="A915" s="33"/>
      <c r="B915" s="5">
        <v>5503</v>
      </c>
      <c r="C915" s="49" t="s">
        <v>26</v>
      </c>
      <c r="D915" s="101">
        <v>30</v>
      </c>
      <c r="E915" s="124">
        <v>0</v>
      </c>
      <c r="F915" s="168">
        <f t="shared" si="32"/>
        <v>30</v>
      </c>
      <c r="G915" s="165">
        <f t="shared" si="31"/>
        <v>0</v>
      </c>
    </row>
    <row r="916" spans="1:7" x14ac:dyDescent="0.2">
      <c r="A916" s="35"/>
      <c r="B916" s="20">
        <v>5504</v>
      </c>
      <c r="C916" s="54" t="s">
        <v>27</v>
      </c>
      <c r="D916" s="101">
        <v>132</v>
      </c>
      <c r="E916" s="124">
        <v>0</v>
      </c>
      <c r="F916" s="168">
        <f t="shared" si="32"/>
        <v>132</v>
      </c>
      <c r="G916" s="165">
        <f t="shared" si="31"/>
        <v>0</v>
      </c>
    </row>
    <row r="917" spans="1:7" x14ac:dyDescent="0.2">
      <c r="A917" s="35"/>
      <c r="B917" s="20">
        <v>5513</v>
      </c>
      <c r="C917" s="54" t="s">
        <v>28</v>
      </c>
      <c r="D917" s="101">
        <v>1500</v>
      </c>
      <c r="E917" s="124">
        <v>95</v>
      </c>
      <c r="F917" s="168">
        <f t="shared" si="32"/>
        <v>1405</v>
      </c>
      <c r="G917" s="165">
        <f t="shared" si="31"/>
        <v>6.3333333333333339E-2</v>
      </c>
    </row>
    <row r="918" spans="1:7" x14ac:dyDescent="0.2">
      <c r="A918" s="35"/>
      <c r="B918" s="20">
        <v>5515</v>
      </c>
      <c r="C918" s="54" t="s">
        <v>29</v>
      </c>
      <c r="D918" s="101">
        <v>640</v>
      </c>
      <c r="E918" s="124">
        <v>0</v>
      </c>
      <c r="F918" s="168">
        <f t="shared" si="32"/>
        <v>640</v>
      </c>
      <c r="G918" s="165">
        <f t="shared" si="31"/>
        <v>0</v>
      </c>
    </row>
    <row r="919" spans="1:7" x14ac:dyDescent="0.2">
      <c r="A919" s="35"/>
      <c r="B919" s="5">
        <v>5525</v>
      </c>
      <c r="C919" s="49" t="s">
        <v>46</v>
      </c>
      <c r="D919" s="101">
        <v>1417</v>
      </c>
      <c r="E919" s="124">
        <v>0</v>
      </c>
      <c r="F919" s="168">
        <f t="shared" si="32"/>
        <v>1417</v>
      </c>
      <c r="G919" s="165">
        <f t="shared" si="31"/>
        <v>0</v>
      </c>
    </row>
    <row r="920" spans="1:7" x14ac:dyDescent="0.2">
      <c r="A920" s="35"/>
      <c r="B920" s="20">
        <v>5526</v>
      </c>
      <c r="C920" s="54" t="s">
        <v>8</v>
      </c>
      <c r="D920" s="101">
        <v>3000</v>
      </c>
      <c r="E920" s="124">
        <v>26.06</v>
      </c>
      <c r="F920" s="168">
        <f t="shared" si="32"/>
        <v>2973.94</v>
      </c>
      <c r="G920" s="165">
        <f t="shared" si="31"/>
        <v>8.6866666666666655E-3</v>
      </c>
    </row>
    <row r="921" spans="1:7" s="6" customFormat="1" x14ac:dyDescent="0.2">
      <c r="A921" s="33" t="s">
        <v>87</v>
      </c>
      <c r="B921" s="7" t="s">
        <v>452</v>
      </c>
      <c r="C921" s="72"/>
      <c r="D921" s="100">
        <f>SUM(D922+D929+D936+D939)</f>
        <v>78349</v>
      </c>
      <c r="E921" s="142">
        <f>SUM(E922+E929+E936+E939)</f>
        <v>4133.87</v>
      </c>
      <c r="F921" s="163">
        <f t="shared" si="32"/>
        <v>74215.13</v>
      </c>
      <c r="G921" s="179">
        <f t="shared" si="31"/>
        <v>5.2762256059426409E-2</v>
      </c>
    </row>
    <row r="922" spans="1:7" s="6" customFormat="1" x14ac:dyDescent="0.2">
      <c r="A922" s="33" t="s">
        <v>87</v>
      </c>
      <c r="B922" s="7" t="s">
        <v>186</v>
      </c>
      <c r="C922" s="72"/>
      <c r="D922" s="88">
        <f>SUM(D923+D926)</f>
        <v>52347</v>
      </c>
      <c r="E922" s="139">
        <f>SUM(E923+E926)</f>
        <v>3315.17</v>
      </c>
      <c r="F922" s="163">
        <f t="shared" si="32"/>
        <v>49031.83</v>
      </c>
      <c r="G922" s="179">
        <f t="shared" si="31"/>
        <v>6.3330658872523732E-2</v>
      </c>
    </row>
    <row r="923" spans="1:7" s="6" customFormat="1" ht="25.5" x14ac:dyDescent="0.2">
      <c r="A923" s="33"/>
      <c r="B923" s="21">
        <v>413</v>
      </c>
      <c r="C923" s="69" t="s">
        <v>151</v>
      </c>
      <c r="D923" s="98">
        <f>SUM(D924:D925)</f>
        <v>41300</v>
      </c>
      <c r="E923" s="143">
        <f>SUM(E924:E925)</f>
        <v>3167.26</v>
      </c>
      <c r="F923" s="163">
        <f t="shared" si="32"/>
        <v>38132.74</v>
      </c>
      <c r="G923" s="179">
        <f t="shared" si="31"/>
        <v>7.6689104116222762E-2</v>
      </c>
    </row>
    <row r="924" spans="1:7" x14ac:dyDescent="0.2">
      <c r="A924" s="35"/>
      <c r="B924" s="19">
        <v>4130</v>
      </c>
      <c r="C924" s="67" t="s">
        <v>34</v>
      </c>
      <c r="D924" s="99">
        <v>24500</v>
      </c>
      <c r="E924" s="124">
        <v>1693</v>
      </c>
      <c r="F924" s="168">
        <f t="shared" si="32"/>
        <v>22807</v>
      </c>
      <c r="G924" s="165">
        <f t="shared" si="31"/>
        <v>6.9102040816326524E-2</v>
      </c>
    </row>
    <row r="925" spans="1:7" x14ac:dyDescent="0.2">
      <c r="A925" s="35"/>
      <c r="B925" s="19">
        <v>4134</v>
      </c>
      <c r="C925" s="67" t="s">
        <v>259</v>
      </c>
      <c r="D925" s="99">
        <v>16800</v>
      </c>
      <c r="E925" s="124">
        <v>1474.26</v>
      </c>
      <c r="F925" s="168">
        <f t="shared" si="32"/>
        <v>15325.74</v>
      </c>
      <c r="G925" s="165">
        <f t="shared" si="31"/>
        <v>8.7753571428571431E-2</v>
      </c>
    </row>
    <row r="926" spans="1:7" s="6" customFormat="1" x14ac:dyDescent="0.2">
      <c r="A926" s="33"/>
      <c r="B926" s="22">
        <v>55</v>
      </c>
      <c r="C926" s="51" t="s">
        <v>24</v>
      </c>
      <c r="D926" s="100">
        <f>SUM(D927:D928)</f>
        <v>11047</v>
      </c>
      <c r="E926" s="142">
        <f>SUM(E927:E928)</f>
        <v>147.91</v>
      </c>
      <c r="F926" s="163">
        <f t="shared" si="32"/>
        <v>10899.09</v>
      </c>
      <c r="G926" s="179">
        <f t="shared" si="31"/>
        <v>1.3389155426812708E-2</v>
      </c>
    </row>
    <row r="927" spans="1:7" s="6" customFormat="1" x14ac:dyDescent="0.2">
      <c r="A927" s="33"/>
      <c r="B927" s="20">
        <v>5513</v>
      </c>
      <c r="C927" s="54" t="s">
        <v>28</v>
      </c>
      <c r="D927" s="101">
        <v>400</v>
      </c>
      <c r="E927" s="124">
        <v>0</v>
      </c>
      <c r="F927" s="168">
        <f t="shared" si="32"/>
        <v>400</v>
      </c>
      <c r="G927" s="165">
        <f t="shared" si="31"/>
        <v>0</v>
      </c>
    </row>
    <row r="928" spans="1:7" s="6" customFormat="1" x14ac:dyDescent="0.2">
      <c r="A928" s="33"/>
      <c r="B928" s="20">
        <v>5526</v>
      </c>
      <c r="C928" s="54" t="s">
        <v>8</v>
      </c>
      <c r="D928" s="101">
        <v>10647</v>
      </c>
      <c r="E928" s="124">
        <v>147.91</v>
      </c>
      <c r="F928" s="168">
        <f t="shared" si="32"/>
        <v>10499.09</v>
      </c>
      <c r="G928" s="165">
        <f t="shared" si="31"/>
        <v>1.3892176199868508E-2</v>
      </c>
    </row>
    <row r="929" spans="1:7" s="6" customFormat="1" x14ac:dyDescent="0.2">
      <c r="A929" s="33" t="s">
        <v>87</v>
      </c>
      <c r="B929" s="7" t="s">
        <v>303</v>
      </c>
      <c r="C929" s="72"/>
      <c r="D929" s="100">
        <f>SUM(D930+D932)</f>
        <v>11590</v>
      </c>
      <c r="E929" s="142">
        <f>SUM(E930+E932)</f>
        <v>374.01</v>
      </c>
      <c r="F929" s="163">
        <f t="shared" si="32"/>
        <v>11215.99</v>
      </c>
      <c r="G929" s="179">
        <f t="shared" si="31"/>
        <v>3.2270060396893875E-2</v>
      </c>
    </row>
    <row r="930" spans="1:7" s="6" customFormat="1" ht="25.5" x14ac:dyDescent="0.2">
      <c r="A930" s="33"/>
      <c r="B930" s="21">
        <v>413</v>
      </c>
      <c r="C930" s="69" t="s">
        <v>151</v>
      </c>
      <c r="D930" s="100">
        <f>SUM(D931)</f>
        <v>10674</v>
      </c>
      <c r="E930" s="142">
        <f>SUM(E931)</f>
        <v>374.01</v>
      </c>
      <c r="F930" s="163">
        <f t="shared" si="32"/>
        <v>10299.99</v>
      </c>
      <c r="G930" s="179">
        <f t="shared" si="31"/>
        <v>3.5039347948285553E-2</v>
      </c>
    </row>
    <row r="931" spans="1:7" s="6" customFormat="1" x14ac:dyDescent="0.2">
      <c r="A931" s="33"/>
      <c r="B931" s="19">
        <v>4130</v>
      </c>
      <c r="C931" s="67" t="s">
        <v>34</v>
      </c>
      <c r="D931" s="101">
        <v>10674</v>
      </c>
      <c r="E931" s="124">
        <v>374.01</v>
      </c>
      <c r="F931" s="168">
        <f t="shared" si="32"/>
        <v>10299.99</v>
      </c>
      <c r="G931" s="165">
        <f t="shared" si="31"/>
        <v>3.5039347948285553E-2</v>
      </c>
    </row>
    <row r="932" spans="1:7" s="6" customFormat="1" x14ac:dyDescent="0.2">
      <c r="A932" s="33"/>
      <c r="B932" s="7">
        <v>50</v>
      </c>
      <c r="C932" s="50" t="s">
        <v>23</v>
      </c>
      <c r="D932" s="88">
        <f>SUM(D933+D935)</f>
        <v>916</v>
      </c>
      <c r="E932" s="139">
        <f>SUM(E933+E935)</f>
        <v>0</v>
      </c>
      <c r="F932" s="163">
        <f t="shared" si="32"/>
        <v>916</v>
      </c>
      <c r="G932" s="179">
        <f t="shared" si="31"/>
        <v>0</v>
      </c>
    </row>
    <row r="933" spans="1:7" s="6" customFormat="1" x14ac:dyDescent="0.2">
      <c r="A933" s="33"/>
      <c r="B933" s="5">
        <v>500</v>
      </c>
      <c r="C933" s="49" t="s">
        <v>228</v>
      </c>
      <c r="D933" s="99">
        <f>SUM(D934)</f>
        <v>684</v>
      </c>
      <c r="E933" s="162">
        <f>SUM(E934)</f>
        <v>0</v>
      </c>
      <c r="F933" s="168">
        <f t="shared" si="32"/>
        <v>684</v>
      </c>
      <c r="G933" s="165">
        <f t="shared" si="31"/>
        <v>0</v>
      </c>
    </row>
    <row r="934" spans="1:7" s="6" customFormat="1" x14ac:dyDescent="0.2">
      <c r="A934" s="33"/>
      <c r="B934" s="5">
        <v>5002</v>
      </c>
      <c r="C934" s="49" t="s">
        <v>236</v>
      </c>
      <c r="D934" s="99">
        <v>684</v>
      </c>
      <c r="E934" s="124">
        <v>0</v>
      </c>
      <c r="F934" s="168">
        <f t="shared" si="32"/>
        <v>684</v>
      </c>
      <c r="G934" s="165">
        <f t="shared" si="31"/>
        <v>0</v>
      </c>
    </row>
    <row r="935" spans="1:7" s="6" customFormat="1" x14ac:dyDescent="0.2">
      <c r="A935" s="33"/>
      <c r="B935" s="5">
        <v>506</v>
      </c>
      <c r="C935" s="49" t="s">
        <v>229</v>
      </c>
      <c r="D935" s="99">
        <v>232</v>
      </c>
      <c r="E935" s="124">
        <v>0</v>
      </c>
      <c r="F935" s="168">
        <f t="shared" si="32"/>
        <v>232</v>
      </c>
      <c r="G935" s="165">
        <f t="shared" si="31"/>
        <v>0</v>
      </c>
    </row>
    <row r="936" spans="1:7" s="6" customFormat="1" x14ac:dyDescent="0.2">
      <c r="A936" s="33" t="s">
        <v>87</v>
      </c>
      <c r="B936" s="7" t="s">
        <v>305</v>
      </c>
      <c r="C936" s="72"/>
      <c r="D936" s="88">
        <f>SUM(D937)</f>
        <v>14412</v>
      </c>
      <c r="E936" s="139">
        <f>SUM(E937)</f>
        <v>136</v>
      </c>
      <c r="F936" s="163">
        <f t="shared" si="32"/>
        <v>14276</v>
      </c>
      <c r="G936" s="179">
        <f t="shared" si="31"/>
        <v>9.4365806272550656E-3</v>
      </c>
    </row>
    <row r="937" spans="1:7" s="6" customFormat="1" ht="25.5" x14ac:dyDescent="0.2">
      <c r="A937" s="33"/>
      <c r="B937" s="21">
        <v>413</v>
      </c>
      <c r="C937" s="69" t="s">
        <v>151</v>
      </c>
      <c r="D937" s="98">
        <f>SUM(D938)</f>
        <v>14412</v>
      </c>
      <c r="E937" s="143">
        <f>SUM(E938)</f>
        <v>136</v>
      </c>
      <c r="F937" s="163">
        <f t="shared" si="32"/>
        <v>14276</v>
      </c>
      <c r="G937" s="179">
        <f t="shared" si="31"/>
        <v>9.4365806272550656E-3</v>
      </c>
    </row>
    <row r="938" spans="1:7" s="6" customFormat="1" x14ac:dyDescent="0.2">
      <c r="A938" s="33"/>
      <c r="B938" s="5">
        <v>4130</v>
      </c>
      <c r="C938" s="49" t="s">
        <v>34</v>
      </c>
      <c r="D938" s="99">
        <v>14412</v>
      </c>
      <c r="E938" s="124">
        <v>136</v>
      </c>
      <c r="F938" s="168">
        <f t="shared" si="32"/>
        <v>14276</v>
      </c>
      <c r="G938" s="165">
        <f t="shared" si="31"/>
        <v>9.4365806272550656E-3</v>
      </c>
    </row>
    <row r="939" spans="1:7" s="6" customFormat="1" x14ac:dyDescent="0.2">
      <c r="A939" s="33" t="s">
        <v>87</v>
      </c>
      <c r="B939" s="7" t="s">
        <v>422</v>
      </c>
      <c r="C939" s="72"/>
      <c r="D939" s="91">
        <f>SUM(D940+D944)</f>
        <v>0</v>
      </c>
      <c r="E939" s="126">
        <f>SUM(E940+E944)</f>
        <v>308.69</v>
      </c>
      <c r="F939" s="163">
        <f t="shared" si="32"/>
        <v>-308.69</v>
      </c>
      <c r="G939" s="165"/>
    </row>
    <row r="940" spans="1:7" s="6" customFormat="1" x14ac:dyDescent="0.2">
      <c r="A940" s="33"/>
      <c r="B940" s="7">
        <v>50</v>
      </c>
      <c r="C940" s="50" t="s">
        <v>23</v>
      </c>
      <c r="D940" s="91">
        <f>SUM(D941+D943)</f>
        <v>0</v>
      </c>
      <c r="E940" s="126">
        <f>SUM(E941+E943)</f>
        <v>279.89</v>
      </c>
      <c r="F940" s="163">
        <f t="shared" si="32"/>
        <v>-279.89</v>
      </c>
      <c r="G940" s="165"/>
    </row>
    <row r="941" spans="1:7" s="6" customFormat="1" x14ac:dyDescent="0.2">
      <c r="A941" s="33"/>
      <c r="B941" s="5">
        <v>500</v>
      </c>
      <c r="C941" s="49" t="s">
        <v>228</v>
      </c>
      <c r="D941" s="92">
        <f>SUM(D942)</f>
        <v>0</v>
      </c>
      <c r="E941" s="124">
        <f>SUM(E942)</f>
        <v>209.04</v>
      </c>
      <c r="F941" s="168">
        <f t="shared" si="32"/>
        <v>-209.04</v>
      </c>
      <c r="G941" s="165"/>
    </row>
    <row r="942" spans="1:7" s="6" customFormat="1" x14ac:dyDescent="0.2">
      <c r="A942" s="33"/>
      <c r="B942" s="5">
        <v>5005</v>
      </c>
      <c r="C942" s="49" t="s">
        <v>282</v>
      </c>
      <c r="D942" s="99">
        <v>0</v>
      </c>
      <c r="E942" s="124">
        <v>209.04</v>
      </c>
      <c r="F942" s="168">
        <f t="shared" si="32"/>
        <v>-209.04</v>
      </c>
      <c r="G942" s="165"/>
    </row>
    <row r="943" spans="1:7" s="6" customFormat="1" x14ac:dyDescent="0.2">
      <c r="A943" s="33"/>
      <c r="B943" s="5">
        <v>506</v>
      </c>
      <c r="C943" s="49" t="s">
        <v>229</v>
      </c>
      <c r="D943" s="99">
        <v>0</v>
      </c>
      <c r="E943" s="124">
        <v>70.849999999999994</v>
      </c>
      <c r="F943" s="168">
        <f t="shared" si="32"/>
        <v>-70.849999999999994</v>
      </c>
      <c r="G943" s="165"/>
    </row>
    <row r="944" spans="1:7" s="6" customFormat="1" x14ac:dyDescent="0.2">
      <c r="A944" s="33"/>
      <c r="B944" s="22">
        <v>55</v>
      </c>
      <c r="C944" s="51" t="s">
        <v>24</v>
      </c>
      <c r="D944" s="91">
        <f>SUM(D945)</f>
        <v>0</v>
      </c>
      <c r="E944" s="126">
        <f>SUM(E945)</f>
        <v>28.8</v>
      </c>
      <c r="F944" s="163">
        <f t="shared" si="32"/>
        <v>-28.8</v>
      </c>
      <c r="G944" s="165"/>
    </row>
    <row r="945" spans="1:7" s="6" customFormat="1" x14ac:dyDescent="0.2">
      <c r="A945" s="33"/>
      <c r="B945" s="5">
        <v>5513</v>
      </c>
      <c r="C945" s="49" t="s">
        <v>28</v>
      </c>
      <c r="D945" s="99">
        <v>0</v>
      </c>
      <c r="E945" s="124">
        <v>28.8</v>
      </c>
      <c r="F945" s="168">
        <f t="shared" si="32"/>
        <v>-28.8</v>
      </c>
      <c r="G945" s="165"/>
    </row>
    <row r="946" spans="1:7" s="6" customFormat="1" x14ac:dyDescent="0.2">
      <c r="A946" s="33" t="s">
        <v>88</v>
      </c>
      <c r="B946" s="7" t="s">
        <v>187</v>
      </c>
      <c r="C946" s="72"/>
      <c r="D946" s="88">
        <f>SUM(D947+D949)</f>
        <v>1566</v>
      </c>
      <c r="E946" s="139">
        <f>SUM(E947+E949)</f>
        <v>30.2</v>
      </c>
      <c r="F946" s="163">
        <f t="shared" si="32"/>
        <v>1535.8</v>
      </c>
      <c r="G946" s="179">
        <f t="shared" si="31"/>
        <v>1.9284802043422734E-2</v>
      </c>
    </row>
    <row r="947" spans="1:7" s="6" customFormat="1" ht="25.5" x14ac:dyDescent="0.2">
      <c r="A947" s="33"/>
      <c r="B947" s="21">
        <v>413</v>
      </c>
      <c r="C947" s="69" t="s">
        <v>151</v>
      </c>
      <c r="D947" s="98">
        <f>SUM(D948)</f>
        <v>1198</v>
      </c>
      <c r="E947" s="143">
        <f>SUM(E948)</f>
        <v>30.2</v>
      </c>
      <c r="F947" s="163">
        <f t="shared" si="32"/>
        <v>1167.8</v>
      </c>
      <c r="G947" s="179">
        <f t="shared" si="31"/>
        <v>2.5208681135225376E-2</v>
      </c>
    </row>
    <row r="948" spans="1:7" x14ac:dyDescent="0.2">
      <c r="A948" s="35"/>
      <c r="B948" s="19">
        <v>4132</v>
      </c>
      <c r="C948" s="67" t="s">
        <v>35</v>
      </c>
      <c r="D948" s="99">
        <v>1198</v>
      </c>
      <c r="E948" s="124">
        <v>30.2</v>
      </c>
      <c r="F948" s="168">
        <f t="shared" si="32"/>
        <v>1167.8</v>
      </c>
      <c r="G948" s="165">
        <f t="shared" si="31"/>
        <v>2.5208681135225376E-2</v>
      </c>
    </row>
    <row r="949" spans="1:7" x14ac:dyDescent="0.2">
      <c r="A949" s="35"/>
      <c r="B949" s="22">
        <v>55</v>
      </c>
      <c r="C949" s="51" t="s">
        <v>24</v>
      </c>
      <c r="D949" s="98">
        <f>SUM(D950)</f>
        <v>368</v>
      </c>
      <c r="E949" s="143">
        <f>SUM(E950)</f>
        <v>0</v>
      </c>
      <c r="F949" s="163">
        <f t="shared" si="32"/>
        <v>368</v>
      </c>
      <c r="G949" s="179">
        <f t="shared" si="31"/>
        <v>0</v>
      </c>
    </row>
    <row r="950" spans="1:7" x14ac:dyDescent="0.2">
      <c r="A950" s="35"/>
      <c r="B950" s="20">
        <v>5526</v>
      </c>
      <c r="C950" s="54" t="s">
        <v>8</v>
      </c>
      <c r="D950" s="99">
        <v>368</v>
      </c>
      <c r="E950" s="124">
        <v>0</v>
      </c>
      <c r="F950" s="168">
        <f t="shared" si="32"/>
        <v>368</v>
      </c>
      <c r="G950" s="165">
        <f t="shared" si="31"/>
        <v>0</v>
      </c>
    </row>
    <row r="951" spans="1:7" s="6" customFormat="1" x14ac:dyDescent="0.2">
      <c r="A951" s="33" t="s">
        <v>89</v>
      </c>
      <c r="B951" s="7" t="s">
        <v>188</v>
      </c>
      <c r="C951" s="72"/>
      <c r="D951" s="88">
        <f>SUM(D952)</f>
        <v>7154</v>
      </c>
      <c r="E951" s="139">
        <f>SUM(E952)</f>
        <v>549.61</v>
      </c>
      <c r="F951" s="163">
        <f t="shared" si="32"/>
        <v>6604.39</v>
      </c>
      <c r="G951" s="179">
        <f t="shared" si="31"/>
        <v>7.6825552138663683E-2</v>
      </c>
    </row>
    <row r="952" spans="1:7" s="6" customFormat="1" x14ac:dyDescent="0.2">
      <c r="A952" s="33"/>
      <c r="B952" s="22">
        <v>55</v>
      </c>
      <c r="C952" s="51" t="s">
        <v>24</v>
      </c>
      <c r="D952" s="100">
        <f>SUM(D953:D954)</f>
        <v>7154</v>
      </c>
      <c r="E952" s="142">
        <f>SUM(E953:E954)</f>
        <v>549.61</v>
      </c>
      <c r="F952" s="163">
        <f t="shared" si="32"/>
        <v>6604.39</v>
      </c>
      <c r="G952" s="179">
        <f t="shared" si="31"/>
        <v>7.6825552138663683E-2</v>
      </c>
    </row>
    <row r="953" spans="1:7" s="6" customFormat="1" x14ac:dyDescent="0.2">
      <c r="A953" s="33"/>
      <c r="B953" s="5">
        <v>5511</v>
      </c>
      <c r="C953" s="49" t="s">
        <v>230</v>
      </c>
      <c r="D953" s="101">
        <v>6654</v>
      </c>
      <c r="E953" s="124">
        <v>549.61</v>
      </c>
      <c r="F953" s="168">
        <f t="shared" si="32"/>
        <v>6104.39</v>
      </c>
      <c r="G953" s="165">
        <f t="shared" si="31"/>
        <v>8.2598437030357685E-2</v>
      </c>
    </row>
    <row r="954" spans="1:7" s="6" customFormat="1" x14ac:dyDescent="0.2">
      <c r="A954" s="33"/>
      <c r="B954" s="5">
        <v>5515</v>
      </c>
      <c r="C954" s="49" t="s">
        <v>29</v>
      </c>
      <c r="D954" s="101">
        <v>500</v>
      </c>
      <c r="E954" s="124">
        <v>0</v>
      </c>
      <c r="F954" s="168">
        <f t="shared" si="32"/>
        <v>500</v>
      </c>
      <c r="G954" s="165">
        <f t="shared" si="31"/>
        <v>0</v>
      </c>
    </row>
    <row r="955" spans="1:7" s="6" customFormat="1" x14ac:dyDescent="0.2">
      <c r="A955" s="33" t="s">
        <v>119</v>
      </c>
      <c r="B955" s="11" t="s">
        <v>189</v>
      </c>
      <c r="C955" s="72"/>
      <c r="D955" s="95">
        <f>SUM(D956+D958)</f>
        <v>152216</v>
      </c>
      <c r="E955" s="144">
        <f>SUM(E956+E958)</f>
        <v>13835.42</v>
      </c>
      <c r="F955" s="163">
        <f t="shared" si="32"/>
        <v>138380.57999999999</v>
      </c>
      <c r="G955" s="179">
        <f t="shared" si="31"/>
        <v>9.0893335785988336E-2</v>
      </c>
    </row>
    <row r="956" spans="1:7" s="6" customFormat="1" ht="25.5" x14ac:dyDescent="0.2">
      <c r="A956" s="33"/>
      <c r="B956" s="21">
        <v>413</v>
      </c>
      <c r="C956" s="69" t="s">
        <v>151</v>
      </c>
      <c r="D956" s="98">
        <f>SUM(D957)</f>
        <v>145875</v>
      </c>
      <c r="E956" s="143">
        <f>SUM(E957)</f>
        <v>13835.42</v>
      </c>
      <c r="F956" s="163">
        <f t="shared" si="32"/>
        <v>132039.57999999999</v>
      </c>
      <c r="G956" s="179">
        <f t="shared" si="31"/>
        <v>9.4844353041988003E-2</v>
      </c>
    </row>
    <row r="957" spans="1:7" x14ac:dyDescent="0.2">
      <c r="A957" s="35"/>
      <c r="B957" s="19">
        <v>4131</v>
      </c>
      <c r="C957" s="67" t="s">
        <v>260</v>
      </c>
      <c r="D957" s="99">
        <v>145875</v>
      </c>
      <c r="E957" s="124">
        <v>13835.42</v>
      </c>
      <c r="F957" s="168">
        <f t="shared" si="32"/>
        <v>132039.57999999999</v>
      </c>
      <c r="G957" s="165">
        <f t="shared" si="31"/>
        <v>9.4844353041988003E-2</v>
      </c>
    </row>
    <row r="958" spans="1:7" s="6" customFormat="1" x14ac:dyDescent="0.2">
      <c r="A958" s="33"/>
      <c r="B958" s="7">
        <v>50</v>
      </c>
      <c r="C958" s="50" t="s">
        <v>23</v>
      </c>
      <c r="D958" s="88">
        <f>SUM(D959+D961)</f>
        <v>6341</v>
      </c>
      <c r="E958" s="139">
        <f>SUM(E959+E961)</f>
        <v>0</v>
      </c>
      <c r="F958" s="163">
        <f t="shared" si="32"/>
        <v>6341</v>
      </c>
      <c r="G958" s="179">
        <f t="shared" si="31"/>
        <v>0</v>
      </c>
    </row>
    <row r="959" spans="1:7" s="6" customFormat="1" x14ac:dyDescent="0.2">
      <c r="A959" s="33"/>
      <c r="B959" s="5">
        <v>500</v>
      </c>
      <c r="C959" s="49" t="s">
        <v>228</v>
      </c>
      <c r="D959" s="87">
        <f>SUM(D960)</f>
        <v>4732</v>
      </c>
      <c r="E959" s="149">
        <f>SUM(E960)</f>
        <v>0</v>
      </c>
      <c r="F959" s="168">
        <f t="shared" si="32"/>
        <v>4732</v>
      </c>
      <c r="G959" s="165">
        <f t="shared" si="31"/>
        <v>0</v>
      </c>
    </row>
    <row r="960" spans="1:7" s="6" customFormat="1" x14ac:dyDescent="0.2">
      <c r="A960" s="33"/>
      <c r="B960" s="5">
        <v>5002</v>
      </c>
      <c r="C960" s="49" t="s">
        <v>236</v>
      </c>
      <c r="D960" s="87">
        <v>4732</v>
      </c>
      <c r="E960" s="124">
        <v>0</v>
      </c>
      <c r="F960" s="168">
        <f t="shared" si="32"/>
        <v>4732</v>
      </c>
      <c r="G960" s="165">
        <f t="shared" si="31"/>
        <v>0</v>
      </c>
    </row>
    <row r="961" spans="1:7" s="6" customFormat="1" x14ac:dyDescent="0.2">
      <c r="A961" s="33"/>
      <c r="B961" s="5">
        <v>506</v>
      </c>
      <c r="C961" s="49" t="s">
        <v>229</v>
      </c>
      <c r="D961" s="87">
        <v>1609</v>
      </c>
      <c r="E961" s="124">
        <v>0</v>
      </c>
      <c r="F961" s="168">
        <f t="shared" si="32"/>
        <v>1609</v>
      </c>
      <c r="G961" s="165">
        <f t="shared" si="31"/>
        <v>0</v>
      </c>
    </row>
    <row r="962" spans="1:7" s="6" customFormat="1" x14ac:dyDescent="0.2">
      <c r="A962" s="33" t="s">
        <v>306</v>
      </c>
      <c r="B962" s="7" t="s">
        <v>307</v>
      </c>
      <c r="C962" s="72"/>
      <c r="D962" s="88">
        <f>SUM(D963)</f>
        <v>2880</v>
      </c>
      <c r="E962" s="139">
        <f>SUM(E963)</f>
        <v>45</v>
      </c>
      <c r="F962" s="163">
        <f t="shared" si="32"/>
        <v>2835</v>
      </c>
      <c r="G962" s="179">
        <f t="shared" si="31"/>
        <v>1.5625E-2</v>
      </c>
    </row>
    <row r="963" spans="1:7" s="6" customFormat="1" x14ac:dyDescent="0.2">
      <c r="A963" s="33"/>
      <c r="B963" s="22">
        <v>55</v>
      </c>
      <c r="C963" s="51" t="s">
        <v>24</v>
      </c>
      <c r="D963" s="100">
        <f>SUM(D964:D965)</f>
        <v>2880</v>
      </c>
      <c r="E963" s="142">
        <f>SUM(E964:E965)</f>
        <v>45</v>
      </c>
      <c r="F963" s="163">
        <f t="shared" si="32"/>
        <v>2835</v>
      </c>
      <c r="G963" s="179">
        <f t="shared" si="31"/>
        <v>1.5625E-2</v>
      </c>
    </row>
    <row r="964" spans="1:7" x14ac:dyDescent="0.2">
      <c r="A964" s="35"/>
      <c r="B964" s="20">
        <v>5513</v>
      </c>
      <c r="C964" s="54" t="s">
        <v>28</v>
      </c>
      <c r="D964" s="101">
        <v>0</v>
      </c>
      <c r="E964" s="124">
        <v>45</v>
      </c>
      <c r="F964" s="168">
        <f t="shared" si="32"/>
        <v>-45</v>
      </c>
      <c r="G964" s="165"/>
    </row>
    <row r="965" spans="1:7" s="6" customFormat="1" ht="13.5" thickBot="1" x14ac:dyDescent="0.25">
      <c r="A965" s="46"/>
      <c r="B965" s="25">
        <v>5526</v>
      </c>
      <c r="C965" s="57" t="s">
        <v>8</v>
      </c>
      <c r="D965" s="105">
        <v>2880</v>
      </c>
      <c r="E965" s="129">
        <v>0</v>
      </c>
      <c r="F965" s="169">
        <f t="shared" si="32"/>
        <v>2880</v>
      </c>
      <c r="G965" s="166">
        <f>SUM(E965/D965)</f>
        <v>0</v>
      </c>
    </row>
    <row r="966" spans="1:7" x14ac:dyDescent="0.2">
      <c r="A966" s="12"/>
      <c r="B966" s="12"/>
      <c r="C966" s="12"/>
    </row>
  </sheetData>
  <sheetProtection password="DCEB" sheet="1" objects="1" scenarios="1"/>
  <autoFilter ref="A170:E965"/>
  <sortState ref="C340:D344">
    <sortCondition ref="C339"/>
  </sortState>
  <mergeCells count="1">
    <mergeCell ref="B171:C171"/>
  </mergeCells>
  <conditionalFormatting sqref="D127">
    <cfRule type="cellIs" dxfId="23" priority="2" stopIfTrue="1" operator="lessThan">
      <formula>0</formula>
    </cfRule>
  </conditionalFormatting>
  <conditionalFormatting sqref="E127">
    <cfRule type="cellIs" dxfId="2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79"/>
  <sheetViews>
    <sheetView zoomScaleNormal="100" workbookViewId="0">
      <selection activeCell="L2" sqref="L2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13" ht="13.5" thickBot="1" x14ac:dyDescent="0.25">
      <c r="A1" s="26" t="s">
        <v>586</v>
      </c>
      <c r="B1" s="2"/>
      <c r="C1" s="3"/>
    </row>
    <row r="2" spans="1:13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13" s="6" customFormat="1" ht="15" customHeight="1" thickBot="1" x14ac:dyDescent="0.25">
      <c r="A3" s="111"/>
      <c r="B3" s="79" t="s">
        <v>137</v>
      </c>
      <c r="C3" s="80"/>
      <c r="D3" s="81">
        <f>D4+D7+D99+D128</f>
        <v>6248359</v>
      </c>
      <c r="E3" s="122">
        <f>E4+E7+E99+E128</f>
        <v>5274344.84</v>
      </c>
      <c r="F3" s="137">
        <f>SUM(D3-E3)</f>
        <v>974014.16000000015</v>
      </c>
      <c r="G3" s="215">
        <f>SUM(E3/D3)</f>
        <v>0.84411680570850678</v>
      </c>
    </row>
    <row r="4" spans="1:13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3146725</v>
      </c>
      <c r="F4" s="177">
        <f>SUM(D4-E4)</f>
        <v>681203</v>
      </c>
      <c r="G4" s="175">
        <f t="shared" ref="G4:G78" si="0">SUM(E4/D4)</f>
        <v>0.82204393604059434</v>
      </c>
    </row>
    <row r="5" spans="1:13" x14ac:dyDescent="0.2">
      <c r="A5" s="37">
        <v>3000</v>
      </c>
      <c r="B5" s="5"/>
      <c r="C5" s="49" t="s">
        <v>16</v>
      </c>
      <c r="D5" s="77">
        <v>3440928</v>
      </c>
      <c r="E5" s="124">
        <v>2760311</v>
      </c>
      <c r="F5" s="168">
        <f>SUM(D5-E5)</f>
        <v>680617</v>
      </c>
      <c r="G5" s="165">
        <f t="shared" si="0"/>
        <v>0.8021995810432534</v>
      </c>
    </row>
    <row r="6" spans="1:13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386414</v>
      </c>
      <c r="F6" s="168">
        <f>SUM(D6-E6)</f>
        <v>586</v>
      </c>
      <c r="G6" s="165">
        <f t="shared" si="0"/>
        <v>0.99848578811369504</v>
      </c>
    </row>
    <row r="7" spans="1:13" ht="13.5" thickBot="1" x14ac:dyDescent="0.25">
      <c r="A7" s="36">
        <v>32</v>
      </c>
      <c r="B7" s="4" t="s">
        <v>139</v>
      </c>
      <c r="C7" s="48"/>
      <c r="D7" s="76">
        <f>SUM(D8+D11+D85)</f>
        <v>414336</v>
      </c>
      <c r="E7" s="123">
        <f>SUM(E8+E11+E85)</f>
        <v>362384.63</v>
      </c>
      <c r="F7" s="177">
        <f>SUM(D7-E7)</f>
        <v>51951.369999999995</v>
      </c>
      <c r="G7" s="175">
        <f t="shared" si="0"/>
        <v>0.87461536048038313</v>
      </c>
      <c r="L7" s="216"/>
      <c r="M7" s="216"/>
    </row>
    <row r="8" spans="1:13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10299.799999999999</v>
      </c>
      <c r="F8" s="163">
        <f t="shared" ref="F8:F82" si="1">SUM(D8-E8)</f>
        <v>1200.2000000000007</v>
      </c>
      <c r="G8" s="179">
        <f t="shared" si="0"/>
        <v>0.89563478260869556</v>
      </c>
    </row>
    <row r="9" spans="1:13" x14ac:dyDescent="0.2">
      <c r="A9" s="39">
        <v>320</v>
      </c>
      <c r="B9" s="7"/>
      <c r="C9" s="49" t="s">
        <v>209</v>
      </c>
      <c r="D9" s="84">
        <v>500</v>
      </c>
      <c r="E9" s="124">
        <v>287.55</v>
      </c>
      <c r="F9" s="168">
        <f t="shared" si="1"/>
        <v>212.45</v>
      </c>
      <c r="G9" s="165">
        <f>SUM(E9/D9)</f>
        <v>0.57510000000000006</v>
      </c>
    </row>
    <row r="10" spans="1:13" x14ac:dyDescent="0.2">
      <c r="A10" s="39">
        <v>320</v>
      </c>
      <c r="B10" s="7"/>
      <c r="C10" s="49" t="s">
        <v>210</v>
      </c>
      <c r="D10" s="84">
        <v>11000</v>
      </c>
      <c r="E10" s="124">
        <v>10012.25</v>
      </c>
      <c r="F10" s="168">
        <f t="shared" si="1"/>
        <v>987.75</v>
      </c>
      <c r="G10" s="165">
        <f t="shared" si="0"/>
        <v>0.91020454545454543</v>
      </c>
    </row>
    <row r="11" spans="1:13" s="6" customFormat="1" x14ac:dyDescent="0.2">
      <c r="A11" s="38">
        <v>322</v>
      </c>
      <c r="B11" s="7"/>
      <c r="C11" s="50" t="s">
        <v>191</v>
      </c>
      <c r="D11" s="83">
        <f>SUM(D12+D59+D72+D76+D79+D81+D83)</f>
        <v>382044</v>
      </c>
      <c r="E11" s="125">
        <f>SUM(E12+E59+E72+E76+E79+E81+E83)</f>
        <v>334980.29000000004</v>
      </c>
      <c r="F11" s="163">
        <f t="shared" si="1"/>
        <v>47063.709999999963</v>
      </c>
      <c r="G11" s="179">
        <f t="shared" si="0"/>
        <v>0.87681076001717084</v>
      </c>
    </row>
    <row r="12" spans="1:13" s="6" customFormat="1" x14ac:dyDescent="0.2">
      <c r="A12" s="38">
        <v>3220</v>
      </c>
      <c r="B12" s="7"/>
      <c r="C12" s="51" t="s">
        <v>39</v>
      </c>
      <c r="D12" s="83">
        <f>SUM(D13+D18+D22+D27+D33+D41+D44+D47+D53+D58)</f>
        <v>197462</v>
      </c>
      <c r="E12" s="125">
        <f>SUM(E13+E18+E22+E27+E33+E41+E44+E47+E53+E58)</f>
        <v>168389.67</v>
      </c>
      <c r="F12" s="163">
        <f t="shared" si="1"/>
        <v>29072.329999999987</v>
      </c>
      <c r="G12" s="179">
        <f t="shared" si="0"/>
        <v>0.8527700013167091</v>
      </c>
    </row>
    <row r="13" spans="1:13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41670</v>
      </c>
      <c r="E13" s="125">
        <f>SUM(E14:E17)</f>
        <v>30774.9</v>
      </c>
      <c r="F13" s="163">
        <f t="shared" si="1"/>
        <v>10895.099999999999</v>
      </c>
      <c r="G13" s="179">
        <f t="shared" si="0"/>
        <v>0.73853851691864658</v>
      </c>
    </row>
    <row r="14" spans="1:13" x14ac:dyDescent="0.2">
      <c r="A14" s="39">
        <v>3220</v>
      </c>
      <c r="B14" s="5"/>
      <c r="C14" s="53" t="s">
        <v>212</v>
      </c>
      <c r="D14" s="84">
        <v>11185</v>
      </c>
      <c r="E14" s="124">
        <v>8167.86</v>
      </c>
      <c r="F14" s="168">
        <f t="shared" si="1"/>
        <v>3017.1400000000003</v>
      </c>
      <c r="G14" s="165">
        <f t="shared" si="0"/>
        <v>0.73025122932498876</v>
      </c>
    </row>
    <row r="15" spans="1:13" x14ac:dyDescent="0.2">
      <c r="A15" s="39">
        <v>3220</v>
      </c>
      <c r="B15" s="5"/>
      <c r="C15" s="53" t="s">
        <v>211</v>
      </c>
      <c r="D15" s="84">
        <v>11185</v>
      </c>
      <c r="E15" s="124">
        <v>8157.86</v>
      </c>
      <c r="F15" s="168">
        <f t="shared" si="1"/>
        <v>3027.1400000000003</v>
      </c>
      <c r="G15" s="165">
        <f t="shared" si="0"/>
        <v>0.72935717478766204</v>
      </c>
    </row>
    <row r="16" spans="1:13" x14ac:dyDescent="0.2">
      <c r="A16" s="39">
        <v>3220</v>
      </c>
      <c r="B16" s="5"/>
      <c r="C16" s="53" t="s">
        <v>213</v>
      </c>
      <c r="D16" s="84">
        <v>19300</v>
      </c>
      <c r="E16" s="124">
        <v>14399.18</v>
      </c>
      <c r="F16" s="168">
        <f t="shared" si="1"/>
        <v>4900.82</v>
      </c>
      <c r="G16" s="165">
        <f t="shared" si="0"/>
        <v>0.74607150259067356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50</v>
      </c>
      <c r="F17" s="168">
        <f t="shared" si="1"/>
        <v>-50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29264</v>
      </c>
      <c r="E18" s="125">
        <f>SUM(E19:E21)</f>
        <v>21323.86</v>
      </c>
      <c r="F18" s="163">
        <f t="shared" si="1"/>
        <v>7940.1399999999994</v>
      </c>
      <c r="G18" s="179">
        <f t="shared" si="0"/>
        <v>0.72867208857299071</v>
      </c>
    </row>
    <row r="19" spans="1:7" x14ac:dyDescent="0.2">
      <c r="A19" s="39">
        <v>3220</v>
      </c>
      <c r="B19" s="5"/>
      <c r="C19" s="54" t="s">
        <v>212</v>
      </c>
      <c r="D19" s="84">
        <v>7782</v>
      </c>
      <c r="E19" s="124">
        <v>5881.02</v>
      </c>
      <c r="F19" s="168">
        <f t="shared" si="1"/>
        <v>1900.9799999999996</v>
      </c>
      <c r="G19" s="165">
        <f t="shared" si="0"/>
        <v>0.75572089437162693</v>
      </c>
    </row>
    <row r="20" spans="1:7" x14ac:dyDescent="0.2">
      <c r="A20" s="39">
        <v>3220</v>
      </c>
      <c r="B20" s="5"/>
      <c r="C20" s="54" t="s">
        <v>211</v>
      </c>
      <c r="D20" s="84">
        <v>7782</v>
      </c>
      <c r="E20" s="124">
        <v>5881.41</v>
      </c>
      <c r="F20" s="168">
        <f t="shared" si="1"/>
        <v>1900.5900000000001</v>
      </c>
      <c r="G20" s="165">
        <f t="shared" si="0"/>
        <v>0.7557710100231303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9561.43</v>
      </c>
      <c r="F21" s="168">
        <f t="shared" si="1"/>
        <v>4138.57</v>
      </c>
      <c r="G21" s="165">
        <f t="shared" si="0"/>
        <v>0.69791459854014604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11521</v>
      </c>
      <c r="E22" s="125">
        <f>SUM(E23:E26)</f>
        <v>8602.75</v>
      </c>
      <c r="F22" s="163">
        <f t="shared" si="1"/>
        <v>2918.25</v>
      </c>
      <c r="G22" s="179">
        <f t="shared" si="0"/>
        <v>0.74670167520180541</v>
      </c>
    </row>
    <row r="23" spans="1:7" x14ac:dyDescent="0.2">
      <c r="A23" s="39">
        <v>3220</v>
      </c>
      <c r="B23" s="5"/>
      <c r="C23" s="54" t="s">
        <v>212</v>
      </c>
      <c r="D23" s="84">
        <v>2911</v>
      </c>
      <c r="E23" s="124">
        <v>2202.17</v>
      </c>
      <c r="F23" s="168">
        <f t="shared" si="1"/>
        <v>708.82999999999993</v>
      </c>
      <c r="G23" s="165">
        <f t="shared" si="0"/>
        <v>0.75649948471315698</v>
      </c>
    </row>
    <row r="24" spans="1:7" x14ac:dyDescent="0.2">
      <c r="A24" s="39">
        <v>3220</v>
      </c>
      <c r="B24" s="5"/>
      <c r="C24" s="54" t="s">
        <v>211</v>
      </c>
      <c r="D24" s="84">
        <v>2911</v>
      </c>
      <c r="E24" s="124">
        <v>2202.17</v>
      </c>
      <c r="F24" s="168">
        <f t="shared" si="1"/>
        <v>708.82999999999993</v>
      </c>
      <c r="G24" s="165">
        <f t="shared" si="0"/>
        <v>0.75649948471315698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3494.41</v>
      </c>
      <c r="F25" s="168">
        <f t="shared" si="1"/>
        <v>1500.5900000000001</v>
      </c>
      <c r="G25" s="165">
        <f t="shared" si="0"/>
        <v>0.69958158158158157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704</v>
      </c>
      <c r="F26" s="168">
        <f t="shared" si="1"/>
        <v>0</v>
      </c>
      <c r="G26" s="165">
        <f t="shared" si="0"/>
        <v>1</v>
      </c>
    </row>
    <row r="27" spans="1:7" ht="13.5" x14ac:dyDescent="0.25">
      <c r="A27" s="38">
        <v>3220</v>
      </c>
      <c r="B27" s="17"/>
      <c r="C27" s="51" t="s">
        <v>204</v>
      </c>
      <c r="D27" s="83">
        <f>SUM(D28:D32)</f>
        <v>10543</v>
      </c>
      <c r="E27" s="125">
        <f>SUM(E28:E32)</f>
        <v>7440.3</v>
      </c>
      <c r="F27" s="163">
        <f t="shared" si="1"/>
        <v>3102.7</v>
      </c>
      <c r="G27" s="179">
        <f>SUM(E27/D27)</f>
        <v>0.70570994972967849</v>
      </c>
    </row>
    <row r="28" spans="1:7" x14ac:dyDescent="0.2">
      <c r="A28" s="39">
        <v>3220</v>
      </c>
      <c r="B28" s="5"/>
      <c r="C28" s="54" t="s">
        <v>212</v>
      </c>
      <c r="D28" s="84">
        <v>2544</v>
      </c>
      <c r="E28" s="124">
        <v>1713.46</v>
      </c>
      <c r="F28" s="168">
        <f t="shared" si="1"/>
        <v>830.54</v>
      </c>
      <c r="G28" s="165">
        <f t="shared" si="0"/>
        <v>0.67352987421383648</v>
      </c>
    </row>
    <row r="29" spans="1:7" x14ac:dyDescent="0.2">
      <c r="A29" s="39">
        <v>3220</v>
      </c>
      <c r="B29" s="5"/>
      <c r="C29" s="54" t="s">
        <v>211</v>
      </c>
      <c r="D29" s="84">
        <v>2544</v>
      </c>
      <c r="E29" s="124">
        <v>1713.46</v>
      </c>
      <c r="F29" s="168">
        <f t="shared" si="1"/>
        <v>830.54</v>
      </c>
      <c r="G29" s="165">
        <f t="shared" si="0"/>
        <v>0.67352987421383648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3462.43</v>
      </c>
      <c r="F30" s="168">
        <f t="shared" si="1"/>
        <v>1687.5700000000002</v>
      </c>
      <c r="G30" s="165">
        <f t="shared" si="0"/>
        <v>0.67231650485436889</v>
      </c>
    </row>
    <row r="31" spans="1:7" x14ac:dyDescent="0.2">
      <c r="A31" s="39">
        <v>3220</v>
      </c>
      <c r="B31" s="5"/>
      <c r="C31" s="54" t="s">
        <v>319</v>
      </c>
      <c r="D31" s="84">
        <v>205</v>
      </c>
      <c r="E31" s="124">
        <v>280.95</v>
      </c>
      <c r="F31" s="168">
        <f t="shared" si="1"/>
        <v>-75.949999999999989</v>
      </c>
      <c r="G31" s="165">
        <f t="shared" si="0"/>
        <v>1.3704878048780487</v>
      </c>
    </row>
    <row r="32" spans="1:7" x14ac:dyDescent="0.2">
      <c r="A32" s="39">
        <v>3220</v>
      </c>
      <c r="B32" s="5"/>
      <c r="C32" s="54" t="s">
        <v>36</v>
      </c>
      <c r="D32" s="84">
        <v>100</v>
      </c>
      <c r="E32" s="124">
        <v>270</v>
      </c>
      <c r="F32" s="168">
        <f t="shared" si="1"/>
        <v>-170</v>
      </c>
      <c r="G32" s="165">
        <f t="shared" si="0"/>
        <v>2.7</v>
      </c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13731</v>
      </c>
      <c r="E33" s="125">
        <f>SUM(E34:E40)</f>
        <v>12153.79</v>
      </c>
      <c r="F33" s="163">
        <f t="shared" si="1"/>
        <v>1577.2099999999991</v>
      </c>
      <c r="G33" s="179">
        <f t="shared" si="0"/>
        <v>0.88513509576869864</v>
      </c>
    </row>
    <row r="34" spans="1:7" x14ac:dyDescent="0.2">
      <c r="A34" s="39">
        <v>3220</v>
      </c>
      <c r="B34" s="5"/>
      <c r="C34" s="54" t="s">
        <v>212</v>
      </c>
      <c r="D34" s="84">
        <v>3502</v>
      </c>
      <c r="E34" s="124">
        <v>2622.9</v>
      </c>
      <c r="F34" s="168">
        <f t="shared" si="1"/>
        <v>879.09999999999991</v>
      </c>
      <c r="G34" s="165">
        <f t="shared" si="0"/>
        <v>0.74897201599086238</v>
      </c>
    </row>
    <row r="35" spans="1:7" x14ac:dyDescent="0.2">
      <c r="A35" s="39">
        <v>3220</v>
      </c>
      <c r="B35" s="5"/>
      <c r="C35" s="54" t="s">
        <v>211</v>
      </c>
      <c r="D35" s="84">
        <v>3502</v>
      </c>
      <c r="E35" s="124">
        <v>2622.9</v>
      </c>
      <c r="F35" s="168">
        <f t="shared" si="1"/>
        <v>879.09999999999991</v>
      </c>
      <c r="G35" s="165">
        <f t="shared" si="0"/>
        <v>0.74897201599086238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5854.67</v>
      </c>
      <c r="F36" s="168">
        <f t="shared" si="1"/>
        <v>115.32999999999993</v>
      </c>
      <c r="G36" s="165">
        <f t="shared" si="0"/>
        <v>0.98068174204355107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505.28</v>
      </c>
      <c r="F37" s="168">
        <f t="shared" si="1"/>
        <v>-268.27999999999997</v>
      </c>
      <c r="G37" s="165">
        <f t="shared" si="0"/>
        <v>2.1319831223628691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225.24</v>
      </c>
      <c r="F38" s="168">
        <f t="shared" si="1"/>
        <v>-225.24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13116.32</v>
      </c>
      <c r="F41" s="163">
        <f t="shared" si="1"/>
        <v>-3681.3199999999997</v>
      </c>
      <c r="G41" s="179">
        <f t="shared" si="0"/>
        <v>1.3901770005299416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10038.32</v>
      </c>
      <c r="F42" s="168">
        <f t="shared" si="1"/>
        <v>-7538.32</v>
      </c>
      <c r="G42" s="165">
        <f t="shared" si="0"/>
        <v>4.0153280000000002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3078</v>
      </c>
      <c r="F43" s="168">
        <f t="shared" si="1"/>
        <v>3857</v>
      </c>
      <c r="G43" s="165">
        <f t="shared" si="0"/>
        <v>0.44383561643835617</v>
      </c>
    </row>
    <row r="44" spans="1:7" ht="26.25" x14ac:dyDescent="0.25">
      <c r="A44" s="38">
        <v>3220</v>
      </c>
      <c r="B44" s="17"/>
      <c r="C44" s="51" t="s">
        <v>583</v>
      </c>
      <c r="D44" s="83">
        <f>SUM(D45:D46)</f>
        <v>0</v>
      </c>
      <c r="E44" s="125">
        <f>SUM(E45:E46)</f>
        <v>2181.5500000000002</v>
      </c>
      <c r="F44" s="163">
        <f t="shared" si="1"/>
        <v>-2181.5500000000002</v>
      </c>
      <c r="G44" s="165"/>
    </row>
    <row r="45" spans="1:7" x14ac:dyDescent="0.2">
      <c r="A45" s="39">
        <v>3220</v>
      </c>
      <c r="B45" s="5"/>
      <c r="C45" s="54" t="s">
        <v>213</v>
      </c>
      <c r="D45" s="84">
        <v>0</v>
      </c>
      <c r="E45" s="124">
        <v>1733.55</v>
      </c>
      <c r="F45" s="168">
        <f t="shared" si="1"/>
        <v>-1733.55</v>
      </c>
      <c r="G45" s="165"/>
    </row>
    <row r="46" spans="1:7" x14ac:dyDescent="0.2">
      <c r="A46" s="39">
        <v>3220</v>
      </c>
      <c r="B46" s="5"/>
      <c r="C46" s="54" t="s">
        <v>36</v>
      </c>
      <c r="D46" s="84">
        <v>0</v>
      </c>
      <c r="E46" s="124">
        <v>448</v>
      </c>
      <c r="F46" s="168">
        <f t="shared" si="1"/>
        <v>-448</v>
      </c>
      <c r="G46" s="165"/>
    </row>
    <row r="47" spans="1:7" ht="13.5" x14ac:dyDescent="0.25">
      <c r="A47" s="38">
        <v>3220</v>
      </c>
      <c r="B47" s="17"/>
      <c r="C47" s="51" t="s">
        <v>38</v>
      </c>
      <c r="D47" s="83">
        <f>SUM(D48:D52)</f>
        <v>6682</v>
      </c>
      <c r="E47" s="125">
        <f>SUM(E48:E52)</f>
        <v>5339.13</v>
      </c>
      <c r="F47" s="163">
        <f t="shared" si="1"/>
        <v>1342.87</v>
      </c>
      <c r="G47" s="179">
        <f t="shared" si="0"/>
        <v>0.79903172702783598</v>
      </c>
    </row>
    <row r="48" spans="1:7" x14ac:dyDescent="0.2">
      <c r="A48" s="39">
        <v>3220</v>
      </c>
      <c r="B48" s="5"/>
      <c r="C48" s="54" t="s">
        <v>212</v>
      </c>
      <c r="D48" s="84">
        <v>1751</v>
      </c>
      <c r="E48" s="124">
        <v>1206.45</v>
      </c>
      <c r="F48" s="168">
        <f t="shared" si="1"/>
        <v>544.54999999999995</v>
      </c>
      <c r="G48" s="165">
        <f t="shared" si="0"/>
        <v>0.68900628212450032</v>
      </c>
    </row>
    <row r="49" spans="1:7" x14ac:dyDescent="0.2">
      <c r="A49" s="39">
        <v>3220</v>
      </c>
      <c r="B49" s="5"/>
      <c r="C49" s="54" t="s">
        <v>211</v>
      </c>
      <c r="D49" s="84">
        <v>1751</v>
      </c>
      <c r="E49" s="124">
        <v>1216.45</v>
      </c>
      <c r="F49" s="168">
        <f t="shared" si="1"/>
        <v>534.54999999999995</v>
      </c>
      <c r="G49" s="165">
        <f t="shared" si="0"/>
        <v>0.69471730439748713</v>
      </c>
    </row>
    <row r="50" spans="1:7" x14ac:dyDescent="0.2">
      <c r="A50" s="39">
        <v>3220</v>
      </c>
      <c r="B50" s="5"/>
      <c r="C50" s="54" t="s">
        <v>213</v>
      </c>
      <c r="D50" s="84">
        <v>2280</v>
      </c>
      <c r="E50" s="124">
        <v>1904.23</v>
      </c>
      <c r="F50" s="168">
        <f t="shared" si="1"/>
        <v>375.77</v>
      </c>
      <c r="G50" s="165">
        <f t="shared" si="0"/>
        <v>0.83518859649122812</v>
      </c>
    </row>
    <row r="51" spans="1:7" x14ac:dyDescent="0.2">
      <c r="A51" s="39">
        <v>3220</v>
      </c>
      <c r="B51" s="5"/>
      <c r="C51" s="54" t="s">
        <v>36</v>
      </c>
      <c r="D51" s="84">
        <v>900</v>
      </c>
      <c r="E51" s="124">
        <v>912</v>
      </c>
      <c r="F51" s="168">
        <f t="shared" si="1"/>
        <v>-12</v>
      </c>
      <c r="G51" s="165">
        <f t="shared" si="0"/>
        <v>1.0133333333333334</v>
      </c>
    </row>
    <row r="52" spans="1:7" x14ac:dyDescent="0.2">
      <c r="A52" s="39">
        <v>3220</v>
      </c>
      <c r="B52" s="5"/>
      <c r="C52" s="54" t="s">
        <v>319</v>
      </c>
      <c r="D52" s="84">
        <v>0</v>
      </c>
      <c r="E52" s="124">
        <v>100</v>
      </c>
      <c r="F52" s="168">
        <f t="shared" si="1"/>
        <v>-100</v>
      </c>
      <c r="G52" s="165"/>
    </row>
    <row r="53" spans="1:7" ht="13.5" x14ac:dyDescent="0.25">
      <c r="A53" s="38">
        <v>3220</v>
      </c>
      <c r="B53" s="17"/>
      <c r="C53" s="51" t="s">
        <v>37</v>
      </c>
      <c r="D53" s="83">
        <f>SUM(D54:D57)</f>
        <v>18800</v>
      </c>
      <c r="E53" s="125">
        <f>SUM(E54:E57)</f>
        <v>18227.07</v>
      </c>
      <c r="F53" s="163">
        <f t="shared" si="1"/>
        <v>572.93000000000029</v>
      </c>
      <c r="G53" s="179">
        <f t="shared" si="0"/>
        <v>0.96952499999999997</v>
      </c>
    </row>
    <row r="54" spans="1:7" x14ac:dyDescent="0.2">
      <c r="A54" s="39">
        <v>3220</v>
      </c>
      <c r="B54" s="5"/>
      <c r="C54" s="54" t="s">
        <v>215</v>
      </c>
      <c r="D54" s="84">
        <v>1600</v>
      </c>
      <c r="E54" s="124">
        <v>1453.78</v>
      </c>
      <c r="F54" s="168">
        <f t="shared" si="1"/>
        <v>146.22000000000003</v>
      </c>
      <c r="G54" s="165">
        <f t="shared" si="0"/>
        <v>0.90861249999999993</v>
      </c>
    </row>
    <row r="55" spans="1:7" x14ac:dyDescent="0.2">
      <c r="A55" s="39">
        <v>3220</v>
      </c>
      <c r="B55" s="5"/>
      <c r="C55" s="54" t="s">
        <v>36</v>
      </c>
      <c r="D55" s="84">
        <v>1200</v>
      </c>
      <c r="E55" s="124">
        <v>2925</v>
      </c>
      <c r="F55" s="168">
        <f t="shared" si="1"/>
        <v>-1725</v>
      </c>
      <c r="G55" s="165">
        <f t="shared" si="0"/>
        <v>2.4375</v>
      </c>
    </row>
    <row r="56" spans="1:7" x14ac:dyDescent="0.2">
      <c r="A56" s="39">
        <v>3220</v>
      </c>
      <c r="B56" s="5"/>
      <c r="C56" s="54" t="s">
        <v>216</v>
      </c>
      <c r="D56" s="84">
        <v>11000</v>
      </c>
      <c r="E56" s="124">
        <v>8702.19</v>
      </c>
      <c r="F56" s="168">
        <f t="shared" si="1"/>
        <v>2297.8099999999995</v>
      </c>
      <c r="G56" s="165">
        <f t="shared" si="0"/>
        <v>0.79110818181818188</v>
      </c>
    </row>
    <row r="57" spans="1:7" x14ac:dyDescent="0.2">
      <c r="A57" s="39">
        <v>3220</v>
      </c>
      <c r="B57" s="5"/>
      <c r="C57" s="54" t="s">
        <v>217</v>
      </c>
      <c r="D57" s="84">
        <v>5000</v>
      </c>
      <c r="E57" s="124">
        <v>5146.1000000000004</v>
      </c>
      <c r="F57" s="168">
        <f t="shared" si="1"/>
        <v>-146.10000000000036</v>
      </c>
      <c r="G57" s="165">
        <f t="shared" si="0"/>
        <v>1.02922</v>
      </c>
    </row>
    <row r="58" spans="1:7" ht="13.5" x14ac:dyDescent="0.25">
      <c r="A58" s="38">
        <v>3220</v>
      </c>
      <c r="B58" s="17"/>
      <c r="C58" s="51" t="s">
        <v>47</v>
      </c>
      <c r="D58" s="83">
        <v>55816</v>
      </c>
      <c r="E58" s="130">
        <v>49230</v>
      </c>
      <c r="F58" s="163">
        <f t="shared" si="1"/>
        <v>6586</v>
      </c>
      <c r="G58" s="179">
        <f t="shared" si="0"/>
        <v>0.88200515981080696</v>
      </c>
    </row>
    <row r="59" spans="1:7" s="6" customFormat="1" ht="25.5" x14ac:dyDescent="0.2">
      <c r="A59" s="38">
        <v>3221</v>
      </c>
      <c r="B59" s="7"/>
      <c r="C59" s="51" t="s">
        <v>40</v>
      </c>
      <c r="D59" s="83">
        <f>SUM(D60:D71)</f>
        <v>102264</v>
      </c>
      <c r="E59" s="125">
        <f>SUM(E60:E71)</f>
        <v>90208.809999999983</v>
      </c>
      <c r="F59" s="163">
        <f t="shared" si="1"/>
        <v>12055.190000000017</v>
      </c>
      <c r="G59" s="179">
        <f t="shared" si="0"/>
        <v>0.88211697175936776</v>
      </c>
    </row>
    <row r="60" spans="1:7" x14ac:dyDescent="0.2">
      <c r="A60" s="39">
        <v>3221</v>
      </c>
      <c r="B60" s="5"/>
      <c r="C60" s="54" t="s">
        <v>125</v>
      </c>
      <c r="D60" s="84">
        <v>880</v>
      </c>
      <c r="E60" s="124">
        <v>959.44</v>
      </c>
      <c r="F60" s="168">
        <f t="shared" si="1"/>
        <v>-79.440000000000055</v>
      </c>
      <c r="G60" s="165">
        <f t="shared" si="0"/>
        <v>1.0902727272727273</v>
      </c>
    </row>
    <row r="61" spans="1:7" x14ac:dyDescent="0.2">
      <c r="A61" s="39">
        <v>3221</v>
      </c>
      <c r="B61" s="5"/>
      <c r="C61" s="54" t="s">
        <v>263</v>
      </c>
      <c r="D61" s="84">
        <v>29500</v>
      </c>
      <c r="E61" s="124">
        <v>25899.17</v>
      </c>
      <c r="F61" s="168">
        <f t="shared" si="1"/>
        <v>3600.8300000000017</v>
      </c>
      <c r="G61" s="165">
        <f t="shared" si="0"/>
        <v>0.87793796610169483</v>
      </c>
    </row>
    <row r="62" spans="1:7" x14ac:dyDescent="0.2">
      <c r="A62" s="39">
        <v>3221</v>
      </c>
      <c r="B62" s="5"/>
      <c r="C62" s="54" t="s">
        <v>14</v>
      </c>
      <c r="D62" s="84">
        <v>1000</v>
      </c>
      <c r="E62" s="124">
        <v>1145</v>
      </c>
      <c r="F62" s="168">
        <f t="shared" si="1"/>
        <v>-145</v>
      </c>
      <c r="G62" s="165">
        <f t="shared" si="0"/>
        <v>1.145</v>
      </c>
    </row>
    <row r="63" spans="1:7" x14ac:dyDescent="0.2">
      <c r="A63" s="39">
        <v>3221</v>
      </c>
      <c r="B63" s="5"/>
      <c r="C63" s="54" t="s">
        <v>15</v>
      </c>
      <c r="D63" s="84">
        <v>192</v>
      </c>
      <c r="E63" s="124">
        <v>1511.8</v>
      </c>
      <c r="F63" s="168">
        <f t="shared" si="1"/>
        <v>-1319.8</v>
      </c>
      <c r="G63" s="165">
        <f t="shared" si="0"/>
        <v>7.8739583333333334</v>
      </c>
    </row>
    <row r="64" spans="1:7" x14ac:dyDescent="0.2">
      <c r="A64" s="39">
        <v>3221</v>
      </c>
      <c r="B64" s="5"/>
      <c r="C64" s="54" t="s">
        <v>218</v>
      </c>
      <c r="D64" s="84">
        <v>2070</v>
      </c>
      <c r="E64" s="124">
        <v>2161.7800000000002</v>
      </c>
      <c r="F64" s="168">
        <f t="shared" si="1"/>
        <v>-91.7800000000002</v>
      </c>
      <c r="G64" s="165">
        <f t="shared" si="0"/>
        <v>1.0443381642512077</v>
      </c>
    </row>
    <row r="65" spans="1:7" x14ac:dyDescent="0.2">
      <c r="A65" s="39">
        <v>3221</v>
      </c>
      <c r="B65" s="5"/>
      <c r="C65" s="54" t="s">
        <v>219</v>
      </c>
      <c r="D65" s="84">
        <v>8300</v>
      </c>
      <c r="E65" s="124">
        <v>5294.6</v>
      </c>
      <c r="F65" s="168">
        <f t="shared" si="1"/>
        <v>3005.3999999999996</v>
      </c>
      <c r="G65" s="165">
        <f t="shared" si="0"/>
        <v>0.63790361445783139</v>
      </c>
    </row>
    <row r="66" spans="1:7" x14ac:dyDescent="0.2">
      <c r="A66" s="39">
        <v>3221</v>
      </c>
      <c r="B66" s="5"/>
      <c r="C66" s="54" t="s">
        <v>103</v>
      </c>
      <c r="D66" s="84">
        <v>29310</v>
      </c>
      <c r="E66" s="124">
        <v>21909</v>
      </c>
      <c r="F66" s="168">
        <f t="shared" si="1"/>
        <v>7401</v>
      </c>
      <c r="G66" s="165">
        <f t="shared" si="0"/>
        <v>0.74749232343909933</v>
      </c>
    </row>
    <row r="67" spans="1:7" x14ac:dyDescent="0.2">
      <c r="A67" s="39">
        <v>3221</v>
      </c>
      <c r="B67" s="5"/>
      <c r="C67" s="54" t="s">
        <v>104</v>
      </c>
      <c r="D67" s="84">
        <v>23000</v>
      </c>
      <c r="E67" s="127">
        <v>17569.5</v>
      </c>
      <c r="F67" s="168">
        <f t="shared" si="1"/>
        <v>5430.5</v>
      </c>
      <c r="G67" s="165">
        <f t="shared" si="0"/>
        <v>0.76389130434782604</v>
      </c>
    </row>
    <row r="68" spans="1:7" x14ac:dyDescent="0.2">
      <c r="A68" s="39">
        <v>3221</v>
      </c>
      <c r="B68" s="5"/>
      <c r="C68" s="54" t="s">
        <v>111</v>
      </c>
      <c r="D68" s="84">
        <v>7437</v>
      </c>
      <c r="E68" s="127">
        <v>7437</v>
      </c>
      <c r="F68" s="168">
        <f t="shared" si="1"/>
        <v>0</v>
      </c>
      <c r="G68" s="165">
        <f t="shared" si="0"/>
        <v>1</v>
      </c>
    </row>
    <row r="69" spans="1:7" x14ac:dyDescent="0.2">
      <c r="A69" s="39">
        <v>3221</v>
      </c>
      <c r="B69" s="5"/>
      <c r="C69" s="54" t="s">
        <v>112</v>
      </c>
      <c r="D69" s="84">
        <v>575</v>
      </c>
      <c r="E69" s="127">
        <v>1055.04</v>
      </c>
      <c r="F69" s="168">
        <f t="shared" si="1"/>
        <v>-480.03999999999996</v>
      </c>
      <c r="G69" s="165">
        <f t="shared" si="0"/>
        <v>1.8348521739130434</v>
      </c>
    </row>
    <row r="70" spans="1:7" ht="25.5" x14ac:dyDescent="0.2">
      <c r="A70" s="39">
        <v>3221</v>
      </c>
      <c r="B70" s="5"/>
      <c r="C70" s="54" t="s">
        <v>517</v>
      </c>
      <c r="D70" s="84">
        <v>0</v>
      </c>
      <c r="E70" s="127">
        <v>446.48</v>
      </c>
      <c r="F70" s="168">
        <f t="shared" si="1"/>
        <v>-446.48</v>
      </c>
      <c r="G70" s="165"/>
    </row>
    <row r="71" spans="1:7" x14ac:dyDescent="0.2">
      <c r="A71" s="39">
        <v>3221</v>
      </c>
      <c r="B71" s="5"/>
      <c r="C71" s="54" t="s">
        <v>570</v>
      </c>
      <c r="D71" s="84">
        <v>0</v>
      </c>
      <c r="E71" s="127">
        <v>4820</v>
      </c>
      <c r="F71" s="168">
        <f t="shared" si="1"/>
        <v>-4820</v>
      </c>
      <c r="G71" s="165"/>
    </row>
    <row r="72" spans="1:7" s="6" customFormat="1" ht="25.5" x14ac:dyDescent="0.2">
      <c r="A72" s="38">
        <v>3222</v>
      </c>
      <c r="B72" s="7"/>
      <c r="C72" s="51" t="s">
        <v>18</v>
      </c>
      <c r="D72" s="83">
        <f>SUM(D73:D75)</f>
        <v>73517</v>
      </c>
      <c r="E72" s="125">
        <f>SUM(E73:E75)</f>
        <v>68853.350000000006</v>
      </c>
      <c r="F72" s="163">
        <f t="shared" si="1"/>
        <v>4663.6499999999942</v>
      </c>
      <c r="G72" s="179">
        <f t="shared" si="0"/>
        <v>0.93656365194444835</v>
      </c>
    </row>
    <row r="73" spans="1:7" x14ac:dyDescent="0.2">
      <c r="A73" s="39">
        <v>3222</v>
      </c>
      <c r="B73" s="5"/>
      <c r="C73" s="54" t="s">
        <v>220</v>
      </c>
      <c r="D73" s="84">
        <v>64220</v>
      </c>
      <c r="E73" s="124">
        <v>60177.35</v>
      </c>
      <c r="F73" s="168">
        <f t="shared" si="1"/>
        <v>4042.6500000000015</v>
      </c>
      <c r="G73" s="165">
        <f t="shared" si="0"/>
        <v>0.93704998442852694</v>
      </c>
    </row>
    <row r="74" spans="1:7" x14ac:dyDescent="0.2">
      <c r="A74" s="39">
        <v>3222</v>
      </c>
      <c r="B74" s="5"/>
      <c r="C74" s="54" t="s">
        <v>221</v>
      </c>
      <c r="D74" s="84">
        <v>7857</v>
      </c>
      <c r="E74" s="127">
        <v>7266</v>
      </c>
      <c r="F74" s="168">
        <f t="shared" si="1"/>
        <v>591</v>
      </c>
      <c r="G74" s="165">
        <f t="shared" si="0"/>
        <v>0.92478045055364644</v>
      </c>
    </row>
    <row r="75" spans="1:7" x14ac:dyDescent="0.2">
      <c r="A75" s="39">
        <v>3222</v>
      </c>
      <c r="B75" s="5"/>
      <c r="C75" s="54" t="s">
        <v>106</v>
      </c>
      <c r="D75" s="84">
        <v>1440</v>
      </c>
      <c r="E75" s="127">
        <v>1410</v>
      </c>
      <c r="F75" s="168">
        <f t="shared" si="1"/>
        <v>30</v>
      </c>
      <c r="G75" s="165">
        <f t="shared" si="0"/>
        <v>0.97916666666666663</v>
      </c>
    </row>
    <row r="76" spans="1:7" s="6" customFormat="1" x14ac:dyDescent="0.2">
      <c r="A76" s="38">
        <v>3224</v>
      </c>
      <c r="B76" s="7"/>
      <c r="C76" s="51" t="s">
        <v>19</v>
      </c>
      <c r="D76" s="83">
        <f>SUM(D77:D78)</f>
        <v>1997</v>
      </c>
      <c r="E76" s="125">
        <f>SUM(E77:E78)</f>
        <v>2104.21</v>
      </c>
      <c r="F76" s="163">
        <f t="shared" si="1"/>
        <v>-107.21000000000004</v>
      </c>
      <c r="G76" s="179">
        <f t="shared" si="0"/>
        <v>1.0536855282924387</v>
      </c>
    </row>
    <row r="77" spans="1:7" x14ac:dyDescent="0.2">
      <c r="A77" s="39">
        <v>3224</v>
      </c>
      <c r="B77" s="5"/>
      <c r="C77" s="54" t="s">
        <v>264</v>
      </c>
      <c r="D77" s="84">
        <v>1275</v>
      </c>
      <c r="E77" s="124">
        <v>1382.3</v>
      </c>
      <c r="F77" s="168">
        <f t="shared" si="1"/>
        <v>-107.29999999999995</v>
      </c>
      <c r="G77" s="165">
        <f t="shared" si="0"/>
        <v>1.0841568627450979</v>
      </c>
    </row>
    <row r="78" spans="1:7" x14ac:dyDescent="0.2">
      <c r="A78" s="39">
        <v>3224</v>
      </c>
      <c r="B78" s="5"/>
      <c r="C78" s="54" t="s">
        <v>462</v>
      </c>
      <c r="D78" s="84">
        <v>722</v>
      </c>
      <c r="E78" s="124">
        <v>721.91</v>
      </c>
      <c r="F78" s="168">
        <f t="shared" si="1"/>
        <v>9.0000000000031832E-2</v>
      </c>
      <c r="G78" s="165">
        <f t="shared" si="0"/>
        <v>0.99987534626038777</v>
      </c>
    </row>
    <row r="79" spans="1:7" s="6" customFormat="1" ht="25.5" x14ac:dyDescent="0.2">
      <c r="A79" s="38">
        <v>3225</v>
      </c>
      <c r="B79" s="7"/>
      <c r="C79" s="51" t="s">
        <v>20</v>
      </c>
      <c r="D79" s="83">
        <f>SUM(D80:D80)</f>
        <v>454</v>
      </c>
      <c r="E79" s="125">
        <f>SUM(E80:E80)</f>
        <v>182.02</v>
      </c>
      <c r="F79" s="163">
        <f t="shared" si="1"/>
        <v>271.98</v>
      </c>
      <c r="G79" s="179">
        <f t="shared" ref="G79:G151" si="2">SUM(E79/D79)</f>
        <v>0.40092511013215859</v>
      </c>
    </row>
    <row r="80" spans="1:7" x14ac:dyDescent="0.2">
      <c r="A80" s="39">
        <v>3225</v>
      </c>
      <c r="B80" s="5"/>
      <c r="C80" s="54" t="s">
        <v>105</v>
      </c>
      <c r="D80" s="84">
        <v>454</v>
      </c>
      <c r="E80" s="127">
        <v>182.02</v>
      </c>
      <c r="F80" s="168">
        <f t="shared" si="1"/>
        <v>271.98</v>
      </c>
      <c r="G80" s="165">
        <f t="shared" si="2"/>
        <v>0.40092511013215859</v>
      </c>
    </row>
    <row r="81" spans="1:7" s="6" customFormat="1" ht="25.5" x14ac:dyDescent="0.2">
      <c r="A81" s="38">
        <v>3227</v>
      </c>
      <c r="B81" s="7"/>
      <c r="C81" s="55" t="s">
        <v>108</v>
      </c>
      <c r="D81" s="83">
        <f>SUM(D82)</f>
        <v>6200</v>
      </c>
      <c r="E81" s="125">
        <f>SUM(E82)</f>
        <v>5145.09</v>
      </c>
      <c r="F81" s="163">
        <f t="shared" si="1"/>
        <v>1054.9099999999999</v>
      </c>
      <c r="G81" s="179">
        <f t="shared" si="2"/>
        <v>0.8298532258064516</v>
      </c>
    </row>
    <row r="82" spans="1:7" ht="25.5" x14ac:dyDescent="0.2">
      <c r="A82" s="39">
        <v>3227</v>
      </c>
      <c r="B82" s="5"/>
      <c r="C82" s="56" t="s">
        <v>518</v>
      </c>
      <c r="D82" s="84">
        <v>6200</v>
      </c>
      <c r="E82" s="127">
        <v>5145.09</v>
      </c>
      <c r="F82" s="168">
        <f t="shared" si="1"/>
        <v>1054.9099999999999</v>
      </c>
      <c r="G82" s="165">
        <f t="shared" si="2"/>
        <v>0.8298532258064516</v>
      </c>
    </row>
    <row r="83" spans="1:7" s="6" customFormat="1" ht="25.5" x14ac:dyDescent="0.2">
      <c r="A83" s="38">
        <v>3229</v>
      </c>
      <c r="B83" s="7"/>
      <c r="C83" s="51" t="s">
        <v>41</v>
      </c>
      <c r="D83" s="83">
        <f>SUM(D84)</f>
        <v>150</v>
      </c>
      <c r="E83" s="125">
        <f>SUM(E84)</f>
        <v>97.14</v>
      </c>
      <c r="F83" s="163">
        <f t="shared" ref="F83:F154" si="3">SUM(D83-E83)</f>
        <v>52.86</v>
      </c>
      <c r="G83" s="179">
        <f t="shared" si="2"/>
        <v>0.64759999999999995</v>
      </c>
    </row>
    <row r="84" spans="1:7" x14ac:dyDescent="0.2">
      <c r="A84" s="39">
        <v>3229</v>
      </c>
      <c r="B84" s="5"/>
      <c r="C84" s="54" t="s">
        <v>102</v>
      </c>
      <c r="D84" s="84">
        <v>150</v>
      </c>
      <c r="E84" s="124">
        <v>97.14</v>
      </c>
      <c r="F84" s="168">
        <f t="shared" si="3"/>
        <v>52.86</v>
      </c>
      <c r="G84" s="165">
        <f t="shared" si="2"/>
        <v>0.64759999999999995</v>
      </c>
    </row>
    <row r="85" spans="1:7" s="6" customFormat="1" x14ac:dyDescent="0.2">
      <c r="A85" s="38">
        <v>323</v>
      </c>
      <c r="B85" s="7"/>
      <c r="C85" s="51" t="s">
        <v>192</v>
      </c>
      <c r="D85" s="83">
        <f>SUM(D86+D92+D95)</f>
        <v>20792</v>
      </c>
      <c r="E85" s="125">
        <f>SUM(E86+E92+E95)</f>
        <v>17104.539999999997</v>
      </c>
      <c r="F85" s="163">
        <f t="shared" si="3"/>
        <v>3687.4600000000028</v>
      </c>
      <c r="G85" s="179">
        <f t="shared" si="2"/>
        <v>0.8226500577145055</v>
      </c>
    </row>
    <row r="86" spans="1:7" s="6" customFormat="1" x14ac:dyDescent="0.2">
      <c r="A86" s="40">
        <v>3233</v>
      </c>
      <c r="B86" s="18"/>
      <c r="C86" s="51" t="s">
        <v>126</v>
      </c>
      <c r="D86" s="83">
        <f>SUM(D87:D91)</f>
        <v>15900</v>
      </c>
      <c r="E86" s="125">
        <f>SUM(E87:E91)</f>
        <v>10574.91</v>
      </c>
      <c r="F86" s="163">
        <f t="shared" si="3"/>
        <v>5325.09</v>
      </c>
      <c r="G86" s="179">
        <f t="shared" si="2"/>
        <v>0.66508867924528303</v>
      </c>
    </row>
    <row r="87" spans="1:7" x14ac:dyDescent="0.2">
      <c r="A87" s="41">
        <v>3233</v>
      </c>
      <c r="B87" s="13"/>
      <c r="C87" s="54" t="s">
        <v>222</v>
      </c>
      <c r="D87" s="84">
        <v>2373</v>
      </c>
      <c r="E87" s="124">
        <v>1218.27</v>
      </c>
      <c r="F87" s="168">
        <f t="shared" si="3"/>
        <v>1154.73</v>
      </c>
      <c r="G87" s="165">
        <f t="shared" si="2"/>
        <v>0.51338811630847025</v>
      </c>
    </row>
    <row r="88" spans="1:7" x14ac:dyDescent="0.2">
      <c r="A88" s="41">
        <v>3233</v>
      </c>
      <c r="B88" s="13"/>
      <c r="C88" s="54" t="s">
        <v>223</v>
      </c>
      <c r="D88" s="84">
        <v>1642</v>
      </c>
      <c r="E88" s="124">
        <v>765.1</v>
      </c>
      <c r="F88" s="168">
        <f t="shared" si="3"/>
        <v>876.9</v>
      </c>
      <c r="G88" s="165">
        <f t="shared" si="2"/>
        <v>0.46595615103532279</v>
      </c>
    </row>
    <row r="89" spans="1:7" x14ac:dyDescent="0.2">
      <c r="A89" s="41">
        <v>3233</v>
      </c>
      <c r="B89" s="13"/>
      <c r="C89" s="54" t="s">
        <v>224</v>
      </c>
      <c r="D89" s="84">
        <v>2118</v>
      </c>
      <c r="E89" s="124">
        <v>1909.5</v>
      </c>
      <c r="F89" s="168">
        <f t="shared" si="3"/>
        <v>208.5</v>
      </c>
      <c r="G89" s="165">
        <f t="shared" si="2"/>
        <v>0.90155807365439089</v>
      </c>
    </row>
    <row r="90" spans="1:7" x14ac:dyDescent="0.2">
      <c r="A90" s="41">
        <v>3233</v>
      </c>
      <c r="B90" s="13"/>
      <c r="C90" s="54" t="s">
        <v>7</v>
      </c>
      <c r="D90" s="84">
        <v>167</v>
      </c>
      <c r="E90" s="124">
        <v>0</v>
      </c>
      <c r="F90" s="168">
        <f t="shared" si="3"/>
        <v>167</v>
      </c>
      <c r="G90" s="165">
        <f t="shared" si="2"/>
        <v>0</v>
      </c>
    </row>
    <row r="91" spans="1:7" ht="25.5" x14ac:dyDescent="0.2">
      <c r="A91" s="41">
        <v>3233</v>
      </c>
      <c r="B91" s="13"/>
      <c r="C91" s="54" t="s">
        <v>225</v>
      </c>
      <c r="D91" s="84">
        <v>9600</v>
      </c>
      <c r="E91" s="124">
        <v>6682.04</v>
      </c>
      <c r="F91" s="168">
        <f t="shared" si="3"/>
        <v>2917.96</v>
      </c>
      <c r="G91" s="165">
        <f t="shared" si="2"/>
        <v>0.69604583333333336</v>
      </c>
    </row>
    <row r="92" spans="1:7" s="6" customFormat="1" x14ac:dyDescent="0.2">
      <c r="A92" s="40">
        <v>3237</v>
      </c>
      <c r="B92" s="18"/>
      <c r="C92" s="51" t="s">
        <v>42</v>
      </c>
      <c r="D92" s="83">
        <f>SUM(D93:D94)</f>
        <v>3885</v>
      </c>
      <c r="E92" s="125">
        <f>SUM(E93:E94)</f>
        <v>3953.0299999999997</v>
      </c>
      <c r="F92" s="163">
        <f t="shared" si="3"/>
        <v>-68.029999999999745</v>
      </c>
      <c r="G92" s="179">
        <f t="shared" si="2"/>
        <v>1.0175109395109394</v>
      </c>
    </row>
    <row r="93" spans="1:7" x14ac:dyDescent="0.2">
      <c r="A93" s="41">
        <v>3237</v>
      </c>
      <c r="B93" s="13"/>
      <c r="C93" s="54" t="s">
        <v>12</v>
      </c>
      <c r="D93" s="84">
        <v>3835</v>
      </c>
      <c r="E93" s="124">
        <v>3914.7</v>
      </c>
      <c r="F93" s="168">
        <f t="shared" si="3"/>
        <v>-79.699999999999818</v>
      </c>
      <c r="G93" s="165">
        <f t="shared" si="2"/>
        <v>1.0207822685788788</v>
      </c>
    </row>
    <row r="94" spans="1:7" x14ac:dyDescent="0.2">
      <c r="A94" s="41">
        <v>3237</v>
      </c>
      <c r="B94" s="13"/>
      <c r="C94" s="54" t="s">
        <v>9</v>
      </c>
      <c r="D94" s="84">
        <v>50</v>
      </c>
      <c r="E94" s="124">
        <v>38.33</v>
      </c>
      <c r="F94" s="168">
        <f t="shared" si="3"/>
        <v>11.670000000000002</v>
      </c>
      <c r="G94" s="165">
        <f t="shared" si="2"/>
        <v>0.76659999999999995</v>
      </c>
    </row>
    <row r="95" spans="1:7" s="6" customFormat="1" x14ac:dyDescent="0.2">
      <c r="A95" s="40">
        <v>3238</v>
      </c>
      <c r="B95" s="18"/>
      <c r="C95" s="51" t="s">
        <v>127</v>
      </c>
      <c r="D95" s="83">
        <f>SUM(D96:D98)</f>
        <v>1007</v>
      </c>
      <c r="E95" s="125">
        <f>SUM(E96:E98)</f>
        <v>2576.6</v>
      </c>
      <c r="F95" s="163">
        <f t="shared" si="3"/>
        <v>-1569.6</v>
      </c>
      <c r="G95" s="179">
        <f t="shared" si="2"/>
        <v>2.5586891757696124</v>
      </c>
    </row>
    <row r="96" spans="1:7" x14ac:dyDescent="0.2">
      <c r="A96" s="41">
        <v>3238</v>
      </c>
      <c r="B96" s="13"/>
      <c r="C96" s="54" t="s">
        <v>3</v>
      </c>
      <c r="D96" s="84">
        <v>180</v>
      </c>
      <c r="E96" s="124">
        <v>416.55</v>
      </c>
      <c r="F96" s="168">
        <f t="shared" si="3"/>
        <v>-236.55</v>
      </c>
      <c r="G96" s="165">
        <f t="shared" si="2"/>
        <v>2.3141666666666669</v>
      </c>
    </row>
    <row r="97" spans="1:10" x14ac:dyDescent="0.2">
      <c r="A97" s="41">
        <v>3238</v>
      </c>
      <c r="B97" s="13"/>
      <c r="C97" s="54" t="s">
        <v>456</v>
      </c>
      <c r="D97" s="84">
        <v>827</v>
      </c>
      <c r="E97" s="124">
        <v>1660.05</v>
      </c>
      <c r="F97" s="168">
        <f t="shared" si="3"/>
        <v>-833.05</v>
      </c>
      <c r="G97" s="165">
        <f t="shared" si="2"/>
        <v>2.0073155985489723</v>
      </c>
    </row>
    <row r="98" spans="1:10" ht="13.5" thickBot="1" x14ac:dyDescent="0.25">
      <c r="A98" s="41">
        <v>3238</v>
      </c>
      <c r="B98" s="13"/>
      <c r="C98" s="54" t="s">
        <v>467</v>
      </c>
      <c r="D98" s="84">
        <v>0</v>
      </c>
      <c r="E98" s="124">
        <v>500</v>
      </c>
      <c r="F98" s="168">
        <f t="shared" si="3"/>
        <v>-500</v>
      </c>
      <c r="G98" s="165"/>
    </row>
    <row r="99" spans="1:10" ht="13.5" thickBot="1" x14ac:dyDescent="0.25">
      <c r="A99" s="36"/>
      <c r="B99" s="4" t="s">
        <v>141</v>
      </c>
      <c r="C99" s="48"/>
      <c r="D99" s="76">
        <f>D100+D101+D114</f>
        <v>1952397</v>
      </c>
      <c r="E99" s="123">
        <f>E100+E101+E114</f>
        <v>1737039.32</v>
      </c>
      <c r="F99" s="177">
        <f t="shared" si="3"/>
        <v>215357.67999999993</v>
      </c>
      <c r="G99" s="175">
        <f t="shared" si="2"/>
        <v>0.88969575347636776</v>
      </c>
      <c r="I99" s="1" t="s">
        <v>519</v>
      </c>
      <c r="J99" s="1" t="s">
        <v>461</v>
      </c>
    </row>
    <row r="100" spans="1:10" s="6" customFormat="1" x14ac:dyDescent="0.2">
      <c r="A100" s="28">
        <v>35200</v>
      </c>
      <c r="B100" s="7"/>
      <c r="C100" s="50" t="s">
        <v>142</v>
      </c>
      <c r="D100" s="83">
        <v>546970</v>
      </c>
      <c r="E100" s="126">
        <v>474041.34</v>
      </c>
      <c r="F100" s="163">
        <f t="shared" si="3"/>
        <v>72928.659999999974</v>
      </c>
      <c r="G100" s="179">
        <f t="shared" si="2"/>
        <v>0.86666789769091546</v>
      </c>
    </row>
    <row r="101" spans="1:10" s="6" customFormat="1" x14ac:dyDescent="0.2">
      <c r="A101" s="28">
        <v>35201</v>
      </c>
      <c r="B101" s="7"/>
      <c r="C101" s="58" t="s">
        <v>143</v>
      </c>
      <c r="D101" s="85">
        <f>SUM(D102+D110+D111+D112+D113)</f>
        <v>1191976</v>
      </c>
      <c r="E101" s="135">
        <f>SUM(E102+E110+E111+E112+E113)</f>
        <v>1034664.6799999999</v>
      </c>
      <c r="F101" s="163">
        <f t="shared" si="3"/>
        <v>157311.32000000007</v>
      </c>
      <c r="G101" s="179">
        <f t="shared" si="2"/>
        <v>0.86802475888776276</v>
      </c>
    </row>
    <row r="102" spans="1:10" x14ac:dyDescent="0.2">
      <c r="A102" s="37"/>
      <c r="B102" s="5"/>
      <c r="C102" s="59" t="s">
        <v>227</v>
      </c>
      <c r="D102" s="77">
        <f>SUM(D103:D109)</f>
        <v>977438</v>
      </c>
      <c r="E102" s="136">
        <f>SUM(E103:E109)</f>
        <v>847113.34</v>
      </c>
      <c r="F102" s="168">
        <f t="shared" si="3"/>
        <v>130324.66000000003</v>
      </c>
      <c r="G102" s="165">
        <f t="shared" si="2"/>
        <v>0.86666708272033621</v>
      </c>
    </row>
    <row r="103" spans="1:10" x14ac:dyDescent="0.2">
      <c r="A103" s="37"/>
      <c r="B103" s="5"/>
      <c r="C103" s="59" t="s">
        <v>265</v>
      </c>
      <c r="D103" s="77">
        <v>673785</v>
      </c>
      <c r="E103" s="124">
        <v>583989.34</v>
      </c>
      <c r="F103" s="168">
        <f t="shared" si="3"/>
        <v>89795.660000000033</v>
      </c>
      <c r="G103" s="165">
        <f t="shared" si="2"/>
        <v>0.86672950570285767</v>
      </c>
    </row>
    <row r="104" spans="1:10" x14ac:dyDescent="0.2">
      <c r="A104" s="37"/>
      <c r="B104" s="5"/>
      <c r="C104" s="59" t="s">
        <v>266</v>
      </c>
      <c r="D104" s="77">
        <v>116290</v>
      </c>
      <c r="E104" s="124">
        <v>100777</v>
      </c>
      <c r="F104" s="168">
        <f t="shared" si="3"/>
        <v>15513</v>
      </c>
      <c r="G104" s="165">
        <f t="shared" si="2"/>
        <v>0.86660073953048411</v>
      </c>
    </row>
    <row r="105" spans="1:10" x14ac:dyDescent="0.2">
      <c r="A105" s="37"/>
      <c r="B105" s="5"/>
      <c r="C105" s="59" t="s">
        <v>267</v>
      </c>
      <c r="D105" s="77">
        <v>57745</v>
      </c>
      <c r="E105" s="124">
        <v>50042</v>
      </c>
      <c r="F105" s="168">
        <f t="shared" si="3"/>
        <v>7703</v>
      </c>
      <c r="G105" s="165">
        <f t="shared" si="2"/>
        <v>0.86660316910555024</v>
      </c>
    </row>
    <row r="106" spans="1:10" x14ac:dyDescent="0.2">
      <c r="A106" s="37"/>
      <c r="B106" s="5"/>
      <c r="C106" s="59" t="s">
        <v>268</v>
      </c>
      <c r="D106" s="77">
        <v>8478</v>
      </c>
      <c r="E106" s="124">
        <v>7347</v>
      </c>
      <c r="F106" s="168">
        <f t="shared" si="3"/>
        <v>1131</v>
      </c>
      <c r="G106" s="165">
        <f t="shared" si="2"/>
        <v>0.8665958952583156</v>
      </c>
    </row>
    <row r="107" spans="1:10" x14ac:dyDescent="0.2">
      <c r="A107" s="37"/>
      <c r="B107" s="5"/>
      <c r="C107" s="59" t="s">
        <v>269</v>
      </c>
      <c r="D107" s="77">
        <v>36252</v>
      </c>
      <c r="E107" s="124">
        <v>31394</v>
      </c>
      <c r="F107" s="168">
        <f t="shared" si="3"/>
        <v>4858</v>
      </c>
      <c r="G107" s="165">
        <f t="shared" si="2"/>
        <v>0.86599360035308393</v>
      </c>
    </row>
    <row r="108" spans="1:10" x14ac:dyDescent="0.2">
      <c r="A108" s="37"/>
      <c r="B108" s="5"/>
      <c r="C108" s="59" t="s">
        <v>270</v>
      </c>
      <c r="D108" s="77">
        <v>12552</v>
      </c>
      <c r="E108" s="124">
        <v>10878</v>
      </c>
      <c r="F108" s="168">
        <f t="shared" si="3"/>
        <v>1674</v>
      </c>
      <c r="G108" s="165">
        <f t="shared" si="2"/>
        <v>0.86663479923518161</v>
      </c>
    </row>
    <row r="109" spans="1:10" x14ac:dyDescent="0.2">
      <c r="A109" s="37"/>
      <c r="B109" s="5"/>
      <c r="C109" s="59" t="s">
        <v>271</v>
      </c>
      <c r="D109" s="77">
        <v>72336</v>
      </c>
      <c r="E109" s="124">
        <v>62686</v>
      </c>
      <c r="F109" s="168">
        <f t="shared" si="3"/>
        <v>9650</v>
      </c>
      <c r="G109" s="165">
        <f t="shared" si="2"/>
        <v>0.8665947799159478</v>
      </c>
    </row>
    <row r="110" spans="1:10" x14ac:dyDescent="0.2">
      <c r="A110" s="37"/>
      <c r="B110" s="5"/>
      <c r="C110" s="59" t="s">
        <v>128</v>
      </c>
      <c r="D110" s="77">
        <v>180885</v>
      </c>
      <c r="E110" s="124">
        <v>156768.34</v>
      </c>
      <c r="F110" s="168">
        <f t="shared" si="3"/>
        <v>24116.660000000003</v>
      </c>
      <c r="G110" s="165">
        <f t="shared" si="2"/>
        <v>0.8666740746883379</v>
      </c>
    </row>
    <row r="111" spans="1:10" x14ac:dyDescent="0.2">
      <c r="A111" s="37"/>
      <c r="B111" s="5"/>
      <c r="C111" s="59" t="s">
        <v>272</v>
      </c>
      <c r="D111" s="77">
        <v>254</v>
      </c>
      <c r="E111" s="124">
        <v>254</v>
      </c>
      <c r="F111" s="168">
        <f t="shared" si="3"/>
        <v>0</v>
      </c>
      <c r="G111" s="165">
        <f t="shared" si="2"/>
        <v>1</v>
      </c>
    </row>
    <row r="112" spans="1:10" x14ac:dyDescent="0.2">
      <c r="A112" s="37"/>
      <c r="B112" s="5"/>
      <c r="C112" s="59" t="s">
        <v>129</v>
      </c>
      <c r="D112" s="77">
        <v>21517</v>
      </c>
      <c r="E112" s="124">
        <v>18647</v>
      </c>
      <c r="F112" s="168">
        <f t="shared" si="3"/>
        <v>2870</v>
      </c>
      <c r="G112" s="165">
        <f t="shared" si="2"/>
        <v>0.86661709346098437</v>
      </c>
    </row>
    <row r="113" spans="1:7" x14ac:dyDescent="0.2">
      <c r="A113" s="37"/>
      <c r="B113" s="5"/>
      <c r="C113" s="59" t="s">
        <v>273</v>
      </c>
      <c r="D113" s="77">
        <v>11882</v>
      </c>
      <c r="E113" s="124">
        <v>11882</v>
      </c>
      <c r="F113" s="168">
        <f t="shared" si="3"/>
        <v>0</v>
      </c>
      <c r="G113" s="165">
        <f t="shared" si="2"/>
        <v>1</v>
      </c>
    </row>
    <row r="114" spans="1:7" s="6" customFormat="1" x14ac:dyDescent="0.2">
      <c r="A114" s="28" t="s">
        <v>140</v>
      </c>
      <c r="B114" s="7"/>
      <c r="C114" s="58" t="s">
        <v>144</v>
      </c>
      <c r="D114" s="83">
        <f>SUM(D115+D126+D127)</f>
        <v>213451</v>
      </c>
      <c r="E114" s="125">
        <f>SUM(E115+E126+E127)</f>
        <v>228333.3</v>
      </c>
      <c r="F114" s="163">
        <f t="shared" si="3"/>
        <v>-14882.299999999988</v>
      </c>
      <c r="G114" s="179">
        <f t="shared" si="2"/>
        <v>1.0697223250301005</v>
      </c>
    </row>
    <row r="115" spans="1:7" x14ac:dyDescent="0.2">
      <c r="A115" s="37" t="s">
        <v>121</v>
      </c>
      <c r="B115" s="5"/>
      <c r="C115" s="59" t="s">
        <v>22</v>
      </c>
      <c r="D115" s="84">
        <f>SUM(D116+D124+D125)</f>
        <v>204674</v>
      </c>
      <c r="E115" s="131">
        <f>SUM(E116+E124+E125)</f>
        <v>219851.36</v>
      </c>
      <c r="F115" s="168">
        <f t="shared" si="3"/>
        <v>-15177.359999999986</v>
      </c>
      <c r="G115" s="165">
        <f t="shared" si="2"/>
        <v>1.0741538251072436</v>
      </c>
    </row>
    <row r="116" spans="1:7" x14ac:dyDescent="0.2">
      <c r="A116" s="37" t="s">
        <v>122</v>
      </c>
      <c r="B116" s="5"/>
      <c r="C116" s="59" t="s">
        <v>43</v>
      </c>
      <c r="D116" s="84">
        <f>SUM(D117:D123)</f>
        <v>198623</v>
      </c>
      <c r="E116" s="131">
        <f>SUM(E117:E123)</f>
        <v>199517.63999999998</v>
      </c>
      <c r="F116" s="168">
        <f t="shared" si="3"/>
        <v>-894.63999999998487</v>
      </c>
      <c r="G116" s="165">
        <f t="shared" si="2"/>
        <v>1.0045042114961509</v>
      </c>
    </row>
    <row r="117" spans="1:7" x14ac:dyDescent="0.2">
      <c r="A117" s="37" t="s">
        <v>469</v>
      </c>
      <c r="B117" s="5"/>
      <c r="C117" s="59" t="s">
        <v>468</v>
      </c>
      <c r="D117" s="84">
        <v>6000</v>
      </c>
      <c r="E117" s="131">
        <v>6338</v>
      </c>
      <c r="F117" s="168">
        <f t="shared" si="3"/>
        <v>-338</v>
      </c>
      <c r="G117" s="165">
        <f t="shared" si="2"/>
        <v>1.0563333333333333</v>
      </c>
    </row>
    <row r="118" spans="1:7" x14ac:dyDescent="0.2">
      <c r="A118" s="37" t="s">
        <v>527</v>
      </c>
      <c r="B118" s="5"/>
      <c r="C118" s="59" t="s">
        <v>528</v>
      </c>
      <c r="D118" s="84">
        <v>0</v>
      </c>
      <c r="E118" s="131">
        <v>2070</v>
      </c>
      <c r="F118" s="168"/>
      <c r="G118" s="165"/>
    </row>
    <row r="119" spans="1:7" x14ac:dyDescent="0.2">
      <c r="A119" s="37" t="s">
        <v>123</v>
      </c>
      <c r="B119" s="5"/>
      <c r="C119" s="59" t="s">
        <v>120</v>
      </c>
      <c r="D119" s="84">
        <v>158198</v>
      </c>
      <c r="E119" s="124">
        <v>158198</v>
      </c>
      <c r="F119" s="168">
        <f t="shared" si="3"/>
        <v>0</v>
      </c>
      <c r="G119" s="165">
        <f t="shared" si="2"/>
        <v>1</v>
      </c>
    </row>
    <row r="120" spans="1:7" x14ac:dyDescent="0.2">
      <c r="A120" s="37" t="s">
        <v>275</v>
      </c>
      <c r="B120" s="5"/>
      <c r="C120" s="59" t="s">
        <v>276</v>
      </c>
      <c r="D120" s="84">
        <v>6400</v>
      </c>
      <c r="E120" s="124">
        <v>4372.1899999999996</v>
      </c>
      <c r="F120" s="168">
        <f t="shared" si="3"/>
        <v>2027.8100000000004</v>
      </c>
      <c r="G120" s="165">
        <f t="shared" si="2"/>
        <v>0.68315468749999997</v>
      </c>
    </row>
    <row r="121" spans="1:7" x14ac:dyDescent="0.2">
      <c r="A121" s="37" t="s">
        <v>277</v>
      </c>
      <c r="B121" s="5"/>
      <c r="C121" s="59" t="s">
        <v>278</v>
      </c>
      <c r="D121" s="84">
        <v>14881</v>
      </c>
      <c r="E121" s="124">
        <v>15395.65</v>
      </c>
      <c r="F121" s="168">
        <f t="shared" si="3"/>
        <v>-514.64999999999964</v>
      </c>
      <c r="G121" s="165">
        <f t="shared" si="2"/>
        <v>1.0345843693300181</v>
      </c>
    </row>
    <row r="122" spans="1:7" x14ac:dyDescent="0.2">
      <c r="A122" s="37" t="s">
        <v>534</v>
      </c>
      <c r="B122" s="5"/>
      <c r="C122" s="189" t="s">
        <v>535</v>
      </c>
      <c r="D122" s="84">
        <v>11469</v>
      </c>
      <c r="E122" s="124">
        <v>11469</v>
      </c>
      <c r="F122" s="168">
        <f t="shared" si="3"/>
        <v>0</v>
      </c>
      <c r="G122" s="165">
        <f t="shared" si="2"/>
        <v>1</v>
      </c>
    </row>
    <row r="123" spans="1:7" x14ac:dyDescent="0.2">
      <c r="A123" s="37" t="s">
        <v>470</v>
      </c>
      <c r="B123" s="5"/>
      <c r="C123" s="189" t="s">
        <v>471</v>
      </c>
      <c r="D123" s="84">
        <v>1675</v>
      </c>
      <c r="E123" s="124">
        <v>1674.8</v>
      </c>
      <c r="F123" s="168">
        <f t="shared" si="3"/>
        <v>0.20000000000004547</v>
      </c>
      <c r="G123" s="165">
        <f t="shared" si="2"/>
        <v>0.99988059701492538</v>
      </c>
    </row>
    <row r="124" spans="1:7" ht="25.5" x14ac:dyDescent="0.2">
      <c r="A124" s="37" t="s">
        <v>399</v>
      </c>
      <c r="B124" s="5"/>
      <c r="C124" s="132" t="s">
        <v>400</v>
      </c>
      <c r="D124" s="84">
        <v>4629</v>
      </c>
      <c r="E124" s="124">
        <v>8029.9</v>
      </c>
      <c r="F124" s="168">
        <f t="shared" si="3"/>
        <v>-3400.8999999999996</v>
      </c>
      <c r="G124" s="165">
        <f t="shared" si="2"/>
        <v>1.734694318427306</v>
      </c>
    </row>
    <row r="125" spans="1:7" ht="25.5" x14ac:dyDescent="0.2">
      <c r="A125" s="37" t="s">
        <v>472</v>
      </c>
      <c r="B125" s="5"/>
      <c r="C125" s="190" t="s">
        <v>281</v>
      </c>
      <c r="D125" s="84">
        <v>1422</v>
      </c>
      <c r="E125" s="124">
        <v>12303.82</v>
      </c>
      <c r="F125" s="168">
        <f t="shared" si="3"/>
        <v>-10881.82</v>
      </c>
      <c r="G125" s="165">
        <f t="shared" si="2"/>
        <v>8.6524753867791837</v>
      </c>
    </row>
    <row r="126" spans="1:7" x14ac:dyDescent="0.2">
      <c r="A126" s="37" t="s">
        <v>279</v>
      </c>
      <c r="B126" s="5"/>
      <c r="C126" s="59" t="s">
        <v>280</v>
      </c>
      <c r="D126" s="84">
        <v>8277</v>
      </c>
      <c r="E126" s="124">
        <v>7981.94</v>
      </c>
      <c r="F126" s="168">
        <f t="shared" si="3"/>
        <v>295.0600000000004</v>
      </c>
      <c r="G126" s="165">
        <f t="shared" si="2"/>
        <v>0.96435181829165151</v>
      </c>
    </row>
    <row r="127" spans="1:7" ht="13.5" thickBot="1" x14ac:dyDescent="0.25">
      <c r="A127" s="37" t="s">
        <v>473</v>
      </c>
      <c r="B127" s="5"/>
      <c r="C127" s="59" t="s">
        <v>474</v>
      </c>
      <c r="D127" s="84">
        <v>500</v>
      </c>
      <c r="E127" s="124">
        <v>500</v>
      </c>
      <c r="F127" s="168">
        <f t="shared" si="3"/>
        <v>0</v>
      </c>
      <c r="G127" s="165">
        <f t="shared" si="2"/>
        <v>1</v>
      </c>
    </row>
    <row r="128" spans="1:7" ht="13.5" thickBot="1" x14ac:dyDescent="0.25">
      <c r="A128" s="36" t="s">
        <v>476</v>
      </c>
      <c r="B128" s="4" t="s">
        <v>146</v>
      </c>
      <c r="C128" s="48"/>
      <c r="D128" s="76">
        <f>SUM(D129:D133)</f>
        <v>53698</v>
      </c>
      <c r="E128" s="123">
        <f>SUM(E129:E133)</f>
        <v>28195.89</v>
      </c>
      <c r="F128" s="177">
        <f t="shared" si="3"/>
        <v>25502.11</v>
      </c>
      <c r="G128" s="175">
        <f t="shared" si="2"/>
        <v>0.52508268464374841</v>
      </c>
    </row>
    <row r="129" spans="1:7" x14ac:dyDescent="0.2">
      <c r="A129" s="39">
        <v>3823</v>
      </c>
      <c r="B129" s="5"/>
      <c r="C129" s="49" t="s">
        <v>477</v>
      </c>
      <c r="D129" s="84">
        <v>0</v>
      </c>
      <c r="E129" s="131">
        <v>713.16</v>
      </c>
      <c r="F129" s="168">
        <f t="shared" si="3"/>
        <v>-713.16</v>
      </c>
      <c r="G129" s="165"/>
    </row>
    <row r="130" spans="1:7" x14ac:dyDescent="0.2">
      <c r="A130" s="37" t="s">
        <v>311</v>
      </c>
      <c r="B130" s="5"/>
      <c r="C130" s="60" t="s">
        <v>320</v>
      </c>
      <c r="D130" s="86">
        <v>36000</v>
      </c>
      <c r="E130" s="124">
        <v>6630</v>
      </c>
      <c r="F130" s="168">
        <f t="shared" si="3"/>
        <v>29370</v>
      </c>
      <c r="G130" s="165">
        <f t="shared" si="2"/>
        <v>0.18416666666666667</v>
      </c>
    </row>
    <row r="131" spans="1:7" x14ac:dyDescent="0.2">
      <c r="A131" s="37">
        <v>38252.382539999999</v>
      </c>
      <c r="B131" s="5"/>
      <c r="C131" s="49" t="s">
        <v>321</v>
      </c>
      <c r="D131" s="86">
        <v>9000</v>
      </c>
      <c r="E131" s="124">
        <v>8364</v>
      </c>
      <c r="F131" s="168">
        <f t="shared" si="3"/>
        <v>636</v>
      </c>
      <c r="G131" s="165">
        <f t="shared" si="2"/>
        <v>0.92933333333333334</v>
      </c>
    </row>
    <row r="132" spans="1:7" x14ac:dyDescent="0.2">
      <c r="A132" s="37">
        <v>3882</v>
      </c>
      <c r="B132" s="5"/>
      <c r="C132" s="49" t="s">
        <v>322</v>
      </c>
      <c r="D132" s="84">
        <v>1000</v>
      </c>
      <c r="E132" s="124">
        <v>247</v>
      </c>
      <c r="F132" s="168">
        <f t="shared" si="3"/>
        <v>753</v>
      </c>
      <c r="G132" s="165">
        <f t="shared" si="2"/>
        <v>0.247</v>
      </c>
    </row>
    <row r="133" spans="1:7" x14ac:dyDescent="0.2">
      <c r="A133" s="37" t="s">
        <v>147</v>
      </c>
      <c r="B133" s="5"/>
      <c r="C133" s="49" t="s">
        <v>323</v>
      </c>
      <c r="D133" s="84">
        <f>SUM(D134:D135)</f>
        <v>7698</v>
      </c>
      <c r="E133" s="131">
        <f>SUM(E134:E135)</f>
        <v>12241.73</v>
      </c>
      <c r="F133" s="168">
        <f t="shared" si="3"/>
        <v>-4543.7299999999996</v>
      </c>
      <c r="G133" s="165">
        <f t="shared" si="2"/>
        <v>1.5902481163938684</v>
      </c>
    </row>
    <row r="134" spans="1:7" x14ac:dyDescent="0.2">
      <c r="A134" s="37">
        <v>3880</v>
      </c>
      <c r="B134" s="5"/>
      <c r="C134" s="49" t="s">
        <v>10</v>
      </c>
      <c r="D134" s="84">
        <v>500</v>
      </c>
      <c r="E134" s="124">
        <v>1100</v>
      </c>
      <c r="F134" s="168">
        <f t="shared" si="3"/>
        <v>-600</v>
      </c>
      <c r="G134" s="165">
        <f t="shared" si="2"/>
        <v>2.2000000000000002</v>
      </c>
    </row>
    <row r="135" spans="1:7" ht="13.5" thickBot="1" x14ac:dyDescent="0.25">
      <c r="A135" s="155">
        <v>3888</v>
      </c>
      <c r="B135" s="5"/>
      <c r="C135" s="49" t="s">
        <v>409</v>
      </c>
      <c r="D135" s="84">
        <v>7198</v>
      </c>
      <c r="E135" s="124">
        <v>11141.73</v>
      </c>
      <c r="F135" s="168">
        <f t="shared" si="3"/>
        <v>-3943.7299999999996</v>
      </c>
      <c r="G135" s="165">
        <f t="shared" si="2"/>
        <v>1.5478924701305918</v>
      </c>
    </row>
    <row r="136" spans="1:7" ht="13.5" thickBot="1" x14ac:dyDescent="0.25">
      <c r="A136" s="111"/>
      <c r="B136" s="79" t="s">
        <v>148</v>
      </c>
      <c r="C136" s="80"/>
      <c r="D136" s="81">
        <f>D137+D141</f>
        <v>5842542</v>
      </c>
      <c r="E136" s="122">
        <f>E137+E141</f>
        <v>4799857.53</v>
      </c>
      <c r="F136" s="137">
        <f t="shared" si="3"/>
        <v>1042684.4699999997</v>
      </c>
      <c r="G136" s="176">
        <f t="shared" si="2"/>
        <v>0.82153581951143873</v>
      </c>
    </row>
    <row r="137" spans="1:7" ht="13.5" thickBot="1" x14ac:dyDescent="0.25">
      <c r="A137" s="42" t="s">
        <v>149</v>
      </c>
      <c r="B137" s="4" t="s">
        <v>150</v>
      </c>
      <c r="C137" s="48"/>
      <c r="D137" s="76">
        <f>D138+D139+D140</f>
        <v>530619</v>
      </c>
      <c r="E137" s="123">
        <f>E138+E139+E140</f>
        <v>405563.37000000005</v>
      </c>
      <c r="F137" s="178">
        <f t="shared" si="3"/>
        <v>125055.62999999995</v>
      </c>
      <c r="G137" s="174">
        <f t="shared" si="2"/>
        <v>0.76432123614118619</v>
      </c>
    </row>
    <row r="138" spans="1:7" x14ac:dyDescent="0.2">
      <c r="A138" s="37">
        <v>413</v>
      </c>
      <c r="B138" s="5"/>
      <c r="C138" s="60" t="s">
        <v>151</v>
      </c>
      <c r="D138" s="84">
        <f>D217+D254+D1018+D1079+D1088+D1112+D1128+D1140+D1147+D1150+D1160+D1169</f>
        <v>333251</v>
      </c>
      <c r="E138" s="131">
        <f>E217+E254+E1018+E1079+E1088+E1112+E1128+E1140+E1147+E1150+E1160+E1169</f>
        <v>239262.3</v>
      </c>
      <c r="F138" s="168">
        <f t="shared" si="3"/>
        <v>93988.700000000012</v>
      </c>
      <c r="G138" s="165">
        <f t="shared" si="2"/>
        <v>0.71796423716658009</v>
      </c>
    </row>
    <row r="139" spans="1:7" x14ac:dyDescent="0.2">
      <c r="A139" s="37">
        <v>4500</v>
      </c>
      <c r="B139" s="5"/>
      <c r="C139" s="61" t="s">
        <v>152</v>
      </c>
      <c r="D139" s="84">
        <f>D241+D375+D400+D410+D515</f>
        <v>178285</v>
      </c>
      <c r="E139" s="131">
        <f>E241+E375+E400+E410+E515</f>
        <v>148200.73000000001</v>
      </c>
      <c r="F139" s="168">
        <f t="shared" si="3"/>
        <v>30084.26999999999</v>
      </c>
      <c r="G139" s="165">
        <f t="shared" si="2"/>
        <v>0.83125742490955501</v>
      </c>
    </row>
    <row r="140" spans="1:7" ht="13.5" thickBot="1" x14ac:dyDescent="0.25">
      <c r="A140" s="106">
        <v>452</v>
      </c>
      <c r="B140" s="107"/>
      <c r="C140" s="60" t="s">
        <v>153</v>
      </c>
      <c r="D140" s="77">
        <f>D244+D257+D322+D436+D458</f>
        <v>19083</v>
      </c>
      <c r="E140" s="136">
        <f>E244+E257+E322+E436+E458</f>
        <v>18100.34</v>
      </c>
      <c r="F140" s="168">
        <f t="shared" si="3"/>
        <v>982.65999999999985</v>
      </c>
      <c r="G140" s="165">
        <f t="shared" si="2"/>
        <v>0.94850600010480535</v>
      </c>
    </row>
    <row r="141" spans="1:7" ht="13.5" thickBot="1" x14ac:dyDescent="0.25">
      <c r="A141" s="36"/>
      <c r="B141" s="4" t="s">
        <v>154</v>
      </c>
      <c r="C141" s="48"/>
      <c r="D141" s="76">
        <f>D142+D143+D144</f>
        <v>5311923</v>
      </c>
      <c r="E141" s="123">
        <f>E142+E143+E144</f>
        <v>4394294.16</v>
      </c>
      <c r="F141" s="177">
        <f t="shared" si="3"/>
        <v>917628.83999999985</v>
      </c>
      <c r="G141" s="175">
        <f t="shared" si="2"/>
        <v>0.82725110284919423</v>
      </c>
    </row>
    <row r="142" spans="1:7" x14ac:dyDescent="0.2">
      <c r="A142" s="37">
        <v>50</v>
      </c>
      <c r="B142" s="5"/>
      <c r="C142" s="49" t="s">
        <v>23</v>
      </c>
      <c r="D142" s="84">
        <f>D203+D219+D258+D305+D327+D351+D361+D382+D421+D437+D459+D481+D502+D569+D592+D631+D644+D661+D683+D706+D734+D747+D758+D781+D811+D830+D851+D859+D871+D894+D904+D916+D938+D946+D953+D966+D972+D978+D1039+D1050+D1070+D1101+D1114+D1131+D1142+D1152+D1171</f>
        <v>3279694</v>
      </c>
      <c r="E142" s="131">
        <f>E203+E219+E258+E305+E327+E351+E361+E382+E421+E437+E459+E481+E502+E569+E592+E631+E644+E661+E683+E706+E734+E747+E758+E781+E811+E830+E851+E859+E871+E894+E904+E916+E938+E946+E953+E966+E972+E978+E1039+E1050+E1070+E1101+E1114+E1131+E1142+E1152+E1171</f>
        <v>2699525.99</v>
      </c>
      <c r="F142" s="168">
        <f t="shared" si="3"/>
        <v>580168.00999999978</v>
      </c>
      <c r="G142" s="165">
        <f t="shared" si="2"/>
        <v>0.82310300595116503</v>
      </c>
    </row>
    <row r="143" spans="1:7" x14ac:dyDescent="0.2">
      <c r="A143" s="37">
        <v>55</v>
      </c>
      <c r="B143" s="5"/>
      <c r="C143" s="49" t="s">
        <v>24</v>
      </c>
      <c r="D143" s="84">
        <f>D208+D225+D264+D272+D276+D283+D309+D314+D323+D331+D347+D355+D365+D369+D377+D386+D407+D418+D425+D441+D465+D484+D487+D493+D498+D506+D574+D587+D598+D611+D636+D648+D657+D665+D678+D687+D700+D709+D712+D722+D726+D738+D752+D764+D787+D808+D816+D835+D855+D863+D867+D877+D899+D909+D913+D922+D943+D950+D956+D962+D984+D1007+D1015+D1020+D1024+D1028+D1032+D1036+D1043+D1054+D1059+D1063+D1074+D1081+D1091+D1098+D1105+D1118+D1135+D1156+D1162+D1165+D1177</f>
        <v>2030634</v>
      </c>
      <c r="E143" s="131">
        <f>E208+E225+E264+E272+E276+E283+E309+E314+E323+E331+E347+E355+E365+E369+E377+E386+E407+E418+E425+E441+E465+E484+E487+E493+E498+E506+E574+E587+E598+E611+E636+E648+E657+E665+E678+E687+E700+E709+E712+E722+E726+E738+E752+E764+E787+E808+E816+E835+E855+E863+E867+E877+E899+E909+E913+E922+E943+E950+E956+E962+E984+E1007+E1015+E1020+E1024+E1028+E1032+E1036+E1043+E1054+E1059+E1063+E1074+E1081+E1091+E1098+E1105+E1118+E1135+E1156+E1162+E1165+E1177</f>
        <v>1694417.1299999997</v>
      </c>
      <c r="F143" s="168">
        <f t="shared" si="3"/>
        <v>336216.87000000034</v>
      </c>
      <c r="G143" s="165">
        <f t="shared" si="2"/>
        <v>0.83442763688581978</v>
      </c>
    </row>
    <row r="144" spans="1:7" ht="13.5" thickBot="1" x14ac:dyDescent="0.25">
      <c r="A144" s="37">
        <v>60</v>
      </c>
      <c r="B144" s="5"/>
      <c r="C144" s="49" t="s">
        <v>90</v>
      </c>
      <c r="D144" s="77">
        <f>D235+D239+D279+D433+D451+D801+D891+D999</f>
        <v>1595</v>
      </c>
      <c r="E144" s="136">
        <f>E235+E239+E279+E394+E433+E451+E801+E891+E999+E1094</f>
        <v>351.03999999999996</v>
      </c>
      <c r="F144" s="168">
        <f t="shared" si="3"/>
        <v>1243.96</v>
      </c>
      <c r="G144" s="165">
        <f t="shared" si="2"/>
        <v>0.22008777429467083</v>
      </c>
    </row>
    <row r="145" spans="1:7" ht="13.5" thickBot="1" x14ac:dyDescent="0.25">
      <c r="A145" s="111"/>
      <c r="B145" s="108" t="s">
        <v>155</v>
      </c>
      <c r="C145" s="180"/>
      <c r="D145" s="109">
        <f>D3-D136</f>
        <v>405817</v>
      </c>
      <c r="E145" s="137">
        <f>E3-E136</f>
        <v>474487.30999999959</v>
      </c>
      <c r="F145" s="137">
        <f t="shared" si="3"/>
        <v>-68670.30999999959</v>
      </c>
      <c r="G145" s="176">
        <f>SUM(E145/D145)</f>
        <v>1.1692149663518274</v>
      </c>
    </row>
    <row r="146" spans="1:7" ht="13.5" thickBot="1" x14ac:dyDescent="0.25">
      <c r="A146" s="111"/>
      <c r="B146" s="108" t="s">
        <v>156</v>
      </c>
      <c r="C146" s="180"/>
      <c r="D146" s="109">
        <f>D147+D151+D176+D184+D186+D188</f>
        <v>-119935</v>
      </c>
      <c r="E146" s="137">
        <f>E147+E151+E176+E184+E186+E188</f>
        <v>-174177.97999999992</v>
      </c>
      <c r="F146" s="137">
        <f t="shared" si="3"/>
        <v>54242.979999999923</v>
      </c>
      <c r="G146" s="176">
        <f>SUM(E146/D146)</f>
        <v>1.4522698128152742</v>
      </c>
    </row>
    <row r="147" spans="1:7" s="6" customFormat="1" x14ac:dyDescent="0.2">
      <c r="A147" s="28">
        <v>381</v>
      </c>
      <c r="B147" s="7"/>
      <c r="C147" s="50" t="s">
        <v>157</v>
      </c>
      <c r="D147" s="85">
        <f>SUM(D148:D150)</f>
        <v>98000</v>
      </c>
      <c r="E147" s="135">
        <f>SUM(E148:E150)</f>
        <v>9100</v>
      </c>
      <c r="F147" s="163">
        <f t="shared" si="3"/>
        <v>88900</v>
      </c>
      <c r="G147" s="179">
        <f t="shared" si="2"/>
        <v>9.285714285714286E-2</v>
      </c>
    </row>
    <row r="148" spans="1:7" x14ac:dyDescent="0.2">
      <c r="A148" s="37">
        <v>3810</v>
      </c>
      <c r="B148" s="5"/>
      <c r="C148" s="49" t="s">
        <v>475</v>
      </c>
      <c r="D148" s="77">
        <v>0</v>
      </c>
      <c r="E148" s="136">
        <v>4900</v>
      </c>
      <c r="F148" s="168">
        <f t="shared" si="3"/>
        <v>-4900</v>
      </c>
      <c r="G148" s="165"/>
    </row>
    <row r="149" spans="1:7" x14ac:dyDescent="0.2">
      <c r="A149" s="37">
        <v>3811</v>
      </c>
      <c r="B149" s="5"/>
      <c r="C149" s="49" t="s">
        <v>261</v>
      </c>
      <c r="D149" s="77">
        <v>98000</v>
      </c>
      <c r="E149" s="124">
        <v>0</v>
      </c>
      <c r="F149" s="168">
        <f t="shared" si="3"/>
        <v>98000</v>
      </c>
      <c r="G149" s="165">
        <f t="shared" si="2"/>
        <v>0</v>
      </c>
    </row>
    <row r="150" spans="1:7" x14ac:dyDescent="0.2">
      <c r="A150" s="37">
        <v>3811</v>
      </c>
      <c r="B150" s="5"/>
      <c r="C150" s="49" t="s">
        <v>536</v>
      </c>
      <c r="D150" s="77">
        <v>0</v>
      </c>
      <c r="E150" s="124">
        <v>4200</v>
      </c>
      <c r="F150" s="168">
        <f t="shared" si="3"/>
        <v>-4200</v>
      </c>
      <c r="G150" s="165"/>
    </row>
    <row r="151" spans="1:7" s="6" customFormat="1" x14ac:dyDescent="0.2">
      <c r="A151" s="28">
        <v>15</v>
      </c>
      <c r="B151" s="7"/>
      <c r="C151" s="50" t="s">
        <v>158</v>
      </c>
      <c r="D151" s="85">
        <f>SUM(D152+D170+D174)</f>
        <v>-574726</v>
      </c>
      <c r="E151" s="135">
        <f>SUM(E152+E170+E174)</f>
        <v>-512720.26999999996</v>
      </c>
      <c r="F151" s="163">
        <f t="shared" si="3"/>
        <v>-62005.73000000004</v>
      </c>
      <c r="G151" s="179">
        <f t="shared" si="2"/>
        <v>0.89211253710463767</v>
      </c>
    </row>
    <row r="152" spans="1:7" s="6" customFormat="1" x14ac:dyDescent="0.2">
      <c r="A152" s="28"/>
      <c r="B152" s="7">
        <v>1551</v>
      </c>
      <c r="C152" s="62" t="s">
        <v>255</v>
      </c>
      <c r="D152" s="85">
        <f>SUM(D153:D169)</f>
        <v>-530898</v>
      </c>
      <c r="E152" s="135">
        <f>SUM(E153:E169)</f>
        <v>-485159.86</v>
      </c>
      <c r="F152" s="163">
        <f t="shared" si="3"/>
        <v>-45738.140000000014</v>
      </c>
      <c r="G152" s="179">
        <f t="shared" ref="G152:G224" si="4">SUM(E152/D152)</f>
        <v>0.91384759407645155</v>
      </c>
    </row>
    <row r="153" spans="1:7" s="6" customFormat="1" ht="25.5" x14ac:dyDescent="0.2">
      <c r="A153" s="28"/>
      <c r="B153" s="5"/>
      <c r="C153" s="63" t="s">
        <v>329</v>
      </c>
      <c r="D153" s="87">
        <f>-D297</f>
        <v>-41660</v>
      </c>
      <c r="E153" s="149">
        <f>-E297</f>
        <v>-41660.26</v>
      </c>
      <c r="F153" s="168">
        <f t="shared" si="3"/>
        <v>0.26000000000203727</v>
      </c>
      <c r="G153" s="165">
        <f t="shared" si="4"/>
        <v>1.0000062409985597</v>
      </c>
    </row>
    <row r="154" spans="1:7" s="6" customFormat="1" ht="25.5" x14ac:dyDescent="0.2">
      <c r="A154" s="28"/>
      <c r="B154" s="5"/>
      <c r="C154" s="63" t="s">
        <v>330</v>
      </c>
      <c r="D154" s="87">
        <f>-D318</f>
        <v>-10000</v>
      </c>
      <c r="E154" s="149">
        <f>-E318</f>
        <v>0</v>
      </c>
      <c r="F154" s="168">
        <f t="shared" si="3"/>
        <v>-10000</v>
      </c>
      <c r="G154" s="165">
        <f t="shared" si="4"/>
        <v>0</v>
      </c>
    </row>
    <row r="155" spans="1:7" s="6" customFormat="1" ht="38.25" x14ac:dyDescent="0.2">
      <c r="A155" s="28"/>
      <c r="B155" s="5"/>
      <c r="C155" s="64" t="s">
        <v>332</v>
      </c>
      <c r="D155" s="87">
        <f>-D341</f>
        <v>-6000</v>
      </c>
      <c r="E155" s="149">
        <f>-E341</f>
        <v>0</v>
      </c>
      <c r="F155" s="168">
        <f t="shared" ref="F155:F228" si="5">SUM(D155-E155)</f>
        <v>-6000</v>
      </c>
      <c r="G155" s="165">
        <f t="shared" si="4"/>
        <v>0</v>
      </c>
    </row>
    <row r="156" spans="1:7" s="6" customFormat="1" ht="38.25" x14ac:dyDescent="0.2">
      <c r="A156" s="28"/>
      <c r="B156" s="5"/>
      <c r="C156" s="65" t="s">
        <v>333</v>
      </c>
      <c r="D156" s="87">
        <f>-D398</f>
        <v>-10000</v>
      </c>
      <c r="E156" s="149">
        <f>-E398</f>
        <v>-4590</v>
      </c>
      <c r="F156" s="168">
        <f t="shared" si="5"/>
        <v>-5410</v>
      </c>
      <c r="G156" s="165">
        <f t="shared" si="4"/>
        <v>0.45900000000000002</v>
      </c>
    </row>
    <row r="157" spans="1:7" s="6" customFormat="1" ht="25.5" x14ac:dyDescent="0.2">
      <c r="A157" s="28"/>
      <c r="B157" s="5"/>
      <c r="C157" s="65" t="s">
        <v>335</v>
      </c>
      <c r="D157" s="87">
        <f>-D455</f>
        <v>-7236</v>
      </c>
      <c r="E157" s="149">
        <f>-E455</f>
        <v>-7236</v>
      </c>
      <c r="F157" s="168">
        <f t="shared" si="5"/>
        <v>0</v>
      </c>
      <c r="G157" s="165">
        <f t="shared" si="4"/>
        <v>1</v>
      </c>
    </row>
    <row r="158" spans="1:7" s="6" customFormat="1" ht="25.5" x14ac:dyDescent="0.2">
      <c r="A158" s="28"/>
      <c r="B158" s="5"/>
      <c r="C158" s="65" t="s">
        <v>336</v>
      </c>
      <c r="D158" s="87">
        <f>-D478</f>
        <v>-4200</v>
      </c>
      <c r="E158" s="149">
        <f>-E478</f>
        <v>0</v>
      </c>
      <c r="F158" s="168">
        <f t="shared" si="5"/>
        <v>-4200</v>
      </c>
      <c r="G158" s="165">
        <f t="shared" si="4"/>
        <v>0</v>
      </c>
    </row>
    <row r="159" spans="1:7" s="6" customFormat="1" ht="25.5" x14ac:dyDescent="0.2">
      <c r="A159" s="28"/>
      <c r="B159" s="5"/>
      <c r="C159" s="65" t="s">
        <v>337</v>
      </c>
      <c r="D159" s="87">
        <f>-D479</f>
        <v>-4000</v>
      </c>
      <c r="E159" s="149">
        <f>-E479</f>
        <v>0</v>
      </c>
      <c r="F159" s="168">
        <f t="shared" si="5"/>
        <v>-4000</v>
      </c>
      <c r="G159" s="165">
        <f t="shared" si="4"/>
        <v>0</v>
      </c>
    </row>
    <row r="160" spans="1:7" s="6" customFormat="1" ht="38.25" x14ac:dyDescent="0.2">
      <c r="A160" s="28"/>
      <c r="B160" s="5"/>
      <c r="C160" s="65" t="s">
        <v>340</v>
      </c>
      <c r="D160" s="87">
        <f>-D779</f>
        <v>-29124</v>
      </c>
      <c r="E160" s="149">
        <f>-E779</f>
        <v>-27729.35</v>
      </c>
      <c r="F160" s="168">
        <f t="shared" si="5"/>
        <v>-1394.6500000000015</v>
      </c>
      <c r="G160" s="165">
        <f t="shared" si="4"/>
        <v>0.95211337728334011</v>
      </c>
    </row>
    <row r="161" spans="1:7" s="6" customFormat="1" ht="25.5" x14ac:dyDescent="0.2">
      <c r="A161" s="28"/>
      <c r="B161" s="5"/>
      <c r="C161" s="65" t="s">
        <v>341</v>
      </c>
      <c r="D161" s="87">
        <f>-D805</f>
        <v>-36000</v>
      </c>
      <c r="E161" s="149">
        <f>-E805</f>
        <v>-34498.54</v>
      </c>
      <c r="F161" s="168">
        <f t="shared" si="5"/>
        <v>-1501.4599999999991</v>
      </c>
      <c r="G161" s="165">
        <f t="shared" si="4"/>
        <v>0.95829277777777777</v>
      </c>
    </row>
    <row r="162" spans="1:7" s="6" customFormat="1" ht="25.5" x14ac:dyDescent="0.2">
      <c r="A162" s="28"/>
      <c r="B162" s="5"/>
      <c r="C162" s="65" t="s">
        <v>347</v>
      </c>
      <c r="D162" s="87">
        <f>-D1004</f>
        <v>-30716</v>
      </c>
      <c r="E162" s="149">
        <f>-E1004</f>
        <v>-28704.9</v>
      </c>
      <c r="F162" s="168">
        <f t="shared" si="5"/>
        <v>-2011.0999999999985</v>
      </c>
      <c r="G162" s="165">
        <f t="shared" si="4"/>
        <v>0.9345259799453054</v>
      </c>
    </row>
    <row r="163" spans="1:7" s="6" customFormat="1" ht="25.5" x14ac:dyDescent="0.2">
      <c r="A163" s="28"/>
      <c r="B163" s="5"/>
      <c r="C163" s="63" t="s">
        <v>405</v>
      </c>
      <c r="D163" s="87">
        <f>-D303</f>
        <v>-186399</v>
      </c>
      <c r="E163" s="149">
        <f>-E303</f>
        <v>-179342.52</v>
      </c>
      <c r="F163" s="168">
        <f t="shared" si="5"/>
        <v>-7056.4800000000105</v>
      </c>
      <c r="G163" s="165">
        <f t="shared" si="4"/>
        <v>0.96214314454476679</v>
      </c>
    </row>
    <row r="164" spans="1:7" s="6" customFormat="1" ht="25.5" x14ac:dyDescent="0.2">
      <c r="A164" s="28"/>
      <c r="B164" s="5"/>
      <c r="C164" s="65" t="s">
        <v>423</v>
      </c>
      <c r="D164" s="87">
        <f>-D1005</f>
        <v>-10513</v>
      </c>
      <c r="E164" s="149">
        <f>-E1005</f>
        <v>-10512.59</v>
      </c>
      <c r="F164" s="168">
        <f t="shared" si="5"/>
        <v>-0.40999999999985448</v>
      </c>
      <c r="G164" s="165">
        <f t="shared" si="4"/>
        <v>0.99996100066584226</v>
      </c>
    </row>
    <row r="165" spans="1:7" s="6" customFormat="1" ht="25.5" x14ac:dyDescent="0.2">
      <c r="A165" s="210" t="s">
        <v>529</v>
      </c>
      <c r="B165" s="5"/>
      <c r="C165" s="65" t="s">
        <v>464</v>
      </c>
      <c r="D165" s="87">
        <f>-D511</f>
        <v>-1800</v>
      </c>
      <c r="E165" s="149">
        <f>-E511</f>
        <v>-3735</v>
      </c>
      <c r="F165" s="168">
        <f t="shared" si="5"/>
        <v>1935</v>
      </c>
      <c r="G165" s="165">
        <f t="shared" si="4"/>
        <v>2.0750000000000002</v>
      </c>
    </row>
    <row r="166" spans="1:7" s="6" customFormat="1" ht="25.5" x14ac:dyDescent="0.2">
      <c r="A166" s="28"/>
      <c r="B166" s="5"/>
      <c r="C166" s="63" t="s">
        <v>553</v>
      </c>
      <c r="D166" s="87">
        <f>-D298</f>
        <v>-103370</v>
      </c>
      <c r="E166" s="149">
        <f>-E298</f>
        <v>-103369.2</v>
      </c>
      <c r="F166" s="168">
        <f t="shared" si="5"/>
        <v>-0.80000000000291038</v>
      </c>
      <c r="G166" s="165">
        <f t="shared" si="4"/>
        <v>0.99999226081068004</v>
      </c>
    </row>
    <row r="167" spans="1:7" s="6" customFormat="1" ht="25.5" x14ac:dyDescent="0.2">
      <c r="A167" s="28"/>
      <c r="B167" s="5"/>
      <c r="C167" s="63" t="s">
        <v>554</v>
      </c>
      <c r="D167" s="87">
        <f>-D299</f>
        <v>-44940</v>
      </c>
      <c r="E167" s="149">
        <f>-E299</f>
        <v>-43085.5</v>
      </c>
      <c r="F167" s="168">
        <f t="shared" si="5"/>
        <v>-1854.5</v>
      </c>
      <c r="G167" s="165">
        <f t="shared" si="4"/>
        <v>0.95873386737872723</v>
      </c>
    </row>
    <row r="168" spans="1:7" s="6" customFormat="1" ht="25.5" x14ac:dyDescent="0.2">
      <c r="A168" s="28"/>
      <c r="B168" s="5"/>
      <c r="C168" s="65" t="s">
        <v>568</v>
      </c>
      <c r="D168" s="87">
        <f>-D806</f>
        <v>-4100</v>
      </c>
      <c r="E168" s="149">
        <f>-E806</f>
        <v>0</v>
      </c>
      <c r="F168" s="168">
        <f t="shared" si="5"/>
        <v>-4100</v>
      </c>
      <c r="G168" s="165">
        <f t="shared" si="4"/>
        <v>0</v>
      </c>
    </row>
    <row r="169" spans="1:7" s="6" customFormat="1" ht="25.5" x14ac:dyDescent="0.2">
      <c r="A169" s="28"/>
      <c r="B169" s="5"/>
      <c r="C169" s="65" t="s">
        <v>562</v>
      </c>
      <c r="D169" s="87">
        <f>-D696</f>
        <v>-840</v>
      </c>
      <c r="E169" s="149">
        <f>-E696</f>
        <v>-696</v>
      </c>
      <c r="F169" s="168">
        <f t="shared" si="5"/>
        <v>-144</v>
      </c>
      <c r="G169" s="165">
        <f t="shared" si="4"/>
        <v>0.82857142857142863</v>
      </c>
    </row>
    <row r="170" spans="1:7" s="6" customFormat="1" ht="25.5" x14ac:dyDescent="0.2">
      <c r="A170" s="28"/>
      <c r="B170" s="7">
        <v>1554</v>
      </c>
      <c r="C170" s="51" t="s">
        <v>559</v>
      </c>
      <c r="D170" s="88">
        <f>SUM(D171:D173)</f>
        <v>-39788</v>
      </c>
      <c r="E170" s="139">
        <f>SUM(E171:E173)</f>
        <v>-23520.41</v>
      </c>
      <c r="F170" s="163">
        <f t="shared" si="5"/>
        <v>-16267.59</v>
      </c>
      <c r="G170" s="179">
        <f t="shared" si="4"/>
        <v>0.59114330954056504</v>
      </c>
    </row>
    <row r="171" spans="1:7" s="6" customFormat="1" x14ac:dyDescent="0.2">
      <c r="A171" s="28"/>
      <c r="B171" s="5"/>
      <c r="C171" s="65" t="s">
        <v>560</v>
      </c>
      <c r="D171" s="87">
        <f>-D608</f>
        <v>-4641</v>
      </c>
      <c r="E171" s="149">
        <f>-E608</f>
        <v>-4641</v>
      </c>
      <c r="F171" s="168">
        <f t="shared" si="5"/>
        <v>0</v>
      </c>
      <c r="G171" s="165">
        <f t="shared" si="4"/>
        <v>1</v>
      </c>
    </row>
    <row r="172" spans="1:7" s="6" customFormat="1" ht="25.5" x14ac:dyDescent="0.2">
      <c r="A172" s="28"/>
      <c r="B172" s="5"/>
      <c r="C172" s="65" t="s">
        <v>561</v>
      </c>
      <c r="D172" s="87">
        <f>-D675</f>
        <v>-8663</v>
      </c>
      <c r="E172" s="149">
        <f>-E675</f>
        <v>-8662.7999999999993</v>
      </c>
      <c r="F172" s="168">
        <f t="shared" si="5"/>
        <v>-0.2000000000007276</v>
      </c>
      <c r="G172" s="165">
        <f t="shared" si="4"/>
        <v>0.99997691330947702</v>
      </c>
    </row>
    <row r="173" spans="1:7" s="6" customFormat="1" ht="25.5" x14ac:dyDescent="0.2">
      <c r="A173" s="28"/>
      <c r="B173" s="5"/>
      <c r="C173" s="65" t="s">
        <v>558</v>
      </c>
      <c r="D173" s="87">
        <f>-D513</f>
        <v>-26484</v>
      </c>
      <c r="E173" s="149">
        <f>-E513</f>
        <v>-10216.61</v>
      </c>
      <c r="F173" s="168">
        <f t="shared" si="5"/>
        <v>-16267.39</v>
      </c>
      <c r="G173" s="165">
        <f t="shared" si="4"/>
        <v>0.38576536776921916</v>
      </c>
    </row>
    <row r="174" spans="1:7" s="6" customFormat="1" x14ac:dyDescent="0.2">
      <c r="A174" s="28"/>
      <c r="B174" s="7">
        <v>1556</v>
      </c>
      <c r="C174" s="50" t="s">
        <v>131</v>
      </c>
      <c r="D174" s="88">
        <f>SUM(D175:D175)</f>
        <v>-4040</v>
      </c>
      <c r="E174" s="139">
        <f>SUM(E175:E175)</f>
        <v>-4040</v>
      </c>
      <c r="F174" s="163">
        <f t="shared" si="5"/>
        <v>0</v>
      </c>
      <c r="G174" s="179">
        <f t="shared" si="4"/>
        <v>1</v>
      </c>
    </row>
    <row r="175" spans="1:7" s="6" customFormat="1" ht="51" x14ac:dyDescent="0.2">
      <c r="A175" s="28"/>
      <c r="B175" s="20"/>
      <c r="C175" s="65" t="s">
        <v>338</v>
      </c>
      <c r="D175" s="87">
        <f>-D629</f>
        <v>-4040</v>
      </c>
      <c r="E175" s="149">
        <f>-E629</f>
        <v>-4040</v>
      </c>
      <c r="F175" s="168">
        <f t="shared" si="5"/>
        <v>0</v>
      </c>
      <c r="G175" s="165">
        <f t="shared" si="4"/>
        <v>1</v>
      </c>
    </row>
    <row r="176" spans="1:7" s="6" customFormat="1" x14ac:dyDescent="0.2">
      <c r="A176" s="28">
        <v>3502</v>
      </c>
      <c r="B176" s="7"/>
      <c r="C176" s="50" t="s">
        <v>159</v>
      </c>
      <c r="D176" s="89">
        <f>SUM(D177+D183)</f>
        <v>422417</v>
      </c>
      <c r="E176" s="133">
        <f>SUM(E177+E183)</f>
        <v>372470.96</v>
      </c>
      <c r="F176" s="163">
        <f t="shared" si="5"/>
        <v>49946.039999999979</v>
      </c>
      <c r="G176" s="179">
        <f t="shared" si="4"/>
        <v>0.88176129275100201</v>
      </c>
    </row>
    <row r="177" spans="1:7" s="6" customFormat="1" x14ac:dyDescent="0.2">
      <c r="A177" s="37" t="s">
        <v>121</v>
      </c>
      <c r="B177" s="5"/>
      <c r="C177" s="59" t="s">
        <v>22</v>
      </c>
      <c r="D177" s="90">
        <f>SUM(D178+D181+D182)</f>
        <v>422013</v>
      </c>
      <c r="E177" s="134">
        <f>SUM(E178+E181+E182)</f>
        <v>372066.96</v>
      </c>
      <c r="F177" s="168">
        <f t="shared" si="5"/>
        <v>49946.039999999979</v>
      </c>
      <c r="G177" s="165">
        <f t="shared" si="4"/>
        <v>0.88164810088788736</v>
      </c>
    </row>
    <row r="178" spans="1:7" s="6" customFormat="1" x14ac:dyDescent="0.2">
      <c r="A178" s="37" t="s">
        <v>122</v>
      </c>
      <c r="B178" s="5"/>
      <c r="C178" s="59" t="s">
        <v>43</v>
      </c>
      <c r="D178" s="90">
        <f>SUM(D179:D180)</f>
        <v>219902</v>
      </c>
      <c r="E178" s="134">
        <f>SUM(E179:E180)</f>
        <v>219902</v>
      </c>
      <c r="F178" s="168">
        <f t="shared" si="5"/>
        <v>0</v>
      </c>
      <c r="G178" s="165">
        <f t="shared" si="4"/>
        <v>1</v>
      </c>
    </row>
    <row r="179" spans="1:7" x14ac:dyDescent="0.2">
      <c r="A179" s="37" t="s">
        <v>308</v>
      </c>
      <c r="B179" s="5"/>
      <c r="C179" s="65" t="s">
        <v>120</v>
      </c>
      <c r="D179" s="84">
        <v>152266</v>
      </c>
      <c r="E179" s="124">
        <v>152266</v>
      </c>
      <c r="F179" s="168">
        <f t="shared" si="5"/>
        <v>0</v>
      </c>
      <c r="G179" s="165">
        <f t="shared" si="4"/>
        <v>1</v>
      </c>
    </row>
    <row r="180" spans="1:7" x14ac:dyDescent="0.2">
      <c r="A180" s="37" t="s">
        <v>309</v>
      </c>
      <c r="B180" s="5"/>
      <c r="C180" s="65" t="s">
        <v>276</v>
      </c>
      <c r="D180" s="84">
        <v>67636</v>
      </c>
      <c r="E180" s="124">
        <v>67636</v>
      </c>
      <c r="F180" s="168">
        <f t="shared" si="5"/>
        <v>0</v>
      </c>
      <c r="G180" s="165">
        <f t="shared" si="4"/>
        <v>1</v>
      </c>
    </row>
    <row r="181" spans="1:7" ht="25.5" x14ac:dyDescent="0.2">
      <c r="A181" s="37" t="s">
        <v>587</v>
      </c>
      <c r="B181" s="5"/>
      <c r="C181" s="65" t="s">
        <v>400</v>
      </c>
      <c r="D181" s="84">
        <v>0</v>
      </c>
      <c r="E181" s="124">
        <v>37436</v>
      </c>
      <c r="F181" s="168">
        <f t="shared" si="5"/>
        <v>-37436</v>
      </c>
      <c r="G181" s="165"/>
    </row>
    <row r="182" spans="1:7" ht="25.5" x14ac:dyDescent="0.2">
      <c r="A182" s="37" t="s">
        <v>310</v>
      </c>
      <c r="B182" s="5"/>
      <c r="C182" s="65" t="s">
        <v>281</v>
      </c>
      <c r="D182" s="84">
        <v>202111</v>
      </c>
      <c r="E182" s="124">
        <v>114728.96000000001</v>
      </c>
      <c r="F182" s="168">
        <f t="shared" si="5"/>
        <v>87382.04</v>
      </c>
      <c r="G182" s="165">
        <f t="shared" si="4"/>
        <v>0.56765322026015408</v>
      </c>
    </row>
    <row r="183" spans="1:7" x14ac:dyDescent="0.2">
      <c r="A183" s="37" t="s">
        <v>324</v>
      </c>
      <c r="B183" s="5"/>
      <c r="C183" s="65" t="s">
        <v>325</v>
      </c>
      <c r="D183" s="84">
        <v>404</v>
      </c>
      <c r="E183" s="124">
        <v>404</v>
      </c>
      <c r="F183" s="168">
        <f t="shared" si="5"/>
        <v>0</v>
      </c>
      <c r="G183" s="165">
        <f t="shared" si="4"/>
        <v>1</v>
      </c>
    </row>
    <row r="184" spans="1:7" s="6" customFormat="1" x14ac:dyDescent="0.2">
      <c r="A184" s="28">
        <v>4502</v>
      </c>
      <c r="B184" s="7"/>
      <c r="C184" s="66" t="s">
        <v>160</v>
      </c>
      <c r="D184" s="85">
        <f>(D185)</f>
        <v>-20000</v>
      </c>
      <c r="E184" s="135">
        <f>(E185)</f>
        <v>-6654.32</v>
      </c>
      <c r="F184" s="163">
        <f t="shared" si="5"/>
        <v>-13345.68</v>
      </c>
      <c r="G184" s="179">
        <f t="shared" si="4"/>
        <v>0.33271600000000001</v>
      </c>
    </row>
    <row r="185" spans="1:7" x14ac:dyDescent="0.2">
      <c r="A185" s="37"/>
      <c r="B185" s="5">
        <v>4502</v>
      </c>
      <c r="C185" s="61" t="s">
        <v>326</v>
      </c>
      <c r="D185" s="87">
        <f>-D344</f>
        <v>-20000</v>
      </c>
      <c r="E185" s="149">
        <f>-E344</f>
        <v>-6654.32</v>
      </c>
      <c r="F185" s="168">
        <f t="shared" si="5"/>
        <v>-13345.68</v>
      </c>
      <c r="G185" s="165">
        <f t="shared" si="4"/>
        <v>0.33271600000000001</v>
      </c>
    </row>
    <row r="186" spans="1:7" s="6" customFormat="1" x14ac:dyDescent="0.2">
      <c r="A186" s="29">
        <v>655</v>
      </c>
      <c r="B186" s="27"/>
      <c r="C186" s="50" t="s">
        <v>161</v>
      </c>
      <c r="D186" s="91">
        <f>SUM(D187)</f>
        <v>400</v>
      </c>
      <c r="E186" s="126">
        <f>SUM(E187)</f>
        <v>483.16</v>
      </c>
      <c r="F186" s="163">
        <f t="shared" si="5"/>
        <v>-83.160000000000025</v>
      </c>
      <c r="G186" s="179">
        <f t="shared" si="4"/>
        <v>1.2079</v>
      </c>
    </row>
    <row r="187" spans="1:7" s="6" customFormat="1" x14ac:dyDescent="0.2">
      <c r="A187" s="29"/>
      <c r="B187" s="30">
        <v>6551</v>
      </c>
      <c r="C187" s="56" t="s">
        <v>21</v>
      </c>
      <c r="D187" s="92">
        <v>400</v>
      </c>
      <c r="E187" s="124">
        <v>483.16</v>
      </c>
      <c r="F187" s="168">
        <f t="shared" si="5"/>
        <v>-83.160000000000025</v>
      </c>
      <c r="G187" s="165">
        <f t="shared" si="4"/>
        <v>1.2079</v>
      </c>
    </row>
    <row r="188" spans="1:7" s="6" customFormat="1" x14ac:dyDescent="0.2">
      <c r="A188" s="28">
        <v>650</v>
      </c>
      <c r="B188" s="7"/>
      <c r="C188" s="50" t="s">
        <v>162</v>
      </c>
      <c r="D188" s="85">
        <f>SUM(D189:D190)</f>
        <v>-46026</v>
      </c>
      <c r="E188" s="135">
        <f>SUM(E189:E190)</f>
        <v>-36857.509999999995</v>
      </c>
      <c r="F188" s="163">
        <f t="shared" si="5"/>
        <v>-9168.4900000000052</v>
      </c>
      <c r="G188" s="179">
        <f t="shared" si="4"/>
        <v>0.80079759266501527</v>
      </c>
    </row>
    <row r="189" spans="1:7" s="6" customFormat="1" ht="25.5" x14ac:dyDescent="0.2">
      <c r="A189" s="28"/>
      <c r="B189" s="23" t="s">
        <v>51</v>
      </c>
      <c r="C189" s="67" t="s">
        <v>98</v>
      </c>
      <c r="D189" s="87">
        <f>-D250</f>
        <v>-36459</v>
      </c>
      <c r="E189" s="149">
        <f>-E250</f>
        <v>-29093.759999999998</v>
      </c>
      <c r="F189" s="168">
        <f t="shared" si="5"/>
        <v>-7365.2400000000016</v>
      </c>
      <c r="G189" s="165">
        <f t="shared" si="4"/>
        <v>0.79798568254751912</v>
      </c>
    </row>
    <row r="190" spans="1:7" s="6" customFormat="1" ht="13.5" thickBot="1" x14ac:dyDescent="0.25">
      <c r="A190" s="28"/>
      <c r="B190" s="19">
        <v>6502</v>
      </c>
      <c r="C190" s="53" t="s">
        <v>113</v>
      </c>
      <c r="D190" s="87">
        <v>-9567</v>
      </c>
      <c r="E190" s="149">
        <f>-E251</f>
        <v>-7763.75</v>
      </c>
      <c r="F190" s="168">
        <f t="shared" si="5"/>
        <v>-1803.25</v>
      </c>
      <c r="G190" s="165">
        <f t="shared" si="4"/>
        <v>0.81151353611372423</v>
      </c>
    </row>
    <row r="191" spans="1:7" s="16" customFormat="1" ht="13.5" thickBot="1" x14ac:dyDescent="0.25">
      <c r="A191" s="111"/>
      <c r="B191" s="79" t="s">
        <v>163</v>
      </c>
      <c r="C191" s="80"/>
      <c r="D191" s="109">
        <f>D145+D146</f>
        <v>285882</v>
      </c>
      <c r="E191" s="137">
        <f>E145+E146</f>
        <v>300309.32999999967</v>
      </c>
      <c r="F191" s="137">
        <f t="shared" si="5"/>
        <v>-14427.329999999667</v>
      </c>
      <c r="G191" s="176">
        <f>SUM(E191/D191)</f>
        <v>1.0504660314395438</v>
      </c>
    </row>
    <row r="192" spans="1:7" ht="13.5" thickBot="1" x14ac:dyDescent="0.25">
      <c r="A192" s="78"/>
      <c r="B192" s="108" t="s">
        <v>164</v>
      </c>
      <c r="C192" s="82"/>
      <c r="D192" s="109">
        <f>D193+D195</f>
        <v>-595037</v>
      </c>
      <c r="E192" s="137">
        <f>E193+E195</f>
        <v>-371521.35</v>
      </c>
      <c r="F192" s="137">
        <f t="shared" si="5"/>
        <v>-223515.65000000002</v>
      </c>
      <c r="G192" s="176">
        <f>SUM(E192/D192)</f>
        <v>0.62436680408109069</v>
      </c>
    </row>
    <row r="193" spans="1:8" x14ac:dyDescent="0.2">
      <c r="A193" s="29">
        <v>2585</v>
      </c>
      <c r="B193" s="27"/>
      <c r="C193" s="58" t="s">
        <v>312</v>
      </c>
      <c r="D193" s="93">
        <f>SUM(D194)</f>
        <v>185000</v>
      </c>
      <c r="E193" s="163">
        <f>SUM(E194)</f>
        <v>92500</v>
      </c>
      <c r="F193" s="163">
        <f t="shared" si="5"/>
        <v>92500</v>
      </c>
      <c r="G193" s="179">
        <f t="shared" si="4"/>
        <v>0.5</v>
      </c>
    </row>
    <row r="194" spans="1:8" x14ac:dyDescent="0.2">
      <c r="A194" s="43"/>
      <c r="B194" s="31">
        <v>25852</v>
      </c>
      <c r="C194" s="59" t="s">
        <v>314</v>
      </c>
      <c r="D194" s="94">
        <v>185000</v>
      </c>
      <c r="E194" s="124">
        <v>92500</v>
      </c>
      <c r="F194" s="168">
        <f t="shared" si="5"/>
        <v>92500</v>
      </c>
      <c r="G194" s="165">
        <f t="shared" si="4"/>
        <v>0.5</v>
      </c>
    </row>
    <row r="195" spans="1:8" s="6" customFormat="1" x14ac:dyDescent="0.2">
      <c r="A195" s="33" t="s">
        <v>313</v>
      </c>
      <c r="B195" s="32"/>
      <c r="C195" s="68" t="s">
        <v>165</v>
      </c>
      <c r="D195" s="91">
        <f>SUM(D196:D197)</f>
        <v>-780037</v>
      </c>
      <c r="E195" s="126">
        <f>SUM(E196:E197)</f>
        <v>-464021.35</v>
      </c>
      <c r="F195" s="163">
        <f t="shared" si="5"/>
        <v>-316015.65000000002</v>
      </c>
      <c r="G195" s="179">
        <f t="shared" si="4"/>
        <v>0.59487094842936938</v>
      </c>
    </row>
    <row r="196" spans="1:8" x14ac:dyDescent="0.2">
      <c r="A196" s="33"/>
      <c r="B196" s="34" t="s">
        <v>315</v>
      </c>
      <c r="C196" s="56" t="s">
        <v>91</v>
      </c>
      <c r="D196" s="92">
        <v>-729466</v>
      </c>
      <c r="E196" s="124">
        <v>-421888</v>
      </c>
      <c r="F196" s="168">
        <f t="shared" si="5"/>
        <v>-307578</v>
      </c>
      <c r="G196" s="165">
        <f t="shared" si="4"/>
        <v>0.5783518354522349</v>
      </c>
    </row>
    <row r="197" spans="1:8" ht="13.5" thickBot="1" x14ac:dyDescent="0.25">
      <c r="A197" s="35"/>
      <c r="B197" s="34" t="s">
        <v>316</v>
      </c>
      <c r="C197" s="56" t="s">
        <v>110</v>
      </c>
      <c r="D197" s="92">
        <v>-50571</v>
      </c>
      <c r="E197" s="124">
        <v>-42133.35</v>
      </c>
      <c r="F197" s="168">
        <f t="shared" si="5"/>
        <v>-8437.6500000000015</v>
      </c>
      <c r="G197" s="165">
        <f t="shared" si="4"/>
        <v>0.8331523995966067</v>
      </c>
    </row>
    <row r="198" spans="1:8" ht="13.5" thickBot="1" x14ac:dyDescent="0.25">
      <c r="A198" s="111">
        <v>100</v>
      </c>
      <c r="B198" s="79" t="s">
        <v>166</v>
      </c>
      <c r="C198" s="110"/>
      <c r="D198" s="109">
        <v>-309154.83</v>
      </c>
      <c r="E198" s="137">
        <f>SUM(E191+E192)</f>
        <v>-71212.02000000031</v>
      </c>
      <c r="F198" s="137">
        <f>SUM(D198-E198)</f>
        <v>-237942.80999999971</v>
      </c>
      <c r="G198" s="206">
        <f>SUM(E198/D198)</f>
        <v>0.23034419355505559</v>
      </c>
      <c r="H198" s="158"/>
    </row>
    <row r="199" spans="1:8" ht="13.5" thickBot="1" x14ac:dyDescent="0.25">
      <c r="A199" s="29"/>
      <c r="B199" s="7"/>
      <c r="C199" s="49"/>
      <c r="D199" s="181">
        <f>SUBTOTAL(9,D203:D1178)</f>
        <v>33241425</v>
      </c>
      <c r="E199" s="182">
        <f>SUBTOTAL(9,E203:E1178)</f>
        <v>27397706.339999981</v>
      </c>
      <c r="F199" s="163">
        <f t="shared" si="5"/>
        <v>5843718.6600000188</v>
      </c>
      <c r="G199" s="179">
        <f t="shared" si="4"/>
        <v>0.82420372592330149</v>
      </c>
    </row>
    <row r="200" spans="1:8" ht="37.5" customHeight="1" thickBot="1" x14ac:dyDescent="0.25">
      <c r="A200" s="111"/>
      <c r="B200" s="228" t="s">
        <v>167</v>
      </c>
      <c r="C200" s="229"/>
      <c r="D200" s="81">
        <f>D201+D252+D274+D320+D342+D373+D379+D755+D1086</f>
        <v>6483294</v>
      </c>
      <c r="E200" s="122">
        <f>E201+E252+E274+E320+E342+E373+E379+E755+E1086</f>
        <v>5356089.63</v>
      </c>
      <c r="F200" s="137">
        <f t="shared" si="5"/>
        <v>1127204.3700000001</v>
      </c>
      <c r="G200" s="176">
        <f t="shared" si="4"/>
        <v>0.82613708864660462</v>
      </c>
    </row>
    <row r="201" spans="1:8" ht="13.5" thickBot="1" x14ac:dyDescent="0.25">
      <c r="A201" s="44" t="s">
        <v>50</v>
      </c>
      <c r="B201" s="4" t="s">
        <v>168</v>
      </c>
      <c r="C201" s="48"/>
      <c r="D201" s="112">
        <f>SUM(D202+D216+D238+D240+D248)</f>
        <v>667947</v>
      </c>
      <c r="E201" s="138">
        <f>SUM(E202+E216+E238+E240+E248)</f>
        <v>559492.8600000001</v>
      </c>
      <c r="F201" s="177">
        <f t="shared" si="5"/>
        <v>108454.1399999999</v>
      </c>
      <c r="G201" s="175">
        <f t="shared" si="4"/>
        <v>0.83763062039353442</v>
      </c>
    </row>
    <row r="202" spans="1:8" s="6" customFormat="1" x14ac:dyDescent="0.2">
      <c r="A202" s="33" t="s">
        <v>48</v>
      </c>
      <c r="B202" s="7" t="s">
        <v>428</v>
      </c>
      <c r="C202" s="50"/>
      <c r="D202" s="88">
        <f>SUM(D203+D208)</f>
        <v>37682</v>
      </c>
      <c r="E202" s="139">
        <f>SUM(E203+E208)</f>
        <v>32586.32</v>
      </c>
      <c r="F202" s="163">
        <f t="shared" si="5"/>
        <v>5095.68</v>
      </c>
      <c r="G202" s="179">
        <f t="shared" si="4"/>
        <v>0.86477150894326205</v>
      </c>
    </row>
    <row r="203" spans="1:8" s="6" customFormat="1" x14ac:dyDescent="0.2">
      <c r="A203" s="33"/>
      <c r="B203" s="7">
        <v>50</v>
      </c>
      <c r="C203" s="50" t="s">
        <v>23</v>
      </c>
      <c r="D203" s="96">
        <f>SUM(D204+D206+D207)</f>
        <v>33496</v>
      </c>
      <c r="E203" s="140">
        <f>SUM(E204+E206+E207)</f>
        <v>29206.1</v>
      </c>
      <c r="F203" s="163">
        <f t="shared" si="5"/>
        <v>4289.9000000000015</v>
      </c>
      <c r="G203" s="179">
        <f t="shared" si="4"/>
        <v>0.87192799140195842</v>
      </c>
    </row>
    <row r="204" spans="1:8" x14ac:dyDescent="0.2">
      <c r="A204" s="35"/>
      <c r="B204" s="5">
        <v>500</v>
      </c>
      <c r="C204" s="49" t="s">
        <v>228</v>
      </c>
      <c r="D204" s="97">
        <f>SUM(D205)</f>
        <v>25089</v>
      </c>
      <c r="E204" s="141">
        <f>SUM(E205)</f>
        <v>21517.68</v>
      </c>
      <c r="F204" s="168">
        <f t="shared" si="5"/>
        <v>3571.3199999999997</v>
      </c>
      <c r="G204" s="165">
        <f t="shared" si="4"/>
        <v>0.85765395193112526</v>
      </c>
    </row>
    <row r="205" spans="1:8" x14ac:dyDescent="0.2">
      <c r="A205" s="35"/>
      <c r="B205" s="5">
        <v>5001</v>
      </c>
      <c r="C205" s="49" t="s">
        <v>234</v>
      </c>
      <c r="D205" s="97">
        <v>25089</v>
      </c>
      <c r="E205" s="124">
        <v>21517.68</v>
      </c>
      <c r="F205" s="168">
        <f t="shared" si="5"/>
        <v>3571.3199999999997</v>
      </c>
      <c r="G205" s="165">
        <f t="shared" si="4"/>
        <v>0.85765395193112526</v>
      </c>
    </row>
    <row r="206" spans="1:8" x14ac:dyDescent="0.2">
      <c r="A206" s="35"/>
      <c r="B206" s="5">
        <v>505</v>
      </c>
      <c r="C206" s="49" t="s">
        <v>94</v>
      </c>
      <c r="D206" s="97">
        <v>0</v>
      </c>
      <c r="E206" s="124">
        <v>460.8</v>
      </c>
      <c r="F206" s="168">
        <f t="shared" si="5"/>
        <v>-460.8</v>
      </c>
      <c r="G206" s="168">
        <f>SUM(D205-E205)</f>
        <v>3571.3199999999997</v>
      </c>
    </row>
    <row r="207" spans="1:8" x14ac:dyDescent="0.2">
      <c r="A207" s="35"/>
      <c r="B207" s="5">
        <v>506</v>
      </c>
      <c r="C207" s="49" t="s">
        <v>235</v>
      </c>
      <c r="D207" s="97">
        <v>8407</v>
      </c>
      <c r="E207" s="124">
        <v>7227.62</v>
      </c>
      <c r="F207" s="168">
        <f t="shared" si="5"/>
        <v>1179.3800000000001</v>
      </c>
      <c r="G207" s="165">
        <f t="shared" si="4"/>
        <v>0.85971452361127632</v>
      </c>
    </row>
    <row r="208" spans="1:8" s="6" customFormat="1" x14ac:dyDescent="0.2">
      <c r="A208" s="33"/>
      <c r="B208" s="7">
        <v>55</v>
      </c>
      <c r="C208" s="50" t="s">
        <v>24</v>
      </c>
      <c r="D208" s="96">
        <f>SUM(D209:D215)</f>
        <v>4186</v>
      </c>
      <c r="E208" s="140">
        <f>SUM(E209:E215)</f>
        <v>3380.2200000000003</v>
      </c>
      <c r="F208" s="163">
        <f t="shared" si="5"/>
        <v>805.77999999999975</v>
      </c>
      <c r="G208" s="179">
        <f t="shared" si="4"/>
        <v>0.80750597228858101</v>
      </c>
    </row>
    <row r="209" spans="1:7" x14ac:dyDescent="0.2">
      <c r="A209" s="35"/>
      <c r="B209" s="5">
        <v>5500</v>
      </c>
      <c r="C209" s="49" t="s">
        <v>25</v>
      </c>
      <c r="D209" s="97">
        <v>2282</v>
      </c>
      <c r="E209" s="124">
        <v>1633.89</v>
      </c>
      <c r="F209" s="168">
        <f t="shared" si="5"/>
        <v>648.1099999999999</v>
      </c>
      <c r="G209" s="165">
        <f t="shared" si="4"/>
        <v>0.71599035933391764</v>
      </c>
    </row>
    <row r="210" spans="1:7" x14ac:dyDescent="0.2">
      <c r="A210" s="35"/>
      <c r="B210" s="5">
        <v>5503</v>
      </c>
      <c r="C210" s="49" t="s">
        <v>26</v>
      </c>
      <c r="D210" s="97">
        <v>259</v>
      </c>
      <c r="E210" s="124">
        <v>579.57000000000005</v>
      </c>
      <c r="F210" s="168">
        <f t="shared" si="5"/>
        <v>-320.57000000000005</v>
      </c>
      <c r="G210" s="165">
        <f t="shared" si="4"/>
        <v>2.2377220077220081</v>
      </c>
    </row>
    <row r="211" spans="1:7" x14ac:dyDescent="0.2">
      <c r="A211" s="35"/>
      <c r="B211" s="5">
        <v>5504</v>
      </c>
      <c r="C211" s="49" t="s">
        <v>27</v>
      </c>
      <c r="D211" s="97">
        <v>555</v>
      </c>
      <c r="E211" s="124">
        <v>366.8</v>
      </c>
      <c r="F211" s="168">
        <f t="shared" si="5"/>
        <v>188.2</v>
      </c>
      <c r="G211" s="165">
        <f t="shared" si="4"/>
        <v>0.66090090090090092</v>
      </c>
    </row>
    <row r="212" spans="1:7" x14ac:dyDescent="0.2">
      <c r="A212" s="35"/>
      <c r="B212" s="5">
        <v>5511</v>
      </c>
      <c r="C212" s="49" t="s">
        <v>230</v>
      </c>
      <c r="D212" s="97">
        <v>233</v>
      </c>
      <c r="E212" s="124">
        <v>222.4</v>
      </c>
      <c r="F212" s="168">
        <f t="shared" si="5"/>
        <v>10.599999999999994</v>
      </c>
      <c r="G212" s="165">
        <f t="shared" si="4"/>
        <v>0.9545064377682404</v>
      </c>
    </row>
    <row r="213" spans="1:7" x14ac:dyDescent="0.2">
      <c r="A213" s="35"/>
      <c r="B213" s="5">
        <v>5513</v>
      </c>
      <c r="C213" s="49" t="s">
        <v>28</v>
      </c>
      <c r="D213" s="97">
        <v>603</v>
      </c>
      <c r="E213" s="124">
        <v>419.46</v>
      </c>
      <c r="F213" s="168">
        <f t="shared" si="5"/>
        <v>183.54000000000002</v>
      </c>
      <c r="G213" s="165">
        <f t="shared" si="4"/>
        <v>0.69562189054726364</v>
      </c>
    </row>
    <row r="214" spans="1:7" x14ac:dyDescent="0.2">
      <c r="A214" s="35"/>
      <c r="B214" s="5">
        <v>5514</v>
      </c>
      <c r="C214" s="49" t="s">
        <v>231</v>
      </c>
      <c r="D214" s="97">
        <v>144</v>
      </c>
      <c r="E214" s="124">
        <v>125.7</v>
      </c>
      <c r="F214" s="168">
        <f t="shared" si="5"/>
        <v>18.299999999999997</v>
      </c>
      <c r="G214" s="165">
        <f t="shared" si="4"/>
        <v>0.87291666666666667</v>
      </c>
    </row>
    <row r="215" spans="1:7" x14ac:dyDescent="0.2">
      <c r="A215" s="35"/>
      <c r="B215" s="5">
        <v>5515</v>
      </c>
      <c r="C215" s="49" t="s">
        <v>29</v>
      </c>
      <c r="D215" s="97">
        <v>110</v>
      </c>
      <c r="E215" s="124">
        <v>32.4</v>
      </c>
      <c r="F215" s="168">
        <f t="shared" si="5"/>
        <v>77.599999999999994</v>
      </c>
      <c r="G215" s="165">
        <f t="shared" si="4"/>
        <v>0.29454545454545455</v>
      </c>
    </row>
    <row r="216" spans="1:7" s="6" customFormat="1" x14ac:dyDescent="0.2">
      <c r="A216" s="33" t="s">
        <v>49</v>
      </c>
      <c r="B216" s="7" t="s">
        <v>429</v>
      </c>
      <c r="C216" s="50"/>
      <c r="D216" s="88">
        <f>SUM(D217+D219+D225+D235)</f>
        <v>550074</v>
      </c>
      <c r="E216" s="139">
        <f>SUM(E217+E219+E225+E235)</f>
        <v>457498.13000000006</v>
      </c>
      <c r="F216" s="163">
        <f t="shared" si="5"/>
        <v>92575.869999999937</v>
      </c>
      <c r="G216" s="179">
        <f t="shared" si="4"/>
        <v>0.83170287997614878</v>
      </c>
    </row>
    <row r="217" spans="1:7" s="6" customFormat="1" ht="25.5" x14ac:dyDescent="0.2">
      <c r="A217" s="33"/>
      <c r="B217" s="21">
        <v>413</v>
      </c>
      <c r="C217" s="69" t="s">
        <v>151</v>
      </c>
      <c r="D217" s="98">
        <f>SUM(D218)</f>
        <v>1500</v>
      </c>
      <c r="E217" s="143">
        <f>SUM(E218)</f>
        <v>1500</v>
      </c>
      <c r="F217" s="163">
        <f t="shared" si="5"/>
        <v>0</v>
      </c>
      <c r="G217" s="179">
        <f t="shared" si="4"/>
        <v>1</v>
      </c>
    </row>
    <row r="218" spans="1:7" x14ac:dyDescent="0.2">
      <c r="A218" s="35"/>
      <c r="B218" s="19">
        <v>4139</v>
      </c>
      <c r="C218" s="67" t="s">
        <v>232</v>
      </c>
      <c r="D218" s="99">
        <v>1500</v>
      </c>
      <c r="E218" s="124">
        <v>1500</v>
      </c>
      <c r="F218" s="168">
        <f t="shared" si="5"/>
        <v>0</v>
      </c>
      <c r="G218" s="165">
        <f t="shared" si="4"/>
        <v>1</v>
      </c>
    </row>
    <row r="219" spans="1:7" s="6" customFormat="1" x14ac:dyDescent="0.2">
      <c r="A219" s="33"/>
      <c r="B219" s="22">
        <v>50</v>
      </c>
      <c r="C219" s="51" t="s">
        <v>23</v>
      </c>
      <c r="D219" s="100">
        <f>SUM(D220+D223+D224)</f>
        <v>437559</v>
      </c>
      <c r="E219" s="142">
        <f>SUM(E220+E223+E224)</f>
        <v>356495.80000000005</v>
      </c>
      <c r="F219" s="163">
        <f t="shared" si="5"/>
        <v>81063.199999999953</v>
      </c>
      <c r="G219" s="179">
        <f t="shared" si="4"/>
        <v>0.81473766966283412</v>
      </c>
    </row>
    <row r="220" spans="1:7" s="6" customFormat="1" x14ac:dyDescent="0.2">
      <c r="A220" s="33"/>
      <c r="B220" s="5">
        <v>500</v>
      </c>
      <c r="C220" s="49" t="s">
        <v>228</v>
      </c>
      <c r="D220" s="97">
        <f>SUM(D221:D222)</f>
        <v>325909</v>
      </c>
      <c r="E220" s="141">
        <f>SUM(E221:E222)</f>
        <v>266194.77</v>
      </c>
      <c r="F220" s="168">
        <f t="shared" si="5"/>
        <v>59714.229999999981</v>
      </c>
      <c r="G220" s="165">
        <f t="shared" si="4"/>
        <v>0.81677637009103776</v>
      </c>
    </row>
    <row r="221" spans="1:7" s="6" customFormat="1" x14ac:dyDescent="0.2">
      <c r="A221" s="33"/>
      <c r="B221" s="5">
        <v>5001</v>
      </c>
      <c r="C221" s="49" t="s">
        <v>234</v>
      </c>
      <c r="D221" s="97">
        <v>280691</v>
      </c>
      <c r="E221" s="124">
        <v>229957.06</v>
      </c>
      <c r="F221" s="168">
        <f t="shared" si="5"/>
        <v>50733.94</v>
      </c>
      <c r="G221" s="165">
        <f t="shared" si="4"/>
        <v>0.81925341389641992</v>
      </c>
    </row>
    <row r="222" spans="1:7" s="6" customFormat="1" x14ac:dyDescent="0.2">
      <c r="A222" s="33"/>
      <c r="B222" s="5">
        <v>5002</v>
      </c>
      <c r="C222" s="49" t="s">
        <v>236</v>
      </c>
      <c r="D222" s="97">
        <v>45218</v>
      </c>
      <c r="E222" s="124">
        <v>36237.71</v>
      </c>
      <c r="F222" s="168">
        <f t="shared" si="5"/>
        <v>8980.2900000000009</v>
      </c>
      <c r="G222" s="165">
        <f t="shared" si="4"/>
        <v>0.80140010615241719</v>
      </c>
    </row>
    <row r="223" spans="1:7" s="6" customFormat="1" x14ac:dyDescent="0.2">
      <c r="A223" s="33"/>
      <c r="B223" s="5">
        <v>505</v>
      </c>
      <c r="C223" s="49" t="s">
        <v>94</v>
      </c>
      <c r="D223" s="97">
        <v>500</v>
      </c>
      <c r="E223" s="124">
        <v>87.09</v>
      </c>
      <c r="F223" s="168">
        <f t="shared" si="5"/>
        <v>412.90999999999997</v>
      </c>
      <c r="G223" s="165">
        <f t="shared" si="4"/>
        <v>0.17418</v>
      </c>
    </row>
    <row r="224" spans="1:7" s="6" customFormat="1" x14ac:dyDescent="0.2">
      <c r="A224" s="33"/>
      <c r="B224" s="5">
        <v>506</v>
      </c>
      <c r="C224" s="49" t="s">
        <v>235</v>
      </c>
      <c r="D224" s="97">
        <v>111150</v>
      </c>
      <c r="E224" s="124">
        <v>90213.94</v>
      </c>
      <c r="F224" s="168">
        <f t="shared" si="5"/>
        <v>20936.059999999998</v>
      </c>
      <c r="G224" s="165">
        <f t="shared" si="4"/>
        <v>0.8116413855150697</v>
      </c>
    </row>
    <row r="225" spans="1:8" s="6" customFormat="1" x14ac:dyDescent="0.2">
      <c r="A225" s="33"/>
      <c r="B225" s="22">
        <v>55</v>
      </c>
      <c r="C225" s="51" t="s">
        <v>24</v>
      </c>
      <c r="D225" s="100">
        <f>SUM(D226:D234)</f>
        <v>110595</v>
      </c>
      <c r="E225" s="142">
        <f>SUM(E226:E234)</f>
        <v>99374.900000000023</v>
      </c>
      <c r="F225" s="163">
        <f t="shared" si="5"/>
        <v>11220.099999999977</v>
      </c>
      <c r="G225" s="179">
        <f t="shared" ref="G225:G295" si="6">SUM(E225/D225)</f>
        <v>0.89854785478547872</v>
      </c>
    </row>
    <row r="226" spans="1:8" s="6" customFormat="1" x14ac:dyDescent="0.2">
      <c r="A226" s="33"/>
      <c r="B226" s="5">
        <v>5500</v>
      </c>
      <c r="C226" s="49" t="s">
        <v>25</v>
      </c>
      <c r="D226" s="97">
        <v>24076</v>
      </c>
      <c r="E226" s="124">
        <v>22210.27</v>
      </c>
      <c r="F226" s="168">
        <f t="shared" si="5"/>
        <v>1865.7299999999996</v>
      </c>
      <c r="G226" s="165">
        <f t="shared" si="6"/>
        <v>0.92250664562219642</v>
      </c>
    </row>
    <row r="227" spans="1:8" s="6" customFormat="1" x14ac:dyDescent="0.2">
      <c r="A227" s="33"/>
      <c r="B227" s="5">
        <v>5503</v>
      </c>
      <c r="C227" s="49" t="s">
        <v>26</v>
      </c>
      <c r="D227" s="97">
        <v>1000</v>
      </c>
      <c r="E227" s="124">
        <v>1342.52</v>
      </c>
      <c r="F227" s="168">
        <f t="shared" si="5"/>
        <v>-342.52</v>
      </c>
      <c r="G227" s="165">
        <f t="shared" si="6"/>
        <v>1.3425199999999999</v>
      </c>
    </row>
    <row r="228" spans="1:8" s="6" customFormat="1" x14ac:dyDescent="0.2">
      <c r="A228" s="33"/>
      <c r="B228" s="5">
        <v>5504</v>
      </c>
      <c r="C228" s="49" t="s">
        <v>27</v>
      </c>
      <c r="D228" s="97">
        <v>2750</v>
      </c>
      <c r="E228" s="124">
        <v>2192.84</v>
      </c>
      <c r="F228" s="168">
        <f t="shared" si="5"/>
        <v>557.15999999999985</v>
      </c>
      <c r="G228" s="165">
        <f t="shared" si="6"/>
        <v>0.79739636363636368</v>
      </c>
    </row>
    <row r="229" spans="1:8" s="6" customFormat="1" x14ac:dyDescent="0.2">
      <c r="A229" s="33"/>
      <c r="B229" s="5">
        <v>5511</v>
      </c>
      <c r="C229" s="49" t="s">
        <v>230</v>
      </c>
      <c r="D229" s="97">
        <v>44214</v>
      </c>
      <c r="E229" s="124">
        <v>39119.94</v>
      </c>
      <c r="F229" s="168">
        <f t="shared" ref="F229:F301" si="7">SUM(D229-E229)</f>
        <v>5094.0599999999977</v>
      </c>
      <c r="G229" s="165">
        <f t="shared" si="6"/>
        <v>0.88478626679332339</v>
      </c>
    </row>
    <row r="230" spans="1:8" s="6" customFormat="1" x14ac:dyDescent="0.2">
      <c r="A230" s="33"/>
      <c r="B230" s="5">
        <v>5513</v>
      </c>
      <c r="C230" s="49" t="s">
        <v>28</v>
      </c>
      <c r="D230" s="97">
        <v>21748</v>
      </c>
      <c r="E230" s="124">
        <v>17886.07</v>
      </c>
      <c r="F230" s="168">
        <f t="shared" si="7"/>
        <v>3861.9300000000003</v>
      </c>
      <c r="G230" s="165">
        <f t="shared" si="6"/>
        <v>0.82242367114217396</v>
      </c>
    </row>
    <row r="231" spans="1:8" s="6" customFormat="1" x14ac:dyDescent="0.2">
      <c r="A231" s="33"/>
      <c r="B231" s="5">
        <v>5514</v>
      </c>
      <c r="C231" s="49" t="s">
        <v>231</v>
      </c>
      <c r="D231" s="97">
        <v>13639</v>
      </c>
      <c r="E231" s="124">
        <v>14457.08</v>
      </c>
      <c r="F231" s="168">
        <f t="shared" si="7"/>
        <v>-818.07999999999993</v>
      </c>
      <c r="G231" s="165">
        <f t="shared" si="6"/>
        <v>1.0599809370188431</v>
      </c>
    </row>
    <row r="232" spans="1:8" s="6" customFormat="1" x14ac:dyDescent="0.2">
      <c r="A232" s="33"/>
      <c r="B232" s="5">
        <v>5515</v>
      </c>
      <c r="C232" s="49" t="s">
        <v>29</v>
      </c>
      <c r="D232" s="97">
        <v>2468</v>
      </c>
      <c r="E232" s="124">
        <v>1842.32</v>
      </c>
      <c r="F232" s="168">
        <f t="shared" si="7"/>
        <v>625.68000000000006</v>
      </c>
      <c r="G232" s="165">
        <f t="shared" si="6"/>
        <v>0.74648298217179898</v>
      </c>
    </row>
    <row r="233" spans="1:8" s="6" customFormat="1" x14ac:dyDescent="0.2">
      <c r="A233" s="33"/>
      <c r="B233" s="5">
        <v>5522</v>
      </c>
      <c r="C233" s="49" t="s">
        <v>95</v>
      </c>
      <c r="D233" s="97">
        <v>700</v>
      </c>
      <c r="E233" s="124">
        <v>159.66</v>
      </c>
      <c r="F233" s="168">
        <f t="shared" si="7"/>
        <v>540.34</v>
      </c>
      <c r="G233" s="165">
        <f t="shared" si="6"/>
        <v>0.22808571428571428</v>
      </c>
    </row>
    <row r="234" spans="1:8" s="6" customFormat="1" x14ac:dyDescent="0.2">
      <c r="A234" s="33"/>
      <c r="B234" s="5">
        <v>5539</v>
      </c>
      <c r="C234" s="49" t="s">
        <v>257</v>
      </c>
      <c r="D234" s="97">
        <v>0</v>
      </c>
      <c r="E234" s="124">
        <v>164.2</v>
      </c>
      <c r="F234" s="168">
        <f t="shared" si="7"/>
        <v>-164.2</v>
      </c>
      <c r="G234" s="165"/>
    </row>
    <row r="235" spans="1:8" s="6" customFormat="1" x14ac:dyDescent="0.2">
      <c r="A235" s="33"/>
      <c r="B235" s="22">
        <v>60</v>
      </c>
      <c r="C235" s="51" t="s">
        <v>90</v>
      </c>
      <c r="D235" s="100">
        <f>SUM(D236:D237)</f>
        <v>420</v>
      </c>
      <c r="E235" s="142">
        <f>SUM(E236:E237)</f>
        <v>127.43</v>
      </c>
      <c r="F235" s="163">
        <f t="shared" si="7"/>
        <v>292.57</v>
      </c>
      <c r="G235" s="179">
        <f t="shared" si="6"/>
        <v>0.3034047619047619</v>
      </c>
    </row>
    <row r="236" spans="1:8" x14ac:dyDescent="0.2">
      <c r="A236" s="35"/>
      <c r="B236" s="20">
        <v>601</v>
      </c>
      <c r="C236" s="54" t="s">
        <v>233</v>
      </c>
      <c r="D236" s="101">
        <v>300</v>
      </c>
      <c r="E236" s="124">
        <v>94.33</v>
      </c>
      <c r="F236" s="168">
        <f t="shared" si="7"/>
        <v>205.67000000000002</v>
      </c>
      <c r="G236" s="165">
        <f t="shared" si="6"/>
        <v>0.31443333333333334</v>
      </c>
    </row>
    <row r="237" spans="1:8" x14ac:dyDescent="0.2">
      <c r="A237" s="35"/>
      <c r="B237" s="20">
        <v>608</v>
      </c>
      <c r="C237" s="54" t="s">
        <v>154</v>
      </c>
      <c r="D237" s="101">
        <v>120</v>
      </c>
      <c r="E237" s="124">
        <v>33.1</v>
      </c>
      <c r="F237" s="168">
        <f t="shared" si="7"/>
        <v>86.9</v>
      </c>
      <c r="G237" s="165">
        <f t="shared" si="6"/>
        <v>0.27583333333333332</v>
      </c>
    </row>
    <row r="238" spans="1:8" s="6" customFormat="1" x14ac:dyDescent="0.2">
      <c r="A238" s="33" t="s">
        <v>96</v>
      </c>
      <c r="B238" s="9" t="s">
        <v>430</v>
      </c>
      <c r="C238" s="70"/>
      <c r="D238" s="104">
        <f>SUM(D239)</f>
        <v>708</v>
      </c>
      <c r="E238" s="139">
        <f>SUM(E239)</f>
        <v>0</v>
      </c>
      <c r="F238" s="163">
        <f t="shared" si="7"/>
        <v>708</v>
      </c>
      <c r="G238" s="179">
        <f t="shared" si="6"/>
        <v>0</v>
      </c>
      <c r="H238" s="185"/>
    </row>
    <row r="239" spans="1:8" s="6" customFormat="1" x14ac:dyDescent="0.2">
      <c r="A239" s="33"/>
      <c r="B239" s="22">
        <v>60</v>
      </c>
      <c r="C239" s="51" t="s">
        <v>90</v>
      </c>
      <c r="D239" s="104">
        <v>708</v>
      </c>
      <c r="E239" s="126">
        <v>0</v>
      </c>
      <c r="F239" s="163">
        <f t="shared" si="7"/>
        <v>708</v>
      </c>
      <c r="G239" s="179">
        <f t="shared" si="6"/>
        <v>0</v>
      </c>
    </row>
    <row r="240" spans="1:8" s="6" customFormat="1" x14ac:dyDescent="0.2">
      <c r="A240" s="33" t="s">
        <v>97</v>
      </c>
      <c r="B240" s="7" t="s">
        <v>431</v>
      </c>
      <c r="C240" s="50"/>
      <c r="D240" s="88">
        <f>SUM(D241+D244)</f>
        <v>33457</v>
      </c>
      <c r="E240" s="139">
        <f>SUM(E241+E244)</f>
        <v>32550.9</v>
      </c>
      <c r="F240" s="163">
        <f t="shared" si="7"/>
        <v>906.09999999999854</v>
      </c>
      <c r="G240" s="179">
        <f t="shared" si="6"/>
        <v>0.97291747616343371</v>
      </c>
    </row>
    <row r="241" spans="1:7" s="6" customFormat="1" x14ac:dyDescent="0.2">
      <c r="A241" s="33"/>
      <c r="B241" s="21">
        <v>4500</v>
      </c>
      <c r="C241" s="52" t="s">
        <v>152</v>
      </c>
      <c r="D241" s="88">
        <f>SUM(D242:D243)</f>
        <v>20103</v>
      </c>
      <c r="E241" s="139">
        <f>SUM(E242:E243)</f>
        <v>20104</v>
      </c>
      <c r="F241" s="163">
        <f t="shared" si="7"/>
        <v>-1</v>
      </c>
      <c r="G241" s="179">
        <f t="shared" si="6"/>
        <v>1.0000497438193305</v>
      </c>
    </row>
    <row r="242" spans="1:7" s="6" customFormat="1" x14ac:dyDescent="0.2">
      <c r="A242" s="33"/>
      <c r="B242" s="21"/>
      <c r="C242" s="67" t="s">
        <v>247</v>
      </c>
      <c r="D242" s="87">
        <v>2921</v>
      </c>
      <c r="E242" s="124">
        <v>2921</v>
      </c>
      <c r="F242" s="168">
        <f t="shared" si="7"/>
        <v>0</v>
      </c>
      <c r="G242" s="165">
        <f t="shared" si="6"/>
        <v>1</v>
      </c>
    </row>
    <row r="243" spans="1:7" s="6" customFormat="1" x14ac:dyDescent="0.2">
      <c r="A243" s="33"/>
      <c r="B243" s="21"/>
      <c r="C243" s="67" t="s">
        <v>248</v>
      </c>
      <c r="D243" s="87">
        <v>17182</v>
      </c>
      <c r="E243" s="124">
        <v>17183</v>
      </c>
      <c r="F243" s="168">
        <f t="shared" si="7"/>
        <v>-1</v>
      </c>
      <c r="G243" s="165">
        <f t="shared" si="6"/>
        <v>1.0000582004423233</v>
      </c>
    </row>
    <row r="244" spans="1:7" s="6" customFormat="1" x14ac:dyDescent="0.2">
      <c r="A244" s="33"/>
      <c r="B244" s="24">
        <v>452</v>
      </c>
      <c r="C244" s="69" t="s">
        <v>153</v>
      </c>
      <c r="D244" s="88">
        <f>SUM(D245:D247)</f>
        <v>13354</v>
      </c>
      <c r="E244" s="139">
        <f>SUM(E245:E247)</f>
        <v>12446.9</v>
      </c>
      <c r="F244" s="163">
        <f t="shared" si="7"/>
        <v>907.10000000000036</v>
      </c>
      <c r="G244" s="179">
        <f t="shared" si="6"/>
        <v>0.93207278717987119</v>
      </c>
    </row>
    <row r="245" spans="1:7" x14ac:dyDescent="0.2">
      <c r="A245" s="35"/>
      <c r="B245" s="23"/>
      <c r="C245" s="67" t="s">
        <v>247</v>
      </c>
      <c r="D245" s="87">
        <v>9695</v>
      </c>
      <c r="E245" s="124">
        <v>9695</v>
      </c>
      <c r="F245" s="168">
        <f t="shared" si="7"/>
        <v>0</v>
      </c>
      <c r="G245" s="165">
        <f t="shared" si="6"/>
        <v>1</v>
      </c>
    </row>
    <row r="246" spans="1:7" x14ac:dyDescent="0.2">
      <c r="A246" s="35"/>
      <c r="B246" s="23"/>
      <c r="C246" s="67" t="s">
        <v>249</v>
      </c>
      <c r="D246" s="87">
        <v>3359</v>
      </c>
      <c r="E246" s="124">
        <v>2451.9</v>
      </c>
      <c r="F246" s="168">
        <f t="shared" si="7"/>
        <v>907.09999999999991</v>
      </c>
      <c r="G246" s="165">
        <f t="shared" si="6"/>
        <v>0.72994938969931533</v>
      </c>
    </row>
    <row r="247" spans="1:7" x14ac:dyDescent="0.2">
      <c r="A247" s="35"/>
      <c r="B247" s="23"/>
      <c r="C247" s="67" t="s">
        <v>250</v>
      </c>
      <c r="D247" s="87">
        <v>300</v>
      </c>
      <c r="E247" s="124">
        <v>300</v>
      </c>
      <c r="F247" s="168">
        <f t="shared" si="7"/>
        <v>0</v>
      </c>
      <c r="G247" s="165">
        <f t="shared" si="6"/>
        <v>1</v>
      </c>
    </row>
    <row r="248" spans="1:7" s="6" customFormat="1" x14ac:dyDescent="0.2">
      <c r="A248" s="33" t="s">
        <v>169</v>
      </c>
      <c r="B248" s="7" t="s">
        <v>432</v>
      </c>
      <c r="C248" s="50"/>
      <c r="D248" s="95">
        <f>SUM(D249)</f>
        <v>46026</v>
      </c>
      <c r="E248" s="144">
        <f>SUM(E249)</f>
        <v>36857.509999999995</v>
      </c>
      <c r="F248" s="163">
        <f t="shared" si="7"/>
        <v>9168.4900000000052</v>
      </c>
      <c r="G248" s="179">
        <f t="shared" si="6"/>
        <v>0.80079759266501527</v>
      </c>
    </row>
    <row r="249" spans="1:7" s="6" customFormat="1" x14ac:dyDescent="0.2">
      <c r="A249" s="33"/>
      <c r="B249" s="7">
        <v>65</v>
      </c>
      <c r="C249" s="50" t="s">
        <v>208</v>
      </c>
      <c r="D249" s="95">
        <f>SUM(D250:D251)</f>
        <v>46026</v>
      </c>
      <c r="E249" s="144">
        <f>SUM(E250:E251)</f>
        <v>36857.509999999995</v>
      </c>
      <c r="F249" s="163">
        <f t="shared" si="7"/>
        <v>9168.4900000000052</v>
      </c>
      <c r="G249" s="179">
        <f t="shared" si="6"/>
        <v>0.80079759266501527</v>
      </c>
    </row>
    <row r="250" spans="1:7" s="8" customFormat="1" ht="25.5" x14ac:dyDescent="0.2">
      <c r="A250" s="45"/>
      <c r="B250" s="23" t="s">
        <v>51</v>
      </c>
      <c r="C250" s="67" t="s">
        <v>98</v>
      </c>
      <c r="D250" s="102">
        <v>36459</v>
      </c>
      <c r="E250" s="124">
        <v>29093.759999999998</v>
      </c>
      <c r="F250" s="168">
        <f t="shared" si="7"/>
        <v>7365.2400000000016</v>
      </c>
      <c r="G250" s="165">
        <f t="shared" si="6"/>
        <v>0.79798568254751912</v>
      </c>
    </row>
    <row r="251" spans="1:7" ht="13.5" thickBot="1" x14ac:dyDescent="0.25">
      <c r="A251" s="35"/>
      <c r="B251" s="19">
        <v>6502</v>
      </c>
      <c r="C251" s="53" t="s">
        <v>113</v>
      </c>
      <c r="D251" s="102">
        <v>9567</v>
      </c>
      <c r="E251" s="124">
        <v>7763.75</v>
      </c>
      <c r="F251" s="168">
        <f t="shared" si="7"/>
        <v>1803.25</v>
      </c>
      <c r="G251" s="165">
        <f t="shared" si="6"/>
        <v>0.81151353611372423</v>
      </c>
    </row>
    <row r="252" spans="1:7" ht="13.5" thickBot="1" x14ac:dyDescent="0.25">
      <c r="A252" s="44" t="s">
        <v>52</v>
      </c>
      <c r="B252" s="4" t="s">
        <v>170</v>
      </c>
      <c r="C252" s="183"/>
      <c r="D252" s="112">
        <f>SUM(D253+D256+D271)</f>
        <v>38844</v>
      </c>
      <c r="E252" s="138">
        <f>SUM(E253+E256+E271)</f>
        <v>30549.45</v>
      </c>
      <c r="F252" s="177">
        <f t="shared" si="7"/>
        <v>8294.5499999999993</v>
      </c>
      <c r="G252" s="175">
        <f t="shared" si="6"/>
        <v>0.78646509113376584</v>
      </c>
    </row>
    <row r="253" spans="1:7" x14ac:dyDescent="0.2">
      <c r="A253" s="33" t="s">
        <v>401</v>
      </c>
      <c r="B253" s="7" t="s">
        <v>433</v>
      </c>
      <c r="C253" s="145"/>
      <c r="D253" s="91">
        <f>SUM(D254)</f>
        <v>1339</v>
      </c>
      <c r="E253" s="126">
        <f>SUM(E254)</f>
        <v>120.37</v>
      </c>
      <c r="F253" s="163">
        <f t="shared" si="7"/>
        <v>1218.6300000000001</v>
      </c>
      <c r="G253" s="179">
        <f t="shared" si="6"/>
        <v>8.989544436146378E-2</v>
      </c>
    </row>
    <row r="254" spans="1:7" ht="25.5" x14ac:dyDescent="0.2">
      <c r="A254" s="33"/>
      <c r="B254" s="21">
        <v>413</v>
      </c>
      <c r="C254" s="146" t="s">
        <v>151</v>
      </c>
      <c r="D254" s="91">
        <f>SUM(D255)</f>
        <v>1339</v>
      </c>
      <c r="E254" s="126">
        <f>SUM(E255)</f>
        <v>120.37</v>
      </c>
      <c r="F254" s="163">
        <f t="shared" si="7"/>
        <v>1218.6300000000001</v>
      </c>
      <c r="G254" s="179">
        <f t="shared" si="6"/>
        <v>8.989544436146378E-2</v>
      </c>
    </row>
    <row r="255" spans="1:7" x14ac:dyDescent="0.2">
      <c r="A255" s="33"/>
      <c r="B255" s="19">
        <v>4139</v>
      </c>
      <c r="C255" s="147" t="s">
        <v>402</v>
      </c>
      <c r="D255" s="102">
        <v>1339</v>
      </c>
      <c r="E255" s="124">
        <v>120.37</v>
      </c>
      <c r="F255" s="168">
        <f t="shared" si="7"/>
        <v>1218.6300000000001</v>
      </c>
      <c r="G255" s="165">
        <f t="shared" si="6"/>
        <v>8.989544436146378E-2</v>
      </c>
    </row>
    <row r="256" spans="1:7" s="6" customFormat="1" x14ac:dyDescent="0.2">
      <c r="A256" s="33" t="s">
        <v>53</v>
      </c>
      <c r="B256" s="7" t="s">
        <v>434</v>
      </c>
      <c r="C256" s="72"/>
      <c r="D256" s="88">
        <f>SUM(D257+D258+D264)</f>
        <v>18638</v>
      </c>
      <c r="E256" s="139">
        <f>SUM(E257+E258+E264)</f>
        <v>14645.16</v>
      </c>
      <c r="F256" s="163">
        <f t="shared" si="7"/>
        <v>3992.84</v>
      </c>
      <c r="G256" s="179">
        <f t="shared" si="6"/>
        <v>0.78576885931966944</v>
      </c>
    </row>
    <row r="257" spans="1:7" s="6" customFormat="1" x14ac:dyDescent="0.2">
      <c r="A257" s="33"/>
      <c r="B257" s="24">
        <v>452</v>
      </c>
      <c r="C257" s="69" t="s">
        <v>153</v>
      </c>
      <c r="D257" s="88">
        <v>7</v>
      </c>
      <c r="E257" s="130">
        <v>7</v>
      </c>
      <c r="F257" s="163">
        <f t="shared" si="7"/>
        <v>0</v>
      </c>
      <c r="G257" s="179">
        <f t="shared" si="6"/>
        <v>1</v>
      </c>
    </row>
    <row r="258" spans="1:7" s="6" customFormat="1" x14ac:dyDescent="0.2">
      <c r="A258" s="33"/>
      <c r="B258" s="7">
        <v>50</v>
      </c>
      <c r="C258" s="50" t="s">
        <v>23</v>
      </c>
      <c r="D258" s="88">
        <f>SUM(D259+D262+D263)</f>
        <v>12253</v>
      </c>
      <c r="E258" s="139">
        <f>SUM(E259+E262+E263)</f>
        <v>10996.44</v>
      </c>
      <c r="F258" s="163">
        <f t="shared" si="7"/>
        <v>1256.5599999999995</v>
      </c>
      <c r="G258" s="179">
        <f t="shared" si="6"/>
        <v>0.89744878805190564</v>
      </c>
    </row>
    <row r="259" spans="1:7" s="6" customFormat="1" x14ac:dyDescent="0.2">
      <c r="A259" s="33"/>
      <c r="B259" s="5">
        <v>500</v>
      </c>
      <c r="C259" s="49" t="s">
        <v>228</v>
      </c>
      <c r="D259" s="97">
        <f>SUM(D260:D261)</f>
        <v>9144</v>
      </c>
      <c r="E259" s="141">
        <f>SUM(E260:E261)</f>
        <v>7904.5700000000006</v>
      </c>
      <c r="F259" s="168">
        <f t="shared" si="7"/>
        <v>1239.4299999999994</v>
      </c>
      <c r="G259" s="165">
        <f t="shared" si="6"/>
        <v>0.86445428696412951</v>
      </c>
    </row>
    <row r="260" spans="1:7" s="6" customFormat="1" x14ac:dyDescent="0.2">
      <c r="A260" s="33"/>
      <c r="B260" s="5">
        <v>5002</v>
      </c>
      <c r="C260" s="49" t="s">
        <v>236</v>
      </c>
      <c r="D260" s="97">
        <v>9144</v>
      </c>
      <c r="E260" s="124">
        <v>7637.85</v>
      </c>
      <c r="F260" s="168">
        <f t="shared" si="7"/>
        <v>1506.1499999999996</v>
      </c>
      <c r="G260" s="165">
        <f t="shared" si="6"/>
        <v>0.83528543307086622</v>
      </c>
    </row>
    <row r="261" spans="1:7" s="6" customFormat="1" x14ac:dyDescent="0.2">
      <c r="A261" s="33"/>
      <c r="B261" s="5">
        <v>5005</v>
      </c>
      <c r="C261" s="49" t="s">
        <v>282</v>
      </c>
      <c r="D261" s="97">
        <v>0</v>
      </c>
      <c r="E261" s="124">
        <v>266.72000000000003</v>
      </c>
      <c r="F261" s="168">
        <f t="shared" si="7"/>
        <v>-266.72000000000003</v>
      </c>
      <c r="G261" s="165"/>
    </row>
    <row r="262" spans="1:7" s="6" customFormat="1" x14ac:dyDescent="0.2">
      <c r="A262" s="33"/>
      <c r="B262" s="5">
        <v>505</v>
      </c>
      <c r="C262" s="49" t="s">
        <v>94</v>
      </c>
      <c r="D262" s="97">
        <v>0</v>
      </c>
      <c r="E262" s="124">
        <v>4.8</v>
      </c>
      <c r="F262" s="168">
        <f t="shared" si="7"/>
        <v>-4.8</v>
      </c>
      <c r="G262" s="165"/>
    </row>
    <row r="263" spans="1:7" s="6" customFormat="1" x14ac:dyDescent="0.2">
      <c r="A263" s="33"/>
      <c r="B263" s="5">
        <v>506</v>
      </c>
      <c r="C263" s="49" t="s">
        <v>229</v>
      </c>
      <c r="D263" s="97">
        <v>3109</v>
      </c>
      <c r="E263" s="124">
        <v>3087.07</v>
      </c>
      <c r="F263" s="168">
        <f t="shared" si="7"/>
        <v>21.929999999999836</v>
      </c>
      <c r="G263" s="165">
        <f t="shared" si="6"/>
        <v>0.99294628497909299</v>
      </c>
    </row>
    <row r="264" spans="1:7" s="6" customFormat="1" x14ac:dyDescent="0.2">
      <c r="A264" s="33"/>
      <c r="B264" s="7">
        <v>55</v>
      </c>
      <c r="C264" s="50" t="s">
        <v>24</v>
      </c>
      <c r="D264" s="88">
        <f>SUM(D265:D270)</f>
        <v>6378</v>
      </c>
      <c r="E264" s="139">
        <f>SUM(E265:E270)</f>
        <v>3641.7200000000003</v>
      </c>
      <c r="F264" s="163">
        <f t="shared" si="7"/>
        <v>2736.2799999999997</v>
      </c>
      <c r="G264" s="179">
        <f t="shared" si="6"/>
        <v>0.57098149890247729</v>
      </c>
    </row>
    <row r="265" spans="1:7" s="6" customFormat="1" x14ac:dyDescent="0.2">
      <c r="A265" s="33"/>
      <c r="B265" s="5">
        <v>5511</v>
      </c>
      <c r="C265" s="49" t="s">
        <v>230</v>
      </c>
      <c r="D265" s="87">
        <v>1600</v>
      </c>
      <c r="E265" s="124">
        <v>1007.7</v>
      </c>
      <c r="F265" s="168">
        <f t="shared" si="7"/>
        <v>592.29999999999995</v>
      </c>
      <c r="G265" s="165">
        <f t="shared" si="6"/>
        <v>0.6298125</v>
      </c>
    </row>
    <row r="266" spans="1:7" s="6" customFormat="1" x14ac:dyDescent="0.2">
      <c r="A266" s="33"/>
      <c r="B266" s="5">
        <v>5513</v>
      </c>
      <c r="C266" s="49" t="s">
        <v>28</v>
      </c>
      <c r="D266" s="87">
        <v>3878</v>
      </c>
      <c r="E266" s="124">
        <v>1687.94</v>
      </c>
      <c r="F266" s="168">
        <f t="shared" si="7"/>
        <v>2190.06</v>
      </c>
      <c r="G266" s="165">
        <f t="shared" si="6"/>
        <v>0.43526044352759158</v>
      </c>
    </row>
    <row r="267" spans="1:7" s="6" customFormat="1" x14ac:dyDescent="0.2">
      <c r="A267" s="33"/>
      <c r="B267" s="5">
        <v>5515</v>
      </c>
      <c r="C267" s="49" t="s">
        <v>29</v>
      </c>
      <c r="D267" s="87">
        <v>0</v>
      </c>
      <c r="E267" s="124">
        <v>630.88</v>
      </c>
      <c r="F267" s="168">
        <f t="shared" si="7"/>
        <v>-630.88</v>
      </c>
      <c r="G267" s="165"/>
    </row>
    <row r="268" spans="1:7" s="6" customFormat="1" x14ac:dyDescent="0.2">
      <c r="A268" s="33"/>
      <c r="B268" s="5">
        <v>5521</v>
      </c>
      <c r="C268" s="49" t="s">
        <v>133</v>
      </c>
      <c r="D268" s="87">
        <v>0</v>
      </c>
      <c r="E268" s="124">
        <v>115.2</v>
      </c>
      <c r="F268" s="168">
        <f t="shared" si="7"/>
        <v>-115.2</v>
      </c>
      <c r="G268" s="165"/>
    </row>
    <row r="269" spans="1:7" s="6" customFormat="1" x14ac:dyDescent="0.2">
      <c r="A269" s="33"/>
      <c r="B269" s="5">
        <v>5525</v>
      </c>
      <c r="C269" s="49" t="s">
        <v>46</v>
      </c>
      <c r="D269" s="87">
        <v>0</v>
      </c>
      <c r="E269" s="124">
        <v>200</v>
      </c>
      <c r="F269" s="168">
        <f t="shared" si="7"/>
        <v>-200</v>
      </c>
      <c r="G269" s="165"/>
    </row>
    <row r="270" spans="1:7" s="6" customFormat="1" x14ac:dyDescent="0.2">
      <c r="A270" s="33"/>
      <c r="B270" s="5">
        <v>5532</v>
      </c>
      <c r="C270" s="49" t="s">
        <v>93</v>
      </c>
      <c r="D270" s="87">
        <v>900</v>
      </c>
      <c r="E270" s="124">
        <v>0</v>
      </c>
      <c r="F270" s="168">
        <f t="shared" si="7"/>
        <v>900</v>
      </c>
      <c r="G270" s="165">
        <f t="shared" si="6"/>
        <v>0</v>
      </c>
    </row>
    <row r="271" spans="1:7" s="6" customFormat="1" x14ac:dyDescent="0.2">
      <c r="A271" s="33" t="s">
        <v>54</v>
      </c>
      <c r="B271" s="7" t="s">
        <v>435</v>
      </c>
      <c r="C271" s="71"/>
      <c r="D271" s="103">
        <f>SUM(D272)</f>
        <v>18867</v>
      </c>
      <c r="E271" s="148">
        <f>SUM(E272)</f>
        <v>15783.92</v>
      </c>
      <c r="F271" s="163">
        <f t="shared" si="7"/>
        <v>3083.08</v>
      </c>
      <c r="G271" s="179">
        <f t="shared" si="6"/>
        <v>0.83658875284888956</v>
      </c>
    </row>
    <row r="272" spans="1:7" s="6" customFormat="1" x14ac:dyDescent="0.2">
      <c r="A272" s="33"/>
      <c r="B272" s="7">
        <v>55</v>
      </c>
      <c r="C272" s="50" t="s">
        <v>24</v>
      </c>
      <c r="D272" s="103">
        <f>SUM(D273)</f>
        <v>18867</v>
      </c>
      <c r="E272" s="148">
        <f>SUM(E273)</f>
        <v>15783.92</v>
      </c>
      <c r="F272" s="163">
        <f t="shared" si="7"/>
        <v>3083.08</v>
      </c>
      <c r="G272" s="179">
        <f t="shared" si="6"/>
        <v>0.83658875284888956</v>
      </c>
    </row>
    <row r="273" spans="1:7" s="8" customFormat="1" ht="13.5" thickBot="1" x14ac:dyDescent="0.25">
      <c r="A273" s="45"/>
      <c r="B273" s="5">
        <v>5511</v>
      </c>
      <c r="C273" s="49" t="s">
        <v>230</v>
      </c>
      <c r="D273" s="87">
        <v>18867</v>
      </c>
      <c r="E273" s="124">
        <v>15783.92</v>
      </c>
      <c r="F273" s="168">
        <f t="shared" si="7"/>
        <v>3083.08</v>
      </c>
      <c r="G273" s="165">
        <f t="shared" si="6"/>
        <v>0.83658875284888956</v>
      </c>
    </row>
    <row r="274" spans="1:7" ht="13.5" thickBot="1" x14ac:dyDescent="0.25">
      <c r="A274" s="44" t="s">
        <v>55</v>
      </c>
      <c r="B274" s="4" t="s">
        <v>171</v>
      </c>
      <c r="C274" s="183"/>
      <c r="D274" s="112">
        <f>SUM(D275+D281+D304+D313)</f>
        <v>613595</v>
      </c>
      <c r="E274" s="138">
        <f>SUM(E275+E281+E304+E313)</f>
        <v>498323.81</v>
      </c>
      <c r="F274" s="177">
        <f t="shared" si="7"/>
        <v>115271.19</v>
      </c>
      <c r="G274" s="175">
        <f t="shared" si="6"/>
        <v>0.8121379900422917</v>
      </c>
    </row>
    <row r="275" spans="1:7" s="6" customFormat="1" x14ac:dyDescent="0.2">
      <c r="A275" s="33" t="s">
        <v>56</v>
      </c>
      <c r="B275" s="7" t="s">
        <v>436</v>
      </c>
      <c r="C275" s="72"/>
      <c r="D275" s="88">
        <f>SUM(D276+D279)</f>
        <v>3617</v>
      </c>
      <c r="E275" s="139">
        <f>SUM(E276+E279)</f>
        <v>2529.46</v>
      </c>
      <c r="F275" s="163">
        <f t="shared" si="7"/>
        <v>1087.54</v>
      </c>
      <c r="G275" s="179">
        <f t="shared" si="6"/>
        <v>0.69932540779651642</v>
      </c>
    </row>
    <row r="276" spans="1:7" s="6" customFormat="1" x14ac:dyDescent="0.2">
      <c r="A276" s="33"/>
      <c r="B276" s="7">
        <v>55</v>
      </c>
      <c r="C276" s="50" t="s">
        <v>24</v>
      </c>
      <c r="D276" s="88">
        <f>SUM(D277:D278)</f>
        <v>3517</v>
      </c>
      <c r="E276" s="139">
        <f>SUM(E277:E278)</f>
        <v>2529.46</v>
      </c>
      <c r="F276" s="163">
        <f t="shared" si="7"/>
        <v>987.54</v>
      </c>
      <c r="G276" s="179">
        <f t="shared" si="6"/>
        <v>0.71920955359681549</v>
      </c>
    </row>
    <row r="277" spans="1:7" s="6" customFormat="1" x14ac:dyDescent="0.2">
      <c r="A277" s="33"/>
      <c r="B277" s="5">
        <v>5500</v>
      </c>
      <c r="C277" s="49" t="s">
        <v>25</v>
      </c>
      <c r="D277" s="87">
        <v>200</v>
      </c>
      <c r="E277" s="124">
        <v>168.98</v>
      </c>
      <c r="F277" s="168">
        <f t="shared" si="7"/>
        <v>31.02000000000001</v>
      </c>
      <c r="G277" s="165">
        <f t="shared" si="6"/>
        <v>0.84489999999999998</v>
      </c>
    </row>
    <row r="278" spans="1:7" s="6" customFormat="1" x14ac:dyDescent="0.2">
      <c r="A278" s="33"/>
      <c r="B278" s="5">
        <v>5511</v>
      </c>
      <c r="C278" s="49" t="s">
        <v>230</v>
      </c>
      <c r="D278" s="87">
        <v>3317</v>
      </c>
      <c r="E278" s="124">
        <v>2360.48</v>
      </c>
      <c r="F278" s="168">
        <f>SUM(D278-E278)</f>
        <v>956.52</v>
      </c>
      <c r="G278" s="165">
        <f t="shared" si="6"/>
        <v>0.71163099186011458</v>
      </c>
    </row>
    <row r="279" spans="1:7" s="6" customFormat="1" x14ac:dyDescent="0.2">
      <c r="A279" s="33"/>
      <c r="B279" s="22">
        <v>60</v>
      </c>
      <c r="C279" s="51" t="s">
        <v>90</v>
      </c>
      <c r="D279" s="88">
        <f>SUM(D280)</f>
        <v>100</v>
      </c>
      <c r="E279" s="139">
        <f>SUM(E280)</f>
        <v>0</v>
      </c>
      <c r="F279" s="163">
        <f t="shared" si="7"/>
        <v>100</v>
      </c>
      <c r="G279" s="179">
        <f t="shared" si="6"/>
        <v>0</v>
      </c>
    </row>
    <row r="280" spans="1:7" s="6" customFormat="1" x14ac:dyDescent="0.2">
      <c r="A280" s="33"/>
      <c r="B280" s="20">
        <v>601</v>
      </c>
      <c r="C280" s="54" t="s">
        <v>233</v>
      </c>
      <c r="D280" s="87">
        <v>100</v>
      </c>
      <c r="E280" s="124">
        <v>0</v>
      </c>
      <c r="F280" s="168">
        <f t="shared" si="7"/>
        <v>100</v>
      </c>
      <c r="G280" s="165">
        <f t="shared" si="6"/>
        <v>0</v>
      </c>
    </row>
    <row r="281" spans="1:7" s="6" customFormat="1" x14ac:dyDescent="0.2">
      <c r="A281" s="33" t="s">
        <v>57</v>
      </c>
      <c r="B281" s="7" t="s">
        <v>437</v>
      </c>
      <c r="C281" s="72"/>
      <c r="D281" s="88">
        <f>SUM(D282+D300)</f>
        <v>567200</v>
      </c>
      <c r="E281" s="139">
        <f>SUM(E282+E300)</f>
        <v>474758.32999999996</v>
      </c>
      <c r="F281" s="163">
        <f t="shared" si="7"/>
        <v>92441.670000000042</v>
      </c>
      <c r="G281" s="179">
        <f t="shared" si="6"/>
        <v>0.83702103314527498</v>
      </c>
    </row>
    <row r="282" spans="1:7" s="6" customFormat="1" x14ac:dyDescent="0.2">
      <c r="A282" s="33" t="s">
        <v>57</v>
      </c>
      <c r="B282" s="7" t="s">
        <v>172</v>
      </c>
      <c r="C282" s="72"/>
      <c r="D282" s="88">
        <f>SUM(D283+D295)</f>
        <v>380801</v>
      </c>
      <c r="E282" s="139">
        <f>SUM(E283+E295)</f>
        <v>295415.81</v>
      </c>
      <c r="F282" s="163">
        <f t="shared" si="7"/>
        <v>85385.19</v>
      </c>
      <c r="G282" s="179">
        <f t="shared" si="6"/>
        <v>0.77577477475111667</v>
      </c>
    </row>
    <row r="283" spans="1:7" s="6" customFormat="1" x14ac:dyDescent="0.2">
      <c r="A283" s="33"/>
      <c r="B283" s="7">
        <v>55</v>
      </c>
      <c r="C283" s="50" t="s">
        <v>24</v>
      </c>
      <c r="D283" s="88">
        <f>SUM(D284)</f>
        <v>190831</v>
      </c>
      <c r="E283" s="139">
        <f>SUM(E284)</f>
        <v>107300.85000000002</v>
      </c>
      <c r="F283" s="163">
        <f t="shared" si="7"/>
        <v>83530.14999999998</v>
      </c>
      <c r="G283" s="179">
        <f t="shared" si="6"/>
        <v>0.56228207157118093</v>
      </c>
    </row>
    <row r="284" spans="1:7" x14ac:dyDescent="0.2">
      <c r="A284" s="35"/>
      <c r="B284" s="5">
        <v>5512</v>
      </c>
      <c r="C284" s="49" t="s">
        <v>30</v>
      </c>
      <c r="D284" s="87">
        <f>SUM(D285:D294)</f>
        <v>190831</v>
      </c>
      <c r="E284" s="149">
        <f>SUM(E285:E294)</f>
        <v>107300.85000000002</v>
      </c>
      <c r="F284" s="168">
        <f>SUM(D284-E284)</f>
        <v>83530.14999999998</v>
      </c>
      <c r="G284" s="165">
        <f t="shared" si="6"/>
        <v>0.56228207157118093</v>
      </c>
    </row>
    <row r="285" spans="1:7" x14ac:dyDescent="0.2">
      <c r="A285" s="35"/>
      <c r="B285" s="5"/>
      <c r="C285" s="49" t="s">
        <v>237</v>
      </c>
      <c r="D285" s="87">
        <v>31000</v>
      </c>
      <c r="E285" s="124">
        <v>16121.96</v>
      </c>
      <c r="F285" s="168">
        <f t="shared" si="7"/>
        <v>14878.04</v>
      </c>
      <c r="G285" s="165">
        <f t="shared" si="6"/>
        <v>0.52006322580645159</v>
      </c>
    </row>
    <row r="286" spans="1:7" x14ac:dyDescent="0.2">
      <c r="A286" s="35"/>
      <c r="B286" s="5"/>
      <c r="C286" s="49" t="s">
        <v>238</v>
      </c>
      <c r="D286" s="87">
        <v>40000</v>
      </c>
      <c r="E286" s="124">
        <v>22135.31</v>
      </c>
      <c r="F286" s="168">
        <f t="shared" si="7"/>
        <v>17864.689999999999</v>
      </c>
      <c r="G286" s="165">
        <f t="shared" si="6"/>
        <v>0.55338275000000003</v>
      </c>
    </row>
    <row r="287" spans="1:7" x14ac:dyDescent="0.2">
      <c r="A287" s="35"/>
      <c r="B287" s="5"/>
      <c r="C287" s="49" t="s">
        <v>239</v>
      </c>
      <c r="D287" s="87">
        <v>3000</v>
      </c>
      <c r="E287" s="124">
        <v>0</v>
      </c>
      <c r="F287" s="168">
        <f t="shared" si="7"/>
        <v>3000</v>
      </c>
      <c r="G287" s="165">
        <f t="shared" si="6"/>
        <v>0</v>
      </c>
    </row>
    <row r="288" spans="1:7" x14ac:dyDescent="0.2">
      <c r="A288" s="35"/>
      <c r="B288" s="5"/>
      <c r="C288" s="49" t="s">
        <v>240</v>
      </c>
      <c r="D288" s="87">
        <v>12000</v>
      </c>
      <c r="E288" s="124">
        <v>12634.52</v>
      </c>
      <c r="F288" s="168">
        <f t="shared" si="7"/>
        <v>-634.52000000000044</v>
      </c>
      <c r="G288" s="165">
        <f t="shared" si="6"/>
        <v>1.0528766666666667</v>
      </c>
    </row>
    <row r="289" spans="1:7" x14ac:dyDescent="0.2">
      <c r="A289" s="35"/>
      <c r="B289" s="5"/>
      <c r="C289" s="49" t="s">
        <v>241</v>
      </c>
      <c r="D289" s="87">
        <v>8000</v>
      </c>
      <c r="E289" s="124">
        <v>4476</v>
      </c>
      <c r="F289" s="168">
        <f t="shared" si="7"/>
        <v>3524</v>
      </c>
      <c r="G289" s="165">
        <f t="shared" si="6"/>
        <v>0.5595</v>
      </c>
    </row>
    <row r="290" spans="1:7" x14ac:dyDescent="0.2">
      <c r="A290" s="35"/>
      <c r="B290" s="5"/>
      <c r="C290" s="49" t="s">
        <v>327</v>
      </c>
      <c r="D290" s="87">
        <v>5000</v>
      </c>
      <c r="E290" s="124">
        <v>4736.7700000000004</v>
      </c>
      <c r="F290" s="168">
        <f t="shared" si="7"/>
        <v>263.22999999999956</v>
      </c>
      <c r="G290" s="165">
        <f t="shared" si="6"/>
        <v>0.94735400000000014</v>
      </c>
    </row>
    <row r="291" spans="1:7" x14ac:dyDescent="0.2">
      <c r="A291" s="35"/>
      <c r="B291" s="5"/>
      <c r="C291" s="49" t="s">
        <v>242</v>
      </c>
      <c r="D291" s="87">
        <v>33628</v>
      </c>
      <c r="E291" s="124">
        <v>16423.88</v>
      </c>
      <c r="F291" s="168">
        <f t="shared" si="7"/>
        <v>17204.12</v>
      </c>
      <c r="G291" s="165">
        <f t="shared" si="6"/>
        <v>0.4883989532532414</v>
      </c>
    </row>
    <row r="292" spans="1:7" x14ac:dyDescent="0.2">
      <c r="A292" s="35"/>
      <c r="B292" s="5"/>
      <c r="C292" s="49" t="s">
        <v>328</v>
      </c>
      <c r="D292" s="87">
        <v>53676</v>
      </c>
      <c r="E292" s="124">
        <v>26510.93</v>
      </c>
      <c r="F292" s="168">
        <f t="shared" si="7"/>
        <v>27165.07</v>
      </c>
      <c r="G292" s="165">
        <f t="shared" si="6"/>
        <v>0.49390658767419332</v>
      </c>
    </row>
    <row r="293" spans="1:7" x14ac:dyDescent="0.2">
      <c r="A293" s="35"/>
      <c r="B293" s="5"/>
      <c r="C293" s="49" t="s">
        <v>243</v>
      </c>
      <c r="D293" s="87">
        <v>3183</v>
      </c>
      <c r="E293" s="124">
        <v>373.48</v>
      </c>
      <c r="F293" s="168">
        <f t="shared" si="7"/>
        <v>2809.52</v>
      </c>
      <c r="G293" s="165">
        <f t="shared" si="6"/>
        <v>0.11733584668551682</v>
      </c>
    </row>
    <row r="294" spans="1:7" x14ac:dyDescent="0.2">
      <c r="A294" s="35"/>
      <c r="B294" s="5"/>
      <c r="C294" s="49" t="s">
        <v>516</v>
      </c>
      <c r="D294" s="87">
        <v>1344</v>
      </c>
      <c r="E294" s="124">
        <v>3888</v>
      </c>
      <c r="F294" s="168">
        <f t="shared" si="7"/>
        <v>-2544</v>
      </c>
      <c r="G294" s="165">
        <f t="shared" si="6"/>
        <v>2.8928571428571428</v>
      </c>
    </row>
    <row r="295" spans="1:7" x14ac:dyDescent="0.2">
      <c r="A295" s="35"/>
      <c r="B295" s="7">
        <v>15</v>
      </c>
      <c r="C295" s="62" t="s">
        <v>283</v>
      </c>
      <c r="D295" s="88">
        <f>SUM(D296)</f>
        <v>189970</v>
      </c>
      <c r="E295" s="139">
        <f>SUM(E296)</f>
        <v>188114.96</v>
      </c>
      <c r="F295" s="163">
        <f t="shared" si="7"/>
        <v>1855.0400000000081</v>
      </c>
      <c r="G295" s="179">
        <f t="shared" si="6"/>
        <v>0.99023508975101326</v>
      </c>
    </row>
    <row r="296" spans="1:7" x14ac:dyDescent="0.2">
      <c r="A296" s="35"/>
      <c r="B296" s="5">
        <v>1551</v>
      </c>
      <c r="C296" s="49" t="s">
        <v>255</v>
      </c>
      <c r="D296" s="87">
        <f>SUM(D297:D299)</f>
        <v>189970</v>
      </c>
      <c r="E296" s="149">
        <f>SUM(E297:E299)</f>
        <v>188114.96</v>
      </c>
      <c r="F296" s="168">
        <f t="shared" si="7"/>
        <v>1855.0400000000081</v>
      </c>
      <c r="G296" s="165">
        <f t="shared" ref="G296:G367" si="8">SUM(E296/D296)</f>
        <v>0.99023508975101326</v>
      </c>
    </row>
    <row r="297" spans="1:7" ht="25.5" x14ac:dyDescent="0.2">
      <c r="A297" s="35"/>
      <c r="B297" s="5"/>
      <c r="C297" s="63" t="s">
        <v>329</v>
      </c>
      <c r="D297" s="87">
        <v>41660</v>
      </c>
      <c r="E297" s="124">
        <v>41660.26</v>
      </c>
      <c r="F297" s="168">
        <f t="shared" si="7"/>
        <v>-0.26000000000203727</v>
      </c>
      <c r="G297" s="165">
        <f t="shared" si="8"/>
        <v>1.0000062409985597</v>
      </c>
    </row>
    <row r="298" spans="1:7" ht="25.5" x14ac:dyDescent="0.2">
      <c r="A298" s="35"/>
      <c r="B298" s="5"/>
      <c r="C298" s="63" t="s">
        <v>553</v>
      </c>
      <c r="D298" s="87">
        <v>103370</v>
      </c>
      <c r="E298" s="124">
        <v>103369.2</v>
      </c>
      <c r="F298" s="168">
        <f t="shared" si="7"/>
        <v>0.80000000000291038</v>
      </c>
      <c r="G298" s="165">
        <f t="shared" si="8"/>
        <v>0.99999226081068004</v>
      </c>
    </row>
    <row r="299" spans="1:7" ht="25.5" x14ac:dyDescent="0.2">
      <c r="A299" s="35"/>
      <c r="B299" s="5"/>
      <c r="C299" s="63" t="s">
        <v>554</v>
      </c>
      <c r="D299" s="87">
        <v>44940</v>
      </c>
      <c r="E299" s="124">
        <v>43085.5</v>
      </c>
      <c r="F299" s="168">
        <f t="shared" si="7"/>
        <v>1854.5</v>
      </c>
      <c r="G299" s="165">
        <f t="shared" si="8"/>
        <v>0.95873386737872723</v>
      </c>
    </row>
    <row r="300" spans="1:7" x14ac:dyDescent="0.2">
      <c r="A300" s="33" t="s">
        <v>57</v>
      </c>
      <c r="B300" s="7" t="s">
        <v>403</v>
      </c>
      <c r="C300" s="72"/>
      <c r="D300" s="91">
        <f t="shared" ref="D300:E302" si="9">SUM(D301)</f>
        <v>186399</v>
      </c>
      <c r="E300" s="126">
        <f t="shared" si="9"/>
        <v>179342.52</v>
      </c>
      <c r="F300" s="163">
        <f t="shared" si="7"/>
        <v>7056.4800000000105</v>
      </c>
      <c r="G300" s="179">
        <f t="shared" si="8"/>
        <v>0.96214314454476679</v>
      </c>
    </row>
    <row r="301" spans="1:7" x14ac:dyDescent="0.2">
      <c r="A301" s="35"/>
      <c r="B301" s="7">
        <v>15</v>
      </c>
      <c r="C301" s="50" t="s">
        <v>404</v>
      </c>
      <c r="D301" s="91">
        <f t="shared" si="9"/>
        <v>186399</v>
      </c>
      <c r="E301" s="126">
        <f t="shared" si="9"/>
        <v>179342.52</v>
      </c>
      <c r="F301" s="163">
        <f t="shared" si="7"/>
        <v>7056.4800000000105</v>
      </c>
      <c r="G301" s="179">
        <f t="shared" si="8"/>
        <v>0.96214314454476679</v>
      </c>
    </row>
    <row r="302" spans="1:7" x14ac:dyDescent="0.2">
      <c r="A302" s="35"/>
      <c r="B302" s="5">
        <v>1551</v>
      </c>
      <c r="C302" s="49" t="s">
        <v>255</v>
      </c>
      <c r="D302" s="92">
        <f t="shared" si="9"/>
        <v>186399</v>
      </c>
      <c r="E302" s="124">
        <f t="shared" si="9"/>
        <v>179342.52</v>
      </c>
      <c r="F302" s="168">
        <f t="shared" ref="F302:F372" si="10">SUM(D302-E302)</f>
        <v>7056.4800000000105</v>
      </c>
      <c r="G302" s="165">
        <f t="shared" si="8"/>
        <v>0.96214314454476679</v>
      </c>
    </row>
    <row r="303" spans="1:7" ht="25.5" x14ac:dyDescent="0.2">
      <c r="A303" s="35"/>
      <c r="B303" s="5"/>
      <c r="C303" s="63" t="s">
        <v>405</v>
      </c>
      <c r="D303" s="87">
        <v>186399</v>
      </c>
      <c r="E303" s="124">
        <v>179342.52</v>
      </c>
      <c r="F303" s="168">
        <f t="shared" si="10"/>
        <v>7056.4800000000105</v>
      </c>
      <c r="G303" s="165">
        <f t="shared" si="8"/>
        <v>0.96214314454476679</v>
      </c>
    </row>
    <row r="304" spans="1:7" x14ac:dyDescent="0.2">
      <c r="A304" s="33" t="s">
        <v>493</v>
      </c>
      <c r="B304" s="7" t="s">
        <v>331</v>
      </c>
      <c r="C304" s="72"/>
      <c r="D304" s="88">
        <f>SUM(D305+D309)</f>
        <v>16412</v>
      </c>
      <c r="E304" s="139">
        <f>SUM(E305+E309)</f>
        <v>15260.02</v>
      </c>
      <c r="F304" s="163">
        <f t="shared" si="10"/>
        <v>1151.9799999999996</v>
      </c>
      <c r="G304" s="179">
        <f t="shared" si="8"/>
        <v>0.92980867657811361</v>
      </c>
    </row>
    <row r="305" spans="1:8" x14ac:dyDescent="0.2">
      <c r="A305" s="33"/>
      <c r="B305" s="7">
        <v>50</v>
      </c>
      <c r="C305" s="50" t="s">
        <v>23</v>
      </c>
      <c r="D305" s="88">
        <f>SUM(D306+D308)</f>
        <v>6187</v>
      </c>
      <c r="E305" s="139">
        <f>SUM(E306+E308)</f>
        <v>5635.45</v>
      </c>
      <c r="F305" s="163">
        <f t="shared" si="10"/>
        <v>551.55000000000018</v>
      </c>
      <c r="G305" s="179">
        <f t="shared" si="8"/>
        <v>0.9108534022951349</v>
      </c>
    </row>
    <row r="306" spans="1:8" x14ac:dyDescent="0.2">
      <c r="A306" s="33"/>
      <c r="B306" s="5">
        <v>500</v>
      </c>
      <c r="C306" s="49" t="s">
        <v>228</v>
      </c>
      <c r="D306" s="97">
        <f>SUM(D307)</f>
        <v>4615</v>
      </c>
      <c r="E306" s="141">
        <f>SUM(E307)</f>
        <v>4194.34</v>
      </c>
      <c r="F306" s="168">
        <f t="shared" si="10"/>
        <v>420.65999999999985</v>
      </c>
      <c r="G306" s="165">
        <f t="shared" si="8"/>
        <v>0.90884940411700976</v>
      </c>
    </row>
    <row r="307" spans="1:8" x14ac:dyDescent="0.2">
      <c r="A307" s="33"/>
      <c r="B307" s="5">
        <v>5002</v>
      </c>
      <c r="C307" s="49" t="s">
        <v>236</v>
      </c>
      <c r="D307" s="97">
        <v>4615</v>
      </c>
      <c r="E307" s="124">
        <v>4194.34</v>
      </c>
      <c r="F307" s="168">
        <f t="shared" si="10"/>
        <v>420.65999999999985</v>
      </c>
      <c r="G307" s="165">
        <f t="shared" si="8"/>
        <v>0.90884940411700976</v>
      </c>
    </row>
    <row r="308" spans="1:8" x14ac:dyDescent="0.2">
      <c r="A308" s="33"/>
      <c r="B308" s="5">
        <v>506</v>
      </c>
      <c r="C308" s="49" t="s">
        <v>229</v>
      </c>
      <c r="D308" s="97">
        <v>1572</v>
      </c>
      <c r="E308" s="124">
        <v>1441.11</v>
      </c>
      <c r="F308" s="168">
        <f t="shared" si="10"/>
        <v>130.8900000000001</v>
      </c>
      <c r="G308" s="165">
        <f t="shared" si="8"/>
        <v>0.91673664122137399</v>
      </c>
    </row>
    <row r="309" spans="1:8" x14ac:dyDescent="0.2">
      <c r="A309" s="33"/>
      <c r="B309" s="7">
        <v>55</v>
      </c>
      <c r="C309" s="50" t="s">
        <v>24</v>
      </c>
      <c r="D309" s="88">
        <f>SUM(D310:D312)</f>
        <v>10225</v>
      </c>
      <c r="E309" s="139">
        <f>SUM(E310:E312)</f>
        <v>9624.57</v>
      </c>
      <c r="F309" s="163">
        <f t="shared" si="10"/>
        <v>600.43000000000029</v>
      </c>
      <c r="G309" s="179">
        <f t="shared" si="8"/>
        <v>0.94127823960880197</v>
      </c>
    </row>
    <row r="310" spans="1:8" x14ac:dyDescent="0.2">
      <c r="A310" s="35"/>
      <c r="B310" s="5">
        <v>5500</v>
      </c>
      <c r="C310" s="49" t="s">
        <v>25</v>
      </c>
      <c r="D310" s="87">
        <v>0</v>
      </c>
      <c r="E310" s="149">
        <v>114.27</v>
      </c>
      <c r="F310" s="168">
        <f t="shared" si="10"/>
        <v>-114.27</v>
      </c>
      <c r="G310" s="165"/>
    </row>
    <row r="311" spans="1:8" x14ac:dyDescent="0.2">
      <c r="A311" s="35"/>
      <c r="B311" s="5">
        <v>5511</v>
      </c>
      <c r="C311" s="49" t="s">
        <v>230</v>
      </c>
      <c r="D311" s="87">
        <v>5919</v>
      </c>
      <c r="E311" s="124">
        <v>5476.8</v>
      </c>
      <c r="F311" s="168">
        <f t="shared" si="10"/>
        <v>442.19999999999982</v>
      </c>
      <c r="G311" s="165">
        <f t="shared" si="8"/>
        <v>0.92529143436391281</v>
      </c>
    </row>
    <row r="312" spans="1:8" x14ac:dyDescent="0.2">
      <c r="A312" s="35"/>
      <c r="B312" s="5">
        <v>5515</v>
      </c>
      <c r="C312" s="49" t="s">
        <v>29</v>
      </c>
      <c r="D312" s="87">
        <v>4306</v>
      </c>
      <c r="E312" s="124">
        <v>4033.5</v>
      </c>
      <c r="F312" s="168">
        <f t="shared" si="10"/>
        <v>272.5</v>
      </c>
      <c r="G312" s="165">
        <f t="shared" si="8"/>
        <v>0.93671620993961913</v>
      </c>
    </row>
    <row r="313" spans="1:8" s="6" customFormat="1" x14ac:dyDescent="0.2">
      <c r="A313" s="33" t="s">
        <v>58</v>
      </c>
      <c r="B313" s="7" t="s">
        <v>438</v>
      </c>
      <c r="C313" s="72"/>
      <c r="D313" s="88">
        <f>SUM(D314+D317)</f>
        <v>26366</v>
      </c>
      <c r="E313" s="139">
        <f>SUM(E314+E317)</f>
        <v>5776</v>
      </c>
      <c r="F313" s="163">
        <f t="shared" si="10"/>
        <v>20590</v>
      </c>
      <c r="G313" s="179">
        <f t="shared" si="8"/>
        <v>0.21907001441250096</v>
      </c>
    </row>
    <row r="314" spans="1:8" s="6" customFormat="1" x14ac:dyDescent="0.2">
      <c r="A314" s="33"/>
      <c r="B314" s="7">
        <v>55</v>
      </c>
      <c r="C314" s="50" t="s">
        <v>24</v>
      </c>
      <c r="D314" s="88">
        <f>SUM(D315:D316)</f>
        <v>16366</v>
      </c>
      <c r="E314" s="139">
        <f>SUM(E315:E316)</f>
        <v>5776</v>
      </c>
      <c r="F314" s="163">
        <f t="shared" si="10"/>
        <v>10590</v>
      </c>
      <c r="G314" s="179">
        <f t="shared" si="8"/>
        <v>0.35292679946229988</v>
      </c>
    </row>
    <row r="315" spans="1:8" s="6" customFormat="1" x14ac:dyDescent="0.2">
      <c r="A315" s="33"/>
      <c r="B315" s="5">
        <v>5500</v>
      </c>
      <c r="C315" s="49" t="s">
        <v>25</v>
      </c>
      <c r="D315" s="87">
        <v>1042</v>
      </c>
      <c r="E315" s="124">
        <v>1582.8</v>
      </c>
      <c r="F315" s="168">
        <f t="shared" si="10"/>
        <v>-540.79999999999995</v>
      </c>
      <c r="G315" s="165">
        <f t="shared" si="8"/>
        <v>1.5190019193857964</v>
      </c>
    </row>
    <row r="316" spans="1:8" x14ac:dyDescent="0.2">
      <c r="A316" s="35"/>
      <c r="B316" s="5">
        <v>5502</v>
      </c>
      <c r="C316" s="49" t="s">
        <v>45</v>
      </c>
      <c r="D316" s="87">
        <v>15324</v>
      </c>
      <c r="E316" s="124">
        <v>4193.2</v>
      </c>
      <c r="F316" s="168">
        <f t="shared" si="10"/>
        <v>11130.8</v>
      </c>
      <c r="G316" s="165">
        <f t="shared" si="8"/>
        <v>0.27363612633777079</v>
      </c>
    </row>
    <row r="317" spans="1:8" x14ac:dyDescent="0.2">
      <c r="A317" s="35"/>
      <c r="B317" s="7">
        <v>15</v>
      </c>
      <c r="C317" s="62" t="s">
        <v>283</v>
      </c>
      <c r="D317" s="88">
        <f>SUM(D318)</f>
        <v>10000</v>
      </c>
      <c r="E317" s="139">
        <f>SUM(E318)</f>
        <v>0</v>
      </c>
      <c r="F317" s="163">
        <f t="shared" si="10"/>
        <v>10000</v>
      </c>
      <c r="G317" s="179">
        <f t="shared" si="8"/>
        <v>0</v>
      </c>
    </row>
    <row r="318" spans="1:8" x14ac:dyDescent="0.2">
      <c r="A318" s="35"/>
      <c r="B318" s="5">
        <v>1551</v>
      </c>
      <c r="C318" s="49" t="s">
        <v>255</v>
      </c>
      <c r="D318" s="87">
        <f>SUM(D319)</f>
        <v>10000</v>
      </c>
      <c r="E318" s="149">
        <f>SUM(E319)</f>
        <v>0</v>
      </c>
      <c r="F318" s="168">
        <f t="shared" si="10"/>
        <v>10000</v>
      </c>
      <c r="G318" s="165">
        <f t="shared" si="8"/>
        <v>0</v>
      </c>
    </row>
    <row r="319" spans="1:8" ht="26.25" thickBot="1" x14ac:dyDescent="0.25">
      <c r="A319" s="35"/>
      <c r="B319" s="5"/>
      <c r="C319" s="63" t="s">
        <v>330</v>
      </c>
      <c r="D319" s="87">
        <v>10000</v>
      </c>
      <c r="E319" s="124">
        <v>0</v>
      </c>
      <c r="F319" s="168">
        <f t="shared" si="10"/>
        <v>10000</v>
      </c>
      <c r="G319" s="165">
        <f t="shared" si="8"/>
        <v>0</v>
      </c>
    </row>
    <row r="320" spans="1:8" ht="13.5" thickBot="1" x14ac:dyDescent="0.25">
      <c r="A320" s="44" t="s">
        <v>59</v>
      </c>
      <c r="B320" s="4" t="s">
        <v>173</v>
      </c>
      <c r="C320" s="183"/>
      <c r="D320" s="112">
        <f>SUM(D321+D326)</f>
        <v>122067</v>
      </c>
      <c r="E320" s="138">
        <f>SUM(E321+E326)</f>
        <v>105291.36</v>
      </c>
      <c r="F320" s="177">
        <f t="shared" si="10"/>
        <v>16775.64</v>
      </c>
      <c r="G320" s="175">
        <f t="shared" si="8"/>
        <v>0.86257022782570225</v>
      </c>
      <c r="H320" s="158"/>
    </row>
    <row r="321" spans="1:7" s="6" customFormat="1" x14ac:dyDescent="0.2">
      <c r="A321" s="33" t="s">
        <v>60</v>
      </c>
      <c r="B321" s="7" t="s">
        <v>439</v>
      </c>
      <c r="C321" s="72"/>
      <c r="D321" s="88">
        <f>SUM(D322+D323)</f>
        <v>32020</v>
      </c>
      <c r="E321" s="139">
        <f>SUM(E322+E323)</f>
        <v>32740.26</v>
      </c>
      <c r="F321" s="163">
        <f t="shared" si="10"/>
        <v>-720.2599999999984</v>
      </c>
      <c r="G321" s="179">
        <f t="shared" si="8"/>
        <v>1.0224940662086195</v>
      </c>
    </row>
    <row r="322" spans="1:7" s="6" customFormat="1" x14ac:dyDescent="0.2">
      <c r="A322" s="33"/>
      <c r="B322" s="24">
        <v>452</v>
      </c>
      <c r="C322" s="69" t="s">
        <v>153</v>
      </c>
      <c r="D322" s="88">
        <v>5436</v>
      </c>
      <c r="E322" s="126">
        <v>5358.44</v>
      </c>
      <c r="F322" s="163">
        <f t="shared" si="10"/>
        <v>77.5600000000004</v>
      </c>
      <c r="G322" s="179">
        <f t="shared" si="8"/>
        <v>0.98573215599705655</v>
      </c>
    </row>
    <row r="323" spans="1:7" s="6" customFormat="1" x14ac:dyDescent="0.2">
      <c r="A323" s="33"/>
      <c r="B323" s="22">
        <v>55</v>
      </c>
      <c r="C323" s="51" t="s">
        <v>24</v>
      </c>
      <c r="D323" s="88">
        <f>SUM(D324:D325)</f>
        <v>26584</v>
      </c>
      <c r="E323" s="139">
        <f>SUM(E324:E325)</f>
        <v>27381.82</v>
      </c>
      <c r="F323" s="163">
        <f t="shared" si="10"/>
        <v>-797.81999999999971</v>
      </c>
      <c r="G323" s="179">
        <f t="shared" si="8"/>
        <v>1.0300112849834486</v>
      </c>
    </row>
    <row r="324" spans="1:7" s="6" customFormat="1" x14ac:dyDescent="0.2">
      <c r="A324" s="33"/>
      <c r="B324" s="5">
        <v>5512</v>
      </c>
      <c r="C324" s="49" t="s">
        <v>30</v>
      </c>
      <c r="D324" s="87">
        <v>25914</v>
      </c>
      <c r="E324" s="124">
        <v>26675.5</v>
      </c>
      <c r="F324" s="168">
        <f t="shared" si="10"/>
        <v>-761.5</v>
      </c>
      <c r="G324" s="165">
        <f t="shared" si="8"/>
        <v>1.0293856602608629</v>
      </c>
    </row>
    <row r="325" spans="1:7" s="6" customFormat="1" x14ac:dyDescent="0.2">
      <c r="A325" s="33"/>
      <c r="B325" s="5">
        <v>5515</v>
      </c>
      <c r="C325" s="49" t="s">
        <v>29</v>
      </c>
      <c r="D325" s="87">
        <v>670</v>
      </c>
      <c r="E325" s="124">
        <v>706.32</v>
      </c>
      <c r="F325" s="168">
        <f t="shared" si="10"/>
        <v>-36.32000000000005</v>
      </c>
      <c r="G325" s="165">
        <f t="shared" si="8"/>
        <v>1.0542089552238807</v>
      </c>
    </row>
    <row r="326" spans="1:7" s="6" customFormat="1" x14ac:dyDescent="0.2">
      <c r="A326" s="33" t="s">
        <v>61</v>
      </c>
      <c r="B326" s="11" t="s">
        <v>174</v>
      </c>
      <c r="C326" s="72"/>
      <c r="D326" s="88">
        <f>SUM(D327+D331+D339)</f>
        <v>90047</v>
      </c>
      <c r="E326" s="139">
        <f>SUM(E327+E331+E339)</f>
        <v>72551.100000000006</v>
      </c>
      <c r="F326" s="163">
        <f t="shared" si="10"/>
        <v>17495.899999999994</v>
      </c>
      <c r="G326" s="179">
        <f t="shared" si="8"/>
        <v>0.8057025775428388</v>
      </c>
    </row>
    <row r="327" spans="1:7" s="6" customFormat="1" x14ac:dyDescent="0.2">
      <c r="A327" s="33"/>
      <c r="B327" s="7">
        <v>50</v>
      </c>
      <c r="C327" s="50" t="s">
        <v>23</v>
      </c>
      <c r="D327" s="88">
        <f>SUM(D328+D330)</f>
        <v>53883</v>
      </c>
      <c r="E327" s="139">
        <f>SUM(E328+E330)</f>
        <v>44206.25</v>
      </c>
      <c r="F327" s="163">
        <f t="shared" si="10"/>
        <v>9676.75</v>
      </c>
      <c r="G327" s="179">
        <f t="shared" si="8"/>
        <v>0.8204118181986898</v>
      </c>
    </row>
    <row r="328" spans="1:7" s="6" customFormat="1" x14ac:dyDescent="0.2">
      <c r="A328" s="33"/>
      <c r="B328" s="5">
        <v>500</v>
      </c>
      <c r="C328" s="49" t="s">
        <v>228</v>
      </c>
      <c r="D328" s="87">
        <f>SUM(D329)</f>
        <v>40211</v>
      </c>
      <c r="E328" s="149">
        <f>SUM(E329)</f>
        <v>33445.18</v>
      </c>
      <c r="F328" s="168">
        <f t="shared" si="10"/>
        <v>6765.82</v>
      </c>
      <c r="G328" s="165">
        <f t="shared" si="8"/>
        <v>0.83174206063017586</v>
      </c>
    </row>
    <row r="329" spans="1:7" s="6" customFormat="1" x14ac:dyDescent="0.2">
      <c r="A329" s="33"/>
      <c r="B329" s="5">
        <v>5002</v>
      </c>
      <c r="C329" s="49" t="s">
        <v>236</v>
      </c>
      <c r="D329" s="87">
        <v>40211</v>
      </c>
      <c r="E329" s="124">
        <v>33445.18</v>
      </c>
      <c r="F329" s="168">
        <f t="shared" si="10"/>
        <v>6765.82</v>
      </c>
      <c r="G329" s="165">
        <f t="shared" si="8"/>
        <v>0.83174206063017586</v>
      </c>
    </row>
    <row r="330" spans="1:7" s="6" customFormat="1" x14ac:dyDescent="0.2">
      <c r="A330" s="33"/>
      <c r="B330" s="5">
        <v>506</v>
      </c>
      <c r="C330" s="49" t="s">
        <v>229</v>
      </c>
      <c r="D330" s="87">
        <v>13672</v>
      </c>
      <c r="E330" s="124">
        <v>10761.07</v>
      </c>
      <c r="F330" s="168">
        <f t="shared" si="10"/>
        <v>2910.9300000000003</v>
      </c>
      <c r="G330" s="165">
        <f t="shared" si="8"/>
        <v>0.78708820947922764</v>
      </c>
    </row>
    <row r="331" spans="1:7" s="6" customFormat="1" x14ac:dyDescent="0.2">
      <c r="A331" s="33"/>
      <c r="B331" s="7">
        <v>55</v>
      </c>
      <c r="C331" s="50" t="s">
        <v>24</v>
      </c>
      <c r="D331" s="88">
        <f>SUM(D332:D338)</f>
        <v>30164</v>
      </c>
      <c r="E331" s="139">
        <f>SUM(E332:E338)</f>
        <v>28344.850000000002</v>
      </c>
      <c r="F331" s="163">
        <f t="shared" si="10"/>
        <v>1819.1499999999978</v>
      </c>
      <c r="G331" s="179">
        <f t="shared" si="8"/>
        <v>0.93969135393183933</v>
      </c>
    </row>
    <row r="332" spans="1:7" s="6" customFormat="1" x14ac:dyDescent="0.2">
      <c r="A332" s="33"/>
      <c r="B332" s="5">
        <v>5500</v>
      </c>
      <c r="C332" s="49" t="s">
        <v>25</v>
      </c>
      <c r="D332" s="87">
        <v>400</v>
      </c>
      <c r="E332" s="124">
        <v>1007.97</v>
      </c>
      <c r="F332" s="168">
        <f t="shared" si="10"/>
        <v>-607.97</v>
      </c>
      <c r="G332" s="165">
        <f t="shared" si="8"/>
        <v>2.5199250000000002</v>
      </c>
    </row>
    <row r="333" spans="1:7" s="6" customFormat="1" x14ac:dyDescent="0.2">
      <c r="A333" s="33"/>
      <c r="B333" s="5">
        <v>5503</v>
      </c>
      <c r="C333" s="49" t="s">
        <v>26</v>
      </c>
      <c r="D333" s="87">
        <v>0</v>
      </c>
      <c r="E333" s="124">
        <v>84.15</v>
      </c>
      <c r="F333" s="168">
        <f t="shared" si="10"/>
        <v>-84.15</v>
      </c>
      <c r="G333" s="165"/>
    </row>
    <row r="334" spans="1:7" s="6" customFormat="1" x14ac:dyDescent="0.2">
      <c r="A334" s="33"/>
      <c r="B334" s="5">
        <v>5511</v>
      </c>
      <c r="C334" s="49" t="s">
        <v>230</v>
      </c>
      <c r="D334" s="87">
        <v>12264</v>
      </c>
      <c r="E334" s="124">
        <v>11119.23</v>
      </c>
      <c r="F334" s="168">
        <f t="shared" si="10"/>
        <v>1144.7700000000004</v>
      </c>
      <c r="G334" s="165">
        <f t="shared" si="8"/>
        <v>0.90665606653620345</v>
      </c>
    </row>
    <row r="335" spans="1:7" s="6" customFormat="1" x14ac:dyDescent="0.2">
      <c r="A335" s="33"/>
      <c r="B335" s="5">
        <v>5513</v>
      </c>
      <c r="C335" s="49" t="s">
        <v>28</v>
      </c>
      <c r="D335" s="87">
        <v>10900</v>
      </c>
      <c r="E335" s="124">
        <v>11888.16</v>
      </c>
      <c r="F335" s="168">
        <f t="shared" si="10"/>
        <v>-988.15999999999985</v>
      </c>
      <c r="G335" s="165">
        <f t="shared" si="8"/>
        <v>1.090656880733945</v>
      </c>
    </row>
    <row r="336" spans="1:7" s="6" customFormat="1" x14ac:dyDescent="0.2">
      <c r="A336" s="33"/>
      <c r="B336" s="5">
        <v>5515</v>
      </c>
      <c r="C336" s="49" t="s">
        <v>29</v>
      </c>
      <c r="D336" s="87">
        <v>5000</v>
      </c>
      <c r="E336" s="124">
        <v>3809.47</v>
      </c>
      <c r="F336" s="168">
        <f t="shared" si="10"/>
        <v>1190.5300000000002</v>
      </c>
      <c r="G336" s="165">
        <f t="shared" si="8"/>
        <v>0.76189399999999996</v>
      </c>
    </row>
    <row r="337" spans="1:7" s="6" customFormat="1" x14ac:dyDescent="0.2">
      <c r="A337" s="33"/>
      <c r="B337" s="5">
        <v>5522</v>
      </c>
      <c r="C337" s="49" t="s">
        <v>95</v>
      </c>
      <c r="D337" s="87">
        <v>300</v>
      </c>
      <c r="E337" s="124">
        <v>0</v>
      </c>
      <c r="F337" s="168">
        <f t="shared" si="10"/>
        <v>300</v>
      </c>
      <c r="G337" s="165">
        <f t="shared" si="8"/>
        <v>0</v>
      </c>
    </row>
    <row r="338" spans="1:7" s="6" customFormat="1" x14ac:dyDescent="0.2">
      <c r="A338" s="33"/>
      <c r="B338" s="5">
        <v>5532</v>
      </c>
      <c r="C338" s="49" t="s">
        <v>93</v>
      </c>
      <c r="D338" s="87">
        <v>1300</v>
      </c>
      <c r="E338" s="124">
        <v>435.87</v>
      </c>
      <c r="F338" s="168">
        <f t="shared" si="10"/>
        <v>864.13</v>
      </c>
      <c r="G338" s="165">
        <f t="shared" si="8"/>
        <v>0.3352846153846154</v>
      </c>
    </row>
    <row r="339" spans="1:7" s="6" customFormat="1" x14ac:dyDescent="0.2">
      <c r="A339" s="33"/>
      <c r="B339" s="7">
        <v>15</v>
      </c>
      <c r="C339" s="62" t="s">
        <v>283</v>
      </c>
      <c r="D339" s="88">
        <f>SUM(D340)</f>
        <v>6000</v>
      </c>
      <c r="E339" s="139">
        <f>SUM(E340)</f>
        <v>0</v>
      </c>
      <c r="F339" s="163">
        <f t="shared" si="10"/>
        <v>6000</v>
      </c>
      <c r="G339" s="179">
        <f t="shared" si="8"/>
        <v>0</v>
      </c>
    </row>
    <row r="340" spans="1:7" s="6" customFormat="1" x14ac:dyDescent="0.2">
      <c r="A340" s="33"/>
      <c r="B340" s="5">
        <v>1551</v>
      </c>
      <c r="C340" s="49" t="s">
        <v>255</v>
      </c>
      <c r="D340" s="87">
        <f>SUM(D341:D341)</f>
        <v>6000</v>
      </c>
      <c r="E340" s="149">
        <f>SUM(E341:E341)</f>
        <v>0</v>
      </c>
      <c r="F340" s="168">
        <f t="shared" si="10"/>
        <v>6000</v>
      </c>
      <c r="G340" s="165">
        <f t="shared" si="8"/>
        <v>0</v>
      </c>
    </row>
    <row r="341" spans="1:7" s="6" customFormat="1" ht="39" thickBot="1" x14ac:dyDescent="0.25">
      <c r="A341" s="33"/>
      <c r="B341" s="5"/>
      <c r="C341" s="64" t="s">
        <v>332</v>
      </c>
      <c r="D341" s="87">
        <v>6000</v>
      </c>
      <c r="E341" s="127">
        <v>0</v>
      </c>
      <c r="F341" s="168">
        <f t="shared" si="10"/>
        <v>6000</v>
      </c>
      <c r="G341" s="165">
        <f t="shared" si="8"/>
        <v>0</v>
      </c>
    </row>
    <row r="342" spans="1:7" ht="13.5" thickBot="1" x14ac:dyDescent="0.25">
      <c r="A342" s="44" t="s">
        <v>62</v>
      </c>
      <c r="B342" s="4" t="s">
        <v>175</v>
      </c>
      <c r="C342" s="183"/>
      <c r="D342" s="112">
        <f>SUM(D343+D346+D349)</f>
        <v>112625</v>
      </c>
      <c r="E342" s="138">
        <f>SUM(E343+E346+E349)</f>
        <v>86738.38</v>
      </c>
      <c r="F342" s="177">
        <f t="shared" si="10"/>
        <v>25886.619999999995</v>
      </c>
      <c r="G342" s="175">
        <f t="shared" si="8"/>
        <v>0.77015209766925641</v>
      </c>
    </row>
    <row r="343" spans="1:7" s="6" customFormat="1" x14ac:dyDescent="0.2">
      <c r="A343" s="33" t="s">
        <v>63</v>
      </c>
      <c r="B343" s="7" t="s">
        <v>176</v>
      </c>
      <c r="C343" s="72"/>
      <c r="D343" s="88">
        <f>SUM(D344)</f>
        <v>20000</v>
      </c>
      <c r="E343" s="139">
        <f>SUM(E344)</f>
        <v>6654.32</v>
      </c>
      <c r="F343" s="163">
        <f t="shared" si="10"/>
        <v>13345.68</v>
      </c>
      <c r="G343" s="179">
        <f t="shared" si="8"/>
        <v>0.33271600000000001</v>
      </c>
    </row>
    <row r="344" spans="1:7" s="6" customFormat="1" x14ac:dyDescent="0.2">
      <c r="A344" s="33"/>
      <c r="B344" s="21">
        <v>4502</v>
      </c>
      <c r="C344" s="52" t="s">
        <v>132</v>
      </c>
      <c r="D344" s="88">
        <f>SUM(D345)</f>
        <v>20000</v>
      </c>
      <c r="E344" s="139">
        <f>SUM(E345)</f>
        <v>6654.32</v>
      </c>
      <c r="F344" s="163">
        <f t="shared" si="10"/>
        <v>13345.68</v>
      </c>
      <c r="G344" s="179">
        <f t="shared" si="8"/>
        <v>0.33271600000000001</v>
      </c>
    </row>
    <row r="345" spans="1:7" x14ac:dyDescent="0.2">
      <c r="A345" s="35"/>
      <c r="B345" s="19"/>
      <c r="C345" s="53" t="s">
        <v>326</v>
      </c>
      <c r="D345" s="87">
        <v>20000</v>
      </c>
      <c r="E345" s="124">
        <v>6654.32</v>
      </c>
      <c r="F345" s="168">
        <f t="shared" si="10"/>
        <v>13345.68</v>
      </c>
      <c r="G345" s="165">
        <f t="shared" si="8"/>
        <v>0.33271600000000001</v>
      </c>
    </row>
    <row r="346" spans="1:7" s="6" customFormat="1" x14ac:dyDescent="0.2">
      <c r="A346" s="33" t="s">
        <v>64</v>
      </c>
      <c r="B346" s="7" t="s">
        <v>177</v>
      </c>
      <c r="C346" s="72"/>
      <c r="D346" s="88">
        <f>SUM(D347)</f>
        <v>53980</v>
      </c>
      <c r="E346" s="139">
        <f>SUM(E347)</f>
        <v>45596.01</v>
      </c>
      <c r="F346" s="163">
        <f t="shared" si="10"/>
        <v>8383.989999999998</v>
      </c>
      <c r="G346" s="179">
        <f t="shared" si="8"/>
        <v>0.84468340125972585</v>
      </c>
    </row>
    <row r="347" spans="1:7" s="6" customFormat="1" x14ac:dyDescent="0.2">
      <c r="A347" s="33"/>
      <c r="B347" s="7">
        <v>55</v>
      </c>
      <c r="C347" s="50" t="s">
        <v>24</v>
      </c>
      <c r="D347" s="88">
        <f>SUM(D348)</f>
        <v>53980</v>
      </c>
      <c r="E347" s="139">
        <f>SUM(E348)</f>
        <v>45596.01</v>
      </c>
      <c r="F347" s="163">
        <f t="shared" si="10"/>
        <v>8383.989999999998</v>
      </c>
      <c r="G347" s="179">
        <f t="shared" si="8"/>
        <v>0.84468340125972585</v>
      </c>
    </row>
    <row r="348" spans="1:7" s="8" customFormat="1" x14ac:dyDescent="0.2">
      <c r="A348" s="45"/>
      <c r="B348" s="5">
        <v>5512</v>
      </c>
      <c r="C348" s="49" t="s">
        <v>30</v>
      </c>
      <c r="D348" s="87">
        <v>53980</v>
      </c>
      <c r="E348" s="124">
        <v>45596.01</v>
      </c>
      <c r="F348" s="168">
        <f t="shared" si="10"/>
        <v>8383.989999999998</v>
      </c>
      <c r="G348" s="165">
        <f t="shared" si="8"/>
        <v>0.84468340125972585</v>
      </c>
    </row>
    <row r="349" spans="1:7" s="8" customFormat="1" x14ac:dyDescent="0.2">
      <c r="A349" s="33" t="s">
        <v>65</v>
      </c>
      <c r="B349" s="7" t="s">
        <v>440</v>
      </c>
      <c r="C349" s="150"/>
      <c r="D349" s="88">
        <f>SUM(D350+D360+D368)</f>
        <v>38645</v>
      </c>
      <c r="E349" s="139">
        <f>SUM(E350+E360+E368)</f>
        <v>34488.049999999996</v>
      </c>
      <c r="F349" s="163">
        <f t="shared" si="10"/>
        <v>4156.9500000000044</v>
      </c>
      <c r="G349" s="179">
        <f t="shared" si="8"/>
        <v>0.89243239746409619</v>
      </c>
    </row>
    <row r="350" spans="1:7" s="6" customFormat="1" x14ac:dyDescent="0.2">
      <c r="A350" s="33" t="s">
        <v>65</v>
      </c>
      <c r="B350" s="7" t="s">
        <v>193</v>
      </c>
      <c r="C350" s="72"/>
      <c r="D350" s="88">
        <f>SUM(D351+D355)</f>
        <v>13548</v>
      </c>
      <c r="E350" s="139">
        <f>SUM(E351+E355)</f>
        <v>11177.27</v>
      </c>
      <c r="F350" s="163">
        <f t="shared" si="10"/>
        <v>2370.7299999999996</v>
      </c>
      <c r="G350" s="179">
        <f t="shared" si="8"/>
        <v>0.82501254797756129</v>
      </c>
    </row>
    <row r="351" spans="1:7" s="6" customFormat="1" x14ac:dyDescent="0.2">
      <c r="A351" s="33"/>
      <c r="B351" s="7">
        <v>50</v>
      </c>
      <c r="C351" s="50" t="s">
        <v>23</v>
      </c>
      <c r="D351" s="88">
        <f>SUM(D352+D354)</f>
        <v>11867</v>
      </c>
      <c r="E351" s="139">
        <f>SUM(E352+E354)</f>
        <v>9821.94</v>
      </c>
      <c r="F351" s="163">
        <f>SUM(D351-E351)</f>
        <v>2045.0599999999995</v>
      </c>
      <c r="G351" s="179">
        <f t="shared" si="8"/>
        <v>0.82766832392348533</v>
      </c>
    </row>
    <row r="352" spans="1:7" s="6" customFormat="1" x14ac:dyDescent="0.2">
      <c r="A352" s="33"/>
      <c r="B352" s="5">
        <v>500</v>
      </c>
      <c r="C352" s="49" t="s">
        <v>228</v>
      </c>
      <c r="D352" s="87">
        <f>SUM(D353)</f>
        <v>8856</v>
      </c>
      <c r="E352" s="149">
        <f>SUM(E353)</f>
        <v>7336.54</v>
      </c>
      <c r="F352" s="168">
        <f t="shared" si="10"/>
        <v>1519.46</v>
      </c>
      <c r="G352" s="165">
        <f t="shared" si="8"/>
        <v>0.8284259259259259</v>
      </c>
    </row>
    <row r="353" spans="1:7" s="6" customFormat="1" x14ac:dyDescent="0.2">
      <c r="A353" s="33"/>
      <c r="B353" s="5">
        <v>5002</v>
      </c>
      <c r="C353" s="49" t="s">
        <v>236</v>
      </c>
      <c r="D353" s="87">
        <v>8856</v>
      </c>
      <c r="E353" s="124">
        <v>7336.54</v>
      </c>
      <c r="F353" s="168">
        <f t="shared" si="10"/>
        <v>1519.46</v>
      </c>
      <c r="G353" s="165">
        <f t="shared" si="8"/>
        <v>0.8284259259259259</v>
      </c>
    </row>
    <row r="354" spans="1:7" s="6" customFormat="1" x14ac:dyDescent="0.2">
      <c r="A354" s="33"/>
      <c r="B354" s="5">
        <v>506</v>
      </c>
      <c r="C354" s="49" t="s">
        <v>229</v>
      </c>
      <c r="D354" s="87">
        <v>3011</v>
      </c>
      <c r="E354" s="124">
        <v>2485.4</v>
      </c>
      <c r="F354" s="168">
        <f t="shared" si="10"/>
        <v>525.59999999999991</v>
      </c>
      <c r="G354" s="165">
        <f t="shared" si="8"/>
        <v>0.82544005313849222</v>
      </c>
    </row>
    <row r="355" spans="1:7" s="6" customFormat="1" x14ac:dyDescent="0.2">
      <c r="A355" s="33"/>
      <c r="B355" s="7">
        <v>55</v>
      </c>
      <c r="C355" s="50" t="s">
        <v>24</v>
      </c>
      <c r="D355" s="88">
        <f>SUM(D356:D359)</f>
        <v>1681</v>
      </c>
      <c r="E355" s="139">
        <f>SUM(E356:E359)</f>
        <v>1355.33</v>
      </c>
      <c r="F355" s="163">
        <f>SUM(D355-E355)</f>
        <v>325.67000000000007</v>
      </c>
      <c r="G355" s="179">
        <f t="shared" si="8"/>
        <v>0.80626412849494344</v>
      </c>
    </row>
    <row r="356" spans="1:7" s="6" customFormat="1" x14ac:dyDescent="0.2">
      <c r="A356" s="33"/>
      <c r="B356" s="5">
        <v>5500</v>
      </c>
      <c r="C356" s="49" t="s">
        <v>25</v>
      </c>
      <c r="D356" s="87">
        <v>160</v>
      </c>
      <c r="E356" s="124">
        <v>94.72</v>
      </c>
      <c r="F356" s="168">
        <f t="shared" si="10"/>
        <v>65.28</v>
      </c>
      <c r="G356" s="165">
        <f t="shared" si="8"/>
        <v>0.59199999999999997</v>
      </c>
    </row>
    <row r="357" spans="1:7" s="6" customFormat="1" x14ac:dyDescent="0.2">
      <c r="A357" s="33"/>
      <c r="B357" s="5">
        <v>5511</v>
      </c>
      <c r="C357" s="49" t="s">
        <v>230</v>
      </c>
      <c r="D357" s="87">
        <v>1101</v>
      </c>
      <c r="E357" s="124">
        <v>1260.6099999999999</v>
      </c>
      <c r="F357" s="168">
        <f t="shared" si="10"/>
        <v>-159.6099999999999</v>
      </c>
      <c r="G357" s="165">
        <f t="shared" si="8"/>
        <v>1.1449682107175294</v>
      </c>
    </row>
    <row r="358" spans="1:7" s="6" customFormat="1" x14ac:dyDescent="0.2">
      <c r="A358" s="33"/>
      <c r="B358" s="5">
        <v>5515</v>
      </c>
      <c r="C358" s="49" t="s">
        <v>29</v>
      </c>
      <c r="D358" s="87">
        <v>320</v>
      </c>
      <c r="E358" s="124">
        <v>0</v>
      </c>
      <c r="F358" s="168">
        <f t="shared" si="10"/>
        <v>320</v>
      </c>
      <c r="G358" s="165">
        <f t="shared" si="8"/>
        <v>0</v>
      </c>
    </row>
    <row r="359" spans="1:7" s="6" customFormat="1" x14ac:dyDescent="0.2">
      <c r="A359" s="33"/>
      <c r="B359" s="5">
        <v>5532</v>
      </c>
      <c r="C359" s="49" t="s">
        <v>93</v>
      </c>
      <c r="D359" s="87">
        <v>100</v>
      </c>
      <c r="E359" s="124">
        <v>0</v>
      </c>
      <c r="F359" s="168">
        <f t="shared" si="10"/>
        <v>100</v>
      </c>
      <c r="G359" s="165">
        <f t="shared" si="8"/>
        <v>0</v>
      </c>
    </row>
    <row r="360" spans="1:7" x14ac:dyDescent="0.2">
      <c r="A360" s="33" t="s">
        <v>65</v>
      </c>
      <c r="B360" s="7" t="s">
        <v>194</v>
      </c>
      <c r="C360" s="73"/>
      <c r="D360" s="88">
        <f>SUM(D361+D365)</f>
        <v>17347</v>
      </c>
      <c r="E360" s="139">
        <f>SUM(E361+E365)</f>
        <v>15460.94</v>
      </c>
      <c r="F360" s="163">
        <f>SUM(D360-E360)</f>
        <v>1886.0599999999995</v>
      </c>
      <c r="G360" s="179">
        <f t="shared" si="8"/>
        <v>0.89127457197209892</v>
      </c>
    </row>
    <row r="361" spans="1:7" ht="25.5" x14ac:dyDescent="0.2">
      <c r="A361" s="210" t="s">
        <v>530</v>
      </c>
      <c r="B361" s="7">
        <v>50</v>
      </c>
      <c r="C361" s="50" t="s">
        <v>23</v>
      </c>
      <c r="D361" s="88">
        <f>SUM(D362+D364)</f>
        <v>11661</v>
      </c>
      <c r="E361" s="139">
        <f>SUM(E362+E364)</f>
        <v>11360.75</v>
      </c>
      <c r="F361" s="163">
        <f>SUM(D361-E361)</f>
        <v>300.25</v>
      </c>
      <c r="G361" s="179">
        <f t="shared" si="8"/>
        <v>0.97425177943572594</v>
      </c>
    </row>
    <row r="362" spans="1:7" x14ac:dyDescent="0.2">
      <c r="A362" s="35"/>
      <c r="B362" s="5">
        <v>500</v>
      </c>
      <c r="C362" s="49" t="s">
        <v>228</v>
      </c>
      <c r="D362" s="87">
        <f>SUM(D363)</f>
        <v>8478</v>
      </c>
      <c r="E362" s="149">
        <f>SUM(E363)</f>
        <v>8478.16</v>
      </c>
      <c r="F362" s="168">
        <f>SUM(D362-E362)</f>
        <v>-0.15999999999985448</v>
      </c>
      <c r="G362" s="165">
        <f t="shared" si="8"/>
        <v>1.0000188723755603</v>
      </c>
    </row>
    <row r="363" spans="1:7" x14ac:dyDescent="0.2">
      <c r="A363" s="35" t="s">
        <v>555</v>
      </c>
      <c r="B363" s="5">
        <v>5005</v>
      </c>
      <c r="C363" s="49" t="s">
        <v>282</v>
      </c>
      <c r="D363" s="87">
        <v>8478</v>
      </c>
      <c r="E363" s="149">
        <v>8478.16</v>
      </c>
      <c r="F363" s="168">
        <f>SUM(D363-E363)</f>
        <v>-0.15999999999985448</v>
      </c>
      <c r="G363" s="165">
        <f t="shared" si="8"/>
        <v>1.0000188723755603</v>
      </c>
    </row>
    <row r="364" spans="1:7" x14ac:dyDescent="0.2">
      <c r="A364" s="35" t="s">
        <v>556</v>
      </c>
      <c r="B364" s="5">
        <v>506</v>
      </c>
      <c r="C364" s="49" t="s">
        <v>229</v>
      </c>
      <c r="D364" s="87">
        <v>3183</v>
      </c>
      <c r="E364" s="149">
        <v>2882.59</v>
      </c>
      <c r="F364" s="168">
        <f>SUM(D364-E364)</f>
        <v>300.40999999999985</v>
      </c>
      <c r="G364" s="165">
        <f t="shared" si="8"/>
        <v>0.90562048382029536</v>
      </c>
    </row>
    <row r="365" spans="1:7" s="6" customFormat="1" x14ac:dyDescent="0.2">
      <c r="A365" s="33"/>
      <c r="B365" s="7">
        <v>55</v>
      </c>
      <c r="C365" s="50" t="s">
        <v>24</v>
      </c>
      <c r="D365" s="88">
        <f>SUM(D366:D367)</f>
        <v>5686</v>
      </c>
      <c r="E365" s="139">
        <f>SUM(E366:E367)</f>
        <v>4100.1900000000005</v>
      </c>
      <c r="F365" s="163">
        <f t="shared" si="10"/>
        <v>1585.8099999999995</v>
      </c>
      <c r="G365" s="179">
        <f t="shared" si="8"/>
        <v>0.72110270840661284</v>
      </c>
    </row>
    <row r="366" spans="1:7" s="6" customFormat="1" x14ac:dyDescent="0.2">
      <c r="A366" s="33"/>
      <c r="B366" s="5">
        <v>5512</v>
      </c>
      <c r="C366" s="49" t="s">
        <v>30</v>
      </c>
      <c r="D366" s="87">
        <v>3500</v>
      </c>
      <c r="E366" s="124">
        <v>1913.89</v>
      </c>
      <c r="F366" s="168">
        <f t="shared" si="10"/>
        <v>1586.11</v>
      </c>
      <c r="G366" s="165">
        <f t="shared" si="8"/>
        <v>0.54682571428571436</v>
      </c>
    </row>
    <row r="367" spans="1:7" s="6" customFormat="1" x14ac:dyDescent="0.2">
      <c r="A367" s="33"/>
      <c r="B367" s="5">
        <v>5540</v>
      </c>
      <c r="C367" s="49" t="s">
        <v>478</v>
      </c>
      <c r="D367" s="87">
        <v>2186</v>
      </c>
      <c r="E367" s="124">
        <v>2186.3000000000002</v>
      </c>
      <c r="F367" s="168">
        <f t="shared" si="10"/>
        <v>-0.3000000000001819</v>
      </c>
      <c r="G367" s="165">
        <f t="shared" si="8"/>
        <v>1.0001372369624886</v>
      </c>
    </row>
    <row r="368" spans="1:7" x14ac:dyDescent="0.2">
      <c r="A368" s="33" t="s">
        <v>65</v>
      </c>
      <c r="B368" s="7" t="s">
        <v>195</v>
      </c>
      <c r="C368" s="73"/>
      <c r="D368" s="88">
        <f>SUM(D369)</f>
        <v>7750</v>
      </c>
      <c r="E368" s="139">
        <f>SUM(E369)</f>
        <v>7849.8399999999992</v>
      </c>
      <c r="F368" s="163">
        <f t="shared" si="10"/>
        <v>-99.839999999999236</v>
      </c>
      <c r="G368" s="179">
        <f t="shared" ref="G368:G440" si="11">SUM(E368/D368)</f>
        <v>1.0128825806451611</v>
      </c>
    </row>
    <row r="369" spans="1:7" s="6" customFormat="1" x14ac:dyDescent="0.2">
      <c r="A369" s="33"/>
      <c r="B369" s="7">
        <v>55</v>
      </c>
      <c r="C369" s="50" t="s">
        <v>24</v>
      </c>
      <c r="D369" s="88">
        <f>SUM(D370:D372)</f>
        <v>7750</v>
      </c>
      <c r="E369" s="139">
        <f>SUM(E370:E372)</f>
        <v>7849.8399999999992</v>
      </c>
      <c r="F369" s="163">
        <f t="shared" si="10"/>
        <v>-99.839999999999236</v>
      </c>
      <c r="G369" s="179">
        <f t="shared" si="11"/>
        <v>1.0128825806451611</v>
      </c>
    </row>
    <row r="370" spans="1:7" s="6" customFormat="1" x14ac:dyDescent="0.2">
      <c r="A370" s="33"/>
      <c r="B370" s="5">
        <v>5511</v>
      </c>
      <c r="C370" s="49" t="s">
        <v>230</v>
      </c>
      <c r="D370" s="87">
        <v>7374</v>
      </c>
      <c r="E370" s="149">
        <v>7592.44</v>
      </c>
      <c r="F370" s="168">
        <f t="shared" si="10"/>
        <v>-218.4399999999996</v>
      </c>
      <c r="G370" s="165">
        <f t="shared" si="11"/>
        <v>1.0296229997287767</v>
      </c>
    </row>
    <row r="371" spans="1:7" s="6" customFormat="1" x14ac:dyDescent="0.2">
      <c r="A371" s="33"/>
      <c r="B371" s="5">
        <v>5515</v>
      </c>
      <c r="C371" s="49" t="s">
        <v>29</v>
      </c>
      <c r="D371" s="87">
        <v>276</v>
      </c>
      <c r="E371" s="124">
        <v>225</v>
      </c>
      <c r="F371" s="168">
        <f t="shared" si="10"/>
        <v>51</v>
      </c>
      <c r="G371" s="165">
        <f t="shared" si="11"/>
        <v>0.81521739130434778</v>
      </c>
    </row>
    <row r="372" spans="1:7" s="6" customFormat="1" ht="13.5" thickBot="1" x14ac:dyDescent="0.25">
      <c r="A372" s="33"/>
      <c r="B372" s="5">
        <v>5539</v>
      </c>
      <c r="C372" s="49" t="s">
        <v>257</v>
      </c>
      <c r="D372" s="87">
        <v>100</v>
      </c>
      <c r="E372" s="124">
        <v>32.4</v>
      </c>
      <c r="F372" s="168">
        <f t="shared" si="10"/>
        <v>67.599999999999994</v>
      </c>
      <c r="G372" s="165">
        <f t="shared" si="11"/>
        <v>0.32400000000000001</v>
      </c>
    </row>
    <row r="373" spans="1:7" ht="13.5" thickBot="1" x14ac:dyDescent="0.25">
      <c r="A373" s="44" t="s">
        <v>67</v>
      </c>
      <c r="B373" s="4" t="s">
        <v>178</v>
      </c>
      <c r="C373" s="183"/>
      <c r="D373" s="112">
        <f>SUM(D374+D376)</f>
        <v>6113</v>
      </c>
      <c r="E373" s="138">
        <f>SUM(E374+E376)</f>
        <v>3811.38</v>
      </c>
      <c r="F373" s="177">
        <f t="shared" ref="F373:F444" si="12">SUM(D373-E373)</f>
        <v>2301.62</v>
      </c>
      <c r="G373" s="175">
        <f t="shared" si="11"/>
        <v>0.62348764927204325</v>
      </c>
    </row>
    <row r="374" spans="1:7" s="6" customFormat="1" x14ac:dyDescent="0.2">
      <c r="A374" s="33" t="s">
        <v>68</v>
      </c>
      <c r="B374" s="7" t="s">
        <v>284</v>
      </c>
      <c r="C374" s="72"/>
      <c r="D374" s="88">
        <f>SUM(D375)</f>
        <v>5813</v>
      </c>
      <c r="E374" s="139">
        <f>SUM(E375)</f>
        <v>3811.38</v>
      </c>
      <c r="F374" s="163">
        <f t="shared" si="12"/>
        <v>2001.62</v>
      </c>
      <c r="G374" s="179">
        <f t="shared" si="11"/>
        <v>0.65566488904180287</v>
      </c>
    </row>
    <row r="375" spans="1:7" s="6" customFormat="1" x14ac:dyDescent="0.2">
      <c r="A375" s="33"/>
      <c r="B375" s="21">
        <v>4500</v>
      </c>
      <c r="C375" s="52" t="s">
        <v>152</v>
      </c>
      <c r="D375" s="88">
        <v>5813</v>
      </c>
      <c r="E375" s="126">
        <v>3811.38</v>
      </c>
      <c r="F375" s="163">
        <f t="shared" si="12"/>
        <v>2001.62</v>
      </c>
      <c r="G375" s="179">
        <f t="shared" si="11"/>
        <v>0.65566488904180287</v>
      </c>
    </row>
    <row r="376" spans="1:7" s="8" customFormat="1" x14ac:dyDescent="0.2">
      <c r="A376" s="33" t="s">
        <v>92</v>
      </c>
      <c r="B376" s="7" t="s">
        <v>196</v>
      </c>
      <c r="C376" s="72"/>
      <c r="D376" s="88">
        <f>SUM(D377)</f>
        <v>300</v>
      </c>
      <c r="E376" s="139">
        <f>SUM(E377)</f>
        <v>0</v>
      </c>
      <c r="F376" s="163">
        <f t="shared" si="12"/>
        <v>300</v>
      </c>
      <c r="G376" s="179">
        <f t="shared" si="11"/>
        <v>0</v>
      </c>
    </row>
    <row r="377" spans="1:7" s="6" customFormat="1" x14ac:dyDescent="0.2">
      <c r="A377" s="33"/>
      <c r="B377" s="7">
        <v>55</v>
      </c>
      <c r="C377" s="50" t="s">
        <v>24</v>
      </c>
      <c r="D377" s="88">
        <f>SUM(D378)</f>
        <v>300</v>
      </c>
      <c r="E377" s="139">
        <f>SUM(E378)</f>
        <v>0</v>
      </c>
      <c r="F377" s="163">
        <f t="shared" si="12"/>
        <v>300</v>
      </c>
      <c r="G377" s="179">
        <f t="shared" si="11"/>
        <v>0</v>
      </c>
    </row>
    <row r="378" spans="1:7" ht="13.5" thickBot="1" x14ac:dyDescent="0.25">
      <c r="A378" s="35"/>
      <c r="B378" s="5">
        <v>5526</v>
      </c>
      <c r="C378" s="49" t="s">
        <v>8</v>
      </c>
      <c r="D378" s="87">
        <v>300</v>
      </c>
      <c r="E378" s="124">
        <v>0</v>
      </c>
      <c r="F378" s="168">
        <f t="shared" si="12"/>
        <v>300</v>
      </c>
      <c r="G378" s="165">
        <f t="shared" si="11"/>
        <v>0</v>
      </c>
    </row>
    <row r="379" spans="1:7" ht="13.5" thickBot="1" x14ac:dyDescent="0.25">
      <c r="A379" s="44" t="s">
        <v>69</v>
      </c>
      <c r="B379" s="4" t="s">
        <v>179</v>
      </c>
      <c r="C379" s="183"/>
      <c r="D379" s="112">
        <f>SUM(D380+D420+D435+D456+D500+D514+D567+D590+D681+D704+D733+D746)</f>
        <v>1187402</v>
      </c>
      <c r="E379" s="138">
        <f>SUM(E380+E420+E435+E456+E500+E514+E567+E590+E681+E704+E733+E746)</f>
        <v>975817.27000000014</v>
      </c>
      <c r="F379" s="177">
        <f t="shared" si="12"/>
        <v>211584.72999999986</v>
      </c>
      <c r="G379" s="175">
        <f t="shared" si="11"/>
        <v>0.82180867978999539</v>
      </c>
    </row>
    <row r="380" spans="1:7" x14ac:dyDescent="0.2">
      <c r="A380" s="193" t="s">
        <v>70</v>
      </c>
      <c r="B380" s="194" t="s">
        <v>441</v>
      </c>
      <c r="C380" s="195"/>
      <c r="D380" s="151">
        <f>SUM(D381+D399+D409+D417)</f>
        <v>259455</v>
      </c>
      <c r="E380" s="198">
        <f>SUM(E381+E399+E409+E417)</f>
        <v>205425.41000000003</v>
      </c>
      <c r="F380" s="163">
        <f t="shared" si="12"/>
        <v>54029.589999999967</v>
      </c>
      <c r="G380" s="179">
        <f t="shared" si="11"/>
        <v>0.79175737603823415</v>
      </c>
    </row>
    <row r="381" spans="1:7" s="6" customFormat="1" x14ac:dyDescent="0.2">
      <c r="A381" s="33" t="s">
        <v>70</v>
      </c>
      <c r="B381" s="7" t="s">
        <v>251</v>
      </c>
      <c r="C381" s="72"/>
      <c r="D381" s="114">
        <f>SUM(D382+D386+D394+D396)</f>
        <v>192317</v>
      </c>
      <c r="E381" s="187">
        <f>SUM(E382+E386+E394+E396)</f>
        <v>154827.50000000003</v>
      </c>
      <c r="F381" s="163">
        <f t="shared" si="12"/>
        <v>37489.499999999971</v>
      </c>
      <c r="G381" s="179">
        <f t="shared" si="11"/>
        <v>0.80506403490071099</v>
      </c>
    </row>
    <row r="382" spans="1:7" s="6" customFormat="1" x14ac:dyDescent="0.2">
      <c r="A382" s="33"/>
      <c r="B382" s="7">
        <v>50</v>
      </c>
      <c r="C382" s="50" t="s">
        <v>23</v>
      </c>
      <c r="D382" s="114">
        <f>SUM(D383+D385)</f>
        <v>67295</v>
      </c>
      <c r="E382" s="139">
        <f>SUM(E383+E385)</f>
        <v>54822.95</v>
      </c>
      <c r="F382" s="163">
        <f t="shared" si="12"/>
        <v>12472.050000000003</v>
      </c>
      <c r="G382" s="179">
        <f t="shared" si="11"/>
        <v>0.81466602273571587</v>
      </c>
    </row>
    <row r="383" spans="1:7" s="6" customFormat="1" x14ac:dyDescent="0.2">
      <c r="A383" s="33"/>
      <c r="B383" s="5">
        <v>500</v>
      </c>
      <c r="C383" s="49" t="s">
        <v>228</v>
      </c>
      <c r="D383" s="113">
        <f>SUM(D384)</f>
        <v>50220</v>
      </c>
      <c r="E383" s="186">
        <f>SUM(E384)</f>
        <v>40999.14</v>
      </c>
      <c r="F383" s="168">
        <f t="shared" si="12"/>
        <v>9220.86</v>
      </c>
      <c r="G383" s="165">
        <f t="shared" si="11"/>
        <v>0.81639068100358425</v>
      </c>
    </row>
    <row r="384" spans="1:7" s="6" customFormat="1" x14ac:dyDescent="0.2">
      <c r="A384" s="33"/>
      <c r="B384" s="5">
        <v>5002</v>
      </c>
      <c r="C384" s="49" t="s">
        <v>236</v>
      </c>
      <c r="D384" s="113">
        <v>50220</v>
      </c>
      <c r="E384" s="124">
        <v>40999.14</v>
      </c>
      <c r="F384" s="168">
        <f t="shared" si="12"/>
        <v>9220.86</v>
      </c>
      <c r="G384" s="165">
        <f t="shared" si="11"/>
        <v>0.81639068100358425</v>
      </c>
    </row>
    <row r="385" spans="1:7" s="6" customFormat="1" x14ac:dyDescent="0.2">
      <c r="A385" s="33"/>
      <c r="B385" s="5">
        <v>506</v>
      </c>
      <c r="C385" s="49" t="s">
        <v>229</v>
      </c>
      <c r="D385" s="113">
        <v>17075</v>
      </c>
      <c r="E385" s="124">
        <v>13823.81</v>
      </c>
      <c r="F385" s="168">
        <f t="shared" si="12"/>
        <v>3251.1900000000005</v>
      </c>
      <c r="G385" s="165">
        <f t="shared" si="11"/>
        <v>0.80959355783308928</v>
      </c>
    </row>
    <row r="386" spans="1:7" s="6" customFormat="1" x14ac:dyDescent="0.2">
      <c r="A386" s="33"/>
      <c r="B386" s="7">
        <v>55</v>
      </c>
      <c r="C386" s="50" t="s">
        <v>24</v>
      </c>
      <c r="D386" s="114">
        <f>SUM(D387:D393)</f>
        <v>115022</v>
      </c>
      <c r="E386" s="139">
        <f>SUM(E387:E393)</f>
        <v>95413.88</v>
      </c>
      <c r="F386" s="163">
        <f t="shared" si="12"/>
        <v>19608.119999999995</v>
      </c>
      <c r="G386" s="179">
        <f t="shared" si="11"/>
        <v>0.82952722087948394</v>
      </c>
    </row>
    <row r="387" spans="1:7" s="6" customFormat="1" x14ac:dyDescent="0.2">
      <c r="A387" s="33"/>
      <c r="B387" s="5">
        <v>5500</v>
      </c>
      <c r="C387" s="49" t="s">
        <v>25</v>
      </c>
      <c r="D387" s="113">
        <v>785</v>
      </c>
      <c r="E387" s="124">
        <v>845.21</v>
      </c>
      <c r="F387" s="168">
        <f t="shared" si="12"/>
        <v>-60.210000000000036</v>
      </c>
      <c r="G387" s="165">
        <f t="shared" si="11"/>
        <v>1.0767006369426753</v>
      </c>
    </row>
    <row r="388" spans="1:7" s="6" customFormat="1" x14ac:dyDescent="0.2">
      <c r="A388" s="33"/>
      <c r="B388" s="5">
        <v>5504</v>
      </c>
      <c r="C388" s="49" t="s">
        <v>27</v>
      </c>
      <c r="D388" s="113">
        <v>650</v>
      </c>
      <c r="E388" s="124">
        <v>354.36</v>
      </c>
      <c r="F388" s="168">
        <f t="shared" si="12"/>
        <v>295.64</v>
      </c>
      <c r="G388" s="165">
        <f t="shared" si="11"/>
        <v>0.54516923076923074</v>
      </c>
    </row>
    <row r="389" spans="1:7" s="6" customFormat="1" x14ac:dyDescent="0.2">
      <c r="A389" s="33"/>
      <c r="B389" s="5">
        <v>5511</v>
      </c>
      <c r="C389" s="49" t="s">
        <v>230</v>
      </c>
      <c r="D389" s="113">
        <v>108489</v>
      </c>
      <c r="E389" s="124">
        <v>90682.47</v>
      </c>
      <c r="F389" s="168">
        <f t="shared" si="12"/>
        <v>17806.53</v>
      </c>
      <c r="G389" s="165">
        <f t="shared" si="11"/>
        <v>0.83586787600586232</v>
      </c>
    </row>
    <row r="390" spans="1:7" s="6" customFormat="1" x14ac:dyDescent="0.2">
      <c r="A390" s="33"/>
      <c r="B390" s="5">
        <v>5513</v>
      </c>
      <c r="C390" s="49" t="s">
        <v>28</v>
      </c>
      <c r="D390" s="113">
        <v>704</v>
      </c>
      <c r="E390" s="124">
        <v>636</v>
      </c>
      <c r="F390" s="168">
        <f t="shared" si="12"/>
        <v>68</v>
      </c>
      <c r="G390" s="165">
        <f t="shared" si="11"/>
        <v>0.90340909090909094</v>
      </c>
    </row>
    <row r="391" spans="1:7" s="6" customFormat="1" x14ac:dyDescent="0.2">
      <c r="A391" s="33"/>
      <c r="B391" s="5">
        <v>5514</v>
      </c>
      <c r="C391" s="49" t="s">
        <v>231</v>
      </c>
      <c r="D391" s="113">
        <v>650</v>
      </c>
      <c r="E391" s="124">
        <v>174.26</v>
      </c>
      <c r="F391" s="168">
        <f t="shared" si="12"/>
        <v>475.74</v>
      </c>
      <c r="G391" s="165">
        <f t="shared" si="11"/>
        <v>0.26809230769230769</v>
      </c>
    </row>
    <row r="392" spans="1:7" s="6" customFormat="1" x14ac:dyDescent="0.2">
      <c r="A392" s="33"/>
      <c r="B392" s="5">
        <v>5515</v>
      </c>
      <c r="C392" s="49" t="s">
        <v>29</v>
      </c>
      <c r="D392" s="113">
        <v>3631</v>
      </c>
      <c r="E392" s="124">
        <v>2721.58</v>
      </c>
      <c r="F392" s="168">
        <f t="shared" si="12"/>
        <v>909.42000000000007</v>
      </c>
      <c r="G392" s="165">
        <f t="shared" si="11"/>
        <v>0.74954007160561831</v>
      </c>
    </row>
    <row r="393" spans="1:7" s="6" customFormat="1" x14ac:dyDescent="0.2">
      <c r="A393" s="33"/>
      <c r="B393" s="5">
        <v>5522</v>
      </c>
      <c r="C393" s="49" t="s">
        <v>95</v>
      </c>
      <c r="D393" s="113">
        <v>113</v>
      </c>
      <c r="E393" s="124">
        <v>0</v>
      </c>
      <c r="F393" s="168">
        <f t="shared" si="12"/>
        <v>113</v>
      </c>
      <c r="G393" s="165">
        <f t="shared" si="11"/>
        <v>0</v>
      </c>
    </row>
    <row r="394" spans="1:7" s="6" customFormat="1" x14ac:dyDescent="0.2">
      <c r="A394" s="33"/>
      <c r="B394" s="22">
        <v>60</v>
      </c>
      <c r="C394" s="51" t="s">
        <v>90</v>
      </c>
      <c r="D394" s="114">
        <f>SUM(D395)</f>
        <v>0</v>
      </c>
      <c r="E394" s="126">
        <f>SUM(E395)</f>
        <v>0.67</v>
      </c>
      <c r="F394" s="163">
        <f t="shared" si="12"/>
        <v>-0.67</v>
      </c>
      <c r="G394" s="165"/>
    </row>
    <row r="395" spans="1:7" s="6" customFormat="1" x14ac:dyDescent="0.2">
      <c r="A395" s="33"/>
      <c r="B395" s="20">
        <v>608</v>
      </c>
      <c r="C395" s="54" t="s">
        <v>154</v>
      </c>
      <c r="D395" s="113">
        <v>0</v>
      </c>
      <c r="E395" s="124">
        <v>0.67</v>
      </c>
      <c r="F395" s="168">
        <f t="shared" si="12"/>
        <v>-0.67</v>
      </c>
      <c r="G395" s="165"/>
    </row>
    <row r="396" spans="1:7" s="6" customFormat="1" x14ac:dyDescent="0.2">
      <c r="A396" s="33"/>
      <c r="B396" s="7">
        <v>15</v>
      </c>
      <c r="C396" s="50" t="s">
        <v>283</v>
      </c>
      <c r="D396" s="114">
        <f>SUM(D397)</f>
        <v>10000</v>
      </c>
      <c r="E396" s="139">
        <f>SUM(E397)</f>
        <v>4590</v>
      </c>
      <c r="F396" s="163">
        <f t="shared" si="12"/>
        <v>5410</v>
      </c>
      <c r="G396" s="179">
        <f t="shared" si="11"/>
        <v>0.45900000000000002</v>
      </c>
    </row>
    <row r="397" spans="1:7" s="6" customFormat="1" x14ac:dyDescent="0.2">
      <c r="A397" s="33"/>
      <c r="B397" s="5">
        <v>1551</v>
      </c>
      <c r="C397" s="49" t="s">
        <v>255</v>
      </c>
      <c r="D397" s="113">
        <f>SUM(D398)</f>
        <v>10000</v>
      </c>
      <c r="E397" s="149">
        <f>SUM(E398)</f>
        <v>4590</v>
      </c>
      <c r="F397" s="168">
        <f t="shared" si="12"/>
        <v>5410</v>
      </c>
      <c r="G397" s="165">
        <f t="shared" si="11"/>
        <v>0.45900000000000002</v>
      </c>
    </row>
    <row r="398" spans="1:7" s="6" customFormat="1" ht="38.25" x14ac:dyDescent="0.2">
      <c r="A398" s="33"/>
      <c r="B398" s="5"/>
      <c r="C398" s="65" t="s">
        <v>333</v>
      </c>
      <c r="D398" s="113">
        <v>10000</v>
      </c>
      <c r="E398" s="124">
        <v>4590</v>
      </c>
      <c r="F398" s="168">
        <f t="shared" si="12"/>
        <v>5410</v>
      </c>
      <c r="G398" s="165">
        <f t="shared" si="11"/>
        <v>0.45900000000000002</v>
      </c>
    </row>
    <row r="399" spans="1:7" x14ac:dyDescent="0.2">
      <c r="A399" s="33" t="s">
        <v>70</v>
      </c>
      <c r="B399" s="7" t="s">
        <v>197</v>
      </c>
      <c r="C399" s="72"/>
      <c r="D399" s="115">
        <f>SUM(D400)</f>
        <v>66069</v>
      </c>
      <c r="E399" s="159">
        <f>SUM(E400+E407)</f>
        <v>49693.91</v>
      </c>
      <c r="F399" s="163">
        <f t="shared" si="12"/>
        <v>16375.089999999997</v>
      </c>
      <c r="G399" s="179">
        <f t="shared" si="11"/>
        <v>0.75215168989995318</v>
      </c>
    </row>
    <row r="400" spans="1:7" s="6" customFormat="1" x14ac:dyDescent="0.2">
      <c r="A400" s="33"/>
      <c r="B400" s="21">
        <v>4500</v>
      </c>
      <c r="C400" s="52" t="s">
        <v>152</v>
      </c>
      <c r="D400" s="115">
        <f>SUM(D401:D406)</f>
        <v>66069</v>
      </c>
      <c r="E400" s="159">
        <f>SUM(E401:E406)</f>
        <v>49663.75</v>
      </c>
      <c r="F400" s="163">
        <f t="shared" si="12"/>
        <v>16405.25</v>
      </c>
      <c r="G400" s="179">
        <f t="shared" si="11"/>
        <v>0.75169519744509528</v>
      </c>
    </row>
    <row r="401" spans="1:7" x14ac:dyDescent="0.2">
      <c r="A401" s="35"/>
      <c r="B401" s="19"/>
      <c r="C401" s="53" t="s">
        <v>318</v>
      </c>
      <c r="D401" s="118">
        <v>52998.5</v>
      </c>
      <c r="E401" s="124">
        <v>37340</v>
      </c>
      <c r="F401" s="168">
        <f t="shared" si="12"/>
        <v>15658.5</v>
      </c>
      <c r="G401" s="165">
        <f t="shared" si="11"/>
        <v>0.70454824193137544</v>
      </c>
    </row>
    <row r="402" spans="1:7" x14ac:dyDescent="0.2">
      <c r="A402" s="35"/>
      <c r="B402" s="19"/>
      <c r="C402" s="53" t="s">
        <v>245</v>
      </c>
      <c r="D402" s="117">
        <v>3399</v>
      </c>
      <c r="E402" s="128">
        <v>3399</v>
      </c>
      <c r="F402" s="168">
        <f t="shared" si="12"/>
        <v>0</v>
      </c>
      <c r="G402" s="165">
        <f t="shared" si="11"/>
        <v>1</v>
      </c>
    </row>
    <row r="403" spans="1:7" x14ac:dyDescent="0.2">
      <c r="A403" s="35"/>
      <c r="B403" s="19"/>
      <c r="C403" s="53" t="s">
        <v>354</v>
      </c>
      <c r="D403" s="117">
        <v>6695</v>
      </c>
      <c r="E403" s="128">
        <v>6695</v>
      </c>
      <c r="F403" s="168">
        <f t="shared" si="12"/>
        <v>0</v>
      </c>
      <c r="G403" s="165">
        <f t="shared" si="11"/>
        <v>1</v>
      </c>
    </row>
    <row r="404" spans="1:7" x14ac:dyDescent="0.2">
      <c r="A404" s="35"/>
      <c r="B404" s="19"/>
      <c r="C404" s="53" t="s">
        <v>244</v>
      </c>
      <c r="D404" s="117">
        <v>206</v>
      </c>
      <c r="E404" s="128">
        <v>206</v>
      </c>
      <c r="F404" s="168">
        <f t="shared" si="12"/>
        <v>0</v>
      </c>
      <c r="G404" s="165">
        <f t="shared" si="11"/>
        <v>1</v>
      </c>
    </row>
    <row r="405" spans="1:7" x14ac:dyDescent="0.2">
      <c r="A405" s="35"/>
      <c r="B405" s="19"/>
      <c r="C405" s="53" t="s">
        <v>246</v>
      </c>
      <c r="D405" s="117">
        <v>1277</v>
      </c>
      <c r="E405" s="128">
        <v>1277</v>
      </c>
      <c r="F405" s="168">
        <f t="shared" si="12"/>
        <v>0</v>
      </c>
      <c r="G405" s="165">
        <f t="shared" si="11"/>
        <v>1</v>
      </c>
    </row>
    <row r="406" spans="1:7" x14ac:dyDescent="0.2">
      <c r="A406" s="35"/>
      <c r="B406" s="19"/>
      <c r="C406" s="53" t="s">
        <v>317</v>
      </c>
      <c r="D406" s="119">
        <v>1493.5</v>
      </c>
      <c r="E406" s="128">
        <v>746.75</v>
      </c>
      <c r="F406" s="168">
        <f t="shared" si="12"/>
        <v>746.75</v>
      </c>
      <c r="G406" s="165">
        <f t="shared" si="11"/>
        <v>0.5</v>
      </c>
    </row>
    <row r="407" spans="1:7" x14ac:dyDescent="0.2">
      <c r="A407" s="35"/>
      <c r="B407" s="7">
        <v>55</v>
      </c>
      <c r="C407" s="50" t="s">
        <v>24</v>
      </c>
      <c r="D407" s="212">
        <f>SUM(D408:D408)</f>
        <v>0</v>
      </c>
      <c r="E407" s="211">
        <f>SUM(E408:E408)</f>
        <v>30.16</v>
      </c>
      <c r="F407" s="163">
        <f t="shared" si="12"/>
        <v>-30.16</v>
      </c>
      <c r="G407" s="165"/>
    </row>
    <row r="408" spans="1:7" x14ac:dyDescent="0.2">
      <c r="A408" s="35"/>
      <c r="B408" s="5">
        <v>5511</v>
      </c>
      <c r="C408" s="49" t="s">
        <v>230</v>
      </c>
      <c r="D408" s="213">
        <v>0</v>
      </c>
      <c r="E408" s="128">
        <v>30.16</v>
      </c>
      <c r="F408" s="168">
        <f t="shared" si="12"/>
        <v>-30.16</v>
      </c>
      <c r="G408" s="165"/>
    </row>
    <row r="409" spans="1:7" x14ac:dyDescent="0.2">
      <c r="A409" s="33" t="s">
        <v>70</v>
      </c>
      <c r="B409" s="7" t="s">
        <v>355</v>
      </c>
      <c r="C409" s="53"/>
      <c r="D409" s="120">
        <f>SUM(D410)</f>
        <v>1004</v>
      </c>
      <c r="E409" s="167">
        <f>SUM(E410)</f>
        <v>904</v>
      </c>
      <c r="F409" s="163">
        <f t="shared" si="12"/>
        <v>100</v>
      </c>
      <c r="G409" s="179">
        <f t="shared" si="11"/>
        <v>0.90039840637450197</v>
      </c>
    </row>
    <row r="410" spans="1:7" x14ac:dyDescent="0.2">
      <c r="A410" s="33"/>
      <c r="B410" s="21">
        <v>4500</v>
      </c>
      <c r="C410" s="52" t="s">
        <v>152</v>
      </c>
      <c r="D410" s="120">
        <f>SUM(D411:D416)</f>
        <v>1004</v>
      </c>
      <c r="E410" s="167">
        <f>SUM(E411:E416)</f>
        <v>904</v>
      </c>
      <c r="F410" s="163">
        <f t="shared" si="12"/>
        <v>100</v>
      </c>
      <c r="G410" s="179">
        <f t="shared" si="11"/>
        <v>0.90039840637450197</v>
      </c>
    </row>
    <row r="411" spans="1:7" x14ac:dyDescent="0.2">
      <c r="A411" s="33"/>
      <c r="B411" s="7"/>
      <c r="C411" s="53" t="s">
        <v>356</v>
      </c>
      <c r="D411" s="117">
        <v>115</v>
      </c>
      <c r="E411" s="128">
        <v>115</v>
      </c>
      <c r="F411" s="168">
        <f t="shared" si="12"/>
        <v>0</v>
      </c>
      <c r="G411" s="165">
        <f t="shared" si="11"/>
        <v>1</v>
      </c>
    </row>
    <row r="412" spans="1:7" x14ac:dyDescent="0.2">
      <c r="A412" s="33"/>
      <c r="B412" s="7"/>
      <c r="C412" s="53" t="s">
        <v>357</v>
      </c>
      <c r="D412" s="117">
        <v>300</v>
      </c>
      <c r="E412" s="128">
        <v>300</v>
      </c>
      <c r="F412" s="168">
        <f t="shared" si="12"/>
        <v>0</v>
      </c>
      <c r="G412" s="165">
        <f t="shared" si="11"/>
        <v>1</v>
      </c>
    </row>
    <row r="413" spans="1:7" x14ac:dyDescent="0.2">
      <c r="A413" s="33"/>
      <c r="B413" s="7"/>
      <c r="C413" s="53" t="s">
        <v>358</v>
      </c>
      <c r="D413" s="117">
        <v>100</v>
      </c>
      <c r="E413" s="128">
        <v>0</v>
      </c>
      <c r="F413" s="168">
        <f t="shared" si="12"/>
        <v>100</v>
      </c>
      <c r="G413" s="165">
        <f t="shared" si="11"/>
        <v>0</v>
      </c>
    </row>
    <row r="414" spans="1:7" x14ac:dyDescent="0.2">
      <c r="A414" s="33"/>
      <c r="B414" s="7"/>
      <c r="C414" s="53" t="s">
        <v>359</v>
      </c>
      <c r="D414" s="117">
        <v>161</v>
      </c>
      <c r="E414" s="128">
        <v>161</v>
      </c>
      <c r="F414" s="168">
        <f t="shared" si="12"/>
        <v>0</v>
      </c>
      <c r="G414" s="165">
        <f t="shared" si="11"/>
        <v>1</v>
      </c>
    </row>
    <row r="415" spans="1:7" x14ac:dyDescent="0.2">
      <c r="A415" s="33"/>
      <c r="B415" s="7"/>
      <c r="C415" s="53" t="s">
        <v>360</v>
      </c>
      <c r="D415" s="117">
        <v>188</v>
      </c>
      <c r="E415" s="128">
        <v>188</v>
      </c>
      <c r="F415" s="168">
        <f t="shared" si="12"/>
        <v>0</v>
      </c>
      <c r="G415" s="165">
        <f t="shared" si="11"/>
        <v>1</v>
      </c>
    </row>
    <row r="416" spans="1:7" x14ac:dyDescent="0.2">
      <c r="A416" s="33"/>
      <c r="B416" s="7"/>
      <c r="C416" s="53" t="s">
        <v>361</v>
      </c>
      <c r="D416" s="113">
        <v>140</v>
      </c>
      <c r="E416" s="128">
        <v>140</v>
      </c>
      <c r="F416" s="168">
        <f t="shared" si="12"/>
        <v>0</v>
      </c>
      <c r="G416" s="165">
        <f t="shared" si="11"/>
        <v>1</v>
      </c>
    </row>
    <row r="417" spans="1:7" x14ac:dyDescent="0.2">
      <c r="A417" s="33" t="s">
        <v>70</v>
      </c>
      <c r="B417" s="7" t="s">
        <v>494</v>
      </c>
      <c r="C417" s="53"/>
      <c r="D417" s="114">
        <f>SUM(D418)</f>
        <v>65</v>
      </c>
      <c r="E417" s="187">
        <f>SUM(E418)</f>
        <v>0</v>
      </c>
      <c r="F417" s="163">
        <f t="shared" si="12"/>
        <v>65</v>
      </c>
      <c r="G417" s="179">
        <f t="shared" si="11"/>
        <v>0</v>
      </c>
    </row>
    <row r="418" spans="1:7" x14ac:dyDescent="0.2">
      <c r="A418" s="33"/>
      <c r="B418" s="7">
        <v>55</v>
      </c>
      <c r="C418" s="50" t="s">
        <v>24</v>
      </c>
      <c r="D418" s="114">
        <f>SUM(D419)</f>
        <v>65</v>
      </c>
      <c r="E418" s="187">
        <f>SUM(E419)</f>
        <v>0</v>
      </c>
      <c r="F418" s="163">
        <f t="shared" si="12"/>
        <v>65</v>
      </c>
      <c r="G418" s="179">
        <f t="shared" si="11"/>
        <v>0</v>
      </c>
    </row>
    <row r="419" spans="1:7" x14ac:dyDescent="0.2">
      <c r="A419" s="35"/>
      <c r="B419" s="5">
        <v>5512</v>
      </c>
      <c r="C419" s="53" t="s">
        <v>30</v>
      </c>
      <c r="D419" s="113">
        <v>65</v>
      </c>
      <c r="E419" s="128">
        <v>0</v>
      </c>
      <c r="F419" s="168">
        <f t="shared" si="12"/>
        <v>65</v>
      </c>
      <c r="G419" s="165">
        <f t="shared" si="11"/>
        <v>0</v>
      </c>
    </row>
    <row r="420" spans="1:7" s="6" customFormat="1" x14ac:dyDescent="0.2">
      <c r="A420" s="33" t="s">
        <v>130</v>
      </c>
      <c r="B420" s="7" t="s">
        <v>198</v>
      </c>
      <c r="C420" s="72"/>
      <c r="D420" s="114">
        <f>SUM(D421+D425+D433)</f>
        <v>16339</v>
      </c>
      <c r="E420" s="139">
        <f>SUM(E421+E425+E433)</f>
        <v>15126.009999999998</v>
      </c>
      <c r="F420" s="163">
        <f t="shared" si="12"/>
        <v>1212.9900000000016</v>
      </c>
      <c r="G420" s="179">
        <f t="shared" si="11"/>
        <v>0.9257610624885243</v>
      </c>
    </row>
    <row r="421" spans="1:7" s="6" customFormat="1" x14ac:dyDescent="0.2">
      <c r="A421" s="33"/>
      <c r="B421" s="7">
        <v>50</v>
      </c>
      <c r="C421" s="50" t="s">
        <v>23</v>
      </c>
      <c r="D421" s="114">
        <f>SUM(D422+D424)</f>
        <v>9150</v>
      </c>
      <c r="E421" s="139">
        <f>SUM(E422+E424)</f>
        <v>7807.6100000000006</v>
      </c>
      <c r="F421" s="163">
        <f t="shared" si="12"/>
        <v>1342.3899999999994</v>
      </c>
      <c r="G421" s="179">
        <f t="shared" si="11"/>
        <v>0.8532907103825137</v>
      </c>
    </row>
    <row r="422" spans="1:7" s="6" customFormat="1" x14ac:dyDescent="0.2">
      <c r="A422" s="33"/>
      <c r="B422" s="5">
        <v>500</v>
      </c>
      <c r="C422" s="49" t="s">
        <v>228</v>
      </c>
      <c r="D422" s="113">
        <f>SUM(D423)</f>
        <v>6828</v>
      </c>
      <c r="E422" s="149">
        <f>SUM(E423)</f>
        <v>6077.26</v>
      </c>
      <c r="F422" s="168">
        <f t="shared" si="12"/>
        <v>750.73999999999978</v>
      </c>
      <c r="G422" s="165">
        <f t="shared" si="11"/>
        <v>0.89004979496192149</v>
      </c>
    </row>
    <row r="423" spans="1:7" s="6" customFormat="1" x14ac:dyDescent="0.2">
      <c r="A423" s="33"/>
      <c r="B423" s="5">
        <v>5002</v>
      </c>
      <c r="C423" s="49" t="s">
        <v>236</v>
      </c>
      <c r="D423" s="113">
        <v>6828</v>
      </c>
      <c r="E423" s="124">
        <v>6077.26</v>
      </c>
      <c r="F423" s="168">
        <f t="shared" si="12"/>
        <v>750.73999999999978</v>
      </c>
      <c r="G423" s="165">
        <f t="shared" si="11"/>
        <v>0.89004979496192149</v>
      </c>
    </row>
    <row r="424" spans="1:7" s="6" customFormat="1" x14ac:dyDescent="0.2">
      <c r="A424" s="33"/>
      <c r="B424" s="5">
        <v>506</v>
      </c>
      <c r="C424" s="49" t="s">
        <v>229</v>
      </c>
      <c r="D424" s="113">
        <v>2322</v>
      </c>
      <c r="E424" s="124">
        <v>1730.35</v>
      </c>
      <c r="F424" s="168">
        <f t="shared" si="12"/>
        <v>591.65000000000009</v>
      </c>
      <c r="G424" s="165">
        <f t="shared" si="11"/>
        <v>0.74519810508182593</v>
      </c>
    </row>
    <row r="425" spans="1:7" s="6" customFormat="1" x14ac:dyDescent="0.2">
      <c r="A425" s="33"/>
      <c r="B425" s="7">
        <v>55</v>
      </c>
      <c r="C425" s="50" t="s">
        <v>24</v>
      </c>
      <c r="D425" s="114">
        <f>SUM(D426:D432)</f>
        <v>7142</v>
      </c>
      <c r="E425" s="139">
        <f>SUM(E426:E432)</f>
        <v>7271.8999999999987</v>
      </c>
      <c r="F425" s="163">
        <f t="shared" si="12"/>
        <v>-129.89999999999873</v>
      </c>
      <c r="G425" s="179">
        <f t="shared" si="11"/>
        <v>1.0181881825819097</v>
      </c>
    </row>
    <row r="426" spans="1:7" s="6" customFormat="1" x14ac:dyDescent="0.2">
      <c r="A426" s="33"/>
      <c r="B426" s="5">
        <v>5500</v>
      </c>
      <c r="C426" s="49" t="s">
        <v>25</v>
      </c>
      <c r="D426" s="113">
        <v>600</v>
      </c>
      <c r="E426" s="124">
        <v>533.4</v>
      </c>
      <c r="F426" s="168">
        <f t="shared" si="12"/>
        <v>66.600000000000023</v>
      </c>
      <c r="G426" s="165">
        <f t="shared" si="11"/>
        <v>0.88900000000000001</v>
      </c>
    </row>
    <row r="427" spans="1:7" s="6" customFormat="1" x14ac:dyDescent="0.2">
      <c r="A427" s="33"/>
      <c r="B427" s="5">
        <v>5511</v>
      </c>
      <c r="C427" s="49" t="s">
        <v>230</v>
      </c>
      <c r="D427" s="113">
        <v>1785</v>
      </c>
      <c r="E427" s="124">
        <v>2319.2399999999998</v>
      </c>
      <c r="F427" s="168">
        <f t="shared" si="12"/>
        <v>-534.23999999999978</v>
      </c>
      <c r="G427" s="165">
        <f t="shared" si="11"/>
        <v>1.2992941176470587</v>
      </c>
    </row>
    <row r="428" spans="1:7" s="6" customFormat="1" x14ac:dyDescent="0.2">
      <c r="A428" s="33"/>
      <c r="B428" s="5">
        <v>5512</v>
      </c>
      <c r="C428" s="49" t="s">
        <v>532</v>
      </c>
      <c r="D428" s="113">
        <v>0</v>
      </c>
      <c r="E428" s="124">
        <v>190</v>
      </c>
      <c r="F428" s="168">
        <f t="shared" si="12"/>
        <v>-190</v>
      </c>
      <c r="G428" s="165"/>
    </row>
    <row r="429" spans="1:7" s="6" customFormat="1" x14ac:dyDescent="0.2">
      <c r="A429" s="33"/>
      <c r="B429" s="5">
        <v>5513</v>
      </c>
      <c r="C429" s="49" t="s">
        <v>28</v>
      </c>
      <c r="D429" s="113">
        <v>3315</v>
      </c>
      <c r="E429" s="124">
        <v>3356.91</v>
      </c>
      <c r="F429" s="168">
        <f t="shared" si="12"/>
        <v>-41.909999999999854</v>
      </c>
      <c r="G429" s="165">
        <f t="shared" si="11"/>
        <v>1.0126425339366516</v>
      </c>
    </row>
    <row r="430" spans="1:7" s="6" customFormat="1" x14ac:dyDescent="0.2">
      <c r="A430" s="33"/>
      <c r="B430" s="5">
        <v>5515</v>
      </c>
      <c r="C430" s="49" t="s">
        <v>29</v>
      </c>
      <c r="D430" s="113">
        <v>1399</v>
      </c>
      <c r="E430" s="124">
        <v>593.4</v>
      </c>
      <c r="F430" s="168">
        <f t="shared" si="12"/>
        <v>805.6</v>
      </c>
      <c r="G430" s="165">
        <f t="shared" si="11"/>
        <v>0.42416011436740525</v>
      </c>
    </row>
    <row r="431" spans="1:7" s="6" customFormat="1" x14ac:dyDescent="0.2">
      <c r="A431" s="33"/>
      <c r="B431" s="5">
        <v>5522</v>
      </c>
      <c r="C431" s="49" t="s">
        <v>95</v>
      </c>
      <c r="D431" s="113">
        <v>43</v>
      </c>
      <c r="E431" s="124">
        <v>204</v>
      </c>
      <c r="F431" s="168">
        <f t="shared" si="12"/>
        <v>-161</v>
      </c>
      <c r="G431" s="165">
        <f t="shared" si="11"/>
        <v>4.7441860465116283</v>
      </c>
    </row>
    <row r="432" spans="1:7" s="6" customFormat="1" x14ac:dyDescent="0.2">
      <c r="A432" s="33"/>
      <c r="B432" s="5">
        <v>5532</v>
      </c>
      <c r="C432" s="49" t="s">
        <v>93</v>
      </c>
      <c r="D432" s="113">
        <v>0</v>
      </c>
      <c r="E432" s="124">
        <v>74.95</v>
      </c>
      <c r="F432" s="168">
        <f t="shared" si="12"/>
        <v>-74.95</v>
      </c>
      <c r="G432" s="165"/>
    </row>
    <row r="433" spans="1:7" s="6" customFormat="1" x14ac:dyDescent="0.2">
      <c r="A433" s="33"/>
      <c r="B433" s="22">
        <v>60</v>
      </c>
      <c r="C433" s="51" t="s">
        <v>90</v>
      </c>
      <c r="D433" s="114">
        <f>SUM(D434)</f>
        <v>47</v>
      </c>
      <c r="E433" s="139">
        <f>SUM(E434)</f>
        <v>46.5</v>
      </c>
      <c r="F433" s="163">
        <f t="shared" si="12"/>
        <v>0.5</v>
      </c>
      <c r="G433" s="179">
        <f t="shared" si="11"/>
        <v>0.98936170212765961</v>
      </c>
    </row>
    <row r="434" spans="1:7" s="6" customFormat="1" x14ac:dyDescent="0.2">
      <c r="A434" s="33"/>
      <c r="B434" s="20">
        <v>601</v>
      </c>
      <c r="C434" s="54" t="s">
        <v>233</v>
      </c>
      <c r="D434" s="113">
        <v>47</v>
      </c>
      <c r="E434" s="124">
        <v>46.5</v>
      </c>
      <c r="F434" s="168">
        <f t="shared" si="12"/>
        <v>0.5</v>
      </c>
      <c r="G434" s="165">
        <f t="shared" si="11"/>
        <v>0.98936170212765961</v>
      </c>
    </row>
    <row r="435" spans="1:7" s="6" customFormat="1" x14ac:dyDescent="0.2">
      <c r="A435" s="33" t="s">
        <v>71</v>
      </c>
      <c r="B435" s="7" t="s">
        <v>134</v>
      </c>
      <c r="C435" s="72"/>
      <c r="D435" s="114">
        <f>SUM(D436+D437+D441+D451+D453)</f>
        <v>191718</v>
      </c>
      <c r="E435" s="187">
        <f>SUM(E436+E437+E441+E451+E453)</f>
        <v>161045.57</v>
      </c>
      <c r="F435" s="163">
        <f t="shared" si="12"/>
        <v>30672.429999999993</v>
      </c>
      <c r="G435" s="179">
        <f t="shared" si="11"/>
        <v>0.84001277918609629</v>
      </c>
    </row>
    <row r="436" spans="1:7" s="6" customFormat="1" x14ac:dyDescent="0.2">
      <c r="A436" s="33"/>
      <c r="B436" s="24">
        <v>452</v>
      </c>
      <c r="C436" s="69" t="s">
        <v>153</v>
      </c>
      <c r="D436" s="114">
        <v>136</v>
      </c>
      <c r="E436" s="126">
        <v>138</v>
      </c>
      <c r="F436" s="163">
        <f t="shared" si="12"/>
        <v>-2</v>
      </c>
      <c r="G436" s="179">
        <f t="shared" si="11"/>
        <v>1.0147058823529411</v>
      </c>
    </row>
    <row r="437" spans="1:7" s="6" customFormat="1" x14ac:dyDescent="0.2">
      <c r="A437" s="33"/>
      <c r="B437" s="7">
        <v>50</v>
      </c>
      <c r="C437" s="50" t="s">
        <v>23</v>
      </c>
      <c r="D437" s="114">
        <f>SUM(D438+D440)</f>
        <v>160315</v>
      </c>
      <c r="E437" s="139">
        <f>SUM(E438+E440)</f>
        <v>133874</v>
      </c>
      <c r="F437" s="163">
        <f t="shared" si="12"/>
        <v>26441</v>
      </c>
      <c r="G437" s="179">
        <f t="shared" si="11"/>
        <v>0.83506845897140003</v>
      </c>
    </row>
    <row r="438" spans="1:7" s="6" customFormat="1" x14ac:dyDescent="0.2">
      <c r="A438" s="33"/>
      <c r="B438" s="5">
        <v>500</v>
      </c>
      <c r="C438" s="49" t="s">
        <v>228</v>
      </c>
      <c r="D438" s="113">
        <f>SUM(D439)</f>
        <v>119638</v>
      </c>
      <c r="E438" s="149">
        <f>SUM(E439)</f>
        <v>99666.26</v>
      </c>
      <c r="F438" s="168">
        <f t="shared" si="12"/>
        <v>19971.740000000005</v>
      </c>
      <c r="G438" s="165">
        <f t="shared" si="11"/>
        <v>0.83306524682793093</v>
      </c>
    </row>
    <row r="439" spans="1:7" s="6" customFormat="1" x14ac:dyDescent="0.2">
      <c r="A439" s="33"/>
      <c r="B439" s="5">
        <v>5002</v>
      </c>
      <c r="C439" s="49" t="s">
        <v>236</v>
      </c>
      <c r="D439" s="113">
        <v>119638</v>
      </c>
      <c r="E439" s="124">
        <v>99666.26</v>
      </c>
      <c r="F439" s="168">
        <f t="shared" si="12"/>
        <v>19971.740000000005</v>
      </c>
      <c r="G439" s="165">
        <f t="shared" si="11"/>
        <v>0.83306524682793093</v>
      </c>
    </row>
    <row r="440" spans="1:7" s="6" customFormat="1" x14ac:dyDescent="0.2">
      <c r="A440" s="33"/>
      <c r="B440" s="5">
        <v>506</v>
      </c>
      <c r="C440" s="49" t="s">
        <v>229</v>
      </c>
      <c r="D440" s="113">
        <v>40677</v>
      </c>
      <c r="E440" s="124">
        <v>34207.74</v>
      </c>
      <c r="F440" s="168">
        <f t="shared" si="12"/>
        <v>6469.260000000002</v>
      </c>
      <c r="G440" s="165">
        <f t="shared" si="11"/>
        <v>0.8409602478058853</v>
      </c>
    </row>
    <row r="441" spans="1:7" s="6" customFormat="1" x14ac:dyDescent="0.2">
      <c r="A441" s="33"/>
      <c r="B441" s="7">
        <v>55</v>
      </c>
      <c r="C441" s="50" t="s">
        <v>24</v>
      </c>
      <c r="D441" s="114">
        <f>SUM(D442:D450)</f>
        <v>24031</v>
      </c>
      <c r="E441" s="139">
        <f>SUM(E442:E450)</f>
        <v>19786.72</v>
      </c>
      <c r="F441" s="163">
        <f t="shared" si="12"/>
        <v>4244.2799999999988</v>
      </c>
      <c r="G441" s="179">
        <f t="shared" ref="G441:G528" si="13">SUM(E441/D441)</f>
        <v>0.82338313012359043</v>
      </c>
    </row>
    <row r="442" spans="1:7" s="6" customFormat="1" x14ac:dyDescent="0.2">
      <c r="A442" s="33"/>
      <c r="B442" s="5">
        <v>5500</v>
      </c>
      <c r="C442" s="49" t="s">
        <v>25</v>
      </c>
      <c r="D442" s="113">
        <v>525</v>
      </c>
      <c r="E442" s="124">
        <v>1233.44</v>
      </c>
      <c r="F442" s="168">
        <f t="shared" si="12"/>
        <v>-708.44</v>
      </c>
      <c r="G442" s="165">
        <f t="shared" si="13"/>
        <v>2.3494095238095238</v>
      </c>
    </row>
    <row r="443" spans="1:7" s="6" customFormat="1" x14ac:dyDescent="0.2">
      <c r="A443" s="33"/>
      <c r="B443" s="5">
        <v>5503</v>
      </c>
      <c r="C443" s="49" t="s">
        <v>26</v>
      </c>
      <c r="D443" s="113">
        <v>70</v>
      </c>
      <c r="E443" s="124">
        <v>40</v>
      </c>
      <c r="F443" s="168">
        <f t="shared" si="12"/>
        <v>30</v>
      </c>
      <c r="G443" s="165">
        <f t="shared" si="13"/>
        <v>0.5714285714285714</v>
      </c>
    </row>
    <row r="444" spans="1:7" s="6" customFormat="1" x14ac:dyDescent="0.2">
      <c r="A444" s="33"/>
      <c r="B444" s="5">
        <v>5511</v>
      </c>
      <c r="C444" s="49" t="s">
        <v>230</v>
      </c>
      <c r="D444" s="113">
        <v>8170</v>
      </c>
      <c r="E444" s="124">
        <v>7528.53</v>
      </c>
      <c r="F444" s="168">
        <f t="shared" si="12"/>
        <v>641.47000000000025</v>
      </c>
      <c r="G444" s="165">
        <f t="shared" si="13"/>
        <v>0.92148470012239903</v>
      </c>
    </row>
    <row r="445" spans="1:7" s="6" customFormat="1" x14ac:dyDescent="0.2">
      <c r="A445" s="33"/>
      <c r="B445" s="5">
        <v>5514</v>
      </c>
      <c r="C445" s="49" t="s">
        <v>231</v>
      </c>
      <c r="D445" s="113">
        <v>600</v>
      </c>
      <c r="E445" s="124">
        <v>207.94</v>
      </c>
      <c r="F445" s="168">
        <f t="shared" ref="F445:F533" si="14">SUM(D445-E445)</f>
        <v>392.06</v>
      </c>
      <c r="G445" s="165">
        <f t="shared" si="13"/>
        <v>0.34656666666666669</v>
      </c>
    </row>
    <row r="446" spans="1:7" s="6" customFormat="1" x14ac:dyDescent="0.2">
      <c r="A446" s="33"/>
      <c r="B446" s="5">
        <v>5515</v>
      </c>
      <c r="C446" s="49" t="s">
        <v>29</v>
      </c>
      <c r="D446" s="113">
        <v>457</v>
      </c>
      <c r="E446" s="124">
        <v>339.81</v>
      </c>
      <c r="F446" s="168">
        <f t="shared" si="14"/>
        <v>117.19</v>
      </c>
      <c r="G446" s="165">
        <f t="shared" si="13"/>
        <v>0.74356673960612696</v>
      </c>
    </row>
    <row r="447" spans="1:7" s="6" customFormat="1" x14ac:dyDescent="0.2">
      <c r="A447" s="33"/>
      <c r="B447" s="5">
        <v>5522</v>
      </c>
      <c r="C447" s="49" t="s">
        <v>95</v>
      </c>
      <c r="D447" s="113">
        <v>80</v>
      </c>
      <c r="E447" s="124">
        <v>67.7</v>
      </c>
      <c r="F447" s="168">
        <f t="shared" si="14"/>
        <v>12.299999999999997</v>
      </c>
      <c r="G447" s="165">
        <f t="shared" si="13"/>
        <v>0.84625000000000006</v>
      </c>
    </row>
    <row r="448" spans="1:7" x14ac:dyDescent="0.2">
      <c r="A448" s="35"/>
      <c r="B448" s="5">
        <v>5524</v>
      </c>
      <c r="C448" s="49" t="s">
        <v>31</v>
      </c>
      <c r="D448" s="113">
        <v>13929</v>
      </c>
      <c r="E448" s="124">
        <v>10228.799999999999</v>
      </c>
      <c r="F448" s="168">
        <f t="shared" si="14"/>
        <v>3700.2000000000007</v>
      </c>
      <c r="G448" s="165">
        <f t="shared" si="13"/>
        <v>0.73435278914494928</v>
      </c>
    </row>
    <row r="449" spans="1:8" x14ac:dyDescent="0.2">
      <c r="A449" s="35"/>
      <c r="B449" s="5">
        <v>5539</v>
      </c>
      <c r="C449" s="49" t="s">
        <v>257</v>
      </c>
      <c r="D449" s="113">
        <v>200</v>
      </c>
      <c r="E449" s="124">
        <v>58.5</v>
      </c>
      <c r="F449" s="168">
        <f t="shared" si="14"/>
        <v>141.5</v>
      </c>
      <c r="G449" s="165">
        <f t="shared" si="13"/>
        <v>0.29249999999999998</v>
      </c>
    </row>
    <row r="450" spans="1:8" x14ac:dyDescent="0.2">
      <c r="A450" s="35"/>
      <c r="B450" s="5">
        <v>5540</v>
      </c>
      <c r="C450" s="49" t="s">
        <v>252</v>
      </c>
      <c r="D450" s="113">
        <v>0</v>
      </c>
      <c r="E450" s="192">
        <v>82</v>
      </c>
      <c r="F450" s="168">
        <f t="shared" si="14"/>
        <v>-82</v>
      </c>
      <c r="G450" s="165"/>
    </row>
    <row r="451" spans="1:8" x14ac:dyDescent="0.2">
      <c r="A451" s="35"/>
      <c r="B451" s="22">
        <v>60</v>
      </c>
      <c r="C451" s="51" t="s">
        <v>90</v>
      </c>
      <c r="D451" s="114">
        <f>SUM(D452)</f>
        <v>0</v>
      </c>
      <c r="E451" s="187">
        <f>SUM(E452)</f>
        <v>10.85</v>
      </c>
      <c r="F451" s="163">
        <f t="shared" si="14"/>
        <v>-10.85</v>
      </c>
      <c r="G451" s="165"/>
    </row>
    <row r="452" spans="1:8" x14ac:dyDescent="0.2">
      <c r="A452" s="35"/>
      <c r="B452" s="20">
        <v>608</v>
      </c>
      <c r="C452" s="54" t="s">
        <v>154</v>
      </c>
      <c r="D452" s="113">
        <v>0</v>
      </c>
      <c r="E452" s="124">
        <v>10.85</v>
      </c>
      <c r="F452" s="168">
        <f t="shared" si="14"/>
        <v>-10.85</v>
      </c>
      <c r="G452" s="165"/>
    </row>
    <row r="453" spans="1:8" x14ac:dyDescent="0.2">
      <c r="A453" s="35"/>
      <c r="B453" s="7">
        <v>15</v>
      </c>
      <c r="C453" s="50" t="s">
        <v>283</v>
      </c>
      <c r="D453" s="114">
        <f>SUM(D454)</f>
        <v>7236</v>
      </c>
      <c r="E453" s="139">
        <f>SUM(E454)</f>
        <v>7236</v>
      </c>
      <c r="F453" s="163">
        <f t="shared" si="14"/>
        <v>0</v>
      </c>
      <c r="G453" s="179">
        <f t="shared" si="13"/>
        <v>1</v>
      </c>
    </row>
    <row r="454" spans="1:8" x14ac:dyDescent="0.2">
      <c r="A454" s="35"/>
      <c r="B454" s="5">
        <v>1551</v>
      </c>
      <c r="C454" s="49" t="s">
        <v>255</v>
      </c>
      <c r="D454" s="113">
        <f>SUM(D455)</f>
        <v>7236</v>
      </c>
      <c r="E454" s="149">
        <f>SUM(E455)</f>
        <v>7236</v>
      </c>
      <c r="F454" s="168">
        <f t="shared" si="14"/>
        <v>0</v>
      </c>
      <c r="G454" s="165">
        <f t="shared" si="13"/>
        <v>1</v>
      </c>
    </row>
    <row r="455" spans="1:8" ht="25.5" x14ac:dyDescent="0.2">
      <c r="A455" s="35"/>
      <c r="B455" s="5"/>
      <c r="C455" s="65" t="s">
        <v>335</v>
      </c>
      <c r="D455" s="113">
        <v>7236</v>
      </c>
      <c r="E455" s="124">
        <v>7236</v>
      </c>
      <c r="F455" s="168">
        <f t="shared" si="14"/>
        <v>0</v>
      </c>
      <c r="G455" s="165">
        <f t="shared" si="13"/>
        <v>1</v>
      </c>
    </row>
    <row r="456" spans="1:8" x14ac:dyDescent="0.2">
      <c r="A456" s="33" t="s">
        <v>11</v>
      </c>
      <c r="B456" s="7" t="s">
        <v>442</v>
      </c>
      <c r="C456" s="50"/>
      <c r="D456" s="114">
        <f>SUM(D457+D480+D497)</f>
        <v>56290</v>
      </c>
      <c r="E456" s="139">
        <f>SUM(E457+E480+E497)</f>
        <v>37734.75</v>
      </c>
      <c r="F456" s="163">
        <f t="shared" si="14"/>
        <v>18555.25</v>
      </c>
      <c r="G456" s="179">
        <f>SUM(E456/D456)</f>
        <v>0.67036329721087229</v>
      </c>
    </row>
    <row r="457" spans="1:8" s="6" customFormat="1" x14ac:dyDescent="0.2">
      <c r="A457" s="33" t="s">
        <v>11</v>
      </c>
      <c r="B457" s="9" t="s">
        <v>0</v>
      </c>
      <c r="C457" s="74"/>
      <c r="D457" s="114">
        <f>SUM(D458+D459+D465+D476)</f>
        <v>44861</v>
      </c>
      <c r="E457" s="139">
        <f>SUM(E458+E459+E465+E476)</f>
        <v>25719.940000000002</v>
      </c>
      <c r="F457" s="163">
        <f t="shared" si="14"/>
        <v>19141.059999999998</v>
      </c>
      <c r="G457" s="179">
        <f>SUM(E457/D457)</f>
        <v>0.57332515993847666</v>
      </c>
      <c r="H457" s="152"/>
    </row>
    <row r="458" spans="1:8" s="6" customFormat="1" x14ac:dyDescent="0.2">
      <c r="A458" s="33"/>
      <c r="B458" s="24">
        <v>452</v>
      </c>
      <c r="C458" s="69" t="s">
        <v>153</v>
      </c>
      <c r="D458" s="114">
        <v>150</v>
      </c>
      <c r="E458" s="126">
        <v>150</v>
      </c>
      <c r="F458" s="163">
        <f t="shared" si="14"/>
        <v>0</v>
      </c>
      <c r="G458" s="179">
        <f t="shared" si="13"/>
        <v>1</v>
      </c>
    </row>
    <row r="459" spans="1:8" s="6" customFormat="1" x14ac:dyDescent="0.2">
      <c r="A459" s="33"/>
      <c r="B459" s="7">
        <v>50</v>
      </c>
      <c r="C459" s="50" t="s">
        <v>23</v>
      </c>
      <c r="D459" s="114">
        <f>SUM(D460+D463+D464)</f>
        <v>31259</v>
      </c>
      <c r="E459" s="139">
        <f>SUM(E460+E463+E464)</f>
        <v>22461.190000000002</v>
      </c>
      <c r="F459" s="163">
        <f t="shared" si="14"/>
        <v>8797.8099999999977</v>
      </c>
      <c r="G459" s="179">
        <f>SUM(E459/D459)</f>
        <v>0.71855113727246556</v>
      </c>
    </row>
    <row r="460" spans="1:8" s="6" customFormat="1" x14ac:dyDescent="0.2">
      <c r="A460" s="33"/>
      <c r="B460" s="5">
        <v>500</v>
      </c>
      <c r="C460" s="49" t="s">
        <v>228</v>
      </c>
      <c r="D460" s="113">
        <f>SUM(D461:D462)</f>
        <v>22140</v>
      </c>
      <c r="E460" s="149">
        <f>SUM(E461:E462)</f>
        <v>16032.16</v>
      </c>
      <c r="F460" s="168">
        <f t="shared" si="14"/>
        <v>6107.84</v>
      </c>
      <c r="G460" s="165">
        <f t="shared" si="13"/>
        <v>0.72412646793134594</v>
      </c>
    </row>
    <row r="461" spans="1:8" s="6" customFormat="1" x14ac:dyDescent="0.2">
      <c r="A461" s="33"/>
      <c r="B461" s="5">
        <v>5002</v>
      </c>
      <c r="C461" s="49" t="s">
        <v>236</v>
      </c>
      <c r="D461" s="113">
        <v>22140</v>
      </c>
      <c r="E461" s="124">
        <v>16002.16</v>
      </c>
      <c r="F461" s="168">
        <f t="shared" si="14"/>
        <v>6137.84</v>
      </c>
      <c r="G461" s="165">
        <f t="shared" si="13"/>
        <v>0.72277145438121049</v>
      </c>
    </row>
    <row r="462" spans="1:8" s="6" customFormat="1" x14ac:dyDescent="0.2">
      <c r="A462" s="33"/>
      <c r="B462" s="5">
        <v>5005</v>
      </c>
      <c r="C462" s="49" t="s">
        <v>282</v>
      </c>
      <c r="D462" s="113">
        <v>0</v>
      </c>
      <c r="E462" s="124">
        <v>30</v>
      </c>
      <c r="F462" s="168">
        <f t="shared" si="14"/>
        <v>-30</v>
      </c>
      <c r="G462" s="165"/>
    </row>
    <row r="463" spans="1:8" s="6" customFormat="1" x14ac:dyDescent="0.2">
      <c r="A463" s="33"/>
      <c r="B463" s="5">
        <v>505</v>
      </c>
      <c r="C463" s="49" t="s">
        <v>94</v>
      </c>
      <c r="D463" s="113">
        <v>945</v>
      </c>
      <c r="E463" s="124">
        <v>632.11</v>
      </c>
      <c r="F463" s="168">
        <f t="shared" si="14"/>
        <v>312.89</v>
      </c>
      <c r="G463" s="165">
        <f t="shared" si="13"/>
        <v>0.66889947089947088</v>
      </c>
    </row>
    <row r="464" spans="1:8" s="6" customFormat="1" x14ac:dyDescent="0.2">
      <c r="A464" s="33"/>
      <c r="B464" s="5">
        <v>506</v>
      </c>
      <c r="C464" s="49" t="s">
        <v>229</v>
      </c>
      <c r="D464" s="113">
        <v>8174</v>
      </c>
      <c r="E464" s="124">
        <v>5796.92</v>
      </c>
      <c r="F464" s="168">
        <f t="shared" si="14"/>
        <v>2377.08</v>
      </c>
      <c r="G464" s="165">
        <f t="shared" si="13"/>
        <v>0.7091901149987766</v>
      </c>
    </row>
    <row r="465" spans="1:7" s="6" customFormat="1" x14ac:dyDescent="0.2">
      <c r="A465" s="33"/>
      <c r="B465" s="7">
        <v>55</v>
      </c>
      <c r="C465" s="50" t="s">
        <v>24</v>
      </c>
      <c r="D465" s="114">
        <f>SUM(D466:D475)</f>
        <v>5252</v>
      </c>
      <c r="E465" s="139">
        <f>SUM(E466:E475)</f>
        <v>3108.7500000000005</v>
      </c>
      <c r="F465" s="163">
        <f t="shared" si="14"/>
        <v>2143.2499999999995</v>
      </c>
      <c r="G465" s="179">
        <f t="shared" si="13"/>
        <v>0.59191736481340451</v>
      </c>
    </row>
    <row r="466" spans="1:7" s="6" customFormat="1" x14ac:dyDescent="0.2">
      <c r="A466" s="33"/>
      <c r="B466" s="5">
        <v>5500</v>
      </c>
      <c r="C466" s="49" t="s">
        <v>25</v>
      </c>
      <c r="D466" s="113">
        <v>260</v>
      </c>
      <c r="E466" s="124">
        <v>163.86</v>
      </c>
      <c r="F466" s="168">
        <f t="shared" si="14"/>
        <v>96.139999999999986</v>
      </c>
      <c r="G466" s="165">
        <f t="shared" si="13"/>
        <v>0.63023076923076926</v>
      </c>
    </row>
    <row r="467" spans="1:7" s="6" customFormat="1" x14ac:dyDescent="0.2">
      <c r="A467" s="33"/>
      <c r="B467" s="5">
        <v>5503</v>
      </c>
      <c r="C467" s="49" t="s">
        <v>26</v>
      </c>
      <c r="D467" s="113">
        <v>50</v>
      </c>
      <c r="E467" s="124">
        <v>35</v>
      </c>
      <c r="F467" s="168">
        <f t="shared" si="14"/>
        <v>15</v>
      </c>
      <c r="G467" s="165">
        <f t="shared" si="13"/>
        <v>0.7</v>
      </c>
    </row>
    <row r="468" spans="1:7" s="6" customFormat="1" x14ac:dyDescent="0.2">
      <c r="A468" s="33"/>
      <c r="B468" s="5">
        <v>5504</v>
      </c>
      <c r="C468" s="49" t="s">
        <v>27</v>
      </c>
      <c r="D468" s="113">
        <v>70</v>
      </c>
      <c r="E468" s="124">
        <v>129.16999999999999</v>
      </c>
      <c r="F468" s="168">
        <f t="shared" si="14"/>
        <v>-59.169999999999987</v>
      </c>
      <c r="G468" s="165">
        <f t="shared" si="13"/>
        <v>1.8452857142857142</v>
      </c>
    </row>
    <row r="469" spans="1:7" s="6" customFormat="1" x14ac:dyDescent="0.2">
      <c r="A469" s="33"/>
      <c r="B469" s="5">
        <v>5511</v>
      </c>
      <c r="C469" s="49" t="s">
        <v>230</v>
      </c>
      <c r="D469" s="113">
        <v>2750</v>
      </c>
      <c r="E469" s="124">
        <v>1373.45</v>
      </c>
      <c r="F469" s="168">
        <f t="shared" si="14"/>
        <v>1376.55</v>
      </c>
      <c r="G469" s="165">
        <f t="shared" si="13"/>
        <v>0.49943636363636368</v>
      </c>
    </row>
    <row r="470" spans="1:7" s="6" customFormat="1" x14ac:dyDescent="0.2">
      <c r="A470" s="33"/>
      <c r="B470" s="5">
        <v>5513</v>
      </c>
      <c r="C470" s="49" t="s">
        <v>28</v>
      </c>
      <c r="D470" s="113">
        <v>300</v>
      </c>
      <c r="E470" s="124">
        <v>436.28</v>
      </c>
      <c r="F470" s="168">
        <f t="shared" si="14"/>
        <v>-136.27999999999997</v>
      </c>
      <c r="G470" s="165">
        <f t="shared" si="13"/>
        <v>1.4542666666666666</v>
      </c>
    </row>
    <row r="471" spans="1:7" s="6" customFormat="1" x14ac:dyDescent="0.2">
      <c r="A471" s="33"/>
      <c r="B471" s="5">
        <v>5514</v>
      </c>
      <c r="C471" s="49" t="s">
        <v>231</v>
      </c>
      <c r="D471" s="113">
        <v>1012</v>
      </c>
      <c r="E471" s="124">
        <v>416.26</v>
      </c>
      <c r="F471" s="168">
        <f t="shared" si="14"/>
        <v>595.74</v>
      </c>
      <c r="G471" s="165">
        <f t="shared" si="13"/>
        <v>0.41132411067193675</v>
      </c>
    </row>
    <row r="472" spans="1:7" s="6" customFormat="1" x14ac:dyDescent="0.2">
      <c r="A472" s="33"/>
      <c r="B472" s="5">
        <v>5515</v>
      </c>
      <c r="C472" s="49" t="s">
        <v>29</v>
      </c>
      <c r="D472" s="113">
        <v>0</v>
      </c>
      <c r="E472" s="124">
        <v>26.17</v>
      </c>
      <c r="F472" s="168">
        <f t="shared" si="14"/>
        <v>-26.17</v>
      </c>
      <c r="G472" s="165"/>
    </row>
    <row r="473" spans="1:7" s="6" customFormat="1" x14ac:dyDescent="0.2">
      <c r="A473" s="33"/>
      <c r="B473" s="5">
        <v>5522</v>
      </c>
      <c r="C473" s="49" t="s">
        <v>95</v>
      </c>
      <c r="D473" s="113">
        <v>10</v>
      </c>
      <c r="E473" s="124">
        <v>0</v>
      </c>
      <c r="F473" s="168">
        <f t="shared" si="14"/>
        <v>10</v>
      </c>
      <c r="G473" s="165">
        <f t="shared" si="13"/>
        <v>0</v>
      </c>
    </row>
    <row r="474" spans="1:7" s="6" customFormat="1" x14ac:dyDescent="0.2">
      <c r="A474" s="33"/>
      <c r="B474" s="5">
        <v>5525</v>
      </c>
      <c r="C474" s="49" t="s">
        <v>46</v>
      </c>
      <c r="D474" s="113">
        <v>600</v>
      </c>
      <c r="E474" s="124">
        <v>477.86</v>
      </c>
      <c r="F474" s="168">
        <f t="shared" si="14"/>
        <v>122.13999999999999</v>
      </c>
      <c r="G474" s="165">
        <f t="shared" si="13"/>
        <v>0.79643333333333333</v>
      </c>
    </row>
    <row r="475" spans="1:7" s="6" customFormat="1" x14ac:dyDescent="0.2">
      <c r="A475" s="33"/>
      <c r="B475" s="5">
        <v>5540</v>
      </c>
      <c r="C475" s="49" t="s">
        <v>252</v>
      </c>
      <c r="D475" s="113">
        <v>200</v>
      </c>
      <c r="E475" s="124">
        <v>50.7</v>
      </c>
      <c r="F475" s="168">
        <f t="shared" si="14"/>
        <v>149.30000000000001</v>
      </c>
      <c r="G475" s="165">
        <f t="shared" si="13"/>
        <v>0.2535</v>
      </c>
    </row>
    <row r="476" spans="1:7" s="6" customFormat="1" x14ac:dyDescent="0.2">
      <c r="A476" s="33"/>
      <c r="B476" s="7">
        <v>15</v>
      </c>
      <c r="C476" s="50" t="s">
        <v>283</v>
      </c>
      <c r="D476" s="114">
        <f>SUM(D477)</f>
        <v>8200</v>
      </c>
      <c r="E476" s="139">
        <f>SUM(E477)</f>
        <v>0</v>
      </c>
      <c r="F476" s="163">
        <f t="shared" si="14"/>
        <v>8200</v>
      </c>
      <c r="G476" s="179">
        <f t="shared" si="13"/>
        <v>0</v>
      </c>
    </row>
    <row r="477" spans="1:7" s="6" customFormat="1" x14ac:dyDescent="0.2">
      <c r="A477" s="33"/>
      <c r="B477" s="5">
        <v>1551</v>
      </c>
      <c r="C477" s="49" t="s">
        <v>255</v>
      </c>
      <c r="D477" s="113">
        <f>SUM(D478:D479)</f>
        <v>8200</v>
      </c>
      <c r="E477" s="149">
        <f>SUM(E478:E479)</f>
        <v>0</v>
      </c>
      <c r="F477" s="168">
        <f t="shared" si="14"/>
        <v>8200</v>
      </c>
      <c r="G477" s="165">
        <f t="shared" si="13"/>
        <v>0</v>
      </c>
    </row>
    <row r="478" spans="1:7" s="6" customFormat="1" ht="25.5" x14ac:dyDescent="0.2">
      <c r="A478" s="33"/>
      <c r="B478" s="5"/>
      <c r="C478" s="65" t="s">
        <v>336</v>
      </c>
      <c r="D478" s="113">
        <v>4200</v>
      </c>
      <c r="E478" s="124">
        <v>0</v>
      </c>
      <c r="F478" s="168">
        <f t="shared" si="14"/>
        <v>4200</v>
      </c>
      <c r="G478" s="165">
        <f t="shared" si="13"/>
        <v>0</v>
      </c>
    </row>
    <row r="479" spans="1:7" s="6" customFormat="1" ht="25.5" x14ac:dyDescent="0.2">
      <c r="A479" s="33"/>
      <c r="B479" s="5"/>
      <c r="C479" s="65" t="s">
        <v>337</v>
      </c>
      <c r="D479" s="113">
        <v>4000</v>
      </c>
      <c r="E479" s="124">
        <v>0</v>
      </c>
      <c r="F479" s="168">
        <f t="shared" si="14"/>
        <v>4000</v>
      </c>
      <c r="G479" s="165">
        <f t="shared" si="13"/>
        <v>0</v>
      </c>
    </row>
    <row r="480" spans="1:7" s="6" customFormat="1" x14ac:dyDescent="0.2">
      <c r="A480" s="33" t="s">
        <v>11</v>
      </c>
      <c r="B480" s="9" t="s">
        <v>406</v>
      </c>
      <c r="C480" s="74"/>
      <c r="D480" s="91">
        <f>SUM(D481+D484+D487+D493)</f>
        <v>9989</v>
      </c>
      <c r="E480" s="126">
        <f>SUM(E481+E484+E487+E493)</f>
        <v>10604.810000000001</v>
      </c>
      <c r="F480" s="163">
        <f t="shared" si="14"/>
        <v>-615.81000000000131</v>
      </c>
      <c r="G480" s="179">
        <f t="shared" si="13"/>
        <v>1.0616488136950648</v>
      </c>
    </row>
    <row r="481" spans="1:7" s="6" customFormat="1" x14ac:dyDescent="0.2">
      <c r="A481" s="33"/>
      <c r="B481" s="7">
        <v>50</v>
      </c>
      <c r="C481" s="50" t="s">
        <v>23</v>
      </c>
      <c r="D481" s="154">
        <f>SUM(D482+D483)</f>
        <v>0</v>
      </c>
      <c r="E481" s="191">
        <f>SUM(E482+E483)</f>
        <v>89.87</v>
      </c>
      <c r="F481" s="163">
        <f t="shared" si="14"/>
        <v>-89.87</v>
      </c>
      <c r="G481" s="165"/>
    </row>
    <row r="482" spans="1:7" s="6" customFormat="1" x14ac:dyDescent="0.2">
      <c r="A482" s="33"/>
      <c r="B482" s="5">
        <v>505</v>
      </c>
      <c r="C482" s="49" t="s">
        <v>94</v>
      </c>
      <c r="D482" s="153">
        <v>0</v>
      </c>
      <c r="E482" s="124">
        <v>44.05</v>
      </c>
      <c r="F482" s="168">
        <f t="shared" si="14"/>
        <v>-44.05</v>
      </c>
      <c r="G482" s="165"/>
    </row>
    <row r="483" spans="1:7" s="6" customFormat="1" x14ac:dyDescent="0.2">
      <c r="A483" s="33"/>
      <c r="B483" s="5">
        <v>506</v>
      </c>
      <c r="C483" s="49" t="s">
        <v>229</v>
      </c>
      <c r="D483" s="153">
        <v>0</v>
      </c>
      <c r="E483" s="124">
        <v>45.82</v>
      </c>
      <c r="F483" s="168">
        <f t="shared" si="14"/>
        <v>-45.82</v>
      </c>
      <c r="G483" s="165"/>
    </row>
    <row r="484" spans="1:7" s="6" customFormat="1" x14ac:dyDescent="0.2">
      <c r="A484" s="33"/>
      <c r="B484" s="7">
        <v>55</v>
      </c>
      <c r="C484" s="50" t="s">
        <v>24</v>
      </c>
      <c r="D484" s="154">
        <f>SUM(D485)</f>
        <v>5704</v>
      </c>
      <c r="E484" s="191">
        <f>SUM(E485)</f>
        <v>6163.55</v>
      </c>
      <c r="F484" s="163">
        <f t="shared" si="14"/>
        <v>-459.55000000000018</v>
      </c>
      <c r="G484" s="179">
        <f t="shared" si="13"/>
        <v>1.0805662692847124</v>
      </c>
    </row>
    <row r="485" spans="1:7" s="6" customFormat="1" x14ac:dyDescent="0.2">
      <c r="A485" s="33"/>
      <c r="B485" s="5">
        <v>5525</v>
      </c>
      <c r="C485" s="49" t="s">
        <v>46</v>
      </c>
      <c r="D485" s="153">
        <v>5704</v>
      </c>
      <c r="E485" s="192">
        <v>6163.55</v>
      </c>
      <c r="F485" s="168">
        <f t="shared" si="14"/>
        <v>-459.55000000000018</v>
      </c>
      <c r="G485" s="165">
        <f t="shared" si="13"/>
        <v>1.0805662692847124</v>
      </c>
    </row>
    <row r="486" spans="1:7" s="6" customFormat="1" ht="38.25" x14ac:dyDescent="0.2">
      <c r="A486" s="33"/>
      <c r="B486" s="160" t="s">
        <v>457</v>
      </c>
      <c r="C486" s="54" t="s">
        <v>408</v>
      </c>
      <c r="D486" s="92">
        <f>SUM(D481+D484)</f>
        <v>5704</v>
      </c>
      <c r="E486" s="124">
        <f>SUM(E481+E484)</f>
        <v>6253.42</v>
      </c>
      <c r="F486" s="168">
        <f t="shared" si="14"/>
        <v>-549.42000000000007</v>
      </c>
      <c r="G486" s="165">
        <f t="shared" si="13"/>
        <v>1.0963218793828893</v>
      </c>
    </row>
    <row r="487" spans="1:7" s="6" customFormat="1" x14ac:dyDescent="0.2">
      <c r="A487" s="33"/>
      <c r="B487" s="7">
        <v>55</v>
      </c>
      <c r="C487" s="50" t="s">
        <v>24</v>
      </c>
      <c r="D487" s="154">
        <f>SUM(D488)</f>
        <v>2910</v>
      </c>
      <c r="E487" s="191">
        <f>SUM(E488)</f>
        <v>3081.77</v>
      </c>
      <c r="F487" s="163">
        <f t="shared" si="14"/>
        <v>-171.76999999999998</v>
      </c>
      <c r="G487" s="179">
        <f t="shared" si="13"/>
        <v>1.0590274914089346</v>
      </c>
    </row>
    <row r="488" spans="1:7" s="6" customFormat="1" x14ac:dyDescent="0.2">
      <c r="A488" s="33"/>
      <c r="B488" s="5">
        <v>5525</v>
      </c>
      <c r="C488" s="49" t="s">
        <v>46</v>
      </c>
      <c r="D488" s="113">
        <f>SUM(D489:D492)</f>
        <v>2910</v>
      </c>
      <c r="E488" s="186">
        <f>SUM(E489:E492)</f>
        <v>3081.77</v>
      </c>
      <c r="F488" s="168">
        <f t="shared" si="14"/>
        <v>-171.76999999999998</v>
      </c>
      <c r="G488" s="165">
        <f t="shared" si="13"/>
        <v>1.0590274914089346</v>
      </c>
    </row>
    <row r="489" spans="1:7" s="6" customFormat="1" ht="51" x14ac:dyDescent="0.2">
      <c r="A489" s="33"/>
      <c r="B489" s="160"/>
      <c r="C489" s="65" t="s">
        <v>495</v>
      </c>
      <c r="D489" s="113">
        <v>2460</v>
      </c>
      <c r="E489" s="124">
        <v>2393.77</v>
      </c>
      <c r="F489" s="168">
        <f t="shared" si="14"/>
        <v>66.230000000000018</v>
      </c>
      <c r="G489" s="165">
        <f t="shared" si="13"/>
        <v>0.97307723577235772</v>
      </c>
    </row>
    <row r="490" spans="1:7" s="6" customFormat="1" ht="25.5" x14ac:dyDescent="0.2">
      <c r="A490" s="33"/>
      <c r="B490" s="160"/>
      <c r="C490" s="65" t="s">
        <v>546</v>
      </c>
      <c r="D490" s="113">
        <v>450</v>
      </c>
      <c r="E490" s="124">
        <v>150</v>
      </c>
      <c r="F490" s="168">
        <f t="shared" si="14"/>
        <v>300</v>
      </c>
      <c r="G490" s="165">
        <f t="shared" si="13"/>
        <v>0.33333333333333331</v>
      </c>
    </row>
    <row r="491" spans="1:7" s="6" customFormat="1" ht="25.5" x14ac:dyDescent="0.2">
      <c r="A491" s="33"/>
      <c r="B491" s="160" t="s">
        <v>573</v>
      </c>
      <c r="C491" s="65" t="s">
        <v>571</v>
      </c>
      <c r="D491" s="113">
        <v>0</v>
      </c>
      <c r="E491" s="124">
        <v>338</v>
      </c>
      <c r="F491" s="168">
        <f t="shared" si="14"/>
        <v>-338</v>
      </c>
      <c r="G491" s="165"/>
    </row>
    <row r="492" spans="1:7" s="6" customFormat="1" ht="38.25" x14ac:dyDescent="0.2">
      <c r="A492" s="33"/>
      <c r="B492" s="160" t="s">
        <v>574</v>
      </c>
      <c r="C492" s="65" t="s">
        <v>572</v>
      </c>
      <c r="D492" s="113">
        <v>0</v>
      </c>
      <c r="E492" s="124">
        <v>200</v>
      </c>
      <c r="F492" s="168">
        <f t="shared" si="14"/>
        <v>-200</v>
      </c>
      <c r="G492" s="165"/>
    </row>
    <row r="493" spans="1:7" s="6" customFormat="1" x14ac:dyDescent="0.2">
      <c r="A493" s="33"/>
      <c r="B493" s="7">
        <v>55</v>
      </c>
      <c r="C493" s="50" t="s">
        <v>24</v>
      </c>
      <c r="D493" s="91">
        <f>SUM(D494:D495)</f>
        <v>1375</v>
      </c>
      <c r="E493" s="126">
        <f>SUM(E494:E495)</f>
        <v>1269.6199999999999</v>
      </c>
      <c r="F493" s="163">
        <f t="shared" si="14"/>
        <v>105.38000000000011</v>
      </c>
      <c r="G493" s="179">
        <f t="shared" si="13"/>
        <v>0.92335999999999996</v>
      </c>
    </row>
    <row r="494" spans="1:7" x14ac:dyDescent="0.2">
      <c r="A494" s="35"/>
      <c r="B494" s="5">
        <v>5515</v>
      </c>
      <c r="C494" s="49" t="s">
        <v>29</v>
      </c>
      <c r="D494" s="113">
        <v>715</v>
      </c>
      <c r="E494" s="124">
        <v>255</v>
      </c>
      <c r="F494" s="168">
        <f t="shared" si="14"/>
        <v>460</v>
      </c>
      <c r="G494" s="165">
        <f t="shared" si="13"/>
        <v>0.35664335664335667</v>
      </c>
    </row>
    <row r="495" spans="1:7" s="6" customFormat="1" x14ac:dyDescent="0.2">
      <c r="A495" s="33"/>
      <c r="B495" s="5">
        <v>5525</v>
      </c>
      <c r="C495" s="49" t="s">
        <v>46</v>
      </c>
      <c r="D495" s="113">
        <v>660</v>
      </c>
      <c r="E495" s="124">
        <v>1014.62</v>
      </c>
      <c r="F495" s="168">
        <f t="shared" si="14"/>
        <v>-354.62</v>
      </c>
      <c r="G495" s="165">
        <f t="shared" si="13"/>
        <v>1.5373030303030304</v>
      </c>
    </row>
    <row r="496" spans="1:7" s="6" customFormat="1" ht="25.5" x14ac:dyDescent="0.2">
      <c r="A496" s="33"/>
      <c r="B496" s="160"/>
      <c r="C496" s="65" t="s">
        <v>547</v>
      </c>
      <c r="D496" s="92">
        <f>SUM(D494:D495)</f>
        <v>1375</v>
      </c>
      <c r="E496" s="124">
        <f>SUM(E494:E495)</f>
        <v>1269.6199999999999</v>
      </c>
      <c r="F496" s="168">
        <f t="shared" si="14"/>
        <v>105.38000000000011</v>
      </c>
      <c r="G496" s="165">
        <f t="shared" si="13"/>
        <v>0.92335999999999996</v>
      </c>
    </row>
    <row r="497" spans="1:7" x14ac:dyDescent="0.2">
      <c r="A497" s="33" t="s">
        <v>11</v>
      </c>
      <c r="B497" s="9" t="s">
        <v>199</v>
      </c>
      <c r="C497" s="74"/>
      <c r="D497" s="114">
        <f>SUM(D498)</f>
        <v>1440</v>
      </c>
      <c r="E497" s="139">
        <f>SUM(E498)</f>
        <v>1410</v>
      </c>
      <c r="F497" s="163">
        <f t="shared" si="14"/>
        <v>30</v>
      </c>
      <c r="G497" s="179">
        <f t="shared" si="13"/>
        <v>0.97916666666666663</v>
      </c>
    </row>
    <row r="498" spans="1:7" s="6" customFormat="1" x14ac:dyDescent="0.2">
      <c r="A498" s="33"/>
      <c r="B498" s="7">
        <v>55</v>
      </c>
      <c r="C498" s="50" t="s">
        <v>24</v>
      </c>
      <c r="D498" s="114">
        <f>SUM(D499:D499)</f>
        <v>1440</v>
      </c>
      <c r="E498" s="139">
        <f>SUM(E499:E499)</f>
        <v>1410</v>
      </c>
      <c r="F498" s="163">
        <f t="shared" si="14"/>
        <v>30</v>
      </c>
      <c r="G498" s="179">
        <f t="shared" si="13"/>
        <v>0.97916666666666663</v>
      </c>
    </row>
    <row r="499" spans="1:7" s="6" customFormat="1" x14ac:dyDescent="0.2">
      <c r="A499" s="33"/>
      <c r="B499" s="5">
        <v>5525</v>
      </c>
      <c r="C499" s="49" t="s">
        <v>46</v>
      </c>
      <c r="D499" s="113">
        <v>1440</v>
      </c>
      <c r="E499" s="124">
        <v>1410</v>
      </c>
      <c r="F499" s="168">
        <f t="shared" si="14"/>
        <v>30</v>
      </c>
      <c r="G499" s="165">
        <f t="shared" si="13"/>
        <v>0.97916666666666663</v>
      </c>
    </row>
    <row r="500" spans="1:7" s="6" customFormat="1" x14ac:dyDescent="0.2">
      <c r="A500" s="33" t="s">
        <v>72</v>
      </c>
      <c r="B500" s="7" t="s">
        <v>465</v>
      </c>
      <c r="C500" s="49"/>
      <c r="D500" s="114">
        <f>SUM(D501+D508)</f>
        <v>37455</v>
      </c>
      <c r="E500" s="187">
        <f>SUM(E501+E508)</f>
        <v>21441.360000000001</v>
      </c>
      <c r="F500" s="163">
        <f t="shared" si="14"/>
        <v>16013.64</v>
      </c>
      <c r="G500" s="179">
        <f t="shared" si="13"/>
        <v>0.57245654785742894</v>
      </c>
    </row>
    <row r="501" spans="1:7" s="8" customFormat="1" x14ac:dyDescent="0.2">
      <c r="A501" s="33" t="s">
        <v>72</v>
      </c>
      <c r="B501" s="7" t="s">
        <v>200</v>
      </c>
      <c r="C501" s="72"/>
      <c r="D501" s="114">
        <f>SUM(D502+D506)</f>
        <v>9171</v>
      </c>
      <c r="E501" s="139">
        <f>SUM(E502+E506)</f>
        <v>7489.75</v>
      </c>
      <c r="F501" s="163">
        <f t="shared" si="14"/>
        <v>1681.25</v>
      </c>
      <c r="G501" s="179">
        <f t="shared" si="13"/>
        <v>0.81667757060298762</v>
      </c>
    </row>
    <row r="502" spans="1:7" s="6" customFormat="1" x14ac:dyDescent="0.2">
      <c r="A502" s="33"/>
      <c r="B502" s="7">
        <v>50</v>
      </c>
      <c r="C502" s="50" t="s">
        <v>23</v>
      </c>
      <c r="D502" s="114">
        <f>SUM(D503+D505)</f>
        <v>3956</v>
      </c>
      <c r="E502" s="139">
        <f>SUM(E503+E505)</f>
        <v>3295.64</v>
      </c>
      <c r="F502" s="163">
        <f t="shared" si="14"/>
        <v>660.36000000000013</v>
      </c>
      <c r="G502" s="179">
        <f t="shared" si="13"/>
        <v>0.83307381193124364</v>
      </c>
    </row>
    <row r="503" spans="1:7" s="6" customFormat="1" x14ac:dyDescent="0.2">
      <c r="A503" s="33"/>
      <c r="B503" s="5">
        <v>500</v>
      </c>
      <c r="C503" s="49" t="s">
        <v>228</v>
      </c>
      <c r="D503" s="113">
        <f>SUM(D504)</f>
        <v>2952</v>
      </c>
      <c r="E503" s="149">
        <f>SUM(E504)</f>
        <v>2452.85</v>
      </c>
      <c r="F503" s="168">
        <f t="shared" si="14"/>
        <v>499.15000000000009</v>
      </c>
      <c r="G503" s="165">
        <f t="shared" si="13"/>
        <v>0.83091124661246607</v>
      </c>
    </row>
    <row r="504" spans="1:7" s="6" customFormat="1" x14ac:dyDescent="0.2">
      <c r="A504" s="33"/>
      <c r="B504" s="5">
        <v>5002</v>
      </c>
      <c r="C504" s="49" t="s">
        <v>236</v>
      </c>
      <c r="D504" s="113">
        <v>2952</v>
      </c>
      <c r="E504" s="124">
        <v>2452.85</v>
      </c>
      <c r="F504" s="168">
        <f t="shared" si="14"/>
        <v>499.15000000000009</v>
      </c>
      <c r="G504" s="165">
        <f t="shared" si="13"/>
        <v>0.83091124661246607</v>
      </c>
    </row>
    <row r="505" spans="1:7" s="6" customFormat="1" x14ac:dyDescent="0.2">
      <c r="A505" s="33"/>
      <c r="B505" s="5">
        <v>506</v>
      </c>
      <c r="C505" s="49" t="s">
        <v>229</v>
      </c>
      <c r="D505" s="113">
        <v>1004</v>
      </c>
      <c r="E505" s="124">
        <v>842.79</v>
      </c>
      <c r="F505" s="168">
        <f t="shared" si="14"/>
        <v>161.21000000000004</v>
      </c>
      <c r="G505" s="165">
        <f t="shared" si="13"/>
        <v>0.83943227091633466</v>
      </c>
    </row>
    <row r="506" spans="1:7" s="6" customFormat="1" x14ac:dyDescent="0.2">
      <c r="A506" s="33"/>
      <c r="B506" s="7">
        <v>55</v>
      </c>
      <c r="C506" s="50" t="s">
        <v>24</v>
      </c>
      <c r="D506" s="114">
        <f>SUM(D507)</f>
        <v>5215</v>
      </c>
      <c r="E506" s="139">
        <f>SUM(E507)</f>
        <v>4194.1099999999997</v>
      </c>
      <c r="F506" s="163">
        <f t="shared" si="14"/>
        <v>1020.8900000000003</v>
      </c>
      <c r="G506" s="179">
        <f t="shared" si="13"/>
        <v>0.80423969319271327</v>
      </c>
    </row>
    <row r="507" spans="1:7" s="6" customFormat="1" x14ac:dyDescent="0.2">
      <c r="A507" s="33"/>
      <c r="B507" s="5">
        <v>5511</v>
      </c>
      <c r="C507" s="49" t="s">
        <v>230</v>
      </c>
      <c r="D507" s="113">
        <v>5215</v>
      </c>
      <c r="E507" s="124">
        <v>4194.1099999999997</v>
      </c>
      <c r="F507" s="168">
        <f t="shared" si="14"/>
        <v>1020.8900000000003</v>
      </c>
      <c r="G507" s="165">
        <f t="shared" si="13"/>
        <v>0.80423969319271327</v>
      </c>
    </row>
    <row r="508" spans="1:7" s="6" customFormat="1" x14ac:dyDescent="0.2">
      <c r="A508" s="33" t="s">
        <v>72</v>
      </c>
      <c r="B508" s="7" t="s">
        <v>557</v>
      </c>
      <c r="C508" s="72"/>
      <c r="D508" s="114">
        <f t="shared" ref="D508:E508" si="15">SUM(D509)</f>
        <v>28284</v>
      </c>
      <c r="E508" s="187">
        <f t="shared" si="15"/>
        <v>13951.61</v>
      </c>
      <c r="F508" s="163">
        <f t="shared" si="14"/>
        <v>14332.39</v>
      </c>
      <c r="G508" s="179">
        <f t="shared" si="13"/>
        <v>0.49326863244237029</v>
      </c>
    </row>
    <row r="509" spans="1:7" s="6" customFormat="1" x14ac:dyDescent="0.2">
      <c r="A509" s="210"/>
      <c r="B509" s="7">
        <v>15</v>
      </c>
      <c r="C509" s="50" t="s">
        <v>283</v>
      </c>
      <c r="D509" s="114">
        <f>SUM(D510+D512)</f>
        <v>28284</v>
      </c>
      <c r="E509" s="187">
        <f>SUM(E510+E512)</f>
        <v>13951.61</v>
      </c>
      <c r="F509" s="163">
        <f>SUM(D509-E509)</f>
        <v>14332.39</v>
      </c>
      <c r="G509" s="179">
        <f t="shared" si="13"/>
        <v>0.49326863244237029</v>
      </c>
    </row>
    <row r="510" spans="1:7" s="6" customFormat="1" x14ac:dyDescent="0.2">
      <c r="A510" s="210"/>
      <c r="B510" s="5">
        <v>1551</v>
      </c>
      <c r="C510" s="49" t="s">
        <v>255</v>
      </c>
      <c r="D510" s="113">
        <f>SUM(D511)</f>
        <v>1800</v>
      </c>
      <c r="E510" s="186">
        <f>SUM(E511)</f>
        <v>3735</v>
      </c>
      <c r="F510" s="168">
        <f t="shared" si="14"/>
        <v>-1935</v>
      </c>
      <c r="G510" s="165">
        <f t="shared" si="13"/>
        <v>2.0750000000000002</v>
      </c>
    </row>
    <row r="511" spans="1:7" s="6" customFormat="1" ht="25.5" x14ac:dyDescent="0.2">
      <c r="A511" s="210" t="s">
        <v>529</v>
      </c>
      <c r="B511" s="5"/>
      <c r="C511" s="65" t="s">
        <v>464</v>
      </c>
      <c r="D511" s="113">
        <v>1800</v>
      </c>
      <c r="E511" s="124">
        <v>3735</v>
      </c>
      <c r="F511" s="168">
        <f t="shared" si="14"/>
        <v>-1935</v>
      </c>
      <c r="G511" s="165">
        <f t="shared" si="13"/>
        <v>2.0750000000000002</v>
      </c>
    </row>
    <row r="512" spans="1:7" ht="25.5" x14ac:dyDescent="0.2">
      <c r="A512" s="35"/>
      <c r="B512" s="5">
        <v>1554</v>
      </c>
      <c r="C512" s="54" t="s">
        <v>559</v>
      </c>
      <c r="D512" s="113">
        <f>SUM(D513)</f>
        <v>26484</v>
      </c>
      <c r="E512" s="186">
        <f>SUM(E513)</f>
        <v>10216.61</v>
      </c>
      <c r="F512" s="168">
        <f t="shared" si="14"/>
        <v>16267.39</v>
      </c>
      <c r="G512" s="165">
        <f t="shared" si="13"/>
        <v>0.38576536776921916</v>
      </c>
    </row>
    <row r="513" spans="1:7" s="6" customFormat="1" ht="25.5" x14ac:dyDescent="0.2">
      <c r="A513" s="33"/>
      <c r="B513" s="5"/>
      <c r="C513" s="65" t="s">
        <v>558</v>
      </c>
      <c r="D513" s="113">
        <v>26484</v>
      </c>
      <c r="E513" s="124">
        <v>10216.61</v>
      </c>
      <c r="F513" s="168">
        <f t="shared" si="14"/>
        <v>16267.39</v>
      </c>
      <c r="G513" s="165">
        <f t="shared" si="13"/>
        <v>0.38576536776921916</v>
      </c>
    </row>
    <row r="514" spans="1:7" s="6" customFormat="1" x14ac:dyDescent="0.2">
      <c r="A514" s="33" t="s">
        <v>124</v>
      </c>
      <c r="B514" s="7" t="s">
        <v>201</v>
      </c>
      <c r="C514" s="72"/>
      <c r="D514" s="114">
        <f>SUM(D515)</f>
        <v>85296</v>
      </c>
      <c r="E514" s="139">
        <f>SUM(E515)</f>
        <v>73717.600000000006</v>
      </c>
      <c r="F514" s="163">
        <f t="shared" si="14"/>
        <v>11578.399999999994</v>
      </c>
      <c r="G514" s="179">
        <f t="shared" si="13"/>
        <v>0.864256237103733</v>
      </c>
    </row>
    <row r="515" spans="1:7" s="6" customFormat="1" x14ac:dyDescent="0.2">
      <c r="A515" s="33"/>
      <c r="B515" s="21">
        <v>4500</v>
      </c>
      <c r="C515" s="52" t="s">
        <v>152</v>
      </c>
      <c r="D515" s="114">
        <f>SUM(D554+D563+D564+D566)</f>
        <v>85296</v>
      </c>
      <c r="E515" s="139">
        <f>SUM(E516:E564)</f>
        <v>73717.600000000006</v>
      </c>
      <c r="F515" s="163">
        <f>SUM(D515-E515)</f>
        <v>11578.399999999994</v>
      </c>
      <c r="G515" s="179">
        <f t="shared" si="13"/>
        <v>0.864256237103733</v>
      </c>
    </row>
    <row r="516" spans="1:7" s="6" customFormat="1" ht="25.5" x14ac:dyDescent="0.2">
      <c r="A516" s="33"/>
      <c r="B516" s="21"/>
      <c r="C516" s="53" t="s">
        <v>362</v>
      </c>
      <c r="D516" s="113">
        <v>325</v>
      </c>
      <c r="E516" s="149">
        <v>325</v>
      </c>
      <c r="F516" s="168">
        <f t="shared" si="14"/>
        <v>0</v>
      </c>
      <c r="G516" s="165">
        <f t="shared" si="13"/>
        <v>1</v>
      </c>
    </row>
    <row r="517" spans="1:7" s="6" customFormat="1" x14ac:dyDescent="0.2">
      <c r="A517" s="33"/>
      <c r="B517" s="21"/>
      <c r="C517" s="53" t="s">
        <v>363</v>
      </c>
      <c r="D517" s="113">
        <v>646</v>
      </c>
      <c r="E517" s="127">
        <v>646</v>
      </c>
      <c r="F517" s="168">
        <f t="shared" si="14"/>
        <v>0</v>
      </c>
      <c r="G517" s="165">
        <f t="shared" si="13"/>
        <v>1</v>
      </c>
    </row>
    <row r="518" spans="1:7" s="6" customFormat="1" x14ac:dyDescent="0.2">
      <c r="A518" s="33"/>
      <c r="B518" s="21"/>
      <c r="C518" s="53" t="s">
        <v>364</v>
      </c>
      <c r="D518" s="113">
        <v>300</v>
      </c>
      <c r="E518" s="127">
        <v>300</v>
      </c>
      <c r="F518" s="168">
        <f t="shared" si="14"/>
        <v>0</v>
      </c>
      <c r="G518" s="165">
        <f t="shared" si="13"/>
        <v>1</v>
      </c>
    </row>
    <row r="519" spans="1:7" s="6" customFormat="1" x14ac:dyDescent="0.2">
      <c r="A519" s="33"/>
      <c r="B519" s="21"/>
      <c r="C519" s="53" t="s">
        <v>365</v>
      </c>
      <c r="D519" s="113">
        <v>300</v>
      </c>
      <c r="E519" s="127">
        <v>300</v>
      </c>
      <c r="F519" s="168">
        <f t="shared" si="14"/>
        <v>0</v>
      </c>
      <c r="G519" s="165">
        <f t="shared" si="13"/>
        <v>1</v>
      </c>
    </row>
    <row r="520" spans="1:7" s="6" customFormat="1" x14ac:dyDescent="0.2">
      <c r="A520" s="33"/>
      <c r="B520" s="21"/>
      <c r="C520" s="53" t="s">
        <v>366</v>
      </c>
      <c r="D520" s="113">
        <v>500</v>
      </c>
      <c r="E520" s="127">
        <v>500</v>
      </c>
      <c r="F520" s="168">
        <f t="shared" si="14"/>
        <v>0</v>
      </c>
      <c r="G520" s="165">
        <f t="shared" si="13"/>
        <v>1</v>
      </c>
    </row>
    <row r="521" spans="1:7" s="6" customFormat="1" x14ac:dyDescent="0.2">
      <c r="A521" s="33"/>
      <c r="B521" s="21"/>
      <c r="C521" s="53" t="s">
        <v>367</v>
      </c>
      <c r="D521" s="113">
        <v>692</v>
      </c>
      <c r="E521" s="127">
        <v>692</v>
      </c>
      <c r="F521" s="168">
        <f t="shared" si="14"/>
        <v>0</v>
      </c>
      <c r="G521" s="165">
        <f t="shared" si="13"/>
        <v>1</v>
      </c>
    </row>
    <row r="522" spans="1:7" s="6" customFormat="1" x14ac:dyDescent="0.2">
      <c r="A522" s="33"/>
      <c r="B522" s="21"/>
      <c r="C522" s="53" t="s">
        <v>368</v>
      </c>
      <c r="D522" s="113">
        <v>300</v>
      </c>
      <c r="E522" s="127">
        <v>300</v>
      </c>
      <c r="F522" s="168">
        <f t="shared" si="14"/>
        <v>0</v>
      </c>
      <c r="G522" s="165">
        <f t="shared" si="13"/>
        <v>1</v>
      </c>
    </row>
    <row r="523" spans="1:7" s="6" customFormat="1" x14ac:dyDescent="0.2">
      <c r="A523" s="33"/>
      <c r="B523" s="21"/>
      <c r="C523" s="53" t="s">
        <v>369</v>
      </c>
      <c r="D523" s="113">
        <v>100</v>
      </c>
      <c r="E523" s="127">
        <v>100</v>
      </c>
      <c r="F523" s="168">
        <f t="shared" si="14"/>
        <v>0</v>
      </c>
      <c r="G523" s="165">
        <f t="shared" si="13"/>
        <v>1</v>
      </c>
    </row>
    <row r="524" spans="1:7" s="6" customFormat="1" x14ac:dyDescent="0.2">
      <c r="A524" s="33"/>
      <c r="B524" s="21"/>
      <c r="C524" s="53" t="s">
        <v>370</v>
      </c>
      <c r="D524" s="113">
        <v>200</v>
      </c>
      <c r="E524" s="127">
        <v>200</v>
      </c>
      <c r="F524" s="168">
        <f t="shared" si="14"/>
        <v>0</v>
      </c>
      <c r="G524" s="165">
        <f t="shared" si="13"/>
        <v>1</v>
      </c>
    </row>
    <row r="525" spans="1:7" s="6" customFormat="1" x14ac:dyDescent="0.2">
      <c r="A525" s="33"/>
      <c r="B525" s="21"/>
      <c r="C525" s="53" t="s">
        <v>371</v>
      </c>
      <c r="D525" s="113">
        <v>3240</v>
      </c>
      <c r="E525" s="127">
        <v>2160</v>
      </c>
      <c r="F525" s="168">
        <f t="shared" si="14"/>
        <v>1080</v>
      </c>
      <c r="G525" s="165">
        <f t="shared" si="13"/>
        <v>0.66666666666666663</v>
      </c>
    </row>
    <row r="526" spans="1:7" s="6" customFormat="1" x14ac:dyDescent="0.2">
      <c r="A526" s="33"/>
      <c r="B526" s="21"/>
      <c r="C526" s="53" t="s">
        <v>372</v>
      </c>
      <c r="D526" s="113">
        <v>350</v>
      </c>
      <c r="E526" s="127">
        <v>350</v>
      </c>
      <c r="F526" s="168">
        <f t="shared" si="14"/>
        <v>0</v>
      </c>
      <c r="G526" s="165">
        <f t="shared" si="13"/>
        <v>1</v>
      </c>
    </row>
    <row r="527" spans="1:7" s="6" customFormat="1" x14ac:dyDescent="0.2">
      <c r="A527" s="33"/>
      <c r="B527" s="21"/>
      <c r="C527" s="53" t="s">
        <v>373</v>
      </c>
      <c r="D527" s="113">
        <v>172</v>
      </c>
      <c r="E527" s="127">
        <v>172</v>
      </c>
      <c r="F527" s="168">
        <f t="shared" si="14"/>
        <v>0</v>
      </c>
      <c r="G527" s="165">
        <f t="shared" si="13"/>
        <v>1</v>
      </c>
    </row>
    <row r="528" spans="1:7" s="6" customFormat="1" x14ac:dyDescent="0.2">
      <c r="A528" s="33"/>
      <c r="B528" s="21"/>
      <c r="C528" s="53" t="s">
        <v>374</v>
      </c>
      <c r="D528" s="113">
        <v>190</v>
      </c>
      <c r="E528" s="127">
        <v>190</v>
      </c>
      <c r="F528" s="168">
        <f t="shared" si="14"/>
        <v>0</v>
      </c>
      <c r="G528" s="165">
        <f t="shared" si="13"/>
        <v>1</v>
      </c>
    </row>
    <row r="529" spans="1:7" s="6" customFormat="1" x14ac:dyDescent="0.2">
      <c r="A529" s="33"/>
      <c r="B529" s="21"/>
      <c r="C529" s="53" t="s">
        <v>375</v>
      </c>
      <c r="D529" s="113">
        <v>24807</v>
      </c>
      <c r="E529" s="127">
        <v>17562.599999999999</v>
      </c>
      <c r="F529" s="168">
        <f t="shared" si="14"/>
        <v>7244.4000000000015</v>
      </c>
      <c r="G529" s="165">
        <f t="shared" ref="G529:G613" si="16">SUM(E529/D529)</f>
        <v>0.70796952473092267</v>
      </c>
    </row>
    <row r="530" spans="1:7" s="6" customFormat="1" x14ac:dyDescent="0.2">
      <c r="A530" s="33"/>
      <c r="B530" s="21"/>
      <c r="C530" s="53" t="s">
        <v>376</v>
      </c>
      <c r="D530" s="113">
        <v>200</v>
      </c>
      <c r="E530" s="127">
        <v>0</v>
      </c>
      <c r="F530" s="168">
        <f t="shared" si="14"/>
        <v>200</v>
      </c>
      <c r="G530" s="165">
        <f t="shared" si="16"/>
        <v>0</v>
      </c>
    </row>
    <row r="531" spans="1:7" s="6" customFormat="1" ht="25.5" x14ac:dyDescent="0.2">
      <c r="A531" s="33"/>
      <c r="B531" s="21"/>
      <c r="C531" s="53" t="s">
        <v>377</v>
      </c>
      <c r="D531" s="113">
        <v>120</v>
      </c>
      <c r="E531" s="127">
        <v>120</v>
      </c>
      <c r="F531" s="168">
        <f t="shared" si="14"/>
        <v>0</v>
      </c>
      <c r="G531" s="165">
        <f t="shared" si="16"/>
        <v>1</v>
      </c>
    </row>
    <row r="532" spans="1:7" s="6" customFormat="1" x14ac:dyDescent="0.2">
      <c r="A532" s="33"/>
      <c r="B532" s="21"/>
      <c r="C532" s="53" t="s">
        <v>378</v>
      </c>
      <c r="D532" s="113">
        <v>750</v>
      </c>
      <c r="E532" s="127">
        <v>750</v>
      </c>
      <c r="F532" s="168">
        <f t="shared" si="14"/>
        <v>0</v>
      </c>
      <c r="G532" s="165">
        <f t="shared" si="16"/>
        <v>1</v>
      </c>
    </row>
    <row r="533" spans="1:7" s="6" customFormat="1" x14ac:dyDescent="0.2">
      <c r="A533" s="33"/>
      <c r="B533" s="21"/>
      <c r="C533" s="53" t="s">
        <v>379</v>
      </c>
      <c r="D533" s="113">
        <v>300</v>
      </c>
      <c r="E533" s="127">
        <v>300</v>
      </c>
      <c r="F533" s="168">
        <f t="shared" si="14"/>
        <v>0</v>
      </c>
      <c r="G533" s="165">
        <f t="shared" si="16"/>
        <v>1</v>
      </c>
    </row>
    <row r="534" spans="1:7" s="6" customFormat="1" x14ac:dyDescent="0.2">
      <c r="A534" s="33"/>
      <c r="B534" s="21"/>
      <c r="C534" s="53" t="s">
        <v>380</v>
      </c>
      <c r="D534" s="113">
        <v>1100</v>
      </c>
      <c r="E534" s="127">
        <v>1100</v>
      </c>
      <c r="F534" s="168">
        <f t="shared" ref="F534:F631" si="17">SUM(D534-E534)</f>
        <v>0</v>
      </c>
      <c r="G534" s="165">
        <f t="shared" si="16"/>
        <v>1</v>
      </c>
    </row>
    <row r="535" spans="1:7" s="6" customFormat="1" x14ac:dyDescent="0.2">
      <c r="A535" s="33"/>
      <c r="B535" s="21"/>
      <c r="C535" s="53" t="s">
        <v>381</v>
      </c>
      <c r="D535" s="113">
        <v>229</v>
      </c>
      <c r="E535" s="127">
        <v>0</v>
      </c>
      <c r="F535" s="168">
        <f t="shared" si="17"/>
        <v>229</v>
      </c>
      <c r="G535" s="165">
        <f t="shared" si="16"/>
        <v>0</v>
      </c>
    </row>
    <row r="536" spans="1:7" s="6" customFormat="1" x14ac:dyDescent="0.2">
      <c r="A536" s="33"/>
      <c r="B536" s="21"/>
      <c r="C536" s="53" t="s">
        <v>382</v>
      </c>
      <c r="D536" s="113">
        <v>314</v>
      </c>
      <c r="E536" s="127">
        <v>314</v>
      </c>
      <c r="F536" s="168">
        <f t="shared" si="17"/>
        <v>0</v>
      </c>
      <c r="G536" s="165">
        <f t="shared" si="16"/>
        <v>1</v>
      </c>
    </row>
    <row r="537" spans="1:7" s="6" customFormat="1" x14ac:dyDescent="0.2">
      <c r="A537" s="33"/>
      <c r="B537" s="21"/>
      <c r="C537" s="53" t="s">
        <v>383</v>
      </c>
      <c r="D537" s="113">
        <v>1852</v>
      </c>
      <c r="E537" s="127">
        <v>1852</v>
      </c>
      <c r="F537" s="168">
        <f t="shared" si="17"/>
        <v>0</v>
      </c>
      <c r="G537" s="165">
        <f t="shared" si="16"/>
        <v>1</v>
      </c>
    </row>
    <row r="538" spans="1:7" s="6" customFormat="1" x14ac:dyDescent="0.2">
      <c r="A538" s="33"/>
      <c r="B538" s="21"/>
      <c r="C538" s="53" t="s">
        <v>384</v>
      </c>
      <c r="D538" s="113">
        <v>150</v>
      </c>
      <c r="E538" s="127">
        <v>150</v>
      </c>
      <c r="F538" s="168">
        <f t="shared" si="17"/>
        <v>0</v>
      </c>
      <c r="G538" s="165">
        <f t="shared" si="16"/>
        <v>1</v>
      </c>
    </row>
    <row r="539" spans="1:7" s="6" customFormat="1" x14ac:dyDescent="0.2">
      <c r="A539" s="33"/>
      <c r="B539" s="21"/>
      <c r="C539" s="53" t="s">
        <v>385</v>
      </c>
      <c r="D539" s="113">
        <v>250</v>
      </c>
      <c r="E539" s="127">
        <v>250</v>
      </c>
      <c r="F539" s="168">
        <f t="shared" si="17"/>
        <v>0</v>
      </c>
      <c r="G539" s="165">
        <f t="shared" si="16"/>
        <v>1</v>
      </c>
    </row>
    <row r="540" spans="1:7" s="6" customFormat="1" x14ac:dyDescent="0.2">
      <c r="A540" s="33"/>
      <c r="B540" s="21"/>
      <c r="C540" s="53" t="s">
        <v>386</v>
      </c>
      <c r="D540" s="113">
        <v>1500</v>
      </c>
      <c r="E540" s="127">
        <v>1125</v>
      </c>
      <c r="F540" s="168">
        <f t="shared" si="17"/>
        <v>375</v>
      </c>
      <c r="G540" s="165">
        <f t="shared" si="16"/>
        <v>0.75</v>
      </c>
    </row>
    <row r="541" spans="1:7" s="6" customFormat="1" x14ac:dyDescent="0.2">
      <c r="A541" s="33"/>
      <c r="B541" s="21"/>
      <c r="C541" s="53" t="s">
        <v>387</v>
      </c>
      <c r="D541" s="113">
        <v>968</v>
      </c>
      <c r="E541" s="127">
        <v>0</v>
      </c>
      <c r="F541" s="168">
        <f t="shared" si="17"/>
        <v>968</v>
      </c>
      <c r="G541" s="165">
        <f t="shared" si="16"/>
        <v>0</v>
      </c>
    </row>
    <row r="542" spans="1:7" s="6" customFormat="1" x14ac:dyDescent="0.2">
      <c r="A542" s="33"/>
      <c r="B542" s="21"/>
      <c r="C542" s="53" t="s">
        <v>388</v>
      </c>
      <c r="D542" s="113">
        <v>724</v>
      </c>
      <c r="E542" s="127">
        <v>724</v>
      </c>
      <c r="F542" s="168">
        <f t="shared" si="17"/>
        <v>0</v>
      </c>
      <c r="G542" s="165">
        <f t="shared" si="16"/>
        <v>1</v>
      </c>
    </row>
    <row r="543" spans="1:7" s="6" customFormat="1" x14ac:dyDescent="0.2">
      <c r="A543" s="33"/>
      <c r="B543" s="21"/>
      <c r="C543" s="53" t="s">
        <v>389</v>
      </c>
      <c r="D543" s="113">
        <v>100</v>
      </c>
      <c r="E543" s="127">
        <v>100</v>
      </c>
      <c r="F543" s="168">
        <f t="shared" si="17"/>
        <v>0</v>
      </c>
      <c r="G543" s="165">
        <f t="shared" si="16"/>
        <v>1</v>
      </c>
    </row>
    <row r="544" spans="1:7" s="6" customFormat="1" x14ac:dyDescent="0.2">
      <c r="A544" s="33"/>
      <c r="B544" s="21"/>
      <c r="C544" s="53" t="s">
        <v>390</v>
      </c>
      <c r="D544" s="113">
        <v>2960</v>
      </c>
      <c r="E544" s="127">
        <v>2960</v>
      </c>
      <c r="F544" s="168">
        <f t="shared" si="17"/>
        <v>0</v>
      </c>
      <c r="G544" s="165">
        <f t="shared" si="16"/>
        <v>1</v>
      </c>
    </row>
    <row r="545" spans="1:7" s="6" customFormat="1" x14ac:dyDescent="0.2">
      <c r="A545" s="33"/>
      <c r="B545" s="21"/>
      <c r="C545" s="53" t="s">
        <v>391</v>
      </c>
      <c r="D545" s="113">
        <v>440</v>
      </c>
      <c r="E545" s="127">
        <v>440</v>
      </c>
      <c r="F545" s="168">
        <f t="shared" si="17"/>
        <v>0</v>
      </c>
      <c r="G545" s="165">
        <f t="shared" si="16"/>
        <v>1</v>
      </c>
    </row>
    <row r="546" spans="1:7" s="6" customFormat="1" x14ac:dyDescent="0.2">
      <c r="A546" s="33"/>
      <c r="B546" s="21"/>
      <c r="C546" s="53" t="s">
        <v>392</v>
      </c>
      <c r="D546" s="113">
        <v>500</v>
      </c>
      <c r="E546" s="127">
        <v>500</v>
      </c>
      <c r="F546" s="168">
        <f t="shared" si="17"/>
        <v>0</v>
      </c>
      <c r="G546" s="165">
        <f t="shared" si="16"/>
        <v>1</v>
      </c>
    </row>
    <row r="547" spans="1:7" s="6" customFormat="1" x14ac:dyDescent="0.2">
      <c r="A547" s="33"/>
      <c r="B547" s="21"/>
      <c r="C547" s="53" t="s">
        <v>393</v>
      </c>
      <c r="D547" s="113">
        <v>895</v>
      </c>
      <c r="E547" s="127">
        <v>895</v>
      </c>
      <c r="F547" s="168">
        <f t="shared" si="17"/>
        <v>0</v>
      </c>
      <c r="G547" s="165">
        <f t="shared" si="16"/>
        <v>1</v>
      </c>
    </row>
    <row r="548" spans="1:7" s="6" customFormat="1" x14ac:dyDescent="0.2">
      <c r="A548" s="33"/>
      <c r="B548" s="21"/>
      <c r="C548" s="53" t="s">
        <v>394</v>
      </c>
      <c r="D548" s="113">
        <v>190</v>
      </c>
      <c r="E548" s="127">
        <v>190</v>
      </c>
      <c r="F548" s="168">
        <f t="shared" si="17"/>
        <v>0</v>
      </c>
      <c r="G548" s="165">
        <f t="shared" si="16"/>
        <v>1</v>
      </c>
    </row>
    <row r="549" spans="1:7" s="6" customFormat="1" x14ac:dyDescent="0.2">
      <c r="A549" s="33"/>
      <c r="B549" s="21"/>
      <c r="C549" s="53" t="s">
        <v>395</v>
      </c>
      <c r="D549" s="113">
        <v>461</v>
      </c>
      <c r="E549" s="127">
        <v>135</v>
      </c>
      <c r="F549" s="168">
        <f t="shared" si="17"/>
        <v>326</v>
      </c>
      <c r="G549" s="165">
        <f t="shared" si="16"/>
        <v>0.29284164859002171</v>
      </c>
    </row>
    <row r="550" spans="1:7" s="6" customFormat="1" x14ac:dyDescent="0.2">
      <c r="A550" s="33"/>
      <c r="B550" s="21"/>
      <c r="C550" s="53" t="s">
        <v>396</v>
      </c>
      <c r="D550" s="113">
        <v>300</v>
      </c>
      <c r="E550" s="127">
        <v>300</v>
      </c>
      <c r="F550" s="168">
        <f t="shared" si="17"/>
        <v>0</v>
      </c>
      <c r="G550" s="165">
        <f t="shared" si="16"/>
        <v>1</v>
      </c>
    </row>
    <row r="551" spans="1:7" s="6" customFormat="1" x14ac:dyDescent="0.2">
      <c r="A551" s="33"/>
      <c r="B551" s="21"/>
      <c r="C551" s="53" t="s">
        <v>397</v>
      </c>
      <c r="D551" s="113">
        <v>310</v>
      </c>
      <c r="E551" s="127">
        <v>310</v>
      </c>
      <c r="F551" s="168">
        <f t="shared" si="17"/>
        <v>0</v>
      </c>
      <c r="G551" s="165">
        <f t="shared" si="16"/>
        <v>1</v>
      </c>
    </row>
    <row r="552" spans="1:7" s="6" customFormat="1" x14ac:dyDescent="0.2">
      <c r="A552" s="33"/>
      <c r="B552" s="21"/>
      <c r="C552" s="53" t="s">
        <v>398</v>
      </c>
      <c r="D552" s="113">
        <v>30700</v>
      </c>
      <c r="E552" s="127">
        <v>30700</v>
      </c>
      <c r="F552" s="168">
        <f t="shared" si="17"/>
        <v>0</v>
      </c>
      <c r="G552" s="165">
        <f t="shared" si="16"/>
        <v>1</v>
      </c>
    </row>
    <row r="553" spans="1:7" s="6" customFormat="1" x14ac:dyDescent="0.2">
      <c r="A553" s="33"/>
      <c r="B553" s="21"/>
      <c r="C553" s="53" t="s">
        <v>361</v>
      </c>
      <c r="D553" s="113">
        <v>1530</v>
      </c>
      <c r="E553" s="127">
        <v>1350</v>
      </c>
      <c r="F553" s="168">
        <f t="shared" si="17"/>
        <v>180</v>
      </c>
      <c r="G553" s="165">
        <f t="shared" si="16"/>
        <v>0.88235294117647056</v>
      </c>
    </row>
    <row r="554" spans="1:7" s="6" customFormat="1" ht="25.5" x14ac:dyDescent="0.2">
      <c r="A554" s="33"/>
      <c r="B554" s="21"/>
      <c r="C554" s="52" t="s">
        <v>515</v>
      </c>
      <c r="D554" s="114">
        <f>SUM(D516:D553)</f>
        <v>78965</v>
      </c>
      <c r="E554" s="126"/>
      <c r="F554" s="163"/>
      <c r="G554" s="179"/>
    </row>
    <row r="555" spans="1:7" s="6" customFormat="1" x14ac:dyDescent="0.2">
      <c r="A555" s="33"/>
      <c r="B555" s="21"/>
      <c r="C555" s="53" t="s">
        <v>480</v>
      </c>
      <c r="D555" s="87">
        <v>1025</v>
      </c>
      <c r="E555" s="124">
        <v>1025</v>
      </c>
      <c r="F555" s="168">
        <f t="shared" si="17"/>
        <v>0</v>
      </c>
      <c r="G555" s="165">
        <f t="shared" si="16"/>
        <v>1</v>
      </c>
    </row>
    <row r="556" spans="1:7" s="6" customFormat="1" x14ac:dyDescent="0.2">
      <c r="A556" s="33"/>
      <c r="B556" s="21"/>
      <c r="C556" s="53" t="s">
        <v>496</v>
      </c>
      <c r="D556" s="87">
        <v>500</v>
      </c>
      <c r="E556" s="124">
        <v>500</v>
      </c>
      <c r="F556" s="168">
        <f t="shared" si="17"/>
        <v>0</v>
      </c>
      <c r="G556" s="165">
        <f t="shared" si="16"/>
        <v>1</v>
      </c>
    </row>
    <row r="557" spans="1:7" s="6" customFormat="1" x14ac:dyDescent="0.2">
      <c r="A557" s="33"/>
      <c r="B557" s="21"/>
      <c r="C557" s="53" t="s">
        <v>497</v>
      </c>
      <c r="D557" s="87">
        <v>720</v>
      </c>
      <c r="E557" s="124">
        <v>720</v>
      </c>
      <c r="F557" s="168">
        <f t="shared" si="17"/>
        <v>0</v>
      </c>
      <c r="G557" s="165">
        <f t="shared" si="16"/>
        <v>1</v>
      </c>
    </row>
    <row r="558" spans="1:7" s="6" customFormat="1" x14ac:dyDescent="0.2">
      <c r="A558" s="33"/>
      <c r="B558" s="21"/>
      <c r="C558" s="53" t="s">
        <v>386</v>
      </c>
      <c r="D558" s="87">
        <v>475</v>
      </c>
      <c r="E558" s="124">
        <v>325</v>
      </c>
      <c r="F558" s="168">
        <f t="shared" si="17"/>
        <v>150</v>
      </c>
      <c r="G558" s="165">
        <f t="shared" si="16"/>
        <v>0.68421052631578949</v>
      </c>
    </row>
    <row r="559" spans="1:7" s="6" customFormat="1" x14ac:dyDescent="0.2">
      <c r="A559" s="33"/>
      <c r="B559" s="21"/>
      <c r="C559" s="53" t="s">
        <v>498</v>
      </c>
      <c r="D559" s="87">
        <v>630</v>
      </c>
      <c r="E559" s="124">
        <v>630</v>
      </c>
      <c r="F559" s="168">
        <f t="shared" si="17"/>
        <v>0</v>
      </c>
      <c r="G559" s="165">
        <f t="shared" si="16"/>
        <v>1</v>
      </c>
    </row>
    <row r="560" spans="1:7" s="6" customFormat="1" x14ac:dyDescent="0.2">
      <c r="A560" s="33"/>
      <c r="B560" s="21"/>
      <c r="C560" s="53" t="s">
        <v>368</v>
      </c>
      <c r="D560" s="87">
        <v>350</v>
      </c>
      <c r="E560" s="124">
        <v>350</v>
      </c>
      <c r="F560" s="168">
        <f t="shared" si="17"/>
        <v>0</v>
      </c>
      <c r="G560" s="165">
        <f t="shared" si="16"/>
        <v>1</v>
      </c>
    </row>
    <row r="561" spans="1:8" s="6" customFormat="1" x14ac:dyDescent="0.2">
      <c r="A561" s="33"/>
      <c r="B561" s="21"/>
      <c r="C561" s="53" t="s">
        <v>499</v>
      </c>
      <c r="D561" s="87">
        <v>670</v>
      </c>
      <c r="E561" s="124">
        <v>670</v>
      </c>
      <c r="F561" s="168">
        <f t="shared" si="17"/>
        <v>0</v>
      </c>
      <c r="G561" s="165">
        <f t="shared" si="16"/>
        <v>1</v>
      </c>
    </row>
    <row r="562" spans="1:8" s="6" customFormat="1" x14ac:dyDescent="0.2">
      <c r="A562" s="33"/>
      <c r="B562" s="21"/>
      <c r="C562" s="53" t="s">
        <v>479</v>
      </c>
      <c r="D562" s="87">
        <v>1175</v>
      </c>
      <c r="E562" s="124">
        <v>735</v>
      </c>
      <c r="F562" s="168">
        <f t="shared" si="17"/>
        <v>440</v>
      </c>
      <c r="G562" s="165">
        <f t="shared" si="16"/>
        <v>0.62553191489361704</v>
      </c>
    </row>
    <row r="563" spans="1:8" s="6" customFormat="1" ht="25.5" x14ac:dyDescent="0.2">
      <c r="A563" s="33"/>
      <c r="B563" s="21"/>
      <c r="C563" s="52" t="s">
        <v>514</v>
      </c>
      <c r="D563" s="88">
        <f>SUM(D555:D562)</f>
        <v>5545</v>
      </c>
      <c r="E563" s="124"/>
      <c r="F563" s="168"/>
      <c r="G563" s="165"/>
    </row>
    <row r="564" spans="1:8" s="6" customFormat="1" ht="25.5" x14ac:dyDescent="0.2">
      <c r="A564" s="33"/>
      <c r="B564" s="21"/>
      <c r="C564" s="53" t="s">
        <v>501</v>
      </c>
      <c r="D564" s="87">
        <v>400</v>
      </c>
      <c r="E564" s="124">
        <v>400</v>
      </c>
      <c r="F564" s="168">
        <f t="shared" si="17"/>
        <v>0</v>
      </c>
      <c r="G564" s="165">
        <f t="shared" si="16"/>
        <v>1</v>
      </c>
    </row>
    <row r="565" spans="1:8" s="6" customFormat="1" x14ac:dyDescent="0.2">
      <c r="A565" s="33"/>
      <c r="B565" s="21"/>
      <c r="C565" s="53" t="s">
        <v>502</v>
      </c>
      <c r="D565" s="87">
        <v>553</v>
      </c>
      <c r="E565" s="124"/>
      <c r="F565" s="168"/>
      <c r="G565" s="165"/>
    </row>
    <row r="566" spans="1:8" s="6" customFormat="1" x14ac:dyDescent="0.2">
      <c r="A566" s="33"/>
      <c r="B566" s="21"/>
      <c r="C566" s="52" t="s">
        <v>500</v>
      </c>
      <c r="D566" s="88">
        <v>386</v>
      </c>
      <c r="E566" s="124"/>
      <c r="F566" s="168"/>
      <c r="G566" s="165"/>
    </row>
    <row r="567" spans="1:8" s="6" customFormat="1" x14ac:dyDescent="0.2">
      <c r="A567" s="33" t="s">
        <v>73</v>
      </c>
      <c r="B567" s="7" t="s">
        <v>538</v>
      </c>
      <c r="C567" s="52"/>
      <c r="D567" s="114">
        <f>SUM(D568+D586)</f>
        <v>172424</v>
      </c>
      <c r="E567" s="187">
        <f>SUM(E568+E586)</f>
        <v>136252.39000000001</v>
      </c>
      <c r="F567" s="163">
        <f t="shared" si="17"/>
        <v>36171.609999999986</v>
      </c>
      <c r="G567" s="179">
        <f t="shared" si="16"/>
        <v>0.79021708114879607</v>
      </c>
      <c r="H567" s="185"/>
    </row>
    <row r="568" spans="1:8" s="6" customFormat="1" x14ac:dyDescent="0.2">
      <c r="A568" s="33" t="s">
        <v>73</v>
      </c>
      <c r="B568" s="7" t="s">
        <v>202</v>
      </c>
      <c r="C568" s="72"/>
      <c r="D568" s="114">
        <f>SUM(D569+D574)</f>
        <v>172224</v>
      </c>
      <c r="E568" s="139">
        <f>SUM(E569+E574)</f>
        <v>136052.39000000001</v>
      </c>
      <c r="F568" s="163">
        <f t="shared" si="17"/>
        <v>36171.609999999986</v>
      </c>
      <c r="G568" s="179">
        <f t="shared" si="16"/>
        <v>0.78997346479004094</v>
      </c>
    </row>
    <row r="569" spans="1:8" s="6" customFormat="1" x14ac:dyDescent="0.2">
      <c r="A569" s="33"/>
      <c r="B569" s="7">
        <v>50</v>
      </c>
      <c r="C569" s="50" t="s">
        <v>23</v>
      </c>
      <c r="D569" s="114">
        <f>SUM(D570+D573)</f>
        <v>114483</v>
      </c>
      <c r="E569" s="139">
        <f>SUM(E570+E573)</f>
        <v>94306.28</v>
      </c>
      <c r="F569" s="163">
        <f t="shared" si="17"/>
        <v>20176.72</v>
      </c>
      <c r="G569" s="179">
        <f>SUM(E569/D569)</f>
        <v>0.82375793785976958</v>
      </c>
    </row>
    <row r="570" spans="1:8" s="6" customFormat="1" x14ac:dyDescent="0.2">
      <c r="A570" s="33"/>
      <c r="B570" s="5">
        <v>500</v>
      </c>
      <c r="C570" s="49" t="s">
        <v>228</v>
      </c>
      <c r="D570" s="113">
        <f>SUM(D571:D572)</f>
        <v>85435</v>
      </c>
      <c r="E570" s="149">
        <f>SUM(E571:E572)</f>
        <v>70175.91</v>
      </c>
      <c r="F570" s="168">
        <f t="shared" si="17"/>
        <v>15259.089999999997</v>
      </c>
      <c r="G570" s="165">
        <f t="shared" si="16"/>
        <v>0.82139532978287588</v>
      </c>
    </row>
    <row r="571" spans="1:8" s="6" customFormat="1" x14ac:dyDescent="0.2">
      <c r="A571" s="33"/>
      <c r="B571" s="5">
        <v>5002</v>
      </c>
      <c r="C571" s="49" t="s">
        <v>236</v>
      </c>
      <c r="D571" s="113">
        <v>85435</v>
      </c>
      <c r="E571" s="124">
        <v>70041.3</v>
      </c>
      <c r="F571" s="168">
        <f t="shared" si="17"/>
        <v>15393.699999999997</v>
      </c>
      <c r="G571" s="165">
        <f t="shared" si="16"/>
        <v>0.81981974600573537</v>
      </c>
    </row>
    <row r="572" spans="1:8" s="6" customFormat="1" ht="25.5" x14ac:dyDescent="0.2">
      <c r="A572" s="33"/>
      <c r="B572" s="5">
        <v>5005</v>
      </c>
      <c r="C572" s="65" t="s">
        <v>282</v>
      </c>
      <c r="D572" s="113">
        <v>0</v>
      </c>
      <c r="E572" s="124">
        <v>134.61000000000001</v>
      </c>
      <c r="F572" s="168">
        <f t="shared" si="17"/>
        <v>-134.61000000000001</v>
      </c>
      <c r="G572" s="165"/>
    </row>
    <row r="573" spans="1:8" s="6" customFormat="1" x14ac:dyDescent="0.2">
      <c r="A573" s="33"/>
      <c r="B573" s="5">
        <v>506</v>
      </c>
      <c r="C573" s="49" t="s">
        <v>229</v>
      </c>
      <c r="D573" s="113">
        <v>29048</v>
      </c>
      <c r="E573" s="124">
        <v>24130.37</v>
      </c>
      <c r="F573" s="168">
        <f t="shared" si="17"/>
        <v>4917.630000000001</v>
      </c>
      <c r="G573" s="165">
        <f t="shared" si="16"/>
        <v>0.83070676122280362</v>
      </c>
    </row>
    <row r="574" spans="1:8" s="6" customFormat="1" x14ac:dyDescent="0.2">
      <c r="A574" s="33"/>
      <c r="B574" s="7">
        <v>55</v>
      </c>
      <c r="C574" s="50" t="s">
        <v>24</v>
      </c>
      <c r="D574" s="114">
        <f>SUM(D575:D585)</f>
        <v>57741</v>
      </c>
      <c r="E574" s="139">
        <f>SUM(E575:E585)</f>
        <v>41746.11</v>
      </c>
      <c r="F574" s="163">
        <f t="shared" si="17"/>
        <v>15994.89</v>
      </c>
      <c r="G574" s="179">
        <f>SUM(E574/D574)</f>
        <v>0.72298903725255881</v>
      </c>
    </row>
    <row r="575" spans="1:8" s="6" customFormat="1" x14ac:dyDescent="0.2">
      <c r="A575" s="33"/>
      <c r="B575" s="5">
        <v>5500</v>
      </c>
      <c r="C575" s="49" t="s">
        <v>25</v>
      </c>
      <c r="D575" s="113">
        <v>6580</v>
      </c>
      <c r="E575" s="124">
        <v>8610.17</v>
      </c>
      <c r="F575" s="168">
        <f t="shared" si="17"/>
        <v>-2030.17</v>
      </c>
      <c r="G575" s="165">
        <f t="shared" si="16"/>
        <v>1.3085364741641337</v>
      </c>
    </row>
    <row r="576" spans="1:8" s="6" customFormat="1" x14ac:dyDescent="0.2">
      <c r="A576" s="33"/>
      <c r="B576" s="5">
        <v>5503</v>
      </c>
      <c r="C576" s="49" t="s">
        <v>26</v>
      </c>
      <c r="D576" s="113">
        <v>60</v>
      </c>
      <c r="E576" s="124">
        <v>68.77</v>
      </c>
      <c r="F576" s="168">
        <f t="shared" si="17"/>
        <v>-8.769999999999996</v>
      </c>
      <c r="G576" s="165">
        <f t="shared" si="16"/>
        <v>1.1461666666666666</v>
      </c>
    </row>
    <row r="577" spans="1:7" s="6" customFormat="1" x14ac:dyDescent="0.2">
      <c r="A577" s="33"/>
      <c r="B577" s="5">
        <v>5504</v>
      </c>
      <c r="C577" s="49" t="s">
        <v>27</v>
      </c>
      <c r="D577" s="113">
        <v>1550</v>
      </c>
      <c r="E577" s="124">
        <v>1171.31</v>
      </c>
      <c r="F577" s="168">
        <f t="shared" si="17"/>
        <v>378.69000000000005</v>
      </c>
      <c r="G577" s="165">
        <f t="shared" si="16"/>
        <v>0.75568387096774192</v>
      </c>
    </row>
    <row r="578" spans="1:7" s="6" customFormat="1" x14ac:dyDescent="0.2">
      <c r="A578" s="33"/>
      <c r="B578" s="5">
        <v>5511</v>
      </c>
      <c r="C578" s="49" t="s">
        <v>230</v>
      </c>
      <c r="D578" s="113">
        <v>23380</v>
      </c>
      <c r="E578" s="124">
        <v>13763.35</v>
      </c>
      <c r="F578" s="168">
        <f t="shared" si="17"/>
        <v>9616.65</v>
      </c>
      <c r="G578" s="165">
        <f t="shared" si="16"/>
        <v>0.58868049615055607</v>
      </c>
    </row>
    <row r="579" spans="1:7" s="6" customFormat="1" x14ac:dyDescent="0.2">
      <c r="A579" s="33"/>
      <c r="B579" s="5">
        <v>5513</v>
      </c>
      <c r="C579" s="49" t="s">
        <v>28</v>
      </c>
      <c r="D579" s="113">
        <v>1200</v>
      </c>
      <c r="E579" s="124">
        <v>1013.11</v>
      </c>
      <c r="F579" s="168">
        <f t="shared" si="17"/>
        <v>186.89</v>
      </c>
      <c r="G579" s="165">
        <f t="shared" si="16"/>
        <v>0.84425833333333333</v>
      </c>
    </row>
    <row r="580" spans="1:7" s="6" customFormat="1" x14ac:dyDescent="0.2">
      <c r="A580" s="33"/>
      <c r="B580" s="5">
        <v>5514</v>
      </c>
      <c r="C580" s="49" t="s">
        <v>231</v>
      </c>
      <c r="D580" s="113">
        <v>6630</v>
      </c>
      <c r="E580" s="124">
        <v>3174.88</v>
      </c>
      <c r="F580" s="168">
        <f t="shared" si="17"/>
        <v>3455.12</v>
      </c>
      <c r="G580" s="165">
        <f t="shared" si="16"/>
        <v>0.47886576168929113</v>
      </c>
    </row>
    <row r="581" spans="1:7" s="6" customFormat="1" x14ac:dyDescent="0.2">
      <c r="A581" s="33"/>
      <c r="B581" s="5">
        <v>5515</v>
      </c>
      <c r="C581" s="49" t="s">
        <v>29</v>
      </c>
      <c r="D581" s="113">
        <v>100</v>
      </c>
      <c r="E581" s="124">
        <v>92.04</v>
      </c>
      <c r="F581" s="168">
        <f t="shared" si="17"/>
        <v>7.9599999999999937</v>
      </c>
      <c r="G581" s="165">
        <f t="shared" si="16"/>
        <v>0.92040000000000011</v>
      </c>
    </row>
    <row r="582" spans="1:7" s="6" customFormat="1" x14ac:dyDescent="0.2">
      <c r="A582" s="33"/>
      <c r="B582" s="5">
        <v>5522</v>
      </c>
      <c r="C582" s="49" t="s">
        <v>95</v>
      </c>
      <c r="D582" s="113">
        <v>480</v>
      </c>
      <c r="E582" s="124">
        <v>468.29</v>
      </c>
      <c r="F582" s="168">
        <f t="shared" si="17"/>
        <v>11.70999999999998</v>
      </c>
      <c r="G582" s="165">
        <f t="shared" si="16"/>
        <v>0.97560416666666672</v>
      </c>
    </row>
    <row r="583" spans="1:7" s="6" customFormat="1" x14ac:dyDescent="0.2">
      <c r="A583" s="33"/>
      <c r="B583" s="5">
        <v>5523</v>
      </c>
      <c r="C583" s="49" t="s">
        <v>32</v>
      </c>
      <c r="D583" s="113">
        <v>17343</v>
      </c>
      <c r="E583" s="124">
        <v>13188.62</v>
      </c>
      <c r="F583" s="168">
        <f t="shared" si="17"/>
        <v>4154.3799999999992</v>
      </c>
      <c r="G583" s="165">
        <f t="shared" si="16"/>
        <v>0.7604578215994926</v>
      </c>
    </row>
    <row r="584" spans="1:7" s="6" customFormat="1" x14ac:dyDescent="0.2">
      <c r="A584" s="33"/>
      <c r="B584" s="5">
        <v>5525</v>
      </c>
      <c r="C584" s="49" t="s">
        <v>46</v>
      </c>
      <c r="D584" s="113">
        <v>268</v>
      </c>
      <c r="E584" s="124">
        <v>199.74</v>
      </c>
      <c r="F584" s="168">
        <f t="shared" si="17"/>
        <v>68.259999999999991</v>
      </c>
      <c r="G584" s="165">
        <f t="shared" si="16"/>
        <v>0.74529850746268655</v>
      </c>
    </row>
    <row r="585" spans="1:7" x14ac:dyDescent="0.2">
      <c r="A585" s="35"/>
      <c r="B585" s="5">
        <v>5540</v>
      </c>
      <c r="C585" s="49" t="s">
        <v>252</v>
      </c>
      <c r="D585" s="113">
        <v>150</v>
      </c>
      <c r="E585" s="124">
        <v>-4.17</v>
      </c>
      <c r="F585" s="168">
        <f t="shared" si="17"/>
        <v>154.16999999999999</v>
      </c>
      <c r="G585" s="165">
        <f t="shared" si="16"/>
        <v>-2.7799999999999998E-2</v>
      </c>
    </row>
    <row r="586" spans="1:7" x14ac:dyDescent="0.2">
      <c r="A586" s="33" t="s">
        <v>73</v>
      </c>
      <c r="B586" s="7" t="s">
        <v>537</v>
      </c>
      <c r="C586" s="72"/>
      <c r="D586" s="154">
        <f>SUM(D587)</f>
        <v>200</v>
      </c>
      <c r="E586" s="191">
        <f>SUM(E587)</f>
        <v>200</v>
      </c>
      <c r="F586" s="163">
        <f t="shared" si="17"/>
        <v>0</v>
      </c>
      <c r="G586" s="179">
        <f t="shared" si="16"/>
        <v>1</v>
      </c>
    </row>
    <row r="587" spans="1:7" x14ac:dyDescent="0.2">
      <c r="A587" s="35"/>
      <c r="B587" s="7">
        <v>55</v>
      </c>
      <c r="C587" s="50" t="s">
        <v>24</v>
      </c>
      <c r="D587" s="154">
        <f>SUM(D588)</f>
        <v>200</v>
      </c>
      <c r="E587" s="191">
        <f>SUM(E588)</f>
        <v>200</v>
      </c>
      <c r="F587" s="163">
        <f t="shared" si="17"/>
        <v>0</v>
      </c>
      <c r="G587" s="179">
        <f t="shared" si="16"/>
        <v>1</v>
      </c>
    </row>
    <row r="588" spans="1:7" x14ac:dyDescent="0.2">
      <c r="A588" s="35"/>
      <c r="B588" s="5">
        <v>5525</v>
      </c>
      <c r="C588" s="49" t="s">
        <v>46</v>
      </c>
      <c r="D588" s="113">
        <v>200</v>
      </c>
      <c r="E588" s="192">
        <v>200</v>
      </c>
      <c r="F588" s="168">
        <f t="shared" si="17"/>
        <v>0</v>
      </c>
      <c r="G588" s="165">
        <f t="shared" si="16"/>
        <v>1</v>
      </c>
    </row>
    <row r="589" spans="1:7" ht="51" x14ac:dyDescent="0.2">
      <c r="A589" s="35"/>
      <c r="B589" s="23" t="s">
        <v>539</v>
      </c>
      <c r="C589" s="56" t="s">
        <v>540</v>
      </c>
      <c r="D589" s="153">
        <f>SUM(D588)</f>
        <v>200</v>
      </c>
      <c r="E589" s="192">
        <f>SUM(E588)</f>
        <v>200</v>
      </c>
      <c r="F589" s="168">
        <f t="shared" si="17"/>
        <v>0</v>
      </c>
      <c r="G589" s="165">
        <f t="shared" si="16"/>
        <v>1</v>
      </c>
    </row>
    <row r="590" spans="1:7" s="6" customFormat="1" x14ac:dyDescent="0.2">
      <c r="A590" s="33" t="s">
        <v>74</v>
      </c>
      <c r="B590" s="7" t="s">
        <v>443</v>
      </c>
      <c r="C590" s="50"/>
      <c r="D590" s="114">
        <f>SUM(D591+D610+D630+D643+D656+D660+D677)</f>
        <v>256504</v>
      </c>
      <c r="E590" s="187">
        <f>SUM(E591+E610+E630+E643+E656+E660+E677)</f>
        <v>215753.16000000003</v>
      </c>
      <c r="F590" s="163">
        <f t="shared" si="17"/>
        <v>40750.839999999967</v>
      </c>
      <c r="G590" s="179">
        <f t="shared" si="16"/>
        <v>0.84112980694258188</v>
      </c>
    </row>
    <row r="591" spans="1:7" s="6" customFormat="1" x14ac:dyDescent="0.2">
      <c r="A591" s="33" t="s">
        <v>74</v>
      </c>
      <c r="B591" s="7" t="s">
        <v>285</v>
      </c>
      <c r="C591" s="72"/>
      <c r="D591" s="114">
        <f>SUM(D592+D598+D607)</f>
        <v>155884</v>
      </c>
      <c r="E591" s="187">
        <f>SUM(E592+E598+E607)</f>
        <v>131244.09000000003</v>
      </c>
      <c r="F591" s="163">
        <f t="shared" si="17"/>
        <v>24639.909999999974</v>
      </c>
      <c r="G591" s="179">
        <f t="shared" si="16"/>
        <v>0.84193432295809723</v>
      </c>
    </row>
    <row r="592" spans="1:7" s="6" customFormat="1" x14ac:dyDescent="0.2">
      <c r="A592" s="33"/>
      <c r="B592" s="7">
        <v>50</v>
      </c>
      <c r="C592" s="50" t="s">
        <v>23</v>
      </c>
      <c r="D592" s="114">
        <f>SUM(D593+D596+D597)</f>
        <v>99748</v>
      </c>
      <c r="E592" s="139">
        <f>SUM(E593+E596+E597)</f>
        <v>80845.890000000014</v>
      </c>
      <c r="F592" s="163">
        <f t="shared" si="17"/>
        <v>18902.109999999986</v>
      </c>
      <c r="G592" s="179">
        <f t="shared" si="16"/>
        <v>0.81050136343585855</v>
      </c>
    </row>
    <row r="593" spans="1:7" s="6" customFormat="1" x14ac:dyDescent="0.2">
      <c r="A593" s="33"/>
      <c r="B593" s="5">
        <v>500</v>
      </c>
      <c r="C593" s="49" t="s">
        <v>228</v>
      </c>
      <c r="D593" s="113">
        <f>SUM(D594:D595)</f>
        <v>74438</v>
      </c>
      <c r="E593" s="149">
        <f>SUM(E594:E595)</f>
        <v>60278.91</v>
      </c>
      <c r="F593" s="168">
        <f t="shared" si="17"/>
        <v>14159.089999999997</v>
      </c>
      <c r="G593" s="165">
        <f t="shared" si="16"/>
        <v>0.80978680243961421</v>
      </c>
    </row>
    <row r="594" spans="1:7" s="6" customFormat="1" x14ac:dyDescent="0.2">
      <c r="A594" s="33"/>
      <c r="B594" s="5">
        <v>5002</v>
      </c>
      <c r="C594" s="49" t="s">
        <v>236</v>
      </c>
      <c r="D594" s="113">
        <v>74438</v>
      </c>
      <c r="E594" s="124">
        <v>60078.91</v>
      </c>
      <c r="F594" s="168">
        <f t="shared" si="17"/>
        <v>14359.089999999997</v>
      </c>
      <c r="G594" s="165">
        <f t="shared" si="16"/>
        <v>0.80710000268679982</v>
      </c>
    </row>
    <row r="595" spans="1:7" s="6" customFormat="1" x14ac:dyDescent="0.2">
      <c r="A595" s="33"/>
      <c r="B595" s="5">
        <v>5005</v>
      </c>
      <c r="C595" s="49" t="s">
        <v>282</v>
      </c>
      <c r="D595" s="113">
        <v>0</v>
      </c>
      <c r="E595" s="124">
        <v>200</v>
      </c>
      <c r="F595" s="168">
        <f t="shared" si="17"/>
        <v>-200</v>
      </c>
      <c r="G595" s="165"/>
    </row>
    <row r="596" spans="1:7" s="6" customFormat="1" x14ac:dyDescent="0.2">
      <c r="A596" s="33"/>
      <c r="B596" s="5">
        <v>505</v>
      </c>
      <c r="C596" s="49" t="s">
        <v>94</v>
      </c>
      <c r="D596" s="113">
        <v>0</v>
      </c>
      <c r="E596" s="124">
        <v>11.65</v>
      </c>
      <c r="F596" s="168">
        <f t="shared" si="17"/>
        <v>-11.65</v>
      </c>
      <c r="G596" s="165"/>
    </row>
    <row r="597" spans="1:7" s="6" customFormat="1" x14ac:dyDescent="0.2">
      <c r="A597" s="33"/>
      <c r="B597" s="5">
        <v>506</v>
      </c>
      <c r="C597" s="49" t="s">
        <v>229</v>
      </c>
      <c r="D597" s="113">
        <v>25310</v>
      </c>
      <c r="E597" s="124">
        <v>20555.330000000002</v>
      </c>
      <c r="F597" s="168">
        <f t="shared" si="17"/>
        <v>4754.6699999999983</v>
      </c>
      <c r="G597" s="165">
        <f t="shared" si="16"/>
        <v>0.81214263137099962</v>
      </c>
    </row>
    <row r="598" spans="1:7" s="6" customFormat="1" x14ac:dyDescent="0.2">
      <c r="A598" s="33"/>
      <c r="B598" s="7">
        <v>55</v>
      </c>
      <c r="C598" s="50" t="s">
        <v>24</v>
      </c>
      <c r="D598" s="114">
        <f>SUM(D599:D606)</f>
        <v>51495</v>
      </c>
      <c r="E598" s="139">
        <f>SUM(E599:E606)</f>
        <v>45757.200000000004</v>
      </c>
      <c r="F598" s="163">
        <f t="shared" si="17"/>
        <v>5737.7999999999956</v>
      </c>
      <c r="G598" s="179">
        <f t="shared" si="16"/>
        <v>0.8885755898630936</v>
      </c>
    </row>
    <row r="599" spans="1:7" s="6" customFormat="1" x14ac:dyDescent="0.2">
      <c r="A599" s="33"/>
      <c r="B599" s="5">
        <v>5500</v>
      </c>
      <c r="C599" s="49" t="s">
        <v>25</v>
      </c>
      <c r="D599" s="113">
        <v>1130</v>
      </c>
      <c r="E599" s="124">
        <v>1137.4100000000001</v>
      </c>
      <c r="F599" s="168">
        <f t="shared" si="17"/>
        <v>-7.4100000000000819</v>
      </c>
      <c r="G599" s="165">
        <f t="shared" si="16"/>
        <v>1.0065575221238938</v>
      </c>
    </row>
    <row r="600" spans="1:7" s="6" customFormat="1" x14ac:dyDescent="0.2">
      <c r="A600" s="33"/>
      <c r="B600" s="5">
        <v>5503</v>
      </c>
      <c r="C600" s="49" t="s">
        <v>26</v>
      </c>
      <c r="D600" s="113">
        <v>200</v>
      </c>
      <c r="E600" s="124">
        <v>0</v>
      </c>
      <c r="F600" s="168">
        <f t="shared" si="17"/>
        <v>200</v>
      </c>
      <c r="G600" s="165">
        <f t="shared" si="16"/>
        <v>0</v>
      </c>
    </row>
    <row r="601" spans="1:7" s="6" customFormat="1" x14ac:dyDescent="0.2">
      <c r="A601" s="33"/>
      <c r="B601" s="5">
        <v>5504</v>
      </c>
      <c r="C601" s="49" t="s">
        <v>27</v>
      </c>
      <c r="D601" s="113">
        <v>600</v>
      </c>
      <c r="E601" s="124">
        <v>599.29</v>
      </c>
      <c r="F601" s="168">
        <f t="shared" si="17"/>
        <v>0.71000000000003638</v>
      </c>
      <c r="G601" s="165">
        <f t="shared" si="16"/>
        <v>0.99881666666666657</v>
      </c>
    </row>
    <row r="602" spans="1:7" s="6" customFormat="1" x14ac:dyDescent="0.2">
      <c r="A602" s="33"/>
      <c r="B602" s="5">
        <v>5511</v>
      </c>
      <c r="C602" s="49" t="s">
        <v>230</v>
      </c>
      <c r="D602" s="113">
        <v>33200</v>
      </c>
      <c r="E602" s="124">
        <v>30561.48</v>
      </c>
      <c r="F602" s="168">
        <f t="shared" si="17"/>
        <v>2638.5200000000004</v>
      </c>
      <c r="G602" s="165">
        <f t="shared" si="16"/>
        <v>0.92052650602409636</v>
      </c>
    </row>
    <row r="603" spans="1:7" s="6" customFormat="1" x14ac:dyDescent="0.2">
      <c r="A603" s="33"/>
      <c r="B603" s="5">
        <v>5513</v>
      </c>
      <c r="C603" s="49" t="s">
        <v>28</v>
      </c>
      <c r="D603" s="113">
        <v>600</v>
      </c>
      <c r="E603" s="124">
        <v>414.34</v>
      </c>
      <c r="F603" s="168">
        <f t="shared" si="17"/>
        <v>185.66000000000003</v>
      </c>
      <c r="G603" s="165">
        <f t="shared" si="16"/>
        <v>0.69056666666666666</v>
      </c>
    </row>
    <row r="604" spans="1:7" s="6" customFormat="1" x14ac:dyDescent="0.2">
      <c r="A604" s="33"/>
      <c r="B604" s="5">
        <v>5514</v>
      </c>
      <c r="C604" s="49" t="s">
        <v>231</v>
      </c>
      <c r="D604" s="113">
        <v>1750</v>
      </c>
      <c r="E604" s="124">
        <v>813.64</v>
      </c>
      <c r="F604" s="168">
        <f t="shared" si="17"/>
        <v>936.36</v>
      </c>
      <c r="G604" s="165">
        <f t="shared" si="16"/>
        <v>0.46493714285714283</v>
      </c>
    </row>
    <row r="605" spans="1:7" s="6" customFormat="1" x14ac:dyDescent="0.2">
      <c r="A605" s="33"/>
      <c r="B605" s="5">
        <v>5515</v>
      </c>
      <c r="C605" s="49" t="s">
        <v>29</v>
      </c>
      <c r="D605" s="113">
        <v>2115</v>
      </c>
      <c r="E605" s="124">
        <v>2272.4699999999998</v>
      </c>
      <c r="F605" s="168">
        <f t="shared" si="17"/>
        <v>-157.4699999999998</v>
      </c>
      <c r="G605" s="165">
        <f t="shared" si="16"/>
        <v>1.0744539007092198</v>
      </c>
    </row>
    <row r="606" spans="1:7" s="6" customFormat="1" x14ac:dyDescent="0.2">
      <c r="A606" s="33"/>
      <c r="B606" s="5">
        <v>5525</v>
      </c>
      <c r="C606" s="49" t="s">
        <v>46</v>
      </c>
      <c r="D606" s="113">
        <v>11900</v>
      </c>
      <c r="E606" s="124">
        <v>9958.57</v>
      </c>
      <c r="F606" s="168">
        <f t="shared" si="17"/>
        <v>1941.4300000000003</v>
      </c>
      <c r="G606" s="165">
        <f t="shared" si="16"/>
        <v>0.83685462184873949</v>
      </c>
    </row>
    <row r="607" spans="1:7" s="6" customFormat="1" x14ac:dyDescent="0.2">
      <c r="A607" s="33"/>
      <c r="B607" s="7">
        <v>15</v>
      </c>
      <c r="C607" s="50" t="s">
        <v>283</v>
      </c>
      <c r="D607" s="114">
        <f>SUM(D608)</f>
        <v>4641</v>
      </c>
      <c r="E607" s="187">
        <f>SUM(E608)</f>
        <v>4641</v>
      </c>
      <c r="F607" s="163">
        <f t="shared" si="17"/>
        <v>0</v>
      </c>
      <c r="G607" s="179">
        <f t="shared" si="16"/>
        <v>1</v>
      </c>
    </row>
    <row r="608" spans="1:7" s="6" customFormat="1" ht="25.5" x14ac:dyDescent="0.2">
      <c r="A608" s="33"/>
      <c r="B608" s="5">
        <v>1554</v>
      </c>
      <c r="C608" s="54" t="s">
        <v>559</v>
      </c>
      <c r="D608" s="113">
        <f>SUM(D609)</f>
        <v>4641</v>
      </c>
      <c r="E608" s="186">
        <f>SUM(E609)</f>
        <v>4641</v>
      </c>
      <c r="F608" s="168">
        <f t="shared" si="17"/>
        <v>0</v>
      </c>
      <c r="G608" s="165">
        <f t="shared" si="16"/>
        <v>1</v>
      </c>
    </row>
    <row r="609" spans="1:7" s="6" customFormat="1" x14ac:dyDescent="0.2">
      <c r="A609" s="33"/>
      <c r="B609" s="5"/>
      <c r="C609" s="65" t="s">
        <v>560</v>
      </c>
      <c r="D609" s="113">
        <v>4641</v>
      </c>
      <c r="E609" s="124">
        <v>4641</v>
      </c>
      <c r="F609" s="168">
        <f t="shared" si="17"/>
        <v>0</v>
      </c>
      <c r="G609" s="165">
        <f t="shared" si="16"/>
        <v>1</v>
      </c>
    </row>
    <row r="610" spans="1:7" s="6" customFormat="1" x14ac:dyDescent="0.2">
      <c r="A610" s="33" t="s">
        <v>74</v>
      </c>
      <c r="B610" s="7" t="s">
        <v>286</v>
      </c>
      <c r="C610" s="72"/>
      <c r="D610" s="114">
        <f>SUM(D611+D627)</f>
        <v>9829</v>
      </c>
      <c r="E610" s="139">
        <f>SUM(E611+E627)</f>
        <v>10364.49</v>
      </c>
      <c r="F610" s="163">
        <f t="shared" si="17"/>
        <v>-535.48999999999978</v>
      </c>
      <c r="G610" s="179">
        <f t="shared" si="16"/>
        <v>1.0544806185776783</v>
      </c>
    </row>
    <row r="611" spans="1:7" s="6" customFormat="1" x14ac:dyDescent="0.2">
      <c r="A611" s="33"/>
      <c r="B611" s="7">
        <v>55</v>
      </c>
      <c r="C611" s="50" t="s">
        <v>24</v>
      </c>
      <c r="D611" s="114">
        <f>SUM(D612)</f>
        <v>5789</v>
      </c>
      <c r="E611" s="139">
        <f>SUM(E612)</f>
        <v>6324.49</v>
      </c>
      <c r="F611" s="163">
        <f t="shared" si="17"/>
        <v>-535.48999999999978</v>
      </c>
      <c r="G611" s="179">
        <f t="shared" si="16"/>
        <v>1.0925012955605458</v>
      </c>
    </row>
    <row r="612" spans="1:7" s="6" customFormat="1" x14ac:dyDescent="0.2">
      <c r="A612" s="33"/>
      <c r="B612" s="5">
        <v>5525</v>
      </c>
      <c r="C612" s="49" t="s">
        <v>46</v>
      </c>
      <c r="D612" s="113">
        <f>SUM(D613:D626)</f>
        <v>5789</v>
      </c>
      <c r="E612" s="149">
        <f>SUM(E613:E626)</f>
        <v>6324.49</v>
      </c>
      <c r="F612" s="168">
        <f t="shared" si="17"/>
        <v>-535.48999999999978</v>
      </c>
      <c r="G612" s="165">
        <f t="shared" si="16"/>
        <v>1.0925012955605458</v>
      </c>
    </row>
    <row r="613" spans="1:7" s="6" customFormat="1" ht="38.25" x14ac:dyDescent="0.2">
      <c r="A613" s="33"/>
      <c r="B613" s="23" t="s">
        <v>410</v>
      </c>
      <c r="C613" s="56" t="s">
        <v>411</v>
      </c>
      <c r="D613" s="113">
        <v>1200</v>
      </c>
      <c r="E613" s="149">
        <v>1198.1300000000001</v>
      </c>
      <c r="F613" s="168">
        <f t="shared" si="17"/>
        <v>1.8699999999998909</v>
      </c>
      <c r="G613" s="165">
        <f t="shared" si="16"/>
        <v>0.99844166666666678</v>
      </c>
    </row>
    <row r="614" spans="1:7" s="6" customFormat="1" ht="38.25" x14ac:dyDescent="0.2">
      <c r="A614" s="33"/>
      <c r="B614" s="23" t="s">
        <v>481</v>
      </c>
      <c r="C614" s="56" t="s">
        <v>411</v>
      </c>
      <c r="D614" s="113">
        <v>300</v>
      </c>
      <c r="E614" s="149">
        <v>300</v>
      </c>
      <c r="F614" s="168">
        <f t="shared" si="17"/>
        <v>0</v>
      </c>
      <c r="G614" s="165">
        <f t="shared" ref="G614:G680" si="18">SUM(E614/D614)</f>
        <v>1</v>
      </c>
    </row>
    <row r="615" spans="1:7" s="6" customFormat="1" ht="38.25" x14ac:dyDescent="0.2">
      <c r="A615" s="33"/>
      <c r="B615" s="23" t="s">
        <v>482</v>
      </c>
      <c r="C615" s="56" t="s">
        <v>411</v>
      </c>
      <c r="D615" s="113">
        <v>900</v>
      </c>
      <c r="E615" s="149">
        <v>899.2</v>
      </c>
      <c r="F615" s="168">
        <f t="shared" si="17"/>
        <v>0.79999999999995453</v>
      </c>
      <c r="G615" s="165">
        <f t="shared" si="18"/>
        <v>0.99911111111111117</v>
      </c>
    </row>
    <row r="616" spans="1:7" s="6" customFormat="1" ht="38.25" x14ac:dyDescent="0.2">
      <c r="A616" s="33"/>
      <c r="B616" s="23" t="s">
        <v>489</v>
      </c>
      <c r="C616" s="56" t="s">
        <v>420</v>
      </c>
      <c r="D616" s="113">
        <v>600</v>
      </c>
      <c r="E616" s="149">
        <v>600</v>
      </c>
      <c r="F616" s="168">
        <f t="shared" si="17"/>
        <v>0</v>
      </c>
      <c r="G616" s="165">
        <f t="shared" si="18"/>
        <v>1</v>
      </c>
    </row>
    <row r="617" spans="1:7" s="6" customFormat="1" ht="38.25" x14ac:dyDescent="0.2">
      <c r="A617" s="33"/>
      <c r="B617" s="23" t="s">
        <v>503</v>
      </c>
      <c r="C617" s="56" t="s">
        <v>420</v>
      </c>
      <c r="D617" s="113">
        <v>300</v>
      </c>
      <c r="E617" s="149">
        <v>301.8</v>
      </c>
      <c r="F617" s="168">
        <f t="shared" si="17"/>
        <v>-1.8000000000000114</v>
      </c>
      <c r="G617" s="165">
        <f t="shared" si="18"/>
        <v>1.006</v>
      </c>
    </row>
    <row r="618" spans="1:7" s="6" customFormat="1" ht="25.5" x14ac:dyDescent="0.2">
      <c r="A618" s="33"/>
      <c r="B618" s="23" t="s">
        <v>490</v>
      </c>
      <c r="C618" s="56" t="s">
        <v>488</v>
      </c>
      <c r="D618" s="113">
        <v>300</v>
      </c>
      <c r="E618" s="149">
        <v>300</v>
      </c>
      <c r="F618" s="168">
        <f t="shared" si="17"/>
        <v>0</v>
      </c>
      <c r="G618" s="165">
        <f t="shared" si="18"/>
        <v>1</v>
      </c>
    </row>
    <row r="619" spans="1:7" s="6" customFormat="1" ht="38.25" x14ac:dyDescent="0.2">
      <c r="A619" s="33"/>
      <c r="B619" s="23" t="s">
        <v>485</v>
      </c>
      <c r="C619" s="56" t="s">
        <v>486</v>
      </c>
      <c r="D619" s="113">
        <v>800</v>
      </c>
      <c r="E619" s="149">
        <v>800.04</v>
      </c>
      <c r="F619" s="168">
        <f t="shared" si="17"/>
        <v>-3.999999999996362E-2</v>
      </c>
      <c r="G619" s="165">
        <f t="shared" si="18"/>
        <v>1.0000499999999999</v>
      </c>
    </row>
    <row r="620" spans="1:7" s="6" customFormat="1" ht="25.5" x14ac:dyDescent="0.2">
      <c r="A620" s="33"/>
      <c r="B620" s="23" t="s">
        <v>487</v>
      </c>
      <c r="C620" s="56" t="s">
        <v>488</v>
      </c>
      <c r="D620" s="113">
        <v>100</v>
      </c>
      <c r="E620" s="149">
        <v>100</v>
      </c>
      <c r="F620" s="168">
        <f t="shared" si="17"/>
        <v>0</v>
      </c>
      <c r="G620" s="165">
        <f t="shared" si="18"/>
        <v>1</v>
      </c>
    </row>
    <row r="621" spans="1:7" s="6" customFormat="1" ht="25.5" x14ac:dyDescent="0.2">
      <c r="A621" s="33"/>
      <c r="B621" s="23">
        <v>2014</v>
      </c>
      <c r="C621" s="56" t="s">
        <v>520</v>
      </c>
      <c r="D621" s="113">
        <v>300</v>
      </c>
      <c r="E621" s="149">
        <v>296.32</v>
      </c>
      <c r="F621" s="168">
        <f t="shared" si="17"/>
        <v>3.6800000000000068</v>
      </c>
      <c r="G621" s="165">
        <f t="shared" si="18"/>
        <v>0.98773333333333335</v>
      </c>
    </row>
    <row r="622" spans="1:7" s="6" customFormat="1" ht="38.25" x14ac:dyDescent="0.2">
      <c r="A622" s="33"/>
      <c r="B622" s="23" t="s">
        <v>548</v>
      </c>
      <c r="C622" s="56" t="s">
        <v>549</v>
      </c>
      <c r="D622" s="113">
        <v>700</v>
      </c>
      <c r="E622" s="149">
        <v>700</v>
      </c>
      <c r="F622" s="168">
        <f t="shared" si="17"/>
        <v>0</v>
      </c>
      <c r="G622" s="165">
        <f t="shared" si="18"/>
        <v>1</v>
      </c>
    </row>
    <row r="623" spans="1:7" s="6" customFormat="1" ht="38.25" x14ac:dyDescent="0.2">
      <c r="A623" s="33"/>
      <c r="B623" s="23" t="s">
        <v>521</v>
      </c>
      <c r="C623" s="56" t="s">
        <v>522</v>
      </c>
      <c r="D623" s="113">
        <v>289</v>
      </c>
      <c r="E623" s="149">
        <v>289</v>
      </c>
      <c r="F623" s="168">
        <f t="shared" si="17"/>
        <v>0</v>
      </c>
      <c r="G623" s="165">
        <f t="shared" si="18"/>
        <v>1</v>
      </c>
    </row>
    <row r="624" spans="1:7" s="6" customFormat="1" ht="25.5" x14ac:dyDescent="0.2">
      <c r="A624" s="33"/>
      <c r="B624" s="23" t="s">
        <v>588</v>
      </c>
      <c r="C624" s="56" t="s">
        <v>488</v>
      </c>
      <c r="D624" s="113">
        <v>0</v>
      </c>
      <c r="E624" s="149">
        <v>300</v>
      </c>
      <c r="F624" s="168">
        <f t="shared" si="17"/>
        <v>-300</v>
      </c>
      <c r="G624" s="165"/>
    </row>
    <row r="625" spans="1:7" s="6" customFormat="1" ht="25.5" x14ac:dyDescent="0.2">
      <c r="A625" s="33"/>
      <c r="B625" s="23" t="s">
        <v>589</v>
      </c>
      <c r="C625" s="56" t="s">
        <v>488</v>
      </c>
      <c r="D625" s="113">
        <v>0</v>
      </c>
      <c r="E625" s="149">
        <v>100</v>
      </c>
      <c r="F625" s="168">
        <f t="shared" si="17"/>
        <v>-100</v>
      </c>
      <c r="G625" s="165"/>
    </row>
    <row r="626" spans="1:7" s="6" customFormat="1" ht="38.25" x14ac:dyDescent="0.2">
      <c r="A626" s="33"/>
      <c r="B626" s="23" t="s">
        <v>590</v>
      </c>
      <c r="C626" s="56" t="s">
        <v>411</v>
      </c>
      <c r="D626" s="113">
        <v>0</v>
      </c>
      <c r="E626" s="149">
        <v>140</v>
      </c>
      <c r="F626" s="168">
        <f t="shared" si="17"/>
        <v>-140</v>
      </c>
      <c r="G626" s="165"/>
    </row>
    <row r="627" spans="1:7" s="6" customFormat="1" x14ac:dyDescent="0.2">
      <c r="A627" s="33"/>
      <c r="B627" s="7">
        <v>15</v>
      </c>
      <c r="C627" s="50" t="s">
        <v>283</v>
      </c>
      <c r="D627" s="114">
        <f>SUM(D628)</f>
        <v>4040</v>
      </c>
      <c r="E627" s="139">
        <f>SUM(E628)</f>
        <v>4040</v>
      </c>
      <c r="F627" s="163">
        <f t="shared" si="17"/>
        <v>0</v>
      </c>
      <c r="G627" s="179">
        <f t="shared" si="18"/>
        <v>1</v>
      </c>
    </row>
    <row r="628" spans="1:7" s="6" customFormat="1" x14ac:dyDescent="0.2">
      <c r="A628" s="33"/>
      <c r="B628" s="5">
        <v>1556</v>
      </c>
      <c r="C628" s="49" t="s">
        <v>131</v>
      </c>
      <c r="D628" s="113">
        <f>SUM(D629)</f>
        <v>4040</v>
      </c>
      <c r="E628" s="149">
        <f>SUM(E629)</f>
        <v>4040</v>
      </c>
      <c r="F628" s="168">
        <f t="shared" si="17"/>
        <v>0</v>
      </c>
      <c r="G628" s="165">
        <f t="shared" si="18"/>
        <v>1</v>
      </c>
    </row>
    <row r="629" spans="1:7" s="6" customFormat="1" ht="51" x14ac:dyDescent="0.2">
      <c r="A629" s="33"/>
      <c r="B629" s="47"/>
      <c r="C629" s="65" t="s">
        <v>338</v>
      </c>
      <c r="D629" s="113">
        <v>4040</v>
      </c>
      <c r="E629" s="124">
        <v>4040</v>
      </c>
      <c r="F629" s="168">
        <f t="shared" si="17"/>
        <v>0</v>
      </c>
      <c r="G629" s="165">
        <f t="shared" si="18"/>
        <v>1</v>
      </c>
    </row>
    <row r="630" spans="1:7" x14ac:dyDescent="0.2">
      <c r="A630" s="33" t="s">
        <v>74</v>
      </c>
      <c r="B630" s="7" t="s">
        <v>4</v>
      </c>
      <c r="C630" s="72"/>
      <c r="D630" s="114">
        <f>SUM(D631+D636)</f>
        <v>30280</v>
      </c>
      <c r="E630" s="139">
        <f>SUM(E631+E636)</f>
        <v>24592.2</v>
      </c>
      <c r="F630" s="163">
        <f t="shared" si="17"/>
        <v>5687.7999999999993</v>
      </c>
      <c r="G630" s="179">
        <f t="shared" si="18"/>
        <v>0.81215984147952447</v>
      </c>
    </row>
    <row r="631" spans="1:7" s="6" customFormat="1" x14ac:dyDescent="0.2">
      <c r="A631" s="33"/>
      <c r="B631" s="7">
        <v>50</v>
      </c>
      <c r="C631" s="50" t="s">
        <v>23</v>
      </c>
      <c r="D631" s="88">
        <f>SUM(D632+D635)</f>
        <v>23574</v>
      </c>
      <c r="E631" s="139">
        <f>SUM(E632+E635)</f>
        <v>18851.79</v>
      </c>
      <c r="F631" s="163">
        <f t="shared" si="17"/>
        <v>4722.2099999999991</v>
      </c>
      <c r="G631" s="179">
        <f t="shared" si="18"/>
        <v>0.79968567065411045</v>
      </c>
    </row>
    <row r="632" spans="1:7" s="6" customFormat="1" x14ac:dyDescent="0.2">
      <c r="A632" s="33"/>
      <c r="B632" s="5">
        <v>500</v>
      </c>
      <c r="C632" s="49" t="s">
        <v>228</v>
      </c>
      <c r="D632" s="113">
        <f>SUM(D633:D634)</f>
        <v>17592</v>
      </c>
      <c r="E632" s="149">
        <f>SUM(E633:E634)</f>
        <v>14059.779999999999</v>
      </c>
      <c r="F632" s="168">
        <f t="shared" ref="F632:F720" si="19">SUM(D632-E632)</f>
        <v>3532.2200000000012</v>
      </c>
      <c r="G632" s="165">
        <f t="shared" si="18"/>
        <v>0.79921441564347429</v>
      </c>
    </row>
    <row r="633" spans="1:7" s="6" customFormat="1" x14ac:dyDescent="0.2">
      <c r="A633" s="33"/>
      <c r="B633" s="5">
        <v>5002</v>
      </c>
      <c r="C633" s="49" t="s">
        <v>236</v>
      </c>
      <c r="D633" s="113">
        <v>15638</v>
      </c>
      <c r="E633" s="124">
        <v>13062.07</v>
      </c>
      <c r="F633" s="168">
        <f t="shared" si="19"/>
        <v>2575.9300000000003</v>
      </c>
      <c r="G633" s="165">
        <f t="shared" si="18"/>
        <v>0.83527752909579234</v>
      </c>
    </row>
    <row r="634" spans="1:7" s="6" customFormat="1" x14ac:dyDescent="0.2">
      <c r="A634" s="33"/>
      <c r="B634" s="5">
        <v>5005</v>
      </c>
      <c r="C634" s="49" t="s">
        <v>282</v>
      </c>
      <c r="D634" s="113">
        <v>1954</v>
      </c>
      <c r="E634" s="124">
        <v>997.71</v>
      </c>
      <c r="F634" s="168">
        <f t="shared" si="19"/>
        <v>956.29</v>
      </c>
      <c r="G634" s="165">
        <f t="shared" si="18"/>
        <v>0.51059877175025592</v>
      </c>
    </row>
    <row r="635" spans="1:7" s="6" customFormat="1" x14ac:dyDescent="0.2">
      <c r="A635" s="33"/>
      <c r="B635" s="5">
        <v>506</v>
      </c>
      <c r="C635" s="49" t="s">
        <v>229</v>
      </c>
      <c r="D635" s="113">
        <v>5982</v>
      </c>
      <c r="E635" s="124">
        <v>4792.01</v>
      </c>
      <c r="F635" s="168">
        <f t="shared" si="19"/>
        <v>1189.9899999999998</v>
      </c>
      <c r="G635" s="165">
        <f t="shared" si="18"/>
        <v>0.80107154797726521</v>
      </c>
    </row>
    <row r="636" spans="1:7" s="6" customFormat="1" x14ac:dyDescent="0.2">
      <c r="A636" s="33"/>
      <c r="B636" s="7">
        <v>55</v>
      </c>
      <c r="C636" s="50" t="s">
        <v>24</v>
      </c>
      <c r="D636" s="114">
        <f>SUM(D637:D642)</f>
        <v>6706</v>
      </c>
      <c r="E636" s="139">
        <f>SUM(E637:E642)</f>
        <v>5740.41</v>
      </c>
      <c r="F636" s="163">
        <f t="shared" si="19"/>
        <v>965.59000000000015</v>
      </c>
      <c r="G636" s="179">
        <f t="shared" si="18"/>
        <v>0.85601103489412467</v>
      </c>
    </row>
    <row r="637" spans="1:7" s="6" customFormat="1" x14ac:dyDescent="0.2">
      <c r="A637" s="33"/>
      <c r="B637" s="5">
        <v>5500</v>
      </c>
      <c r="C637" s="49" t="s">
        <v>25</v>
      </c>
      <c r="D637" s="113">
        <v>380</v>
      </c>
      <c r="E637" s="124">
        <v>278.11</v>
      </c>
      <c r="F637" s="168">
        <f t="shared" si="19"/>
        <v>101.88999999999999</v>
      </c>
      <c r="G637" s="165">
        <f t="shared" si="18"/>
        <v>0.73186842105263161</v>
      </c>
    </row>
    <row r="638" spans="1:7" s="6" customFormat="1" x14ac:dyDescent="0.2">
      <c r="A638" s="33"/>
      <c r="B638" s="5">
        <v>5504</v>
      </c>
      <c r="C638" s="49" t="s">
        <v>27</v>
      </c>
      <c r="D638" s="113">
        <v>100</v>
      </c>
      <c r="E638" s="124">
        <v>93.28</v>
      </c>
      <c r="F638" s="168">
        <f t="shared" si="19"/>
        <v>6.7199999999999989</v>
      </c>
      <c r="G638" s="165">
        <f t="shared" si="18"/>
        <v>0.93279999999999996</v>
      </c>
    </row>
    <row r="639" spans="1:7" s="6" customFormat="1" x14ac:dyDescent="0.2">
      <c r="A639" s="33"/>
      <c r="B639" s="5">
        <v>5511</v>
      </c>
      <c r="C639" s="49" t="s">
        <v>230</v>
      </c>
      <c r="D639" s="113">
        <v>5176</v>
      </c>
      <c r="E639" s="124">
        <v>5007.6899999999996</v>
      </c>
      <c r="F639" s="168">
        <f t="shared" si="19"/>
        <v>168.3100000000004</v>
      </c>
      <c r="G639" s="165">
        <f t="shared" si="18"/>
        <v>0.96748261205564134</v>
      </c>
    </row>
    <row r="640" spans="1:7" s="6" customFormat="1" x14ac:dyDescent="0.2">
      <c r="A640" s="33"/>
      <c r="B640" s="5">
        <v>5514</v>
      </c>
      <c r="C640" s="49" t="s">
        <v>231</v>
      </c>
      <c r="D640" s="113">
        <v>150</v>
      </c>
      <c r="E640" s="124">
        <v>117.2</v>
      </c>
      <c r="F640" s="168">
        <f t="shared" si="19"/>
        <v>32.799999999999997</v>
      </c>
      <c r="G640" s="165">
        <f t="shared" si="18"/>
        <v>0.78133333333333332</v>
      </c>
    </row>
    <row r="641" spans="1:7" s="6" customFormat="1" x14ac:dyDescent="0.2">
      <c r="A641" s="33"/>
      <c r="B641" s="5">
        <v>5515</v>
      </c>
      <c r="C641" s="49" t="s">
        <v>29</v>
      </c>
      <c r="D641" s="113">
        <v>400</v>
      </c>
      <c r="E641" s="124">
        <v>0</v>
      </c>
      <c r="F641" s="168">
        <f t="shared" si="19"/>
        <v>400</v>
      </c>
      <c r="G641" s="165">
        <f t="shared" si="18"/>
        <v>0</v>
      </c>
    </row>
    <row r="642" spans="1:7" s="6" customFormat="1" x14ac:dyDescent="0.2">
      <c r="A642" s="33"/>
      <c r="B642" s="5">
        <v>5525</v>
      </c>
      <c r="C642" s="49" t="s">
        <v>46</v>
      </c>
      <c r="D642" s="113">
        <v>500</v>
      </c>
      <c r="E642" s="124">
        <v>244.13</v>
      </c>
      <c r="F642" s="168">
        <f t="shared" si="19"/>
        <v>255.87</v>
      </c>
      <c r="G642" s="165">
        <f t="shared" si="18"/>
        <v>0.48825999999999997</v>
      </c>
    </row>
    <row r="643" spans="1:7" x14ac:dyDescent="0.2">
      <c r="A643" s="33" t="s">
        <v>74</v>
      </c>
      <c r="B643" s="7" t="s">
        <v>5</v>
      </c>
      <c r="C643" s="72"/>
      <c r="D643" s="114">
        <f>SUM(D644+D648)</f>
        <v>18077</v>
      </c>
      <c r="E643" s="139">
        <f>SUM(E644+E648)</f>
        <v>13795.27</v>
      </c>
      <c r="F643" s="163">
        <f t="shared" si="19"/>
        <v>4281.7299999999996</v>
      </c>
      <c r="G643" s="179">
        <f t="shared" si="18"/>
        <v>0.76313934834319852</v>
      </c>
    </row>
    <row r="644" spans="1:7" s="6" customFormat="1" x14ac:dyDescent="0.2">
      <c r="A644" s="33"/>
      <c r="B644" s="7">
        <v>50</v>
      </c>
      <c r="C644" s="50" t="s">
        <v>23</v>
      </c>
      <c r="D644" s="114">
        <f>SUM(D645+D647)</f>
        <v>14444</v>
      </c>
      <c r="E644" s="139">
        <f>SUM(E645+E647)</f>
        <v>11883.61</v>
      </c>
      <c r="F644" s="163">
        <f t="shared" si="19"/>
        <v>2560.3899999999994</v>
      </c>
      <c r="G644" s="179">
        <f t="shared" si="18"/>
        <v>0.82273677651620059</v>
      </c>
    </row>
    <row r="645" spans="1:7" s="6" customFormat="1" x14ac:dyDescent="0.2">
      <c r="A645" s="33"/>
      <c r="B645" s="5">
        <v>500</v>
      </c>
      <c r="C645" s="49" t="s">
        <v>228</v>
      </c>
      <c r="D645" s="113">
        <f>SUM(D646)</f>
        <v>10779</v>
      </c>
      <c r="E645" s="149">
        <f>SUM(E646)</f>
        <v>8896.75</v>
      </c>
      <c r="F645" s="168">
        <f t="shared" si="19"/>
        <v>1882.25</v>
      </c>
      <c r="G645" s="165">
        <f t="shared" si="18"/>
        <v>0.8253780499118657</v>
      </c>
    </row>
    <row r="646" spans="1:7" s="6" customFormat="1" x14ac:dyDescent="0.2">
      <c r="A646" s="33"/>
      <c r="B646" s="5">
        <v>5002</v>
      </c>
      <c r="C646" s="49" t="s">
        <v>236</v>
      </c>
      <c r="D646" s="113">
        <v>10779</v>
      </c>
      <c r="E646" s="124">
        <v>8896.75</v>
      </c>
      <c r="F646" s="168">
        <f t="shared" si="19"/>
        <v>1882.25</v>
      </c>
      <c r="G646" s="165">
        <f t="shared" si="18"/>
        <v>0.8253780499118657</v>
      </c>
    </row>
    <row r="647" spans="1:7" s="6" customFormat="1" x14ac:dyDescent="0.2">
      <c r="A647" s="33"/>
      <c r="B647" s="5">
        <v>506</v>
      </c>
      <c r="C647" s="49" t="s">
        <v>229</v>
      </c>
      <c r="D647" s="113">
        <v>3665</v>
      </c>
      <c r="E647" s="124">
        <v>2986.86</v>
      </c>
      <c r="F647" s="168">
        <f t="shared" si="19"/>
        <v>678.13999999999987</v>
      </c>
      <c r="G647" s="165">
        <f t="shared" si="18"/>
        <v>0.814968622100955</v>
      </c>
    </row>
    <row r="648" spans="1:7" s="6" customFormat="1" x14ac:dyDescent="0.2">
      <c r="A648" s="33"/>
      <c r="B648" s="7">
        <v>55</v>
      </c>
      <c r="C648" s="50" t="s">
        <v>24</v>
      </c>
      <c r="D648" s="114">
        <f>SUM(D649:D655)</f>
        <v>3633</v>
      </c>
      <c r="E648" s="139">
        <f>SUM(E649:E655)</f>
        <v>1911.6599999999999</v>
      </c>
      <c r="F648" s="163">
        <f t="shared" si="19"/>
        <v>1721.3400000000001</v>
      </c>
      <c r="G648" s="179">
        <f t="shared" si="18"/>
        <v>0.52619322873658125</v>
      </c>
    </row>
    <row r="649" spans="1:7" s="6" customFormat="1" x14ac:dyDescent="0.2">
      <c r="A649" s="33"/>
      <c r="B649" s="5">
        <v>5500</v>
      </c>
      <c r="C649" s="49" t="s">
        <v>25</v>
      </c>
      <c r="D649" s="113">
        <v>450</v>
      </c>
      <c r="E649" s="124">
        <v>108.25</v>
      </c>
      <c r="F649" s="168">
        <f t="shared" si="19"/>
        <v>341.75</v>
      </c>
      <c r="G649" s="165">
        <f t="shared" si="18"/>
        <v>0.24055555555555555</v>
      </c>
    </row>
    <row r="650" spans="1:7" s="6" customFormat="1" x14ac:dyDescent="0.2">
      <c r="A650" s="33"/>
      <c r="B650" s="5">
        <v>5504</v>
      </c>
      <c r="C650" s="49" t="s">
        <v>27</v>
      </c>
      <c r="D650" s="113">
        <v>180</v>
      </c>
      <c r="E650" s="124">
        <v>193.28</v>
      </c>
      <c r="F650" s="168">
        <f t="shared" si="19"/>
        <v>-13.280000000000001</v>
      </c>
      <c r="G650" s="165">
        <f t="shared" si="18"/>
        <v>1.0737777777777777</v>
      </c>
    </row>
    <row r="651" spans="1:7" s="6" customFormat="1" x14ac:dyDescent="0.2">
      <c r="A651" s="33"/>
      <c r="B651" s="5">
        <v>5511</v>
      </c>
      <c r="C651" s="49" t="s">
        <v>230</v>
      </c>
      <c r="D651" s="113">
        <v>1373</v>
      </c>
      <c r="E651" s="124">
        <v>621.92999999999995</v>
      </c>
      <c r="F651" s="168">
        <f t="shared" si="19"/>
        <v>751.07</v>
      </c>
      <c r="G651" s="165">
        <f t="shared" si="18"/>
        <v>0.45297159504734152</v>
      </c>
    </row>
    <row r="652" spans="1:7" s="6" customFormat="1" x14ac:dyDescent="0.2">
      <c r="A652" s="33"/>
      <c r="B652" s="5">
        <v>5514</v>
      </c>
      <c r="C652" s="49" t="s">
        <v>231</v>
      </c>
      <c r="D652" s="113">
        <v>150</v>
      </c>
      <c r="E652" s="124">
        <v>117.2</v>
      </c>
      <c r="F652" s="168">
        <f t="shared" si="19"/>
        <v>32.799999999999997</v>
      </c>
      <c r="G652" s="165">
        <f t="shared" si="18"/>
        <v>0.78133333333333332</v>
      </c>
    </row>
    <row r="653" spans="1:7" s="6" customFormat="1" x14ac:dyDescent="0.2">
      <c r="A653" s="33"/>
      <c r="B653" s="5">
        <v>5515</v>
      </c>
      <c r="C653" s="49" t="s">
        <v>29</v>
      </c>
      <c r="D653" s="113">
        <v>450</v>
      </c>
      <c r="E653" s="124">
        <v>521</v>
      </c>
      <c r="F653" s="168">
        <f t="shared" si="19"/>
        <v>-71</v>
      </c>
      <c r="G653" s="165">
        <f t="shared" si="18"/>
        <v>1.1577777777777778</v>
      </c>
    </row>
    <row r="654" spans="1:7" s="6" customFormat="1" x14ac:dyDescent="0.2">
      <c r="A654" s="33"/>
      <c r="B654" s="5">
        <v>5522</v>
      </c>
      <c r="C654" s="49" t="s">
        <v>95</v>
      </c>
      <c r="D654" s="113">
        <v>30</v>
      </c>
      <c r="E654" s="124">
        <v>0</v>
      </c>
      <c r="F654" s="168">
        <f t="shared" si="19"/>
        <v>30</v>
      </c>
      <c r="G654" s="165">
        <f t="shared" si="18"/>
        <v>0</v>
      </c>
    </row>
    <row r="655" spans="1:7" s="6" customFormat="1" x14ac:dyDescent="0.2">
      <c r="A655" s="33"/>
      <c r="B655" s="5">
        <v>5525</v>
      </c>
      <c r="C655" s="49" t="s">
        <v>46</v>
      </c>
      <c r="D655" s="113">
        <v>1000</v>
      </c>
      <c r="E655" s="124">
        <v>350</v>
      </c>
      <c r="F655" s="168">
        <f t="shared" si="19"/>
        <v>650</v>
      </c>
      <c r="G655" s="165">
        <f t="shared" si="18"/>
        <v>0.35</v>
      </c>
    </row>
    <row r="656" spans="1:7" s="6" customFormat="1" x14ac:dyDescent="0.2">
      <c r="A656" s="33" t="s">
        <v>74</v>
      </c>
      <c r="B656" s="7" t="s">
        <v>483</v>
      </c>
      <c r="C656" s="72"/>
      <c r="D656" s="154">
        <f t="shared" ref="D656:E658" si="20">SUM(D657)</f>
        <v>300</v>
      </c>
      <c r="E656" s="126">
        <f t="shared" si="20"/>
        <v>300</v>
      </c>
      <c r="F656" s="163">
        <f t="shared" si="19"/>
        <v>0</v>
      </c>
      <c r="G656" s="179">
        <f t="shared" si="18"/>
        <v>1</v>
      </c>
    </row>
    <row r="657" spans="1:7" s="6" customFormat="1" x14ac:dyDescent="0.2">
      <c r="A657" s="33"/>
      <c r="B657" s="7">
        <v>55</v>
      </c>
      <c r="C657" s="50" t="s">
        <v>24</v>
      </c>
      <c r="D657" s="154">
        <f t="shared" si="20"/>
        <v>300</v>
      </c>
      <c r="E657" s="126">
        <f t="shared" si="20"/>
        <v>300</v>
      </c>
      <c r="F657" s="163">
        <f t="shared" si="19"/>
        <v>0</v>
      </c>
      <c r="G657" s="179">
        <f t="shared" si="18"/>
        <v>1</v>
      </c>
    </row>
    <row r="658" spans="1:7" s="6" customFormat="1" x14ac:dyDescent="0.2">
      <c r="A658" s="33"/>
      <c r="B658" s="5">
        <v>5525</v>
      </c>
      <c r="C658" s="49" t="s">
        <v>46</v>
      </c>
      <c r="D658" s="153">
        <f t="shared" si="20"/>
        <v>300</v>
      </c>
      <c r="E658" s="124">
        <f t="shared" si="20"/>
        <v>300</v>
      </c>
      <c r="F658" s="168">
        <f t="shared" si="19"/>
        <v>0</v>
      </c>
      <c r="G658" s="165">
        <f t="shared" si="18"/>
        <v>1</v>
      </c>
    </row>
    <row r="659" spans="1:7" s="6" customFormat="1" ht="38.25" x14ac:dyDescent="0.2">
      <c r="A659" s="33"/>
      <c r="B659" s="157" t="s">
        <v>484</v>
      </c>
      <c r="C659" s="56" t="s">
        <v>413</v>
      </c>
      <c r="D659" s="113">
        <v>300</v>
      </c>
      <c r="E659" s="124">
        <v>300</v>
      </c>
      <c r="F659" s="168">
        <f t="shared" si="19"/>
        <v>0</v>
      </c>
      <c r="G659" s="165">
        <f t="shared" si="18"/>
        <v>1</v>
      </c>
    </row>
    <row r="660" spans="1:7" x14ac:dyDescent="0.2">
      <c r="A660" s="33" t="s">
        <v>74</v>
      </c>
      <c r="B660" s="7" t="s">
        <v>6</v>
      </c>
      <c r="C660" s="72"/>
      <c r="D660" s="114">
        <f>SUM(D661+D665+D674)</f>
        <v>41834</v>
      </c>
      <c r="E660" s="187">
        <f>SUM(E661+E665+E674)</f>
        <v>35157.11</v>
      </c>
      <c r="F660" s="163">
        <f t="shared" si="19"/>
        <v>6676.8899999999994</v>
      </c>
      <c r="G660" s="179">
        <f t="shared" si="18"/>
        <v>0.84039561122531914</v>
      </c>
    </row>
    <row r="661" spans="1:7" s="6" customFormat="1" x14ac:dyDescent="0.2">
      <c r="A661" s="33"/>
      <c r="B661" s="7">
        <v>50</v>
      </c>
      <c r="C661" s="50" t="s">
        <v>23</v>
      </c>
      <c r="D661" s="114">
        <f>SUM(D662+D664)</f>
        <v>23442</v>
      </c>
      <c r="E661" s="139">
        <f>SUM(E662+E664)</f>
        <v>19076.64</v>
      </c>
      <c r="F661" s="163">
        <f t="shared" si="19"/>
        <v>4365.3600000000006</v>
      </c>
      <c r="G661" s="179">
        <f t="shared" si="18"/>
        <v>0.81378039416432046</v>
      </c>
    </row>
    <row r="662" spans="1:7" s="6" customFormat="1" x14ac:dyDescent="0.2">
      <c r="A662" s="33"/>
      <c r="B662" s="5">
        <v>500</v>
      </c>
      <c r="C662" s="49" t="s">
        <v>228</v>
      </c>
      <c r="D662" s="113">
        <f>SUM(D663)</f>
        <v>17494</v>
      </c>
      <c r="E662" s="149">
        <f>SUM(E663)</f>
        <v>14212.4</v>
      </c>
      <c r="F662" s="168">
        <f t="shared" si="19"/>
        <v>3281.6000000000004</v>
      </c>
      <c r="G662" s="165">
        <f t="shared" si="18"/>
        <v>0.81241568537784381</v>
      </c>
    </row>
    <row r="663" spans="1:7" s="6" customFormat="1" x14ac:dyDescent="0.2">
      <c r="A663" s="33"/>
      <c r="B663" s="5">
        <v>5002</v>
      </c>
      <c r="C663" s="49" t="s">
        <v>236</v>
      </c>
      <c r="D663" s="113">
        <v>17494</v>
      </c>
      <c r="E663" s="124">
        <v>14212.4</v>
      </c>
      <c r="F663" s="168">
        <f t="shared" si="19"/>
        <v>3281.6000000000004</v>
      </c>
      <c r="G663" s="165">
        <f t="shared" si="18"/>
        <v>0.81241568537784381</v>
      </c>
    </row>
    <row r="664" spans="1:7" s="6" customFormat="1" x14ac:dyDescent="0.2">
      <c r="A664" s="33"/>
      <c r="B664" s="5">
        <v>506</v>
      </c>
      <c r="C664" s="49" t="s">
        <v>229</v>
      </c>
      <c r="D664" s="113">
        <v>5948</v>
      </c>
      <c r="E664" s="124">
        <v>4864.24</v>
      </c>
      <c r="F664" s="168">
        <f t="shared" si="19"/>
        <v>1083.7600000000002</v>
      </c>
      <c r="G664" s="165">
        <f t="shared" si="18"/>
        <v>0.81779421654337592</v>
      </c>
    </row>
    <row r="665" spans="1:7" s="6" customFormat="1" x14ac:dyDescent="0.2">
      <c r="A665" s="33"/>
      <c r="B665" s="7">
        <v>55</v>
      </c>
      <c r="C665" s="50" t="s">
        <v>24</v>
      </c>
      <c r="D665" s="114">
        <f>SUM(D666:D673)</f>
        <v>9729</v>
      </c>
      <c r="E665" s="139">
        <f>SUM(E666:E673)</f>
        <v>7417.67</v>
      </c>
      <c r="F665" s="163">
        <f t="shared" si="19"/>
        <v>2311.33</v>
      </c>
      <c r="G665" s="179">
        <f t="shared" si="18"/>
        <v>0.76242882105046772</v>
      </c>
    </row>
    <row r="666" spans="1:7" s="6" customFormat="1" x14ac:dyDescent="0.2">
      <c r="A666" s="33"/>
      <c r="B666" s="5">
        <v>5500</v>
      </c>
      <c r="C666" s="49" t="s">
        <v>25</v>
      </c>
      <c r="D666" s="113">
        <v>110</v>
      </c>
      <c r="E666" s="124">
        <v>608.1</v>
      </c>
      <c r="F666" s="168">
        <f t="shared" si="19"/>
        <v>-498.1</v>
      </c>
      <c r="G666" s="165">
        <f t="shared" si="18"/>
        <v>5.5281818181818183</v>
      </c>
    </row>
    <row r="667" spans="1:7" s="6" customFormat="1" x14ac:dyDescent="0.2">
      <c r="A667" s="33"/>
      <c r="B667" s="5">
        <v>5503</v>
      </c>
      <c r="C667" s="49" t="s">
        <v>26</v>
      </c>
      <c r="D667" s="113">
        <v>100</v>
      </c>
      <c r="E667" s="124">
        <v>0</v>
      </c>
      <c r="F667" s="168">
        <f t="shared" si="19"/>
        <v>100</v>
      </c>
      <c r="G667" s="165">
        <f t="shared" si="18"/>
        <v>0</v>
      </c>
    </row>
    <row r="668" spans="1:7" s="6" customFormat="1" x14ac:dyDescent="0.2">
      <c r="A668" s="33"/>
      <c r="B668" s="5">
        <v>5504</v>
      </c>
      <c r="C668" s="49" t="s">
        <v>27</v>
      </c>
      <c r="D668" s="113">
        <v>300</v>
      </c>
      <c r="E668" s="124">
        <v>261.27999999999997</v>
      </c>
      <c r="F668" s="168">
        <f t="shared" si="19"/>
        <v>38.720000000000027</v>
      </c>
      <c r="G668" s="165">
        <f t="shared" si="18"/>
        <v>0.87093333333333323</v>
      </c>
    </row>
    <row r="669" spans="1:7" s="6" customFormat="1" x14ac:dyDescent="0.2">
      <c r="A669" s="33"/>
      <c r="B669" s="5">
        <v>5511</v>
      </c>
      <c r="C669" s="49" t="s">
        <v>230</v>
      </c>
      <c r="D669" s="113">
        <v>7641</v>
      </c>
      <c r="E669" s="124">
        <v>5142.32</v>
      </c>
      <c r="F669" s="168">
        <f t="shared" si="19"/>
        <v>2498.6800000000003</v>
      </c>
      <c r="G669" s="165">
        <f t="shared" si="18"/>
        <v>0.67299044627666527</v>
      </c>
    </row>
    <row r="670" spans="1:7" s="6" customFormat="1" x14ac:dyDescent="0.2">
      <c r="A670" s="33"/>
      <c r="B670" s="5">
        <v>5513</v>
      </c>
      <c r="C670" s="49" t="s">
        <v>28</v>
      </c>
      <c r="D670" s="113">
        <v>450</v>
      </c>
      <c r="E670" s="124">
        <v>367.93</v>
      </c>
      <c r="F670" s="168">
        <f t="shared" si="19"/>
        <v>82.07</v>
      </c>
      <c r="G670" s="165">
        <f t="shared" si="18"/>
        <v>0.81762222222222225</v>
      </c>
    </row>
    <row r="671" spans="1:7" s="6" customFormat="1" x14ac:dyDescent="0.2">
      <c r="A671" s="33"/>
      <c r="B671" s="5">
        <v>5514</v>
      </c>
      <c r="C671" s="49" t="s">
        <v>231</v>
      </c>
      <c r="D671" s="113">
        <v>462</v>
      </c>
      <c r="E671" s="124">
        <v>117.2</v>
      </c>
      <c r="F671" s="168">
        <f t="shared" si="19"/>
        <v>344.8</v>
      </c>
      <c r="G671" s="165">
        <f t="shared" si="18"/>
        <v>0.25367965367965367</v>
      </c>
    </row>
    <row r="672" spans="1:7" s="6" customFormat="1" x14ac:dyDescent="0.2">
      <c r="A672" s="33"/>
      <c r="B672" s="5">
        <v>5515</v>
      </c>
      <c r="C672" s="49" t="s">
        <v>29</v>
      </c>
      <c r="D672" s="113">
        <v>0</v>
      </c>
      <c r="E672" s="124">
        <v>413.04</v>
      </c>
      <c r="F672" s="168">
        <f t="shared" si="19"/>
        <v>-413.04</v>
      </c>
      <c r="G672" s="165"/>
    </row>
    <row r="673" spans="1:7" s="6" customFormat="1" x14ac:dyDescent="0.2">
      <c r="A673" s="33"/>
      <c r="B673" s="5">
        <v>5525</v>
      </c>
      <c r="C673" s="49" t="s">
        <v>46</v>
      </c>
      <c r="D673" s="113">
        <v>666</v>
      </c>
      <c r="E673" s="124">
        <v>507.8</v>
      </c>
      <c r="F673" s="168">
        <f t="shared" si="19"/>
        <v>158.19999999999999</v>
      </c>
      <c r="G673" s="165">
        <f t="shared" si="18"/>
        <v>0.76246246246246252</v>
      </c>
    </row>
    <row r="674" spans="1:7" s="6" customFormat="1" x14ac:dyDescent="0.2">
      <c r="A674" s="33"/>
      <c r="B674" s="7">
        <v>15</v>
      </c>
      <c r="C674" s="50" t="s">
        <v>283</v>
      </c>
      <c r="D674" s="114">
        <f>SUM(D675)</f>
        <v>8663</v>
      </c>
      <c r="E674" s="187">
        <f>SUM(E675)</f>
        <v>8662.7999999999993</v>
      </c>
      <c r="F674" s="163">
        <f t="shared" si="19"/>
        <v>0.2000000000007276</v>
      </c>
      <c r="G674" s="179">
        <f t="shared" si="18"/>
        <v>0.99997691330947702</v>
      </c>
    </row>
    <row r="675" spans="1:7" s="6" customFormat="1" ht="25.5" x14ac:dyDescent="0.2">
      <c r="A675" s="33"/>
      <c r="B675" s="5">
        <v>1554</v>
      </c>
      <c r="C675" s="54" t="s">
        <v>559</v>
      </c>
      <c r="D675" s="113">
        <f>SUM(D676)</f>
        <v>8663</v>
      </c>
      <c r="E675" s="186">
        <f>SUM(E676)</f>
        <v>8662.7999999999993</v>
      </c>
      <c r="F675" s="168">
        <f t="shared" si="19"/>
        <v>0.2000000000007276</v>
      </c>
      <c r="G675" s="165">
        <f t="shared" si="18"/>
        <v>0.99997691330947702</v>
      </c>
    </row>
    <row r="676" spans="1:7" s="6" customFormat="1" ht="25.5" x14ac:dyDescent="0.2">
      <c r="A676" s="33"/>
      <c r="B676" s="5"/>
      <c r="C676" s="65" t="s">
        <v>561</v>
      </c>
      <c r="D676" s="113">
        <v>8663</v>
      </c>
      <c r="E676" s="124">
        <v>8662.7999999999993</v>
      </c>
      <c r="F676" s="168">
        <f t="shared" si="19"/>
        <v>0.2000000000007276</v>
      </c>
      <c r="G676" s="165">
        <f t="shared" si="18"/>
        <v>0.99997691330947702</v>
      </c>
    </row>
    <row r="677" spans="1:7" s="6" customFormat="1" x14ac:dyDescent="0.2">
      <c r="A677" s="33" t="s">
        <v>74</v>
      </c>
      <c r="B677" s="7" t="s">
        <v>412</v>
      </c>
      <c r="C677" s="72"/>
      <c r="D677" s="114">
        <f t="shared" ref="D677:E679" si="21">SUM(D678)</f>
        <v>300</v>
      </c>
      <c r="E677" s="139">
        <f t="shared" si="21"/>
        <v>300</v>
      </c>
      <c r="F677" s="163">
        <f t="shared" si="19"/>
        <v>0</v>
      </c>
      <c r="G677" s="179">
        <f t="shared" si="18"/>
        <v>1</v>
      </c>
    </row>
    <row r="678" spans="1:7" s="6" customFormat="1" x14ac:dyDescent="0.2">
      <c r="A678" s="33"/>
      <c r="B678" s="7">
        <v>55</v>
      </c>
      <c r="C678" s="50" t="s">
        <v>24</v>
      </c>
      <c r="D678" s="114">
        <f t="shared" si="21"/>
        <v>300</v>
      </c>
      <c r="E678" s="139">
        <f t="shared" si="21"/>
        <v>300</v>
      </c>
      <c r="F678" s="163">
        <f t="shared" si="19"/>
        <v>0</v>
      </c>
      <c r="G678" s="179">
        <f t="shared" si="18"/>
        <v>1</v>
      </c>
    </row>
    <row r="679" spans="1:7" s="6" customFormat="1" x14ac:dyDescent="0.2">
      <c r="A679" s="33"/>
      <c r="B679" s="5">
        <v>5525</v>
      </c>
      <c r="C679" s="49" t="s">
        <v>46</v>
      </c>
      <c r="D679" s="113">
        <f t="shared" si="21"/>
        <v>300</v>
      </c>
      <c r="E679" s="149">
        <f t="shared" si="21"/>
        <v>300</v>
      </c>
      <c r="F679" s="168">
        <f t="shared" si="19"/>
        <v>0</v>
      </c>
      <c r="G679" s="165">
        <f t="shared" si="18"/>
        <v>1</v>
      </c>
    </row>
    <row r="680" spans="1:7" s="6" customFormat="1" ht="38.25" x14ac:dyDescent="0.2">
      <c r="A680" s="33"/>
      <c r="B680" s="157" t="s">
        <v>414</v>
      </c>
      <c r="C680" s="56" t="s">
        <v>413</v>
      </c>
      <c r="D680" s="113">
        <v>300</v>
      </c>
      <c r="E680" s="124">
        <v>300</v>
      </c>
      <c r="F680" s="168">
        <f t="shared" si="19"/>
        <v>0</v>
      </c>
      <c r="G680" s="165">
        <f t="shared" si="18"/>
        <v>1</v>
      </c>
    </row>
    <row r="681" spans="1:7" s="6" customFormat="1" x14ac:dyDescent="0.2">
      <c r="A681" s="33" t="s">
        <v>75</v>
      </c>
      <c r="B681" s="7" t="s">
        <v>525</v>
      </c>
      <c r="C681" s="56"/>
      <c r="D681" s="114">
        <f>SUM(D682+D699)</f>
        <v>33427</v>
      </c>
      <c r="E681" s="126">
        <f>SUM(E682+E699)</f>
        <v>27925.64</v>
      </c>
      <c r="F681" s="163">
        <f t="shared" si="19"/>
        <v>5501.3600000000006</v>
      </c>
      <c r="G681" s="179">
        <f t="shared" ref="G681:G769" si="22">SUM(E681/D681)</f>
        <v>0.8354216651210099</v>
      </c>
    </row>
    <row r="682" spans="1:7" s="6" customFormat="1" x14ac:dyDescent="0.2">
      <c r="A682" s="33" t="s">
        <v>75</v>
      </c>
      <c r="B682" s="7" t="s">
        <v>33</v>
      </c>
      <c r="C682" s="72"/>
      <c r="D682" s="114">
        <f>SUM(D683+D687+D696)</f>
        <v>32785</v>
      </c>
      <c r="E682" s="187">
        <f>SUM(E683+E687+E696)</f>
        <v>27284.239999999998</v>
      </c>
      <c r="F682" s="163">
        <f t="shared" si="19"/>
        <v>5500.760000000002</v>
      </c>
      <c r="G682" s="179">
        <f t="shared" si="22"/>
        <v>0.832217172487418</v>
      </c>
    </row>
    <row r="683" spans="1:7" s="6" customFormat="1" x14ac:dyDescent="0.2">
      <c r="A683" s="33"/>
      <c r="B683" s="7">
        <v>50</v>
      </c>
      <c r="C683" s="50" t="s">
        <v>23</v>
      </c>
      <c r="D683" s="114">
        <f>SUM(D684+D686)</f>
        <v>26387</v>
      </c>
      <c r="E683" s="139">
        <f>SUM(E684+E686)</f>
        <v>22366.62</v>
      </c>
      <c r="F683" s="163">
        <f t="shared" si="19"/>
        <v>4020.380000000001</v>
      </c>
      <c r="G683" s="179">
        <f t="shared" si="22"/>
        <v>0.84763785197256225</v>
      </c>
    </row>
    <row r="684" spans="1:7" s="6" customFormat="1" x14ac:dyDescent="0.2">
      <c r="A684" s="33"/>
      <c r="B684" s="5">
        <v>500</v>
      </c>
      <c r="C684" s="49" t="s">
        <v>228</v>
      </c>
      <c r="D684" s="113">
        <f>SUM(D685)</f>
        <v>19692</v>
      </c>
      <c r="E684" s="149">
        <f>SUM(E685)</f>
        <v>16733.98</v>
      </c>
      <c r="F684" s="168">
        <f t="shared" si="19"/>
        <v>2958.0200000000004</v>
      </c>
      <c r="G684" s="165">
        <f t="shared" si="22"/>
        <v>0.84978569977655893</v>
      </c>
    </row>
    <row r="685" spans="1:7" s="6" customFormat="1" x14ac:dyDescent="0.2">
      <c r="A685" s="33"/>
      <c r="B685" s="5">
        <v>5002</v>
      </c>
      <c r="C685" s="49" t="s">
        <v>236</v>
      </c>
      <c r="D685" s="113">
        <v>19692</v>
      </c>
      <c r="E685" s="124">
        <v>16733.98</v>
      </c>
      <c r="F685" s="168">
        <f t="shared" si="19"/>
        <v>2958.0200000000004</v>
      </c>
      <c r="G685" s="165">
        <f t="shared" si="22"/>
        <v>0.84978569977655893</v>
      </c>
    </row>
    <row r="686" spans="1:7" s="6" customFormat="1" x14ac:dyDescent="0.2">
      <c r="A686" s="33"/>
      <c r="B686" s="5">
        <v>506</v>
      </c>
      <c r="C686" s="49" t="s">
        <v>229</v>
      </c>
      <c r="D686" s="113">
        <v>6695</v>
      </c>
      <c r="E686" s="124">
        <v>5632.64</v>
      </c>
      <c r="F686" s="168">
        <f t="shared" si="19"/>
        <v>1062.3599999999997</v>
      </c>
      <c r="G686" s="165">
        <f t="shared" si="22"/>
        <v>0.84132038834951461</v>
      </c>
    </row>
    <row r="687" spans="1:7" s="6" customFormat="1" x14ac:dyDescent="0.2">
      <c r="A687" s="33"/>
      <c r="B687" s="7">
        <v>55</v>
      </c>
      <c r="C687" s="50" t="s">
        <v>24</v>
      </c>
      <c r="D687" s="114">
        <f>SUM(D688:D695)</f>
        <v>5558</v>
      </c>
      <c r="E687" s="139">
        <f>SUM(E688:E695)</f>
        <v>4221.6200000000008</v>
      </c>
      <c r="F687" s="163">
        <f t="shared" si="19"/>
        <v>1336.3799999999992</v>
      </c>
      <c r="G687" s="179">
        <f t="shared" si="22"/>
        <v>0.75955739474631179</v>
      </c>
    </row>
    <row r="688" spans="1:7" s="6" customFormat="1" x14ac:dyDescent="0.2">
      <c r="A688" s="33"/>
      <c r="B688" s="5">
        <v>5500</v>
      </c>
      <c r="C688" s="49" t="s">
        <v>25</v>
      </c>
      <c r="D688" s="113">
        <v>672</v>
      </c>
      <c r="E688" s="124">
        <v>756.37</v>
      </c>
      <c r="F688" s="168">
        <f t="shared" si="19"/>
        <v>-84.37</v>
      </c>
      <c r="G688" s="165">
        <f t="shared" si="22"/>
        <v>1.1255505952380953</v>
      </c>
    </row>
    <row r="689" spans="1:7" s="6" customFormat="1" x14ac:dyDescent="0.2">
      <c r="A689" s="33"/>
      <c r="B689" s="5">
        <v>5503</v>
      </c>
      <c r="C689" s="49" t="s">
        <v>26</v>
      </c>
      <c r="D689" s="113">
        <v>0</v>
      </c>
      <c r="E689" s="124">
        <v>38.4</v>
      </c>
      <c r="F689" s="168">
        <f t="shared" si="19"/>
        <v>-38.4</v>
      </c>
      <c r="G689" s="165"/>
    </row>
    <row r="690" spans="1:7" s="6" customFormat="1" x14ac:dyDescent="0.2">
      <c r="A690" s="33"/>
      <c r="B690" s="5">
        <v>5504</v>
      </c>
      <c r="C690" s="49" t="s">
        <v>27</v>
      </c>
      <c r="D690" s="113">
        <v>229</v>
      </c>
      <c r="E690" s="124">
        <v>86.28</v>
      </c>
      <c r="F690" s="168">
        <f t="shared" si="19"/>
        <v>142.72</v>
      </c>
      <c r="G690" s="165">
        <f t="shared" si="22"/>
        <v>0.37676855895196509</v>
      </c>
    </row>
    <row r="691" spans="1:7" s="6" customFormat="1" x14ac:dyDescent="0.2">
      <c r="A691" s="33"/>
      <c r="B691" s="5">
        <v>5511</v>
      </c>
      <c r="C691" s="49" t="s">
        <v>230</v>
      </c>
      <c r="D691" s="113">
        <v>1938</v>
      </c>
      <c r="E691" s="124">
        <v>1415.87</v>
      </c>
      <c r="F691" s="168">
        <f t="shared" si="19"/>
        <v>522.13000000000011</v>
      </c>
      <c r="G691" s="165">
        <f t="shared" si="22"/>
        <v>0.73058307533539724</v>
      </c>
    </row>
    <row r="692" spans="1:7" s="6" customFormat="1" x14ac:dyDescent="0.2">
      <c r="A692" s="33"/>
      <c r="B692" s="5">
        <v>5513</v>
      </c>
      <c r="C692" s="49" t="s">
        <v>28</v>
      </c>
      <c r="D692" s="113">
        <v>607</v>
      </c>
      <c r="E692" s="124">
        <v>554.22</v>
      </c>
      <c r="F692" s="168">
        <f t="shared" si="19"/>
        <v>52.779999999999973</v>
      </c>
      <c r="G692" s="165">
        <f t="shared" si="22"/>
        <v>0.9130477759472817</v>
      </c>
    </row>
    <row r="693" spans="1:7" s="6" customFormat="1" x14ac:dyDescent="0.2">
      <c r="A693" s="33"/>
      <c r="B693" s="5">
        <v>5514</v>
      </c>
      <c r="C693" s="49" t="s">
        <v>231</v>
      </c>
      <c r="D693" s="113">
        <v>1112</v>
      </c>
      <c r="E693" s="124">
        <v>628.02</v>
      </c>
      <c r="F693" s="168">
        <f t="shared" si="19"/>
        <v>483.98</v>
      </c>
      <c r="G693" s="165">
        <f t="shared" si="22"/>
        <v>0.56476618705035975</v>
      </c>
    </row>
    <row r="694" spans="1:7" s="6" customFormat="1" x14ac:dyDescent="0.2">
      <c r="A694" s="33"/>
      <c r="B694" s="5">
        <v>5515</v>
      </c>
      <c r="C694" s="49" t="s">
        <v>29</v>
      </c>
      <c r="D694" s="113">
        <v>0</v>
      </c>
      <c r="E694" s="124">
        <v>99</v>
      </c>
      <c r="F694" s="168">
        <f t="shared" si="19"/>
        <v>-99</v>
      </c>
      <c r="G694" s="165"/>
    </row>
    <row r="695" spans="1:7" s="6" customFormat="1" x14ac:dyDescent="0.2">
      <c r="A695" s="33"/>
      <c r="B695" s="5">
        <v>5525</v>
      </c>
      <c r="C695" s="49" t="s">
        <v>46</v>
      </c>
      <c r="D695" s="113">
        <v>1000</v>
      </c>
      <c r="E695" s="124">
        <v>643.46</v>
      </c>
      <c r="F695" s="168">
        <f t="shared" si="19"/>
        <v>356.53999999999996</v>
      </c>
      <c r="G695" s="165">
        <f t="shared" si="22"/>
        <v>0.64346000000000003</v>
      </c>
    </row>
    <row r="696" spans="1:7" s="6" customFormat="1" x14ac:dyDescent="0.2">
      <c r="A696" s="33"/>
      <c r="B696" s="7">
        <v>15</v>
      </c>
      <c r="C696" s="50" t="s">
        <v>283</v>
      </c>
      <c r="D696" s="114">
        <f>SUM(D697)</f>
        <v>840</v>
      </c>
      <c r="E696" s="187">
        <f>SUM(E697)</f>
        <v>696</v>
      </c>
      <c r="F696" s="163">
        <f t="shared" si="19"/>
        <v>144</v>
      </c>
      <c r="G696" s="179">
        <f t="shared" si="22"/>
        <v>0.82857142857142863</v>
      </c>
    </row>
    <row r="697" spans="1:7" s="6" customFormat="1" x14ac:dyDescent="0.2">
      <c r="A697" s="33"/>
      <c r="B697" s="5">
        <v>1551</v>
      </c>
      <c r="C697" s="49" t="s">
        <v>255</v>
      </c>
      <c r="D697" s="113">
        <f>SUM(D698)</f>
        <v>840</v>
      </c>
      <c r="E697" s="186">
        <f>SUM(E698)</f>
        <v>696</v>
      </c>
      <c r="F697" s="168">
        <f t="shared" si="19"/>
        <v>144</v>
      </c>
      <c r="G697" s="165">
        <f t="shared" si="22"/>
        <v>0.82857142857142863</v>
      </c>
    </row>
    <row r="698" spans="1:7" s="6" customFormat="1" ht="25.5" x14ac:dyDescent="0.2">
      <c r="A698" s="33"/>
      <c r="B698" s="5"/>
      <c r="C698" s="65" t="s">
        <v>562</v>
      </c>
      <c r="D698" s="113">
        <v>840</v>
      </c>
      <c r="E698" s="124">
        <v>696</v>
      </c>
      <c r="F698" s="168">
        <f t="shared" si="19"/>
        <v>144</v>
      </c>
      <c r="G698" s="165">
        <f t="shared" si="22"/>
        <v>0.82857142857142863</v>
      </c>
    </row>
    <row r="699" spans="1:7" s="6" customFormat="1" x14ac:dyDescent="0.2">
      <c r="A699" s="33" t="s">
        <v>75</v>
      </c>
      <c r="B699" s="7" t="s">
        <v>544</v>
      </c>
      <c r="C699" s="72"/>
      <c r="D699" s="209">
        <f t="shared" ref="D699:E700" si="23">SUM(D700)</f>
        <v>642</v>
      </c>
      <c r="E699" s="126">
        <f t="shared" si="23"/>
        <v>641.4</v>
      </c>
      <c r="F699" s="163">
        <f t="shared" si="19"/>
        <v>0.60000000000002274</v>
      </c>
      <c r="G699" s="179">
        <f t="shared" si="22"/>
        <v>0.99906542056074765</v>
      </c>
    </row>
    <row r="700" spans="1:7" s="6" customFormat="1" x14ac:dyDescent="0.2">
      <c r="A700" s="33"/>
      <c r="B700" s="7">
        <v>55</v>
      </c>
      <c r="C700" s="50" t="s">
        <v>24</v>
      </c>
      <c r="D700" s="209">
        <f t="shared" si="23"/>
        <v>642</v>
      </c>
      <c r="E700" s="126">
        <f t="shared" si="23"/>
        <v>641.4</v>
      </c>
      <c r="F700" s="163">
        <f t="shared" si="19"/>
        <v>0.60000000000002274</v>
      </c>
      <c r="G700" s="179">
        <f t="shared" si="22"/>
        <v>0.99906542056074765</v>
      </c>
    </row>
    <row r="701" spans="1:7" s="6" customFormat="1" x14ac:dyDescent="0.2">
      <c r="A701" s="33"/>
      <c r="B701" s="5">
        <v>5525</v>
      </c>
      <c r="C701" s="49" t="s">
        <v>46</v>
      </c>
      <c r="D701" s="207">
        <f>SUM(D702:D703)</f>
        <v>642</v>
      </c>
      <c r="E701" s="124">
        <f>SUM(E702:E703)</f>
        <v>641.4</v>
      </c>
      <c r="F701" s="168">
        <f t="shared" si="19"/>
        <v>0.60000000000002274</v>
      </c>
      <c r="G701" s="165">
        <f t="shared" si="22"/>
        <v>0.99906542056074765</v>
      </c>
    </row>
    <row r="702" spans="1:7" s="6" customFormat="1" ht="38.25" x14ac:dyDescent="0.2">
      <c r="A702" s="33"/>
      <c r="B702" s="157" t="s">
        <v>541</v>
      </c>
      <c r="C702" s="56" t="s">
        <v>524</v>
      </c>
      <c r="D702" s="208">
        <v>300</v>
      </c>
      <c r="E702" s="124">
        <v>300</v>
      </c>
      <c r="F702" s="168">
        <f t="shared" si="19"/>
        <v>0</v>
      </c>
      <c r="G702" s="165">
        <f t="shared" si="22"/>
        <v>1</v>
      </c>
    </row>
    <row r="703" spans="1:7" s="6" customFormat="1" ht="25.5" x14ac:dyDescent="0.2">
      <c r="A703" s="210" t="s">
        <v>593</v>
      </c>
      <c r="B703" s="157" t="s">
        <v>591</v>
      </c>
      <c r="C703" s="56" t="s">
        <v>592</v>
      </c>
      <c r="D703" s="208">
        <v>342</v>
      </c>
      <c r="E703" s="192">
        <v>341.4</v>
      </c>
      <c r="F703" s="168">
        <f t="shared" si="19"/>
        <v>0.60000000000002274</v>
      </c>
      <c r="G703" s="165">
        <f t="shared" si="22"/>
        <v>0.9982456140350876</v>
      </c>
    </row>
    <row r="704" spans="1:7" s="6" customFormat="1" x14ac:dyDescent="0.2">
      <c r="A704" s="33" t="s">
        <v>76</v>
      </c>
      <c r="B704" s="7" t="s">
        <v>581</v>
      </c>
      <c r="C704" s="72"/>
      <c r="D704" s="114">
        <f>SUM(D705+D725)</f>
        <v>32304</v>
      </c>
      <c r="E704" s="187">
        <f>SUM(E705+E725)</f>
        <v>45944.619999999995</v>
      </c>
      <c r="F704" s="163">
        <f t="shared" si="19"/>
        <v>-13640.619999999995</v>
      </c>
      <c r="G704" s="179">
        <f t="shared" si="22"/>
        <v>1.4222579247152054</v>
      </c>
    </row>
    <row r="705" spans="1:7" s="6" customFormat="1" x14ac:dyDescent="0.2">
      <c r="A705" s="33" t="s">
        <v>76</v>
      </c>
      <c r="B705" s="7" t="s">
        <v>180</v>
      </c>
      <c r="C705" s="72"/>
      <c r="D705" s="114">
        <f>SUM(D706+D709+D712+D722)</f>
        <v>30639</v>
      </c>
      <c r="E705" s="187">
        <f>SUM(E706+E709+E712+E722)</f>
        <v>35479.619999999995</v>
      </c>
      <c r="F705" s="163">
        <f t="shared" si="19"/>
        <v>-4840.6199999999953</v>
      </c>
      <c r="G705" s="179">
        <f t="shared" si="22"/>
        <v>1.1579888377558012</v>
      </c>
    </row>
    <row r="706" spans="1:7" s="6" customFormat="1" x14ac:dyDescent="0.2">
      <c r="A706" s="33"/>
      <c r="B706" s="7">
        <v>50</v>
      </c>
      <c r="C706" s="50" t="s">
        <v>23</v>
      </c>
      <c r="D706" s="114">
        <f>SUM(D707+D708)</f>
        <v>0</v>
      </c>
      <c r="E706" s="187">
        <f>SUM(E707+E708)</f>
        <v>490.19000000000005</v>
      </c>
      <c r="F706" s="163">
        <f t="shared" si="19"/>
        <v>-490.19000000000005</v>
      </c>
      <c r="G706" s="179"/>
    </row>
    <row r="707" spans="1:7" s="6" customFormat="1" x14ac:dyDescent="0.2">
      <c r="A707" s="33"/>
      <c r="B707" s="5">
        <v>505</v>
      </c>
      <c r="C707" s="49" t="s">
        <v>94</v>
      </c>
      <c r="D707" s="113">
        <v>0</v>
      </c>
      <c r="E707" s="149">
        <v>291.16000000000003</v>
      </c>
      <c r="F707" s="168">
        <f t="shared" si="19"/>
        <v>-291.16000000000003</v>
      </c>
      <c r="G707" s="179"/>
    </row>
    <row r="708" spans="1:7" s="6" customFormat="1" x14ac:dyDescent="0.2">
      <c r="A708" s="33"/>
      <c r="B708" s="5">
        <v>506</v>
      </c>
      <c r="C708" s="49" t="s">
        <v>229</v>
      </c>
      <c r="D708" s="113">
        <v>0</v>
      </c>
      <c r="E708" s="149">
        <v>199.03</v>
      </c>
      <c r="F708" s="168">
        <f t="shared" si="19"/>
        <v>-199.03</v>
      </c>
      <c r="G708" s="179"/>
    </row>
    <row r="709" spans="1:7" s="6" customFormat="1" x14ac:dyDescent="0.2">
      <c r="A709" s="33"/>
      <c r="B709" s="7">
        <v>55</v>
      </c>
      <c r="C709" s="50" t="s">
        <v>24</v>
      </c>
      <c r="D709" s="88">
        <f>SUM(D710)</f>
        <v>5200</v>
      </c>
      <c r="E709" s="139">
        <f>SUM(E710)</f>
        <v>4888.08</v>
      </c>
      <c r="F709" s="163">
        <f t="shared" si="19"/>
        <v>311.92000000000007</v>
      </c>
      <c r="G709" s="179">
        <f t="shared" si="22"/>
        <v>0.94001538461538459</v>
      </c>
    </row>
    <row r="710" spans="1:7" s="6" customFormat="1" x14ac:dyDescent="0.2">
      <c r="A710" s="33"/>
      <c r="B710" s="5">
        <v>5525</v>
      </c>
      <c r="C710" s="49" t="s">
        <v>46</v>
      </c>
      <c r="D710" s="113">
        <v>5200</v>
      </c>
      <c r="E710" s="149">
        <v>4888.08</v>
      </c>
      <c r="F710" s="168">
        <f t="shared" si="19"/>
        <v>311.92000000000007</v>
      </c>
      <c r="G710" s="179">
        <f t="shared" si="22"/>
        <v>0.94001538461538459</v>
      </c>
    </row>
    <row r="711" spans="1:7" x14ac:dyDescent="0.2">
      <c r="A711" s="35"/>
      <c r="B711" s="5"/>
      <c r="C711" s="67" t="s">
        <v>551</v>
      </c>
      <c r="D711" s="87">
        <f>SUM(D706+D709)</f>
        <v>5200</v>
      </c>
      <c r="E711" s="149">
        <f>SUM(E706+E709)</f>
        <v>5378.27</v>
      </c>
      <c r="F711" s="168">
        <f t="shared" si="19"/>
        <v>-178.27000000000044</v>
      </c>
      <c r="G711" s="179">
        <f t="shared" si="22"/>
        <v>1.0342826923076924</v>
      </c>
    </row>
    <row r="712" spans="1:7" s="6" customFormat="1" x14ac:dyDescent="0.2">
      <c r="A712" s="33"/>
      <c r="B712" s="7">
        <v>55</v>
      </c>
      <c r="C712" s="50" t="s">
        <v>24</v>
      </c>
      <c r="D712" s="114">
        <f>SUM(D713)</f>
        <v>25439</v>
      </c>
      <c r="E712" s="139">
        <f>SUM(E713)</f>
        <v>27269.35</v>
      </c>
      <c r="F712" s="163">
        <f t="shared" si="19"/>
        <v>-1830.3499999999985</v>
      </c>
      <c r="G712" s="179">
        <f t="shared" si="22"/>
        <v>1.071950548370612</v>
      </c>
    </row>
    <row r="713" spans="1:7" s="6" customFormat="1" x14ac:dyDescent="0.2">
      <c r="A713" s="33"/>
      <c r="B713" s="5">
        <v>5525</v>
      </c>
      <c r="C713" s="49" t="s">
        <v>46</v>
      </c>
      <c r="D713" s="113">
        <f>SUM(D714:D721)</f>
        <v>25439</v>
      </c>
      <c r="E713" s="149">
        <f>SUM(E714:E721)</f>
        <v>27269.35</v>
      </c>
      <c r="F713" s="168">
        <f t="shared" si="19"/>
        <v>-1830.3499999999985</v>
      </c>
      <c r="G713" s="165">
        <f t="shared" si="22"/>
        <v>1.071950548370612</v>
      </c>
    </row>
    <row r="714" spans="1:7" s="6" customFormat="1" x14ac:dyDescent="0.2">
      <c r="A714" s="33"/>
      <c r="B714" s="7"/>
      <c r="C714" s="67" t="s">
        <v>287</v>
      </c>
      <c r="D714" s="113">
        <v>3000</v>
      </c>
      <c r="E714" s="124">
        <v>3021.61</v>
      </c>
      <c r="F714" s="168">
        <f t="shared" si="19"/>
        <v>-21.610000000000127</v>
      </c>
      <c r="G714" s="165">
        <f t="shared" si="22"/>
        <v>1.0072033333333335</v>
      </c>
    </row>
    <row r="715" spans="1:7" s="6" customFormat="1" ht="25.5" x14ac:dyDescent="0.2">
      <c r="A715" s="210" t="s">
        <v>595</v>
      </c>
      <c r="B715" s="7"/>
      <c r="C715" s="67" t="s">
        <v>111</v>
      </c>
      <c r="D715" s="113">
        <v>15257</v>
      </c>
      <c r="E715" s="124">
        <v>16919.47</v>
      </c>
      <c r="F715" s="168">
        <f t="shared" si="19"/>
        <v>-1662.4700000000012</v>
      </c>
      <c r="G715" s="165">
        <f t="shared" si="22"/>
        <v>1.1089644097791178</v>
      </c>
    </row>
    <row r="716" spans="1:7" s="6" customFormat="1" x14ac:dyDescent="0.2">
      <c r="A716" s="33"/>
      <c r="B716" s="7"/>
      <c r="C716" s="67" t="s">
        <v>1</v>
      </c>
      <c r="D716" s="113">
        <v>200</v>
      </c>
      <c r="E716" s="124">
        <v>186.35</v>
      </c>
      <c r="F716" s="168">
        <f t="shared" si="19"/>
        <v>13.650000000000006</v>
      </c>
      <c r="G716" s="165">
        <f t="shared" si="22"/>
        <v>0.93174999999999997</v>
      </c>
    </row>
    <row r="717" spans="1:7" s="6" customFormat="1" ht="25.5" x14ac:dyDescent="0.2">
      <c r="A717" s="210" t="s">
        <v>594</v>
      </c>
      <c r="B717" s="7"/>
      <c r="C717" s="67" t="s">
        <v>288</v>
      </c>
      <c r="D717" s="113">
        <v>2132</v>
      </c>
      <c r="E717" s="124">
        <v>668.92</v>
      </c>
      <c r="F717" s="168">
        <f t="shared" si="19"/>
        <v>1463.08</v>
      </c>
      <c r="G717" s="165">
        <f t="shared" si="22"/>
        <v>0.31375234521575984</v>
      </c>
    </row>
    <row r="718" spans="1:7" x14ac:dyDescent="0.2">
      <c r="A718" s="35"/>
      <c r="B718" s="5"/>
      <c r="C718" s="67" t="s">
        <v>118</v>
      </c>
      <c r="D718" s="113">
        <v>150</v>
      </c>
      <c r="E718" s="124">
        <v>150</v>
      </c>
      <c r="F718" s="168">
        <f t="shared" si="19"/>
        <v>0</v>
      </c>
      <c r="G718" s="165">
        <f t="shared" si="22"/>
        <v>1</v>
      </c>
    </row>
    <row r="719" spans="1:7" x14ac:dyDescent="0.2">
      <c r="A719" s="35"/>
      <c r="B719" s="5"/>
      <c r="C719" s="67" t="s">
        <v>207</v>
      </c>
      <c r="D719" s="113">
        <v>500</v>
      </c>
      <c r="E719" s="124">
        <v>500</v>
      </c>
      <c r="F719" s="168">
        <f t="shared" si="19"/>
        <v>0</v>
      </c>
      <c r="G719" s="165">
        <f t="shared" si="22"/>
        <v>1</v>
      </c>
    </row>
    <row r="720" spans="1:7" x14ac:dyDescent="0.2">
      <c r="A720" s="35"/>
      <c r="B720" s="5"/>
      <c r="C720" s="67" t="s">
        <v>289</v>
      </c>
      <c r="D720" s="113">
        <v>200</v>
      </c>
      <c r="E720" s="124">
        <v>0</v>
      </c>
      <c r="F720" s="168">
        <f t="shared" si="19"/>
        <v>200</v>
      </c>
      <c r="G720" s="165">
        <f t="shared" si="22"/>
        <v>0</v>
      </c>
    </row>
    <row r="721" spans="1:7" x14ac:dyDescent="0.2">
      <c r="A721" s="35"/>
      <c r="B721" s="5"/>
      <c r="C721" s="67" t="s">
        <v>334</v>
      </c>
      <c r="D721" s="113">
        <v>4000</v>
      </c>
      <c r="E721" s="124">
        <v>5823</v>
      </c>
      <c r="F721" s="168">
        <f t="shared" ref="F721:F797" si="24">SUM(D721-E721)</f>
        <v>-1823</v>
      </c>
      <c r="G721" s="165">
        <f t="shared" si="22"/>
        <v>1.4557500000000001</v>
      </c>
    </row>
    <row r="722" spans="1:7" x14ac:dyDescent="0.2">
      <c r="A722" s="33"/>
      <c r="B722" s="7">
        <v>55</v>
      </c>
      <c r="C722" s="50" t="s">
        <v>24</v>
      </c>
      <c r="D722" s="91">
        <f>SUM(D723)</f>
        <v>0</v>
      </c>
      <c r="E722" s="126">
        <f>SUM(E723)</f>
        <v>2832</v>
      </c>
      <c r="F722" s="163">
        <f t="shared" si="24"/>
        <v>-2832</v>
      </c>
      <c r="G722" s="165"/>
    </row>
    <row r="723" spans="1:7" x14ac:dyDescent="0.2">
      <c r="A723" s="33"/>
      <c r="B723" s="5">
        <v>5525</v>
      </c>
      <c r="C723" s="49" t="s">
        <v>46</v>
      </c>
      <c r="D723" s="92">
        <f>SUM(D724)</f>
        <v>0</v>
      </c>
      <c r="E723" s="124">
        <f>SUM(E724)</f>
        <v>2832</v>
      </c>
      <c r="F723" s="168">
        <f t="shared" si="24"/>
        <v>-2832</v>
      </c>
      <c r="G723" s="165"/>
    </row>
    <row r="724" spans="1:7" x14ac:dyDescent="0.2">
      <c r="A724" s="35"/>
      <c r="B724" s="5"/>
      <c r="C724" s="67" t="s">
        <v>550</v>
      </c>
      <c r="D724" s="113">
        <v>0</v>
      </c>
      <c r="E724" s="124">
        <v>2832</v>
      </c>
      <c r="F724" s="168">
        <f t="shared" si="24"/>
        <v>-2832</v>
      </c>
      <c r="G724" s="165"/>
    </row>
    <row r="725" spans="1:7" x14ac:dyDescent="0.2">
      <c r="A725" s="33" t="s">
        <v>76</v>
      </c>
      <c r="B725" s="7" t="s">
        <v>563</v>
      </c>
      <c r="C725" s="67"/>
      <c r="D725" s="114">
        <f>SUM(D726)</f>
        <v>1665</v>
      </c>
      <c r="E725" s="187">
        <f>SUM(E726)</f>
        <v>10465</v>
      </c>
      <c r="F725" s="163">
        <f t="shared" si="24"/>
        <v>-8800</v>
      </c>
      <c r="G725" s="179">
        <f t="shared" si="22"/>
        <v>6.2852852852852852</v>
      </c>
    </row>
    <row r="726" spans="1:7" x14ac:dyDescent="0.2">
      <c r="A726" s="35"/>
      <c r="B726" s="7">
        <v>55</v>
      </c>
      <c r="C726" s="50" t="s">
        <v>24</v>
      </c>
      <c r="D726" s="114">
        <f>SUM(D727)</f>
        <v>1665</v>
      </c>
      <c r="E726" s="187">
        <f>SUM(E727)</f>
        <v>10465</v>
      </c>
      <c r="F726" s="163">
        <f t="shared" si="24"/>
        <v>-8800</v>
      </c>
      <c r="G726" s="179">
        <f t="shared" si="22"/>
        <v>6.2852852852852852</v>
      </c>
    </row>
    <row r="727" spans="1:7" x14ac:dyDescent="0.2">
      <c r="A727" s="35"/>
      <c r="B727" s="5">
        <v>5525</v>
      </c>
      <c r="C727" s="49" t="s">
        <v>46</v>
      </c>
      <c r="D727" s="113">
        <f>SUM(D728:D732)</f>
        <v>1665</v>
      </c>
      <c r="E727" s="186">
        <f>SUM(E728:E732)</f>
        <v>10465</v>
      </c>
      <c r="F727" s="168">
        <f t="shared" si="24"/>
        <v>-8800</v>
      </c>
      <c r="G727" s="165">
        <f t="shared" si="22"/>
        <v>6.2852852852852852</v>
      </c>
    </row>
    <row r="728" spans="1:7" ht="25.5" x14ac:dyDescent="0.2">
      <c r="A728" s="35"/>
      <c r="B728" s="5" t="s">
        <v>564</v>
      </c>
      <c r="C728" s="67" t="s">
        <v>565</v>
      </c>
      <c r="D728" s="113">
        <v>1215</v>
      </c>
      <c r="E728" s="124">
        <v>1215</v>
      </c>
      <c r="F728" s="168">
        <f t="shared" si="24"/>
        <v>0</v>
      </c>
      <c r="G728" s="165">
        <f t="shared" si="22"/>
        <v>1</v>
      </c>
    </row>
    <row r="729" spans="1:7" ht="25.5" x14ac:dyDescent="0.2">
      <c r="A729" s="35"/>
      <c r="B729" s="5" t="s">
        <v>566</v>
      </c>
      <c r="C729" s="67" t="s">
        <v>567</v>
      </c>
      <c r="D729" s="113">
        <v>450</v>
      </c>
      <c r="E729" s="124">
        <v>450</v>
      </c>
      <c r="F729" s="168">
        <f t="shared" si="24"/>
        <v>0</v>
      </c>
      <c r="G729" s="165">
        <f t="shared" si="22"/>
        <v>1</v>
      </c>
    </row>
    <row r="730" spans="1:7" ht="25.5" x14ac:dyDescent="0.2">
      <c r="A730" s="35"/>
      <c r="B730" s="5" t="s">
        <v>575</v>
      </c>
      <c r="C730" s="67" t="s">
        <v>576</v>
      </c>
      <c r="D730" s="113">
        <v>0</v>
      </c>
      <c r="E730" s="124">
        <v>1000</v>
      </c>
      <c r="F730" s="168">
        <f t="shared" si="24"/>
        <v>-1000</v>
      </c>
      <c r="G730" s="165"/>
    </row>
    <row r="731" spans="1:7" x14ac:dyDescent="0.2">
      <c r="A731" s="35"/>
      <c r="B731" s="5" t="s">
        <v>577</v>
      </c>
      <c r="C731" s="67" t="s">
        <v>578</v>
      </c>
      <c r="D731" s="113">
        <v>0</v>
      </c>
      <c r="E731" s="124">
        <v>6000</v>
      </c>
      <c r="F731" s="168">
        <f t="shared" si="24"/>
        <v>-6000</v>
      </c>
      <c r="G731" s="165"/>
    </row>
    <row r="732" spans="1:7" ht="25.5" x14ac:dyDescent="0.2">
      <c r="A732" s="35"/>
      <c r="B732" s="47" t="s">
        <v>579</v>
      </c>
      <c r="C732" s="67" t="s">
        <v>580</v>
      </c>
      <c r="D732" s="113">
        <v>0</v>
      </c>
      <c r="E732" s="124">
        <v>1800</v>
      </c>
      <c r="F732" s="168">
        <f t="shared" si="24"/>
        <v>-1800</v>
      </c>
      <c r="G732" s="165"/>
    </row>
    <row r="733" spans="1:7" x14ac:dyDescent="0.2">
      <c r="A733" s="33" t="s">
        <v>343</v>
      </c>
      <c r="B733" s="7" t="s">
        <v>203</v>
      </c>
      <c r="C733" s="72"/>
      <c r="D733" s="115">
        <f>SUM(D734+D738)</f>
        <v>15147</v>
      </c>
      <c r="E733" s="159">
        <f>SUM(E734+E738)</f>
        <v>10585.05</v>
      </c>
      <c r="F733" s="163">
        <f t="shared" si="24"/>
        <v>4561.9500000000007</v>
      </c>
      <c r="G733" s="179">
        <f t="shared" si="22"/>
        <v>0.69882154882154879</v>
      </c>
    </row>
    <row r="734" spans="1:7" x14ac:dyDescent="0.2">
      <c r="A734" s="33"/>
      <c r="B734" s="7">
        <v>50</v>
      </c>
      <c r="C734" s="50" t="s">
        <v>23</v>
      </c>
      <c r="D734" s="114">
        <f>SUM(D735+D737)</f>
        <v>7558</v>
      </c>
      <c r="E734" s="139">
        <f>SUM(E735+E737)</f>
        <v>6298</v>
      </c>
      <c r="F734" s="163">
        <f t="shared" si="24"/>
        <v>1260</v>
      </c>
      <c r="G734" s="179">
        <f t="shared" si="22"/>
        <v>0.83328922995501453</v>
      </c>
    </row>
    <row r="735" spans="1:7" x14ac:dyDescent="0.2">
      <c r="A735" s="33"/>
      <c r="B735" s="5">
        <v>500</v>
      </c>
      <c r="C735" s="49" t="s">
        <v>228</v>
      </c>
      <c r="D735" s="113">
        <f>SUM(D736)</f>
        <v>5640</v>
      </c>
      <c r="E735" s="149">
        <f>SUM(E736)</f>
        <v>4700</v>
      </c>
      <c r="F735" s="168">
        <f t="shared" si="24"/>
        <v>940</v>
      </c>
      <c r="G735" s="165">
        <f t="shared" si="22"/>
        <v>0.83333333333333337</v>
      </c>
    </row>
    <row r="736" spans="1:7" x14ac:dyDescent="0.2">
      <c r="A736" s="33"/>
      <c r="B736" s="5">
        <v>5002</v>
      </c>
      <c r="C736" s="49" t="s">
        <v>236</v>
      </c>
      <c r="D736" s="113">
        <v>5640</v>
      </c>
      <c r="E736" s="124">
        <v>4700</v>
      </c>
      <c r="F736" s="168">
        <f t="shared" si="24"/>
        <v>940</v>
      </c>
      <c r="G736" s="165">
        <f t="shared" si="22"/>
        <v>0.83333333333333337</v>
      </c>
    </row>
    <row r="737" spans="1:7" x14ac:dyDescent="0.2">
      <c r="A737" s="33"/>
      <c r="B737" s="5">
        <v>506</v>
      </c>
      <c r="C737" s="49" t="s">
        <v>229</v>
      </c>
      <c r="D737" s="113">
        <v>1918</v>
      </c>
      <c r="E737" s="124">
        <v>1598</v>
      </c>
      <c r="F737" s="168">
        <f t="shared" si="24"/>
        <v>320</v>
      </c>
      <c r="G737" s="165">
        <f t="shared" si="22"/>
        <v>0.83315954118873825</v>
      </c>
    </row>
    <row r="738" spans="1:7" x14ac:dyDescent="0.2">
      <c r="A738" s="33"/>
      <c r="B738" s="7">
        <v>55</v>
      </c>
      <c r="C738" s="50" t="s">
        <v>24</v>
      </c>
      <c r="D738" s="114">
        <f>SUM(D739:D745)</f>
        <v>7589</v>
      </c>
      <c r="E738" s="139">
        <f>SUM(E739:E745)</f>
        <v>4287.05</v>
      </c>
      <c r="F738" s="163">
        <f t="shared" si="24"/>
        <v>3301.95</v>
      </c>
      <c r="G738" s="179">
        <f t="shared" si="22"/>
        <v>0.56490314929503227</v>
      </c>
    </row>
    <row r="739" spans="1:7" x14ac:dyDescent="0.2">
      <c r="A739" s="33"/>
      <c r="B739" s="5">
        <v>5500</v>
      </c>
      <c r="C739" s="49" t="s">
        <v>25</v>
      </c>
      <c r="D739" s="113">
        <v>1229</v>
      </c>
      <c r="E739" s="124">
        <v>361.57</v>
      </c>
      <c r="F739" s="168">
        <f t="shared" si="24"/>
        <v>867.43000000000006</v>
      </c>
      <c r="G739" s="165">
        <f t="shared" si="22"/>
        <v>0.29419853539462976</v>
      </c>
    </row>
    <row r="740" spans="1:7" x14ac:dyDescent="0.2">
      <c r="A740" s="33"/>
      <c r="B740" s="5">
        <v>5504</v>
      </c>
      <c r="C740" s="49" t="s">
        <v>27</v>
      </c>
      <c r="D740" s="113">
        <v>140</v>
      </c>
      <c r="E740" s="124">
        <v>140</v>
      </c>
      <c r="F740" s="168">
        <f t="shared" si="24"/>
        <v>0</v>
      </c>
      <c r="G740" s="165">
        <f t="shared" si="22"/>
        <v>1</v>
      </c>
    </row>
    <row r="741" spans="1:7" x14ac:dyDescent="0.2">
      <c r="A741" s="33"/>
      <c r="B741" s="5">
        <v>5511</v>
      </c>
      <c r="C741" s="49" t="s">
        <v>230</v>
      </c>
      <c r="D741" s="113">
        <v>80</v>
      </c>
      <c r="E741" s="124">
        <v>9.7899999999999991</v>
      </c>
      <c r="F741" s="168">
        <f t="shared" si="24"/>
        <v>70.210000000000008</v>
      </c>
      <c r="G741" s="165">
        <f t="shared" si="22"/>
        <v>0.12237499999999998</v>
      </c>
    </row>
    <row r="742" spans="1:7" x14ac:dyDescent="0.2">
      <c r="A742" s="33"/>
      <c r="B742" s="5">
        <v>5515</v>
      </c>
      <c r="C742" s="49" t="s">
        <v>29</v>
      </c>
      <c r="D742" s="113">
        <v>6000</v>
      </c>
      <c r="E742" s="124">
        <v>3769.03</v>
      </c>
      <c r="F742" s="168">
        <f t="shared" si="24"/>
        <v>2230.9699999999998</v>
      </c>
      <c r="G742" s="165">
        <f t="shared" si="22"/>
        <v>0.62817166666666668</v>
      </c>
    </row>
    <row r="743" spans="1:7" x14ac:dyDescent="0.2">
      <c r="A743" s="33"/>
      <c r="B743" s="5">
        <v>5522</v>
      </c>
      <c r="C743" s="49" t="s">
        <v>95</v>
      </c>
      <c r="D743" s="113">
        <v>40</v>
      </c>
      <c r="E743" s="124">
        <v>0</v>
      </c>
      <c r="F743" s="168">
        <f t="shared" si="24"/>
        <v>40</v>
      </c>
      <c r="G743" s="165">
        <f t="shared" si="22"/>
        <v>0</v>
      </c>
    </row>
    <row r="744" spans="1:7" x14ac:dyDescent="0.2">
      <c r="A744" s="33"/>
      <c r="B744" s="5">
        <v>5524</v>
      </c>
      <c r="C744" s="49" t="s">
        <v>31</v>
      </c>
      <c r="D744" s="113">
        <v>100</v>
      </c>
      <c r="E744" s="124">
        <v>0</v>
      </c>
      <c r="F744" s="168">
        <f t="shared" si="24"/>
        <v>100</v>
      </c>
      <c r="G744" s="165">
        <f t="shared" si="22"/>
        <v>0</v>
      </c>
    </row>
    <row r="745" spans="1:7" x14ac:dyDescent="0.2">
      <c r="A745" s="33"/>
      <c r="B745" s="5">
        <v>5525</v>
      </c>
      <c r="C745" s="49" t="s">
        <v>46</v>
      </c>
      <c r="D745" s="113">
        <v>0</v>
      </c>
      <c r="E745" s="124">
        <v>6.66</v>
      </c>
      <c r="F745" s="168">
        <f t="shared" si="24"/>
        <v>-6.66</v>
      </c>
      <c r="G745" s="165"/>
    </row>
    <row r="746" spans="1:7" s="6" customFormat="1" x14ac:dyDescent="0.2">
      <c r="A746" s="33" t="s">
        <v>77</v>
      </c>
      <c r="B746" s="7" t="s">
        <v>256</v>
      </c>
      <c r="C746" s="72"/>
      <c r="D746" s="114">
        <f>SUM(D747+D752)</f>
        <v>31043</v>
      </c>
      <c r="E746" s="139">
        <f>SUM(E747+E752)</f>
        <v>24865.71</v>
      </c>
      <c r="F746" s="163">
        <f t="shared" si="24"/>
        <v>6177.2900000000009</v>
      </c>
      <c r="G746" s="179">
        <f t="shared" si="22"/>
        <v>0.8010086009728441</v>
      </c>
    </row>
    <row r="747" spans="1:7" s="6" customFormat="1" x14ac:dyDescent="0.2">
      <c r="A747" s="33"/>
      <c r="B747" s="7">
        <v>50</v>
      </c>
      <c r="C747" s="50" t="s">
        <v>23</v>
      </c>
      <c r="D747" s="114">
        <f>SUM(D748+D751)</f>
        <v>11336</v>
      </c>
      <c r="E747" s="139">
        <f>SUM(E748+E751)</f>
        <v>9344.8900000000012</v>
      </c>
      <c r="F747" s="163">
        <f t="shared" si="24"/>
        <v>1991.1099999999988</v>
      </c>
      <c r="G747" s="179">
        <f t="shared" si="22"/>
        <v>0.82435515172900509</v>
      </c>
    </row>
    <row r="748" spans="1:7" s="6" customFormat="1" x14ac:dyDescent="0.2">
      <c r="A748" s="33"/>
      <c r="B748" s="5">
        <v>500</v>
      </c>
      <c r="C748" s="49" t="s">
        <v>228</v>
      </c>
      <c r="D748" s="113">
        <f>SUM(D749:D750)</f>
        <v>8460</v>
      </c>
      <c r="E748" s="186">
        <f>SUM(E749:E750)</f>
        <v>6973.8200000000006</v>
      </c>
      <c r="F748" s="168">
        <f t="shared" si="24"/>
        <v>1486.1799999999994</v>
      </c>
      <c r="G748" s="165">
        <f t="shared" si="22"/>
        <v>0.82432860520094575</v>
      </c>
    </row>
    <row r="749" spans="1:7" s="6" customFormat="1" x14ac:dyDescent="0.2">
      <c r="A749" s="33"/>
      <c r="B749" s="5">
        <v>5002</v>
      </c>
      <c r="C749" s="49" t="s">
        <v>236</v>
      </c>
      <c r="D749" s="113">
        <v>7740</v>
      </c>
      <c r="E749" s="124">
        <v>6462.52</v>
      </c>
      <c r="F749" s="168">
        <f t="shared" si="24"/>
        <v>1277.4799999999996</v>
      </c>
      <c r="G749" s="165">
        <f t="shared" si="22"/>
        <v>0.83495090439276487</v>
      </c>
    </row>
    <row r="750" spans="1:7" s="6" customFormat="1" x14ac:dyDescent="0.2">
      <c r="A750" s="33"/>
      <c r="B750" s="5">
        <v>5005</v>
      </c>
      <c r="C750" s="49" t="s">
        <v>282</v>
      </c>
      <c r="D750" s="113">
        <v>720</v>
      </c>
      <c r="E750" s="124">
        <v>511.3</v>
      </c>
      <c r="F750" s="168">
        <f t="shared" si="24"/>
        <v>208.7</v>
      </c>
      <c r="G750" s="165">
        <f t="shared" si="22"/>
        <v>0.71013888888888888</v>
      </c>
    </row>
    <row r="751" spans="1:7" s="6" customFormat="1" x14ac:dyDescent="0.2">
      <c r="A751" s="33"/>
      <c r="B751" s="5">
        <v>506</v>
      </c>
      <c r="C751" s="49" t="s">
        <v>229</v>
      </c>
      <c r="D751" s="113">
        <v>2876</v>
      </c>
      <c r="E751" s="124">
        <v>2371.0700000000002</v>
      </c>
      <c r="F751" s="168">
        <f t="shared" si="24"/>
        <v>504.92999999999984</v>
      </c>
      <c r="G751" s="165">
        <f t="shared" si="22"/>
        <v>0.8244332406119611</v>
      </c>
    </row>
    <row r="752" spans="1:7" s="6" customFormat="1" x14ac:dyDescent="0.2">
      <c r="A752" s="33"/>
      <c r="B752" s="7">
        <v>55</v>
      </c>
      <c r="C752" s="50" t="s">
        <v>24</v>
      </c>
      <c r="D752" s="114">
        <f>SUM(D753:D754)</f>
        <v>19707</v>
      </c>
      <c r="E752" s="187">
        <f>SUM(E753:E754)</f>
        <v>15520.82</v>
      </c>
      <c r="F752" s="163">
        <f t="shared" si="24"/>
        <v>4186.18</v>
      </c>
      <c r="G752" s="179">
        <f t="shared" si="22"/>
        <v>0.78757903283097375</v>
      </c>
    </row>
    <row r="753" spans="1:8" s="6" customFormat="1" x14ac:dyDescent="0.2">
      <c r="A753" s="33"/>
      <c r="B753" s="5">
        <v>5500</v>
      </c>
      <c r="C753" s="49" t="s">
        <v>25</v>
      </c>
      <c r="D753" s="113">
        <v>19500</v>
      </c>
      <c r="E753" s="124">
        <v>15391.52</v>
      </c>
      <c r="F753" s="168">
        <f t="shared" si="24"/>
        <v>4108.4799999999996</v>
      </c>
      <c r="G753" s="165">
        <f t="shared" si="22"/>
        <v>0.78930871794871793</v>
      </c>
    </row>
    <row r="754" spans="1:8" s="6" customFormat="1" ht="13.5" thickBot="1" x14ac:dyDescent="0.25">
      <c r="A754" s="46"/>
      <c r="B754" s="196">
        <v>5504</v>
      </c>
      <c r="C754" s="197" t="s">
        <v>27</v>
      </c>
      <c r="D754" s="113">
        <v>207</v>
      </c>
      <c r="E754" s="124">
        <v>129.30000000000001</v>
      </c>
      <c r="F754" s="168">
        <f t="shared" si="24"/>
        <v>77.699999999999989</v>
      </c>
      <c r="G754" s="165">
        <f t="shared" si="22"/>
        <v>0.62463768115942031</v>
      </c>
    </row>
    <row r="755" spans="1:8" ht="13.5" thickBot="1" x14ac:dyDescent="0.25">
      <c r="A755" s="44" t="s">
        <v>78</v>
      </c>
      <c r="B755" s="4" t="s">
        <v>181</v>
      </c>
      <c r="C755" s="183"/>
      <c r="D755" s="112">
        <f>SUM(D756+D869+D936+D970+D976+D1017+D1022+D1062+D1078)</f>
        <v>3228002</v>
      </c>
      <c r="E755" s="138">
        <f>SUM(E756+E869+E936+E970+E976+E1017+E1022+E1062+E1078)</f>
        <v>2725669.94</v>
      </c>
      <c r="F755" s="177">
        <f t="shared" si="24"/>
        <v>502332.06000000006</v>
      </c>
      <c r="G755" s="175">
        <f t="shared" si="22"/>
        <v>0.8443829774578826</v>
      </c>
      <c r="H755" s="158"/>
    </row>
    <row r="756" spans="1:8" x14ac:dyDescent="0.2">
      <c r="A756" s="33" t="s">
        <v>79</v>
      </c>
      <c r="B756" s="7" t="s">
        <v>444</v>
      </c>
      <c r="C756" s="184"/>
      <c r="D756" s="95">
        <f>SUM(D757+D780+D807+D810+D829+D850+D858+D866)</f>
        <v>1027372</v>
      </c>
      <c r="E756" s="144">
        <f>SUM(E757+E780+E807+E810+E829+E850+E858+E866)</f>
        <v>852161.47999999986</v>
      </c>
      <c r="F756" s="163">
        <f t="shared" si="24"/>
        <v>175210.52000000014</v>
      </c>
      <c r="G756" s="179">
        <f t="shared" si="22"/>
        <v>0.82945756746339194</v>
      </c>
      <c r="H756" s="158"/>
    </row>
    <row r="757" spans="1:8" s="6" customFormat="1" x14ac:dyDescent="0.2">
      <c r="A757" s="33" t="s">
        <v>79</v>
      </c>
      <c r="B757" s="7" t="s">
        <v>114</v>
      </c>
      <c r="C757" s="72"/>
      <c r="D757" s="88">
        <f>SUM(D758+D764+D777)</f>
        <v>375327</v>
      </c>
      <c r="E757" s="139">
        <f>SUM(E758+E764+E777)</f>
        <v>314658.80999999994</v>
      </c>
      <c r="F757" s="163">
        <f t="shared" si="24"/>
        <v>60668.190000000061</v>
      </c>
      <c r="G757" s="179">
        <f t="shared" si="22"/>
        <v>0.83835911085533399</v>
      </c>
    </row>
    <row r="758" spans="1:8" s="6" customFormat="1" x14ac:dyDescent="0.2">
      <c r="A758" s="33"/>
      <c r="B758" s="7">
        <v>50</v>
      </c>
      <c r="C758" s="50" t="s">
        <v>23</v>
      </c>
      <c r="D758" s="88">
        <f>SUM(D759+D762+D763)</f>
        <v>266937</v>
      </c>
      <c r="E758" s="139">
        <f>SUM(E759+E762+E763)</f>
        <v>219451.24</v>
      </c>
      <c r="F758" s="163">
        <f t="shared" si="24"/>
        <v>47485.760000000009</v>
      </c>
      <c r="G758" s="179">
        <f t="shared" si="22"/>
        <v>0.82210873726759492</v>
      </c>
    </row>
    <row r="759" spans="1:8" s="6" customFormat="1" x14ac:dyDescent="0.2">
      <c r="A759" s="33"/>
      <c r="B759" s="5">
        <v>500</v>
      </c>
      <c r="C759" s="49" t="s">
        <v>228</v>
      </c>
      <c r="D759" s="87">
        <f>SUM(D760:D761)</f>
        <v>198243</v>
      </c>
      <c r="E759" s="149">
        <f>SUM(E760:E761)</f>
        <v>162756.35999999999</v>
      </c>
      <c r="F759" s="168">
        <f t="shared" si="24"/>
        <v>35486.640000000014</v>
      </c>
      <c r="G759" s="165">
        <f t="shared" si="22"/>
        <v>0.82099423434875374</v>
      </c>
    </row>
    <row r="760" spans="1:8" s="6" customFormat="1" x14ac:dyDescent="0.2">
      <c r="A760" s="33"/>
      <c r="B760" s="5">
        <v>5002</v>
      </c>
      <c r="C760" s="49" t="s">
        <v>236</v>
      </c>
      <c r="D760" s="87">
        <v>198243</v>
      </c>
      <c r="E760" s="124">
        <v>162451.07999999999</v>
      </c>
      <c r="F760" s="168">
        <f t="shared" si="24"/>
        <v>35791.920000000013</v>
      </c>
      <c r="G760" s="165">
        <f t="shared" si="22"/>
        <v>0.81945430607890313</v>
      </c>
    </row>
    <row r="761" spans="1:8" s="6" customFormat="1" x14ac:dyDescent="0.2">
      <c r="A761" s="33"/>
      <c r="B761" s="5">
        <v>5005</v>
      </c>
      <c r="C761" s="49" t="s">
        <v>282</v>
      </c>
      <c r="D761" s="87">
        <v>0</v>
      </c>
      <c r="E761" s="124">
        <v>305.27999999999997</v>
      </c>
      <c r="F761" s="168">
        <f t="shared" si="24"/>
        <v>-305.27999999999997</v>
      </c>
      <c r="G761" s="165"/>
    </row>
    <row r="762" spans="1:8" s="6" customFormat="1" x14ac:dyDescent="0.2">
      <c r="A762" s="33"/>
      <c r="B762" s="5">
        <v>505</v>
      </c>
      <c r="C762" s="49" t="s">
        <v>94</v>
      </c>
      <c r="D762" s="87">
        <v>766</v>
      </c>
      <c r="E762" s="124">
        <v>866.24</v>
      </c>
      <c r="F762" s="168">
        <f t="shared" si="24"/>
        <v>-100.24000000000001</v>
      </c>
      <c r="G762" s="165">
        <f t="shared" si="22"/>
        <v>1.1308616187989555</v>
      </c>
    </row>
    <row r="763" spans="1:8" s="6" customFormat="1" x14ac:dyDescent="0.2">
      <c r="A763" s="33"/>
      <c r="B763" s="5">
        <v>506</v>
      </c>
      <c r="C763" s="49" t="s">
        <v>229</v>
      </c>
      <c r="D763" s="87">
        <v>67928</v>
      </c>
      <c r="E763" s="124">
        <v>55828.639999999999</v>
      </c>
      <c r="F763" s="168">
        <f t="shared" si="24"/>
        <v>12099.36</v>
      </c>
      <c r="G763" s="165">
        <f t="shared" si="22"/>
        <v>0.8218796372629843</v>
      </c>
    </row>
    <row r="764" spans="1:8" s="6" customFormat="1" x14ac:dyDescent="0.2">
      <c r="A764" s="33"/>
      <c r="B764" s="7">
        <v>55</v>
      </c>
      <c r="C764" s="50" t="s">
        <v>24</v>
      </c>
      <c r="D764" s="88">
        <f>SUM(D765:D776)</f>
        <v>79266</v>
      </c>
      <c r="E764" s="139">
        <f>SUM(E765:E776)</f>
        <v>67478.22</v>
      </c>
      <c r="F764" s="163">
        <f t="shared" si="24"/>
        <v>11787.779999999999</v>
      </c>
      <c r="G764" s="179">
        <f t="shared" si="22"/>
        <v>0.85128832033911139</v>
      </c>
    </row>
    <row r="765" spans="1:8" s="6" customFormat="1" x14ac:dyDescent="0.2">
      <c r="A765" s="33"/>
      <c r="B765" s="5">
        <v>5500</v>
      </c>
      <c r="C765" s="49" t="s">
        <v>25</v>
      </c>
      <c r="D765" s="87">
        <v>380</v>
      </c>
      <c r="E765" s="124">
        <v>752.71</v>
      </c>
      <c r="F765" s="168">
        <f t="shared" si="24"/>
        <v>-372.71000000000004</v>
      </c>
      <c r="G765" s="165">
        <f t="shared" si="22"/>
        <v>1.9808157894736842</v>
      </c>
    </row>
    <row r="766" spans="1:8" s="6" customFormat="1" x14ac:dyDescent="0.2">
      <c r="A766" s="33"/>
      <c r="B766" s="5">
        <v>5503</v>
      </c>
      <c r="C766" s="49" t="s">
        <v>26</v>
      </c>
      <c r="D766" s="87">
        <v>0</v>
      </c>
      <c r="E766" s="124">
        <v>17.399999999999999</v>
      </c>
      <c r="F766" s="168">
        <f t="shared" si="24"/>
        <v>-17.399999999999999</v>
      </c>
      <c r="G766" s="165"/>
    </row>
    <row r="767" spans="1:8" s="6" customFormat="1" x14ac:dyDescent="0.2">
      <c r="A767" s="33"/>
      <c r="B767" s="5">
        <v>5504</v>
      </c>
      <c r="C767" s="49" t="s">
        <v>27</v>
      </c>
      <c r="D767" s="87">
        <v>2430</v>
      </c>
      <c r="E767" s="124">
        <v>1484.8</v>
      </c>
      <c r="F767" s="168">
        <f t="shared" si="24"/>
        <v>945.2</v>
      </c>
      <c r="G767" s="165">
        <f t="shared" si="22"/>
        <v>0.61102880658436209</v>
      </c>
    </row>
    <row r="768" spans="1:8" s="6" customFormat="1" x14ac:dyDescent="0.2">
      <c r="A768" s="33"/>
      <c r="B768" s="5">
        <v>5511</v>
      </c>
      <c r="C768" s="49" t="s">
        <v>230</v>
      </c>
      <c r="D768" s="87">
        <v>41110</v>
      </c>
      <c r="E768" s="124">
        <v>38094.959999999999</v>
      </c>
      <c r="F768" s="168">
        <f t="shared" si="24"/>
        <v>3015.0400000000009</v>
      </c>
      <c r="G768" s="165">
        <f t="shared" si="22"/>
        <v>0.92665920700559468</v>
      </c>
    </row>
    <row r="769" spans="1:7" s="6" customFormat="1" x14ac:dyDescent="0.2">
      <c r="A769" s="33"/>
      <c r="B769" s="5">
        <v>5513</v>
      </c>
      <c r="C769" s="49" t="s">
        <v>28</v>
      </c>
      <c r="D769" s="87">
        <v>100</v>
      </c>
      <c r="E769" s="124">
        <v>0</v>
      </c>
      <c r="F769" s="168">
        <f t="shared" si="24"/>
        <v>100</v>
      </c>
      <c r="G769" s="165">
        <f t="shared" si="22"/>
        <v>0</v>
      </c>
    </row>
    <row r="770" spans="1:7" s="6" customFormat="1" x14ac:dyDescent="0.2">
      <c r="A770" s="33"/>
      <c r="B770" s="5">
        <v>5514</v>
      </c>
      <c r="C770" s="49" t="s">
        <v>231</v>
      </c>
      <c r="D770" s="87">
        <v>1425</v>
      </c>
      <c r="E770" s="124">
        <v>969.26</v>
      </c>
      <c r="F770" s="168">
        <f t="shared" si="24"/>
        <v>455.74</v>
      </c>
      <c r="G770" s="165">
        <f t="shared" ref="G770:G849" si="25">SUM(E770/D770)</f>
        <v>0.68018245614035089</v>
      </c>
    </row>
    <row r="771" spans="1:7" s="6" customFormat="1" x14ac:dyDescent="0.2">
      <c r="A771" s="33"/>
      <c r="B771" s="5">
        <v>5515</v>
      </c>
      <c r="C771" s="49" t="s">
        <v>29</v>
      </c>
      <c r="D771" s="87">
        <v>3406</v>
      </c>
      <c r="E771" s="124">
        <v>2793</v>
      </c>
      <c r="F771" s="168">
        <f t="shared" si="24"/>
        <v>613</v>
      </c>
      <c r="G771" s="165">
        <f t="shared" si="25"/>
        <v>0.82002348796241931</v>
      </c>
    </row>
    <row r="772" spans="1:7" s="6" customFormat="1" x14ac:dyDescent="0.2">
      <c r="A772" s="33"/>
      <c r="B772" s="5">
        <v>5521</v>
      </c>
      <c r="C772" s="49" t="s">
        <v>133</v>
      </c>
      <c r="D772" s="87">
        <v>19300</v>
      </c>
      <c r="E772" s="124">
        <v>13164.18</v>
      </c>
      <c r="F772" s="168">
        <f t="shared" si="24"/>
        <v>6135.82</v>
      </c>
      <c r="G772" s="165">
        <f t="shared" si="25"/>
        <v>0.68208186528497405</v>
      </c>
    </row>
    <row r="773" spans="1:7" s="6" customFormat="1" x14ac:dyDescent="0.2">
      <c r="A773" s="33"/>
      <c r="B773" s="5">
        <v>5522</v>
      </c>
      <c r="C773" s="49" t="s">
        <v>95</v>
      </c>
      <c r="D773" s="87">
        <v>190</v>
      </c>
      <c r="E773" s="124">
        <v>124.6</v>
      </c>
      <c r="F773" s="168">
        <f t="shared" si="24"/>
        <v>65.400000000000006</v>
      </c>
      <c r="G773" s="165">
        <f t="shared" si="25"/>
        <v>0.65578947368421048</v>
      </c>
    </row>
    <row r="774" spans="1:7" s="6" customFormat="1" x14ac:dyDescent="0.2">
      <c r="A774" s="33"/>
      <c r="B774" s="5">
        <v>5524</v>
      </c>
      <c r="C774" s="49" t="s">
        <v>31</v>
      </c>
      <c r="D774" s="87">
        <v>10350</v>
      </c>
      <c r="E774" s="124">
        <v>10071.31</v>
      </c>
      <c r="F774" s="168">
        <f t="shared" si="24"/>
        <v>278.69000000000051</v>
      </c>
      <c r="G774" s="165">
        <f t="shared" si="25"/>
        <v>0.97307342995169077</v>
      </c>
    </row>
    <row r="775" spans="1:7" s="6" customFormat="1" x14ac:dyDescent="0.2">
      <c r="A775" s="33"/>
      <c r="B775" s="5">
        <v>5525</v>
      </c>
      <c r="C775" s="49" t="s">
        <v>46</v>
      </c>
      <c r="D775" s="87">
        <v>575</v>
      </c>
      <c r="E775" s="124">
        <v>0</v>
      </c>
      <c r="F775" s="168">
        <f t="shared" si="24"/>
        <v>575</v>
      </c>
      <c r="G775" s="165">
        <f t="shared" si="25"/>
        <v>0</v>
      </c>
    </row>
    <row r="776" spans="1:7" s="6" customFormat="1" x14ac:dyDescent="0.2">
      <c r="A776" s="33"/>
      <c r="B776" s="5">
        <v>5539</v>
      </c>
      <c r="C776" s="49" t="s">
        <v>257</v>
      </c>
      <c r="D776" s="87">
        <v>0</v>
      </c>
      <c r="E776" s="124">
        <v>6</v>
      </c>
      <c r="F776" s="168">
        <f t="shared" si="24"/>
        <v>-6</v>
      </c>
      <c r="G776" s="165"/>
    </row>
    <row r="777" spans="1:7" x14ac:dyDescent="0.2">
      <c r="A777" s="35"/>
      <c r="B777" s="7">
        <v>15</v>
      </c>
      <c r="C777" s="50" t="s">
        <v>283</v>
      </c>
      <c r="D777" s="88">
        <f>SUM(D778)</f>
        <v>29124</v>
      </c>
      <c r="E777" s="139">
        <f>SUM(E778)</f>
        <v>27729.35</v>
      </c>
      <c r="F777" s="163">
        <f t="shared" si="24"/>
        <v>1394.6500000000015</v>
      </c>
      <c r="G777" s="179">
        <f t="shared" si="25"/>
        <v>0.95211337728334011</v>
      </c>
    </row>
    <row r="778" spans="1:7" x14ac:dyDescent="0.2">
      <c r="A778" s="35"/>
      <c r="B778" s="5">
        <v>1551</v>
      </c>
      <c r="C778" s="49" t="s">
        <v>255</v>
      </c>
      <c r="D778" s="87">
        <f>SUM(D779)</f>
        <v>29124</v>
      </c>
      <c r="E778" s="149">
        <f>SUM(E779)</f>
        <v>27729.35</v>
      </c>
      <c r="F778" s="168">
        <f t="shared" si="24"/>
        <v>1394.6500000000015</v>
      </c>
      <c r="G778" s="165">
        <f t="shared" si="25"/>
        <v>0.95211337728334011</v>
      </c>
    </row>
    <row r="779" spans="1:7" ht="38.25" x14ac:dyDescent="0.2">
      <c r="A779" s="35"/>
      <c r="B779" s="5"/>
      <c r="C779" s="65" t="s">
        <v>340</v>
      </c>
      <c r="D779" s="87">
        <v>29124</v>
      </c>
      <c r="E779" s="124">
        <v>27729.35</v>
      </c>
      <c r="F779" s="168">
        <f t="shared" si="24"/>
        <v>1394.6500000000015</v>
      </c>
      <c r="G779" s="165">
        <f t="shared" si="25"/>
        <v>0.95211337728334011</v>
      </c>
    </row>
    <row r="780" spans="1:7" s="10" customFormat="1" ht="13.5" x14ac:dyDescent="0.25">
      <c r="A780" s="33" t="s">
        <v>79</v>
      </c>
      <c r="B780" s="7" t="s">
        <v>115</v>
      </c>
      <c r="C780" s="72"/>
      <c r="D780" s="88">
        <f>SUM(D781+D787+D801+D803)</f>
        <v>264987</v>
      </c>
      <c r="E780" s="139">
        <f>SUM(E781+E787+E801+E803)</f>
        <v>211520.49000000002</v>
      </c>
      <c r="F780" s="163">
        <f t="shared" si="24"/>
        <v>53466.50999999998</v>
      </c>
      <c r="G780" s="179">
        <f t="shared" si="25"/>
        <v>0.79822968673934958</v>
      </c>
    </row>
    <row r="781" spans="1:7" s="6" customFormat="1" x14ac:dyDescent="0.2">
      <c r="A781" s="33"/>
      <c r="B781" s="7">
        <v>50</v>
      </c>
      <c r="C781" s="50" t="s">
        <v>23</v>
      </c>
      <c r="D781" s="88">
        <f>SUM(D782+D785+D786)</f>
        <v>167329</v>
      </c>
      <c r="E781" s="139">
        <f>SUM(E782+E785+E786)</f>
        <v>136030.38999999998</v>
      </c>
      <c r="F781" s="163">
        <f t="shared" si="24"/>
        <v>31298.610000000015</v>
      </c>
      <c r="G781" s="179">
        <f t="shared" si="25"/>
        <v>0.81295167006316893</v>
      </c>
    </row>
    <row r="782" spans="1:7" s="6" customFormat="1" x14ac:dyDescent="0.2">
      <c r="A782" s="33"/>
      <c r="B782" s="5">
        <v>500</v>
      </c>
      <c r="C782" s="49" t="s">
        <v>228</v>
      </c>
      <c r="D782" s="87">
        <f>SUM(D783:D784)</f>
        <v>124744</v>
      </c>
      <c r="E782" s="149">
        <f>SUM(E783:E784)</f>
        <v>101236.18</v>
      </c>
      <c r="F782" s="168">
        <f t="shared" si="24"/>
        <v>23507.820000000007</v>
      </c>
      <c r="G782" s="165">
        <f t="shared" si="25"/>
        <v>0.81155149746681199</v>
      </c>
    </row>
    <row r="783" spans="1:7" s="6" customFormat="1" x14ac:dyDescent="0.2">
      <c r="A783" s="33"/>
      <c r="B783" s="5">
        <v>5002</v>
      </c>
      <c r="C783" s="49" t="s">
        <v>236</v>
      </c>
      <c r="D783" s="87">
        <v>124744</v>
      </c>
      <c r="E783" s="124">
        <v>100910.18</v>
      </c>
      <c r="F783" s="168">
        <f t="shared" si="24"/>
        <v>23833.820000000007</v>
      </c>
      <c r="G783" s="165">
        <f t="shared" si="25"/>
        <v>0.80893814532161867</v>
      </c>
    </row>
    <row r="784" spans="1:7" s="6" customFormat="1" x14ac:dyDescent="0.2">
      <c r="A784" s="33"/>
      <c r="B784" s="5">
        <v>5005</v>
      </c>
      <c r="C784" s="49" t="s">
        <v>282</v>
      </c>
      <c r="D784" s="87">
        <v>0</v>
      </c>
      <c r="E784" s="124">
        <v>326</v>
      </c>
      <c r="F784" s="168"/>
      <c r="G784" s="165"/>
    </row>
    <row r="785" spans="1:7" s="6" customFormat="1" x14ac:dyDescent="0.2">
      <c r="A785" s="33"/>
      <c r="B785" s="5">
        <v>505</v>
      </c>
      <c r="C785" s="49" t="s">
        <v>94</v>
      </c>
      <c r="D785" s="87">
        <v>102</v>
      </c>
      <c r="E785" s="124">
        <v>297.01</v>
      </c>
      <c r="F785" s="168">
        <f t="shared" si="24"/>
        <v>-195.01</v>
      </c>
      <c r="G785" s="165">
        <f t="shared" si="25"/>
        <v>2.911862745098039</v>
      </c>
    </row>
    <row r="786" spans="1:7" s="6" customFormat="1" x14ac:dyDescent="0.2">
      <c r="A786" s="33"/>
      <c r="B786" s="5">
        <v>506</v>
      </c>
      <c r="C786" s="49" t="s">
        <v>229</v>
      </c>
      <c r="D786" s="87">
        <v>42483</v>
      </c>
      <c r="E786" s="124">
        <v>34497.199999999997</v>
      </c>
      <c r="F786" s="168">
        <f t="shared" si="24"/>
        <v>7985.8000000000029</v>
      </c>
      <c r="G786" s="165">
        <f t="shared" si="25"/>
        <v>0.81202363298260472</v>
      </c>
    </row>
    <row r="787" spans="1:7" s="6" customFormat="1" x14ac:dyDescent="0.2">
      <c r="A787" s="33"/>
      <c r="B787" s="7">
        <v>55</v>
      </c>
      <c r="C787" s="50" t="s">
        <v>24</v>
      </c>
      <c r="D787" s="88">
        <f>SUM(D788:D800)</f>
        <v>57558</v>
      </c>
      <c r="E787" s="139">
        <f>SUM(E788:E800)</f>
        <v>40990.080000000009</v>
      </c>
      <c r="F787" s="163">
        <f t="shared" si="24"/>
        <v>16567.919999999991</v>
      </c>
      <c r="G787" s="179">
        <f t="shared" si="25"/>
        <v>0.71215261127905782</v>
      </c>
    </row>
    <row r="788" spans="1:7" s="6" customFormat="1" x14ac:dyDescent="0.2">
      <c r="A788" s="33"/>
      <c r="B788" s="5">
        <v>5500</v>
      </c>
      <c r="C788" s="49" t="s">
        <v>25</v>
      </c>
      <c r="D788" s="87">
        <v>385</v>
      </c>
      <c r="E788" s="124">
        <v>939.62</v>
      </c>
      <c r="F788" s="168">
        <f t="shared" si="24"/>
        <v>-554.62</v>
      </c>
      <c r="G788" s="165">
        <f t="shared" si="25"/>
        <v>2.4405714285714284</v>
      </c>
    </row>
    <row r="789" spans="1:7" s="6" customFormat="1" x14ac:dyDescent="0.2">
      <c r="A789" s="33"/>
      <c r="B789" s="5">
        <v>5504</v>
      </c>
      <c r="C789" s="49" t="s">
        <v>27</v>
      </c>
      <c r="D789" s="87">
        <v>1240</v>
      </c>
      <c r="E789" s="124">
        <v>684.78</v>
      </c>
      <c r="F789" s="168">
        <f t="shared" si="24"/>
        <v>555.22</v>
      </c>
      <c r="G789" s="165">
        <f t="shared" si="25"/>
        <v>0.5522419354838709</v>
      </c>
    </row>
    <row r="790" spans="1:7" s="6" customFormat="1" x14ac:dyDescent="0.2">
      <c r="A790" s="33"/>
      <c r="B790" s="5">
        <v>5511</v>
      </c>
      <c r="C790" s="49" t="s">
        <v>230</v>
      </c>
      <c r="D790" s="87">
        <v>28213</v>
      </c>
      <c r="E790" s="124">
        <v>21072.03</v>
      </c>
      <c r="F790" s="168">
        <f t="shared" si="24"/>
        <v>7140.9700000000012</v>
      </c>
      <c r="G790" s="165">
        <f t="shared" si="25"/>
        <v>0.7468907950235707</v>
      </c>
    </row>
    <row r="791" spans="1:7" s="6" customFormat="1" x14ac:dyDescent="0.2">
      <c r="A791" s="33"/>
      <c r="B791" s="5">
        <v>5513</v>
      </c>
      <c r="C791" s="49" t="s">
        <v>28</v>
      </c>
      <c r="D791" s="87">
        <v>180</v>
      </c>
      <c r="E791" s="124">
        <v>79.8</v>
      </c>
      <c r="F791" s="168">
        <f t="shared" si="24"/>
        <v>100.2</v>
      </c>
      <c r="G791" s="165">
        <f t="shared" si="25"/>
        <v>0.4433333333333333</v>
      </c>
    </row>
    <row r="792" spans="1:7" s="6" customFormat="1" x14ac:dyDescent="0.2">
      <c r="A792" s="33"/>
      <c r="B792" s="5">
        <v>5514</v>
      </c>
      <c r="C792" s="49" t="s">
        <v>231</v>
      </c>
      <c r="D792" s="87">
        <v>2327</v>
      </c>
      <c r="E792" s="124">
        <v>1361.47</v>
      </c>
      <c r="F792" s="168">
        <f t="shared" si="24"/>
        <v>965.53</v>
      </c>
      <c r="G792" s="165">
        <f t="shared" si="25"/>
        <v>0.58507520412548342</v>
      </c>
    </row>
    <row r="793" spans="1:7" s="6" customFormat="1" x14ac:dyDescent="0.2">
      <c r="A793" s="33"/>
      <c r="B793" s="5">
        <v>5515</v>
      </c>
      <c r="C793" s="49" t="s">
        <v>29</v>
      </c>
      <c r="D793" s="87">
        <v>2214</v>
      </c>
      <c r="E793" s="124">
        <v>3682.79</v>
      </c>
      <c r="F793" s="168">
        <f t="shared" si="24"/>
        <v>-1468.79</v>
      </c>
      <c r="G793" s="165">
        <f t="shared" si="25"/>
        <v>1.6634101174345077</v>
      </c>
    </row>
    <row r="794" spans="1:7" s="6" customFormat="1" x14ac:dyDescent="0.2">
      <c r="A794" s="33"/>
      <c r="B794" s="5">
        <v>5521</v>
      </c>
      <c r="C794" s="49" t="s">
        <v>133</v>
      </c>
      <c r="D794" s="87">
        <v>13700</v>
      </c>
      <c r="E794" s="124">
        <v>9393.64</v>
      </c>
      <c r="F794" s="168">
        <f t="shared" si="24"/>
        <v>4306.3600000000006</v>
      </c>
      <c r="G794" s="165">
        <f t="shared" si="25"/>
        <v>0.68566715328467154</v>
      </c>
    </row>
    <row r="795" spans="1:7" s="6" customFormat="1" x14ac:dyDescent="0.2">
      <c r="A795" s="33"/>
      <c r="B795" s="5">
        <v>5522</v>
      </c>
      <c r="C795" s="49" t="s">
        <v>95</v>
      </c>
      <c r="D795" s="87">
        <v>150</v>
      </c>
      <c r="E795" s="124">
        <v>63.11</v>
      </c>
      <c r="F795" s="168">
        <f t="shared" si="24"/>
        <v>86.89</v>
      </c>
      <c r="G795" s="165">
        <f t="shared" si="25"/>
        <v>0.42073333333333335</v>
      </c>
    </row>
    <row r="796" spans="1:7" s="6" customFormat="1" x14ac:dyDescent="0.2">
      <c r="A796" s="33"/>
      <c r="B796" s="5">
        <v>5524</v>
      </c>
      <c r="C796" s="49" t="s">
        <v>31</v>
      </c>
      <c r="D796" s="87">
        <v>7782</v>
      </c>
      <c r="E796" s="124">
        <v>3549.36</v>
      </c>
      <c r="F796" s="168">
        <f t="shared" si="24"/>
        <v>4232.6399999999994</v>
      </c>
      <c r="G796" s="165">
        <f t="shared" si="25"/>
        <v>0.45609868928296071</v>
      </c>
    </row>
    <row r="797" spans="1:7" s="6" customFormat="1" x14ac:dyDescent="0.2">
      <c r="A797" s="33"/>
      <c r="B797" s="5">
        <v>5525</v>
      </c>
      <c r="C797" s="49" t="s">
        <v>46</v>
      </c>
      <c r="D797" s="87">
        <v>400</v>
      </c>
      <c r="E797" s="124">
        <v>55.26</v>
      </c>
      <c r="F797" s="168">
        <f t="shared" si="24"/>
        <v>344.74</v>
      </c>
      <c r="G797" s="165">
        <f t="shared" si="25"/>
        <v>0.13815</v>
      </c>
    </row>
    <row r="798" spans="1:7" s="6" customFormat="1" x14ac:dyDescent="0.2">
      <c r="A798" s="33"/>
      <c r="B798" s="5">
        <v>5532</v>
      </c>
      <c r="C798" s="49" t="s">
        <v>93</v>
      </c>
      <c r="D798" s="87">
        <v>25</v>
      </c>
      <c r="E798" s="124">
        <v>35.64</v>
      </c>
      <c r="F798" s="168">
        <f t="shared" ref="F798:F867" si="26">SUM(D798-E798)</f>
        <v>-10.64</v>
      </c>
      <c r="G798" s="165">
        <f t="shared" si="25"/>
        <v>1.4256</v>
      </c>
    </row>
    <row r="799" spans="1:7" s="6" customFormat="1" x14ac:dyDescent="0.2">
      <c r="A799" s="33"/>
      <c r="B799" s="5">
        <v>5539</v>
      </c>
      <c r="C799" s="49" t="s">
        <v>257</v>
      </c>
      <c r="D799" s="87">
        <v>27</v>
      </c>
      <c r="E799" s="124">
        <v>0</v>
      </c>
      <c r="F799" s="168">
        <f t="shared" si="26"/>
        <v>27</v>
      </c>
      <c r="G799" s="165">
        <f t="shared" si="25"/>
        <v>0</v>
      </c>
    </row>
    <row r="800" spans="1:7" x14ac:dyDescent="0.2">
      <c r="A800" s="35"/>
      <c r="B800" s="5">
        <v>5540</v>
      </c>
      <c r="C800" s="49" t="s">
        <v>252</v>
      </c>
      <c r="D800" s="87">
        <v>915</v>
      </c>
      <c r="E800" s="124">
        <v>72.58</v>
      </c>
      <c r="F800" s="168">
        <f t="shared" si="26"/>
        <v>842.42</v>
      </c>
      <c r="G800" s="165">
        <f t="shared" si="25"/>
        <v>7.9322404371584693E-2</v>
      </c>
    </row>
    <row r="801" spans="1:7" x14ac:dyDescent="0.2">
      <c r="A801" s="35"/>
      <c r="B801" s="22">
        <v>60</v>
      </c>
      <c r="C801" s="51" t="s">
        <v>90</v>
      </c>
      <c r="D801" s="88">
        <f>SUM(D802)</f>
        <v>0</v>
      </c>
      <c r="E801" s="139">
        <f>SUM(E802)</f>
        <v>1.48</v>
      </c>
      <c r="F801" s="163">
        <f t="shared" si="26"/>
        <v>-1.48</v>
      </c>
      <c r="G801" s="165"/>
    </row>
    <row r="802" spans="1:7" x14ac:dyDescent="0.2">
      <c r="A802" s="35"/>
      <c r="B802" s="20">
        <v>608</v>
      </c>
      <c r="C802" s="54" t="s">
        <v>154</v>
      </c>
      <c r="D802" s="87">
        <v>0</v>
      </c>
      <c r="E802" s="124">
        <v>1.48</v>
      </c>
      <c r="F802" s="168">
        <f t="shared" si="26"/>
        <v>-1.48</v>
      </c>
      <c r="G802" s="165"/>
    </row>
    <row r="803" spans="1:7" x14ac:dyDescent="0.2">
      <c r="A803" s="35"/>
      <c r="B803" s="7">
        <v>15</v>
      </c>
      <c r="C803" s="50" t="s">
        <v>283</v>
      </c>
      <c r="D803" s="88">
        <f>SUM(D804)</f>
        <v>40100</v>
      </c>
      <c r="E803" s="139">
        <f>SUM(E804)</f>
        <v>34498.54</v>
      </c>
      <c r="F803" s="163">
        <f t="shared" si="26"/>
        <v>5601.4599999999991</v>
      </c>
      <c r="G803" s="179">
        <f t="shared" si="25"/>
        <v>0.86031271820448885</v>
      </c>
    </row>
    <row r="804" spans="1:7" x14ac:dyDescent="0.2">
      <c r="A804" s="35"/>
      <c r="B804" s="5">
        <v>1551</v>
      </c>
      <c r="C804" s="49" t="s">
        <v>255</v>
      </c>
      <c r="D804" s="87">
        <f>SUM(D805:D806)</f>
        <v>40100</v>
      </c>
      <c r="E804" s="149">
        <f>SUM(E805:E806)</f>
        <v>34498.54</v>
      </c>
      <c r="F804" s="168">
        <f>SUM(D804-E804)</f>
        <v>5601.4599999999991</v>
      </c>
      <c r="G804" s="165">
        <f t="shared" si="25"/>
        <v>0.86031271820448885</v>
      </c>
    </row>
    <row r="805" spans="1:7" ht="25.5" x14ac:dyDescent="0.2">
      <c r="A805" s="35"/>
      <c r="B805" s="5"/>
      <c r="C805" s="65" t="s">
        <v>341</v>
      </c>
      <c r="D805" s="87">
        <v>36000</v>
      </c>
      <c r="E805" s="124">
        <v>34498.54</v>
      </c>
      <c r="F805" s="168">
        <f t="shared" si="26"/>
        <v>1501.4599999999991</v>
      </c>
      <c r="G805" s="165">
        <f t="shared" si="25"/>
        <v>0.95829277777777777</v>
      </c>
    </row>
    <row r="806" spans="1:7" ht="25.5" x14ac:dyDescent="0.2">
      <c r="A806" s="35"/>
      <c r="B806" s="5"/>
      <c r="C806" s="65" t="s">
        <v>568</v>
      </c>
      <c r="D806" s="87">
        <v>4100</v>
      </c>
      <c r="E806" s="124">
        <v>0</v>
      </c>
      <c r="F806" s="168">
        <f t="shared" si="26"/>
        <v>4100</v>
      </c>
      <c r="G806" s="165">
        <f t="shared" si="25"/>
        <v>0</v>
      </c>
    </row>
    <row r="807" spans="1:7" x14ac:dyDescent="0.2">
      <c r="A807" s="33" t="s">
        <v>79</v>
      </c>
      <c r="B807" s="7" t="s">
        <v>596</v>
      </c>
      <c r="C807" s="72"/>
      <c r="D807" s="87"/>
      <c r="E807" s="126">
        <f>E808</f>
        <v>293</v>
      </c>
      <c r="F807" s="163">
        <f t="shared" si="26"/>
        <v>-293</v>
      </c>
      <c r="G807" s="165"/>
    </row>
    <row r="808" spans="1:7" x14ac:dyDescent="0.2">
      <c r="A808" s="35"/>
      <c r="B808" s="7">
        <v>55</v>
      </c>
      <c r="C808" s="50" t="s">
        <v>24</v>
      </c>
      <c r="D808" s="87"/>
      <c r="E808" s="124">
        <f>E809</f>
        <v>293</v>
      </c>
      <c r="F808" s="168">
        <f t="shared" si="26"/>
        <v>-293</v>
      </c>
      <c r="G808" s="165"/>
    </row>
    <row r="809" spans="1:7" x14ac:dyDescent="0.2">
      <c r="A809" s="35"/>
      <c r="B809" s="5">
        <v>5524</v>
      </c>
      <c r="C809" s="49" t="s">
        <v>31</v>
      </c>
      <c r="D809" s="87"/>
      <c r="E809" s="124">
        <v>293</v>
      </c>
      <c r="F809" s="168">
        <f t="shared" si="26"/>
        <v>-293</v>
      </c>
      <c r="G809" s="165"/>
    </row>
    <row r="810" spans="1:7" s="10" customFormat="1" ht="13.5" x14ac:dyDescent="0.25">
      <c r="A810" s="33" t="s">
        <v>79</v>
      </c>
      <c r="B810" s="7" t="s">
        <v>116</v>
      </c>
      <c r="C810" s="72"/>
      <c r="D810" s="88">
        <f>SUM(D811+D816)</f>
        <v>128244</v>
      </c>
      <c r="E810" s="139">
        <f>SUM(E811+E816)</f>
        <v>107080.23999999999</v>
      </c>
      <c r="F810" s="163">
        <f t="shared" si="26"/>
        <v>21163.760000000009</v>
      </c>
      <c r="G810" s="179">
        <f t="shared" si="25"/>
        <v>0.83497270827485104</v>
      </c>
    </row>
    <row r="811" spans="1:7" s="6" customFormat="1" x14ac:dyDescent="0.2">
      <c r="A811" s="33"/>
      <c r="B811" s="7">
        <v>50</v>
      </c>
      <c r="C811" s="50" t="s">
        <v>23</v>
      </c>
      <c r="D811" s="88">
        <f>SUM(D812+D814+D815)</f>
        <v>85876</v>
      </c>
      <c r="E811" s="139">
        <f>SUM(E812+E814+E815)</f>
        <v>73767.53</v>
      </c>
      <c r="F811" s="163">
        <f t="shared" si="26"/>
        <v>12108.470000000001</v>
      </c>
      <c r="G811" s="179">
        <f t="shared" si="25"/>
        <v>0.85900053565606227</v>
      </c>
    </row>
    <row r="812" spans="1:7" s="6" customFormat="1" x14ac:dyDescent="0.2">
      <c r="A812" s="33"/>
      <c r="B812" s="5">
        <v>500</v>
      </c>
      <c r="C812" s="49" t="s">
        <v>228</v>
      </c>
      <c r="D812" s="87">
        <f>SUM(D813)</f>
        <v>63290</v>
      </c>
      <c r="E812" s="149">
        <f>SUM(E813)</f>
        <v>54550.51</v>
      </c>
      <c r="F812" s="168">
        <f t="shared" si="26"/>
        <v>8739.489999999998</v>
      </c>
      <c r="G812" s="165">
        <f t="shared" si="25"/>
        <v>0.861913572444304</v>
      </c>
    </row>
    <row r="813" spans="1:7" s="6" customFormat="1" x14ac:dyDescent="0.2">
      <c r="A813" s="33"/>
      <c r="B813" s="5">
        <v>5002</v>
      </c>
      <c r="C813" s="49" t="s">
        <v>236</v>
      </c>
      <c r="D813" s="87">
        <v>63290</v>
      </c>
      <c r="E813" s="124">
        <v>54550.51</v>
      </c>
      <c r="F813" s="168">
        <f t="shared" si="26"/>
        <v>8739.489999999998</v>
      </c>
      <c r="G813" s="165">
        <f t="shared" si="25"/>
        <v>0.861913572444304</v>
      </c>
    </row>
    <row r="814" spans="1:7" s="6" customFormat="1" x14ac:dyDescent="0.2">
      <c r="A814" s="33"/>
      <c r="B814" s="5">
        <v>505</v>
      </c>
      <c r="C814" s="49" t="s">
        <v>94</v>
      </c>
      <c r="D814" s="87">
        <v>634</v>
      </c>
      <c r="E814" s="124">
        <v>528.20000000000005</v>
      </c>
      <c r="F814" s="168">
        <f t="shared" si="26"/>
        <v>105.79999999999995</v>
      </c>
      <c r="G814" s="165">
        <f t="shared" si="25"/>
        <v>0.83312302839116725</v>
      </c>
    </row>
    <row r="815" spans="1:7" s="6" customFormat="1" x14ac:dyDescent="0.2">
      <c r="A815" s="33"/>
      <c r="B815" s="5">
        <v>506</v>
      </c>
      <c r="C815" s="49" t="s">
        <v>229</v>
      </c>
      <c r="D815" s="87">
        <v>21952</v>
      </c>
      <c r="E815" s="124">
        <v>18688.82</v>
      </c>
      <c r="F815" s="168">
        <f t="shared" si="26"/>
        <v>3263.1800000000003</v>
      </c>
      <c r="G815" s="165">
        <f t="shared" si="25"/>
        <v>0.85134930758017491</v>
      </c>
    </row>
    <row r="816" spans="1:7" s="6" customFormat="1" x14ac:dyDescent="0.2">
      <c r="A816" s="33"/>
      <c r="B816" s="7">
        <v>55</v>
      </c>
      <c r="C816" s="50" t="s">
        <v>24</v>
      </c>
      <c r="D816" s="88">
        <f>SUM(D817:D828)</f>
        <v>42368</v>
      </c>
      <c r="E816" s="139">
        <f>SUM(E817:E828)</f>
        <v>33312.71</v>
      </c>
      <c r="F816" s="163">
        <f t="shared" si="26"/>
        <v>9055.2900000000009</v>
      </c>
      <c r="G816" s="179">
        <f t="shared" si="25"/>
        <v>0.78627053436555894</v>
      </c>
    </row>
    <row r="817" spans="1:7" s="6" customFormat="1" x14ac:dyDescent="0.2">
      <c r="A817" s="33"/>
      <c r="B817" s="5">
        <v>5500</v>
      </c>
      <c r="C817" s="49" t="s">
        <v>25</v>
      </c>
      <c r="D817" s="87">
        <v>584</v>
      </c>
      <c r="E817" s="124">
        <v>839.62</v>
      </c>
      <c r="F817" s="168">
        <f t="shared" si="26"/>
        <v>-255.62</v>
      </c>
      <c r="G817" s="165">
        <f t="shared" si="25"/>
        <v>1.4377054794520547</v>
      </c>
    </row>
    <row r="818" spans="1:7" s="6" customFormat="1" x14ac:dyDescent="0.2">
      <c r="A818" s="33"/>
      <c r="B818" s="5">
        <v>5504</v>
      </c>
      <c r="C818" s="49" t="s">
        <v>27</v>
      </c>
      <c r="D818" s="87">
        <v>380</v>
      </c>
      <c r="E818" s="124">
        <v>211.91</v>
      </c>
      <c r="F818" s="168">
        <f t="shared" si="26"/>
        <v>168.09</v>
      </c>
      <c r="G818" s="165">
        <f t="shared" si="25"/>
        <v>0.55765789473684213</v>
      </c>
    </row>
    <row r="819" spans="1:7" s="6" customFormat="1" ht="25.5" x14ac:dyDescent="0.2">
      <c r="A819" s="210" t="s">
        <v>569</v>
      </c>
      <c r="B819" s="5">
        <v>5511</v>
      </c>
      <c r="C819" s="49" t="s">
        <v>230</v>
      </c>
      <c r="D819" s="87">
        <v>31001</v>
      </c>
      <c r="E819" s="124">
        <v>25097.85</v>
      </c>
      <c r="F819" s="168">
        <f t="shared" si="26"/>
        <v>5903.1500000000015</v>
      </c>
      <c r="G819" s="165">
        <f t="shared" si="25"/>
        <v>0.80958194896938807</v>
      </c>
    </row>
    <row r="820" spans="1:7" s="6" customFormat="1" x14ac:dyDescent="0.2">
      <c r="A820" s="33"/>
      <c r="B820" s="5">
        <v>5513</v>
      </c>
      <c r="C820" s="49" t="s">
        <v>28</v>
      </c>
      <c r="D820" s="87">
        <v>100</v>
      </c>
      <c r="E820" s="124">
        <v>0</v>
      </c>
      <c r="F820" s="168">
        <f t="shared" si="26"/>
        <v>100</v>
      </c>
      <c r="G820" s="165">
        <f t="shared" si="25"/>
        <v>0</v>
      </c>
    </row>
    <row r="821" spans="1:7" s="6" customFormat="1" x14ac:dyDescent="0.2">
      <c r="A821" s="33"/>
      <c r="B821" s="5">
        <v>5514</v>
      </c>
      <c r="C821" s="49" t="s">
        <v>231</v>
      </c>
      <c r="D821" s="87">
        <v>950</v>
      </c>
      <c r="E821" s="124">
        <v>705.53</v>
      </c>
      <c r="F821" s="168">
        <f t="shared" si="26"/>
        <v>244.47000000000003</v>
      </c>
      <c r="G821" s="165">
        <f t="shared" si="25"/>
        <v>0.7426631578947368</v>
      </c>
    </row>
    <row r="822" spans="1:7" s="6" customFormat="1" x14ac:dyDescent="0.2">
      <c r="A822" s="33"/>
      <c r="B822" s="5">
        <v>5515</v>
      </c>
      <c r="C822" s="49" t="s">
        <v>29</v>
      </c>
      <c r="D822" s="87">
        <v>1000</v>
      </c>
      <c r="E822" s="124">
        <v>758.04</v>
      </c>
      <c r="F822" s="168">
        <f t="shared" si="26"/>
        <v>241.96000000000004</v>
      </c>
      <c r="G822" s="165">
        <f t="shared" si="25"/>
        <v>0.75803999999999994</v>
      </c>
    </row>
    <row r="823" spans="1:7" s="6" customFormat="1" x14ac:dyDescent="0.2">
      <c r="A823" s="33"/>
      <c r="B823" s="5">
        <v>5521</v>
      </c>
      <c r="C823" s="49" t="s">
        <v>133</v>
      </c>
      <c r="D823" s="87">
        <v>4995</v>
      </c>
      <c r="E823" s="124">
        <v>4065.01</v>
      </c>
      <c r="F823" s="168">
        <f t="shared" si="26"/>
        <v>929.98999999999978</v>
      </c>
      <c r="G823" s="165">
        <f t="shared" si="25"/>
        <v>0.81381581581581586</v>
      </c>
    </row>
    <row r="824" spans="1:7" s="6" customFormat="1" x14ac:dyDescent="0.2">
      <c r="A824" s="33"/>
      <c r="B824" s="5">
        <v>5522</v>
      </c>
      <c r="C824" s="49" t="s">
        <v>95</v>
      </c>
      <c r="D824" s="87">
        <v>20</v>
      </c>
      <c r="E824" s="124">
        <v>34.590000000000003</v>
      </c>
      <c r="F824" s="168">
        <f t="shared" si="26"/>
        <v>-14.590000000000003</v>
      </c>
      <c r="G824" s="165">
        <f t="shared" si="25"/>
        <v>1.7295000000000003</v>
      </c>
    </row>
    <row r="825" spans="1:7" s="6" customFormat="1" x14ac:dyDescent="0.2">
      <c r="A825" s="33"/>
      <c r="B825" s="5">
        <v>5524</v>
      </c>
      <c r="C825" s="49" t="s">
        <v>31</v>
      </c>
      <c r="D825" s="87">
        <v>2911</v>
      </c>
      <c r="E825" s="124">
        <v>1503.04</v>
      </c>
      <c r="F825" s="168">
        <f t="shared" si="26"/>
        <v>1407.96</v>
      </c>
      <c r="G825" s="165">
        <f t="shared" si="25"/>
        <v>0.51633115767777393</v>
      </c>
    </row>
    <row r="826" spans="1:7" s="6" customFormat="1" x14ac:dyDescent="0.2">
      <c r="A826" s="33"/>
      <c r="B826" s="5">
        <v>5525</v>
      </c>
      <c r="C826" s="49" t="s">
        <v>46</v>
      </c>
      <c r="D826" s="87">
        <v>150</v>
      </c>
      <c r="E826" s="124">
        <v>0</v>
      </c>
      <c r="F826" s="168">
        <f t="shared" si="26"/>
        <v>150</v>
      </c>
      <c r="G826" s="165">
        <f t="shared" si="25"/>
        <v>0</v>
      </c>
    </row>
    <row r="827" spans="1:7" s="6" customFormat="1" x14ac:dyDescent="0.2">
      <c r="A827" s="33"/>
      <c r="B827" s="5">
        <v>5539</v>
      </c>
      <c r="C827" s="49" t="s">
        <v>257</v>
      </c>
      <c r="D827" s="87">
        <v>0</v>
      </c>
      <c r="E827" s="124">
        <v>36.4</v>
      </c>
      <c r="F827" s="168">
        <f t="shared" si="26"/>
        <v>-36.4</v>
      </c>
      <c r="G827" s="165"/>
    </row>
    <row r="828" spans="1:7" s="6" customFormat="1" x14ac:dyDescent="0.2">
      <c r="A828" s="33"/>
      <c r="B828" s="5">
        <v>5540</v>
      </c>
      <c r="C828" s="49" t="s">
        <v>252</v>
      </c>
      <c r="D828" s="87">
        <v>277</v>
      </c>
      <c r="E828" s="124">
        <v>60.72</v>
      </c>
      <c r="F828" s="168">
        <f t="shared" si="26"/>
        <v>216.28</v>
      </c>
      <c r="G828" s="165">
        <f t="shared" si="25"/>
        <v>0.21920577617328518</v>
      </c>
    </row>
    <row r="829" spans="1:7" s="10" customFormat="1" ht="13.5" x14ac:dyDescent="0.25">
      <c r="A829" s="33" t="s">
        <v>79</v>
      </c>
      <c r="B829" s="7" t="s">
        <v>204</v>
      </c>
      <c r="C829" s="72"/>
      <c r="D829" s="88">
        <f>SUM(D830+D835)</f>
        <v>161533</v>
      </c>
      <c r="E829" s="139">
        <f>SUM(E830+E835)</f>
        <v>134965.63999999998</v>
      </c>
      <c r="F829" s="163">
        <f t="shared" si="26"/>
        <v>26567.360000000015</v>
      </c>
      <c r="G829" s="179">
        <f t="shared" si="25"/>
        <v>0.83552982981805568</v>
      </c>
    </row>
    <row r="830" spans="1:7" s="6" customFormat="1" x14ac:dyDescent="0.2">
      <c r="A830" s="33"/>
      <c r="B830" s="7">
        <v>50</v>
      </c>
      <c r="C830" s="50" t="s">
        <v>23</v>
      </c>
      <c r="D830" s="88">
        <f>SUM(D831+D833+D834)</f>
        <v>109837</v>
      </c>
      <c r="E830" s="139">
        <f>SUM(E831+E833+E834)</f>
        <v>92093.299999999988</v>
      </c>
      <c r="F830" s="163">
        <f t="shared" si="26"/>
        <v>17743.700000000012</v>
      </c>
      <c r="G830" s="179">
        <f t="shared" si="25"/>
        <v>0.83845425494141312</v>
      </c>
    </row>
    <row r="831" spans="1:7" s="6" customFormat="1" x14ac:dyDescent="0.2">
      <c r="A831" s="33"/>
      <c r="B831" s="5">
        <v>500</v>
      </c>
      <c r="C831" s="49" t="s">
        <v>228</v>
      </c>
      <c r="D831" s="87">
        <f>SUM(D832)</f>
        <v>80574</v>
      </c>
      <c r="E831" s="149">
        <f>SUM(E832)</f>
        <v>66643.19</v>
      </c>
      <c r="F831" s="168">
        <f t="shared" si="26"/>
        <v>13930.809999999998</v>
      </c>
      <c r="G831" s="165">
        <f t="shared" si="25"/>
        <v>0.82710539379948866</v>
      </c>
    </row>
    <row r="832" spans="1:7" s="6" customFormat="1" x14ac:dyDescent="0.2">
      <c r="A832" s="33"/>
      <c r="B832" s="5">
        <v>5002</v>
      </c>
      <c r="C832" s="49" t="s">
        <v>236</v>
      </c>
      <c r="D832" s="87">
        <v>80574</v>
      </c>
      <c r="E832" s="124">
        <v>66643.19</v>
      </c>
      <c r="F832" s="168">
        <f t="shared" si="26"/>
        <v>13930.809999999998</v>
      </c>
      <c r="G832" s="165">
        <f t="shared" si="25"/>
        <v>0.82710539379948866</v>
      </c>
    </row>
    <row r="833" spans="1:7" s="6" customFormat="1" x14ac:dyDescent="0.2">
      <c r="A833" s="33"/>
      <c r="B833" s="5">
        <v>505</v>
      </c>
      <c r="C833" s="49" t="s">
        <v>94</v>
      </c>
      <c r="D833" s="87">
        <v>1110</v>
      </c>
      <c r="E833" s="124">
        <v>966.68</v>
      </c>
      <c r="F833" s="168">
        <f t="shared" si="26"/>
        <v>143.32000000000005</v>
      </c>
      <c r="G833" s="165">
        <f t="shared" si="25"/>
        <v>0.87088288288288285</v>
      </c>
    </row>
    <row r="834" spans="1:7" s="6" customFormat="1" x14ac:dyDescent="0.2">
      <c r="A834" s="33"/>
      <c r="B834" s="5">
        <v>506</v>
      </c>
      <c r="C834" s="49" t="s">
        <v>229</v>
      </c>
      <c r="D834" s="87">
        <v>28153</v>
      </c>
      <c r="E834" s="124">
        <v>24483.43</v>
      </c>
      <c r="F834" s="168">
        <f t="shared" si="26"/>
        <v>3669.5699999999997</v>
      </c>
      <c r="G834" s="165">
        <f t="shared" si="25"/>
        <v>0.86965616452953509</v>
      </c>
    </row>
    <row r="835" spans="1:7" s="6" customFormat="1" x14ac:dyDescent="0.2">
      <c r="A835" s="33"/>
      <c r="B835" s="7">
        <v>55</v>
      </c>
      <c r="C835" s="50" t="s">
        <v>24</v>
      </c>
      <c r="D835" s="88">
        <f>SUM(D836:D849)</f>
        <v>51696</v>
      </c>
      <c r="E835" s="139">
        <f>SUM(E836:E849)</f>
        <v>42872.34</v>
      </c>
      <c r="F835" s="163">
        <f t="shared" si="26"/>
        <v>8823.6600000000035</v>
      </c>
      <c r="G835" s="179">
        <f t="shared" si="25"/>
        <v>0.82931638811513453</v>
      </c>
    </row>
    <row r="836" spans="1:7" s="6" customFormat="1" x14ac:dyDescent="0.2">
      <c r="A836" s="33"/>
      <c r="B836" s="5">
        <v>5500</v>
      </c>
      <c r="C836" s="49" t="s">
        <v>25</v>
      </c>
      <c r="D836" s="87">
        <v>910</v>
      </c>
      <c r="E836" s="124">
        <v>418.33</v>
      </c>
      <c r="F836" s="168">
        <f t="shared" si="26"/>
        <v>491.67</v>
      </c>
      <c r="G836" s="165">
        <f t="shared" si="25"/>
        <v>0.45970329670329668</v>
      </c>
    </row>
    <row r="837" spans="1:7" s="6" customFormat="1" x14ac:dyDescent="0.2">
      <c r="A837" s="33"/>
      <c r="B837" s="5">
        <v>5503</v>
      </c>
      <c r="C837" s="49" t="s">
        <v>26</v>
      </c>
      <c r="D837" s="87">
        <v>0</v>
      </c>
      <c r="E837" s="124">
        <v>13.2</v>
      </c>
      <c r="F837" s="168">
        <f t="shared" si="26"/>
        <v>-13.2</v>
      </c>
      <c r="G837" s="165"/>
    </row>
    <row r="838" spans="1:7" s="6" customFormat="1" x14ac:dyDescent="0.2">
      <c r="A838" s="33"/>
      <c r="B838" s="5">
        <v>5504</v>
      </c>
      <c r="C838" s="49" t="s">
        <v>27</v>
      </c>
      <c r="D838" s="87">
        <v>213</v>
      </c>
      <c r="E838" s="124">
        <v>14.29</v>
      </c>
      <c r="F838" s="168">
        <f t="shared" si="26"/>
        <v>198.71</v>
      </c>
      <c r="G838" s="165">
        <f t="shared" si="25"/>
        <v>6.7089201877934268E-2</v>
      </c>
    </row>
    <row r="839" spans="1:7" s="6" customFormat="1" x14ac:dyDescent="0.2">
      <c r="A839" s="33"/>
      <c r="B839" s="5">
        <v>5511</v>
      </c>
      <c r="C839" s="49" t="s">
        <v>230</v>
      </c>
      <c r="D839" s="87">
        <v>40089</v>
      </c>
      <c r="E839" s="124">
        <v>35030.47</v>
      </c>
      <c r="F839" s="168">
        <f t="shared" si="26"/>
        <v>5058.5299999999988</v>
      </c>
      <c r="G839" s="165">
        <f t="shared" si="25"/>
        <v>0.87381750604904096</v>
      </c>
    </row>
    <row r="840" spans="1:7" s="6" customFormat="1" x14ac:dyDescent="0.2">
      <c r="A840" s="33"/>
      <c r="B840" s="5">
        <v>5513</v>
      </c>
      <c r="C840" s="49" t="s">
        <v>28</v>
      </c>
      <c r="D840" s="87">
        <v>950</v>
      </c>
      <c r="E840" s="124">
        <v>748.57</v>
      </c>
      <c r="F840" s="168">
        <f t="shared" si="26"/>
        <v>201.42999999999995</v>
      </c>
      <c r="G840" s="165">
        <f t="shared" si="25"/>
        <v>0.78796842105263165</v>
      </c>
    </row>
    <row r="841" spans="1:7" s="6" customFormat="1" x14ac:dyDescent="0.2">
      <c r="A841" s="33"/>
      <c r="B841" s="5">
        <v>5514</v>
      </c>
      <c r="C841" s="49" t="s">
        <v>231</v>
      </c>
      <c r="D841" s="87">
        <v>300</v>
      </c>
      <c r="E841" s="124">
        <v>347.62</v>
      </c>
      <c r="F841" s="168">
        <f t="shared" si="26"/>
        <v>-47.620000000000005</v>
      </c>
      <c r="G841" s="165">
        <f t="shared" si="25"/>
        <v>1.1587333333333334</v>
      </c>
    </row>
    <row r="842" spans="1:7" s="6" customFormat="1" x14ac:dyDescent="0.2">
      <c r="A842" s="33"/>
      <c r="B842" s="5">
        <v>5515</v>
      </c>
      <c r="C842" s="49" t="s">
        <v>29</v>
      </c>
      <c r="D842" s="87">
        <v>850</v>
      </c>
      <c r="E842" s="124">
        <v>563.11</v>
      </c>
      <c r="F842" s="168">
        <f t="shared" si="26"/>
        <v>286.89</v>
      </c>
      <c r="G842" s="165">
        <f t="shared" si="25"/>
        <v>0.66248235294117652</v>
      </c>
    </row>
    <row r="843" spans="1:7" s="6" customFormat="1" x14ac:dyDescent="0.2">
      <c r="A843" s="33"/>
      <c r="B843" s="5">
        <v>5521</v>
      </c>
      <c r="C843" s="49" t="s">
        <v>133</v>
      </c>
      <c r="D843" s="87">
        <v>5150</v>
      </c>
      <c r="E843" s="124">
        <v>3637.72</v>
      </c>
      <c r="F843" s="168">
        <f t="shared" si="26"/>
        <v>1512.2800000000002</v>
      </c>
      <c r="G843" s="165">
        <f t="shared" si="25"/>
        <v>0.70635339805825237</v>
      </c>
    </row>
    <row r="844" spans="1:7" s="6" customFormat="1" x14ac:dyDescent="0.2">
      <c r="A844" s="33"/>
      <c r="B844" s="5">
        <v>5522</v>
      </c>
      <c r="C844" s="49" t="s">
        <v>95</v>
      </c>
      <c r="D844" s="87">
        <v>110</v>
      </c>
      <c r="E844" s="124">
        <v>61.27</v>
      </c>
      <c r="F844" s="168">
        <f t="shared" si="26"/>
        <v>48.73</v>
      </c>
      <c r="G844" s="165">
        <f t="shared" si="25"/>
        <v>0.55700000000000005</v>
      </c>
    </row>
    <row r="845" spans="1:7" s="6" customFormat="1" x14ac:dyDescent="0.2">
      <c r="A845" s="33"/>
      <c r="B845" s="5">
        <v>5524</v>
      </c>
      <c r="C845" s="49" t="s">
        <v>31</v>
      </c>
      <c r="D845" s="87">
        <v>2544</v>
      </c>
      <c r="E845" s="124">
        <v>1625.9</v>
      </c>
      <c r="F845" s="168">
        <f t="shared" si="26"/>
        <v>918.09999999999991</v>
      </c>
      <c r="G845" s="165">
        <f t="shared" si="25"/>
        <v>0.63911163522012582</v>
      </c>
    </row>
    <row r="846" spans="1:7" s="6" customFormat="1" x14ac:dyDescent="0.2">
      <c r="A846" s="33"/>
      <c r="B846" s="5">
        <v>5525</v>
      </c>
      <c r="C846" s="49" t="s">
        <v>46</v>
      </c>
      <c r="D846" s="87">
        <v>150</v>
      </c>
      <c r="E846" s="124">
        <v>15</v>
      </c>
      <c r="F846" s="168">
        <f t="shared" si="26"/>
        <v>135</v>
      </c>
      <c r="G846" s="165">
        <f t="shared" si="25"/>
        <v>0.1</v>
      </c>
    </row>
    <row r="847" spans="1:7" s="6" customFormat="1" x14ac:dyDescent="0.2">
      <c r="A847" s="33"/>
      <c r="B847" s="5">
        <v>5532</v>
      </c>
      <c r="C847" s="49" t="s">
        <v>93</v>
      </c>
      <c r="D847" s="87">
        <v>60</v>
      </c>
      <c r="E847" s="124">
        <v>57.02</v>
      </c>
      <c r="F847" s="168">
        <f t="shared" si="26"/>
        <v>2.9799999999999969</v>
      </c>
      <c r="G847" s="165">
        <f t="shared" si="25"/>
        <v>0.95033333333333336</v>
      </c>
    </row>
    <row r="848" spans="1:7" s="6" customFormat="1" x14ac:dyDescent="0.2">
      <c r="A848" s="33"/>
      <c r="B848" s="5">
        <v>5539</v>
      </c>
      <c r="C848" s="49" t="s">
        <v>257</v>
      </c>
      <c r="D848" s="87">
        <v>20</v>
      </c>
      <c r="E848" s="124">
        <v>0</v>
      </c>
      <c r="F848" s="168">
        <f t="shared" si="26"/>
        <v>20</v>
      </c>
      <c r="G848" s="165">
        <f t="shared" si="25"/>
        <v>0</v>
      </c>
    </row>
    <row r="849" spans="1:7" s="6" customFormat="1" x14ac:dyDescent="0.2">
      <c r="A849" s="33"/>
      <c r="B849" s="5">
        <v>5540</v>
      </c>
      <c r="C849" s="49" t="s">
        <v>252</v>
      </c>
      <c r="D849" s="87">
        <v>350</v>
      </c>
      <c r="E849" s="124">
        <v>339.84</v>
      </c>
      <c r="F849" s="168">
        <f t="shared" si="26"/>
        <v>10.160000000000025</v>
      </c>
      <c r="G849" s="165">
        <f t="shared" si="25"/>
        <v>0.97097142857142849</v>
      </c>
    </row>
    <row r="850" spans="1:7" s="6" customFormat="1" x14ac:dyDescent="0.2">
      <c r="A850" s="33" t="s">
        <v>79</v>
      </c>
      <c r="B850" s="7" t="s">
        <v>117</v>
      </c>
      <c r="C850" s="72"/>
      <c r="D850" s="88">
        <f>SUM(D851+D855)</f>
        <v>56514</v>
      </c>
      <c r="E850" s="139">
        <f>SUM(E851+E855)</f>
        <v>47657.39</v>
      </c>
      <c r="F850" s="163">
        <f t="shared" si="26"/>
        <v>8856.61</v>
      </c>
      <c r="G850" s="179">
        <f t="shared" ref="G850:G918" si="27">SUM(E850/D850)</f>
        <v>0.84328467282443287</v>
      </c>
    </row>
    <row r="851" spans="1:7" s="6" customFormat="1" x14ac:dyDescent="0.2">
      <c r="A851" s="33"/>
      <c r="B851" s="7">
        <v>50</v>
      </c>
      <c r="C851" s="50" t="s">
        <v>23</v>
      </c>
      <c r="D851" s="88">
        <f>SUM(D852+D854)</f>
        <v>47042</v>
      </c>
      <c r="E851" s="139">
        <f>SUM(E852+E854)</f>
        <v>39874.76</v>
      </c>
      <c r="F851" s="163">
        <f t="shared" si="26"/>
        <v>7167.239999999998</v>
      </c>
      <c r="G851" s="179">
        <f t="shared" si="27"/>
        <v>0.84764168190127975</v>
      </c>
    </row>
    <row r="852" spans="1:7" s="6" customFormat="1" x14ac:dyDescent="0.2">
      <c r="A852" s="33"/>
      <c r="B852" s="5">
        <v>500</v>
      </c>
      <c r="C852" s="49" t="s">
        <v>228</v>
      </c>
      <c r="D852" s="87">
        <f>SUM(D853)</f>
        <v>35106</v>
      </c>
      <c r="E852" s="149">
        <f>SUM(E853)</f>
        <v>29783.38</v>
      </c>
      <c r="F852" s="168">
        <f t="shared" si="26"/>
        <v>5322.619999999999</v>
      </c>
      <c r="G852" s="165">
        <f t="shared" si="27"/>
        <v>0.84838432176835876</v>
      </c>
    </row>
    <row r="853" spans="1:7" s="6" customFormat="1" x14ac:dyDescent="0.2">
      <c r="A853" s="33"/>
      <c r="B853" s="5">
        <v>5002</v>
      </c>
      <c r="C853" s="49" t="s">
        <v>342</v>
      </c>
      <c r="D853" s="87">
        <v>35106</v>
      </c>
      <c r="E853" s="124">
        <v>29783.38</v>
      </c>
      <c r="F853" s="168">
        <f t="shared" si="26"/>
        <v>5322.619999999999</v>
      </c>
      <c r="G853" s="165">
        <f t="shared" si="27"/>
        <v>0.84838432176835876</v>
      </c>
    </row>
    <row r="854" spans="1:7" s="6" customFormat="1" x14ac:dyDescent="0.2">
      <c r="A854" s="33"/>
      <c r="B854" s="5">
        <v>506</v>
      </c>
      <c r="C854" s="49" t="s">
        <v>229</v>
      </c>
      <c r="D854" s="87">
        <v>11936</v>
      </c>
      <c r="E854" s="124">
        <v>10091.379999999999</v>
      </c>
      <c r="F854" s="168">
        <f t="shared" si="26"/>
        <v>1844.6200000000008</v>
      </c>
      <c r="G854" s="165">
        <f t="shared" si="27"/>
        <v>0.84545743967828413</v>
      </c>
    </row>
    <row r="855" spans="1:7" s="6" customFormat="1" x14ac:dyDescent="0.2">
      <c r="A855" s="33"/>
      <c r="B855" s="7">
        <v>55</v>
      </c>
      <c r="C855" s="50" t="s">
        <v>24</v>
      </c>
      <c r="D855" s="104">
        <f>SUM(D856:D857)</f>
        <v>9472</v>
      </c>
      <c r="E855" s="159">
        <f>SUM(E856:E857)</f>
        <v>7782.630000000001</v>
      </c>
      <c r="F855" s="163">
        <f t="shared" si="26"/>
        <v>1689.369999999999</v>
      </c>
      <c r="G855" s="179">
        <f t="shared" si="27"/>
        <v>0.82164590371621637</v>
      </c>
    </row>
    <row r="856" spans="1:7" s="6" customFormat="1" x14ac:dyDescent="0.2">
      <c r="A856" s="33"/>
      <c r="B856" s="5">
        <v>5521</v>
      </c>
      <c r="C856" s="49" t="s">
        <v>133</v>
      </c>
      <c r="D856" s="116">
        <v>5970</v>
      </c>
      <c r="E856" s="124">
        <v>5338.02</v>
      </c>
      <c r="F856" s="168">
        <f t="shared" si="26"/>
        <v>631.97999999999956</v>
      </c>
      <c r="G856" s="165">
        <f t="shared" si="27"/>
        <v>0.89414070351758801</v>
      </c>
    </row>
    <row r="857" spans="1:7" s="6" customFormat="1" x14ac:dyDescent="0.2">
      <c r="A857" s="33"/>
      <c r="B857" s="5">
        <v>5524</v>
      </c>
      <c r="C857" s="49" t="s">
        <v>31</v>
      </c>
      <c r="D857" s="116">
        <v>3502</v>
      </c>
      <c r="E857" s="124">
        <v>2444.61</v>
      </c>
      <c r="F857" s="168">
        <f t="shared" si="26"/>
        <v>1057.3899999999999</v>
      </c>
      <c r="G857" s="165">
        <f t="shared" si="27"/>
        <v>0.69806110793832099</v>
      </c>
    </row>
    <row r="858" spans="1:7" s="6" customFormat="1" x14ac:dyDescent="0.2">
      <c r="A858" s="33" t="s">
        <v>79</v>
      </c>
      <c r="B858" s="7" t="s">
        <v>425</v>
      </c>
      <c r="C858" s="72"/>
      <c r="D858" s="88">
        <f>SUM(D859+D863)</f>
        <v>27367</v>
      </c>
      <c r="E858" s="139">
        <f>SUM(E859+E863)</f>
        <v>22145.45</v>
      </c>
      <c r="F858" s="163">
        <f t="shared" si="26"/>
        <v>5221.5499999999993</v>
      </c>
      <c r="G858" s="179">
        <f t="shared" si="27"/>
        <v>0.80920268937040962</v>
      </c>
    </row>
    <row r="859" spans="1:7" s="6" customFormat="1" x14ac:dyDescent="0.2">
      <c r="A859" s="33"/>
      <c r="B859" s="7">
        <v>50</v>
      </c>
      <c r="C859" s="50" t="s">
        <v>344</v>
      </c>
      <c r="D859" s="88">
        <f>SUM(D860+D862)</f>
        <v>23336</v>
      </c>
      <c r="E859" s="139">
        <f>SUM(E860+E862)</f>
        <v>20075.010000000002</v>
      </c>
      <c r="F859" s="163">
        <f t="shared" si="26"/>
        <v>3260.989999999998</v>
      </c>
      <c r="G859" s="179">
        <f t="shared" si="27"/>
        <v>0.86025925608501896</v>
      </c>
    </row>
    <row r="860" spans="1:7" s="6" customFormat="1" x14ac:dyDescent="0.2">
      <c r="A860" s="33"/>
      <c r="B860" s="5">
        <v>500</v>
      </c>
      <c r="C860" s="49" t="s">
        <v>228</v>
      </c>
      <c r="D860" s="87">
        <f>SUM(D861)</f>
        <v>17415</v>
      </c>
      <c r="E860" s="149">
        <f>SUM(E861)</f>
        <v>14994.74</v>
      </c>
      <c r="F860" s="168">
        <f t="shared" si="26"/>
        <v>2420.2600000000002</v>
      </c>
      <c r="G860" s="165">
        <f t="shared" si="27"/>
        <v>0.86102440424921045</v>
      </c>
    </row>
    <row r="861" spans="1:7" s="6" customFormat="1" x14ac:dyDescent="0.2">
      <c r="A861" s="33"/>
      <c r="B861" s="5">
        <v>5002</v>
      </c>
      <c r="C861" s="49" t="s">
        <v>236</v>
      </c>
      <c r="D861" s="87">
        <v>17415</v>
      </c>
      <c r="E861" s="124">
        <v>14994.74</v>
      </c>
      <c r="F861" s="168">
        <f t="shared" si="26"/>
        <v>2420.2600000000002</v>
      </c>
      <c r="G861" s="165">
        <f t="shared" si="27"/>
        <v>0.86102440424921045</v>
      </c>
    </row>
    <row r="862" spans="1:7" s="6" customFormat="1" x14ac:dyDescent="0.2">
      <c r="A862" s="33"/>
      <c r="B862" s="5">
        <v>506</v>
      </c>
      <c r="C862" s="49" t="s">
        <v>229</v>
      </c>
      <c r="D862" s="87">
        <v>5921</v>
      </c>
      <c r="E862" s="124">
        <v>5080.2700000000004</v>
      </c>
      <c r="F862" s="168">
        <f t="shared" si="26"/>
        <v>840.72999999999956</v>
      </c>
      <c r="G862" s="165">
        <f t="shared" si="27"/>
        <v>0.85800878230028721</v>
      </c>
    </row>
    <row r="863" spans="1:7" s="6" customFormat="1" x14ac:dyDescent="0.2">
      <c r="A863" s="33"/>
      <c r="B863" s="7">
        <v>55</v>
      </c>
      <c r="C863" s="50" t="s">
        <v>24</v>
      </c>
      <c r="D863" s="104">
        <f>SUM(D864:D865)</f>
        <v>4031</v>
      </c>
      <c r="E863" s="159">
        <f>SUM(E864:E865)</f>
        <v>2070.44</v>
      </c>
      <c r="F863" s="163">
        <f t="shared" si="26"/>
        <v>1960.56</v>
      </c>
      <c r="G863" s="179">
        <f t="shared" si="27"/>
        <v>0.51362937236417761</v>
      </c>
    </row>
    <row r="864" spans="1:7" s="6" customFormat="1" x14ac:dyDescent="0.2">
      <c r="A864" s="33"/>
      <c r="B864" s="5">
        <v>5521</v>
      </c>
      <c r="C864" s="49" t="s">
        <v>133</v>
      </c>
      <c r="D864" s="116">
        <v>2280</v>
      </c>
      <c r="E864" s="124">
        <v>1223.54</v>
      </c>
      <c r="F864" s="168">
        <f t="shared" si="26"/>
        <v>1056.46</v>
      </c>
      <c r="G864" s="165">
        <f t="shared" si="27"/>
        <v>0.53664035087719297</v>
      </c>
    </row>
    <row r="865" spans="1:7" s="6" customFormat="1" x14ac:dyDescent="0.2">
      <c r="A865" s="33"/>
      <c r="B865" s="5">
        <v>5524</v>
      </c>
      <c r="C865" s="49" t="s">
        <v>31</v>
      </c>
      <c r="D865" s="116">
        <v>1751</v>
      </c>
      <c r="E865" s="124">
        <v>846.9</v>
      </c>
      <c r="F865" s="168">
        <f t="shared" si="26"/>
        <v>904.1</v>
      </c>
      <c r="G865" s="165">
        <f t="shared" si="27"/>
        <v>0.48366647629925758</v>
      </c>
    </row>
    <row r="866" spans="1:7" s="10" customFormat="1" ht="13.5" x14ac:dyDescent="0.25">
      <c r="A866" s="33" t="s">
        <v>79</v>
      </c>
      <c r="B866" s="7" t="s">
        <v>205</v>
      </c>
      <c r="C866" s="72"/>
      <c r="D866" s="88">
        <f>SUM(D867)</f>
        <v>13400</v>
      </c>
      <c r="E866" s="139">
        <f>SUM(E867)</f>
        <v>13840.46</v>
      </c>
      <c r="F866" s="163">
        <f t="shared" si="26"/>
        <v>-440.45999999999913</v>
      </c>
      <c r="G866" s="179">
        <f t="shared" si="27"/>
        <v>1.0328701492537313</v>
      </c>
    </row>
    <row r="867" spans="1:7" s="6" customFormat="1" x14ac:dyDescent="0.2">
      <c r="A867" s="33"/>
      <c r="B867" s="7">
        <v>55</v>
      </c>
      <c r="C867" s="50" t="s">
        <v>24</v>
      </c>
      <c r="D867" s="88">
        <f>SUM(D868)</f>
        <v>13400</v>
      </c>
      <c r="E867" s="139">
        <f>SUM(E868)</f>
        <v>13840.46</v>
      </c>
      <c r="F867" s="163">
        <f t="shared" si="26"/>
        <v>-440.45999999999913</v>
      </c>
      <c r="G867" s="179">
        <f t="shared" si="27"/>
        <v>1.0328701492537313</v>
      </c>
    </row>
    <row r="868" spans="1:7" x14ac:dyDescent="0.2">
      <c r="A868" s="35"/>
      <c r="B868" s="5">
        <v>5524</v>
      </c>
      <c r="C868" s="49" t="s">
        <v>31</v>
      </c>
      <c r="D868" s="87">
        <v>13400</v>
      </c>
      <c r="E868" s="124">
        <v>13840.46</v>
      </c>
      <c r="F868" s="168">
        <f t="shared" ref="F868:F949" si="28">SUM(D868-E868)</f>
        <v>-440.45999999999913</v>
      </c>
      <c r="G868" s="165">
        <f t="shared" si="27"/>
        <v>1.0328701492537313</v>
      </c>
    </row>
    <row r="869" spans="1:7" s="6" customFormat="1" x14ac:dyDescent="0.2">
      <c r="A869" s="33" t="s">
        <v>81</v>
      </c>
      <c r="B869" s="7" t="s">
        <v>445</v>
      </c>
      <c r="C869" s="50"/>
      <c r="D869" s="88">
        <f>SUM(D870+D893+D903+D912+D915)</f>
        <v>297158</v>
      </c>
      <c r="E869" s="139">
        <f>SUM(E870+E893+E903+E912+E915)</f>
        <v>238899.08</v>
      </c>
      <c r="F869" s="163">
        <f t="shared" si="28"/>
        <v>58258.920000000013</v>
      </c>
      <c r="G869" s="179">
        <f t="shared" si="27"/>
        <v>0.80394631812032646</v>
      </c>
    </row>
    <row r="870" spans="1:7" s="6" customFormat="1" x14ac:dyDescent="0.2">
      <c r="A870" s="33" t="s">
        <v>81</v>
      </c>
      <c r="B870" s="9" t="s">
        <v>426</v>
      </c>
      <c r="C870" s="74"/>
      <c r="D870" s="88">
        <f>SUM(D871+D877+D891)</f>
        <v>132296</v>
      </c>
      <c r="E870" s="139">
        <f>SUM(E871+E877+E891)</f>
        <v>109057.26</v>
      </c>
      <c r="F870" s="163">
        <f t="shared" si="28"/>
        <v>23238.740000000005</v>
      </c>
      <c r="G870" s="179">
        <f t="shared" si="27"/>
        <v>0.8243428372739916</v>
      </c>
    </row>
    <row r="871" spans="1:7" s="6" customFormat="1" x14ac:dyDescent="0.2">
      <c r="A871" s="33"/>
      <c r="B871" s="7">
        <v>50</v>
      </c>
      <c r="C871" s="50" t="s">
        <v>23</v>
      </c>
      <c r="D871" s="88">
        <f>SUM(D872+D875+D876)</f>
        <v>80230</v>
      </c>
      <c r="E871" s="139">
        <f>SUM(E872+E875+E876)</f>
        <v>66880.140000000014</v>
      </c>
      <c r="F871" s="163">
        <f t="shared" si="28"/>
        <v>13349.859999999986</v>
      </c>
      <c r="G871" s="179">
        <f t="shared" si="27"/>
        <v>0.83360513523619606</v>
      </c>
    </row>
    <row r="872" spans="1:7" s="6" customFormat="1" x14ac:dyDescent="0.2">
      <c r="A872" s="33"/>
      <c r="B872" s="5">
        <v>500</v>
      </c>
      <c r="C872" s="49" t="s">
        <v>228</v>
      </c>
      <c r="D872" s="87">
        <f>SUM(D873:D874)</f>
        <v>58221</v>
      </c>
      <c r="E872" s="149">
        <f>SUM(E873:E874)</f>
        <v>48470.200000000004</v>
      </c>
      <c r="F872" s="168">
        <f t="shared" si="28"/>
        <v>9750.7999999999956</v>
      </c>
      <c r="G872" s="165">
        <f t="shared" si="27"/>
        <v>0.83252091169852804</v>
      </c>
    </row>
    <row r="873" spans="1:7" s="6" customFormat="1" x14ac:dyDescent="0.2">
      <c r="A873" s="33"/>
      <c r="B873" s="5">
        <v>5002</v>
      </c>
      <c r="C873" s="49" t="s">
        <v>236</v>
      </c>
      <c r="D873" s="87">
        <v>58221</v>
      </c>
      <c r="E873" s="124">
        <v>46885.58</v>
      </c>
      <c r="F873" s="168">
        <f t="shared" si="28"/>
        <v>11335.419999999998</v>
      </c>
      <c r="G873" s="165">
        <f t="shared" si="27"/>
        <v>0.80530358461723439</v>
      </c>
    </row>
    <row r="874" spans="1:7" s="6" customFormat="1" x14ac:dyDescent="0.2">
      <c r="A874" s="33"/>
      <c r="B874" s="5">
        <v>5005</v>
      </c>
      <c r="C874" s="49" t="s">
        <v>282</v>
      </c>
      <c r="D874" s="87">
        <v>0</v>
      </c>
      <c r="E874" s="124">
        <v>1584.62</v>
      </c>
      <c r="F874" s="168">
        <f t="shared" si="28"/>
        <v>-1584.62</v>
      </c>
      <c r="G874" s="165"/>
    </row>
    <row r="875" spans="1:7" s="6" customFormat="1" x14ac:dyDescent="0.2">
      <c r="A875" s="33"/>
      <c r="B875" s="5">
        <v>505</v>
      </c>
      <c r="C875" s="49" t="s">
        <v>94</v>
      </c>
      <c r="D875" s="87">
        <v>1314</v>
      </c>
      <c r="E875" s="124">
        <v>1086.01</v>
      </c>
      <c r="F875" s="168">
        <f t="shared" si="28"/>
        <v>227.99</v>
      </c>
      <c r="G875" s="165">
        <f t="shared" si="27"/>
        <v>0.82649162861491632</v>
      </c>
    </row>
    <row r="876" spans="1:7" s="6" customFormat="1" x14ac:dyDescent="0.2">
      <c r="A876" s="33"/>
      <c r="B876" s="5">
        <v>506</v>
      </c>
      <c r="C876" s="49" t="s">
        <v>229</v>
      </c>
      <c r="D876" s="87">
        <v>20695</v>
      </c>
      <c r="E876" s="124">
        <v>17323.93</v>
      </c>
      <c r="F876" s="168">
        <f t="shared" si="28"/>
        <v>3371.0699999999997</v>
      </c>
      <c r="G876" s="165">
        <f t="shared" si="27"/>
        <v>0.83710703068374004</v>
      </c>
    </row>
    <row r="877" spans="1:7" s="6" customFormat="1" x14ac:dyDescent="0.2">
      <c r="A877" s="33"/>
      <c r="B877" s="7">
        <v>55</v>
      </c>
      <c r="C877" s="50" t="s">
        <v>24</v>
      </c>
      <c r="D877" s="88">
        <f>SUM(D878:D890)</f>
        <v>52066</v>
      </c>
      <c r="E877" s="139">
        <f>SUM(E878:E890)</f>
        <v>42172.229999999989</v>
      </c>
      <c r="F877" s="163">
        <f t="shared" si="28"/>
        <v>9893.7700000000114</v>
      </c>
      <c r="G877" s="179">
        <f t="shared" si="27"/>
        <v>0.80997637613797846</v>
      </c>
    </row>
    <row r="878" spans="1:7" s="6" customFormat="1" x14ac:dyDescent="0.2">
      <c r="A878" s="33"/>
      <c r="B878" s="5">
        <v>5500</v>
      </c>
      <c r="C878" s="49" t="s">
        <v>25</v>
      </c>
      <c r="D878" s="87">
        <v>1070</v>
      </c>
      <c r="E878" s="124">
        <v>1759.69</v>
      </c>
      <c r="F878" s="168">
        <f t="shared" si="28"/>
        <v>-689.69</v>
      </c>
      <c r="G878" s="165">
        <f t="shared" si="27"/>
        <v>1.6445700934579439</v>
      </c>
    </row>
    <row r="879" spans="1:7" s="6" customFormat="1" x14ac:dyDescent="0.2">
      <c r="A879" s="33"/>
      <c r="B879" s="5">
        <v>5504</v>
      </c>
      <c r="C879" s="49" t="s">
        <v>27</v>
      </c>
      <c r="D879" s="87">
        <v>319</v>
      </c>
      <c r="E879" s="124">
        <v>305.74</v>
      </c>
      <c r="F879" s="168">
        <f t="shared" si="28"/>
        <v>13.259999999999991</v>
      </c>
      <c r="G879" s="165">
        <f t="shared" si="27"/>
        <v>0.95843260188087775</v>
      </c>
    </row>
    <row r="880" spans="1:7" s="6" customFormat="1" x14ac:dyDescent="0.2">
      <c r="A880" s="33"/>
      <c r="B880" s="5">
        <v>5505</v>
      </c>
      <c r="C880" s="49" t="s">
        <v>339</v>
      </c>
      <c r="D880" s="116">
        <v>508</v>
      </c>
      <c r="E880" s="124">
        <v>484.43</v>
      </c>
      <c r="F880" s="168">
        <f t="shared" si="28"/>
        <v>23.569999999999993</v>
      </c>
      <c r="G880" s="165">
        <f t="shared" si="27"/>
        <v>0.95360236220472439</v>
      </c>
    </row>
    <row r="881" spans="1:7" s="6" customFormat="1" x14ac:dyDescent="0.2">
      <c r="A881" s="33"/>
      <c r="B881" s="5">
        <v>5511</v>
      </c>
      <c r="C881" s="49" t="s">
        <v>230</v>
      </c>
      <c r="D881" s="87">
        <v>40350</v>
      </c>
      <c r="E881" s="124">
        <v>32041.119999999999</v>
      </c>
      <c r="F881" s="168">
        <f t="shared" si="28"/>
        <v>8308.880000000001</v>
      </c>
      <c r="G881" s="165">
        <f t="shared" si="27"/>
        <v>0.79407980173482029</v>
      </c>
    </row>
    <row r="882" spans="1:7" s="6" customFormat="1" x14ac:dyDescent="0.2">
      <c r="A882" s="33"/>
      <c r="B882" s="5">
        <v>5513</v>
      </c>
      <c r="C882" s="49" t="s">
        <v>28</v>
      </c>
      <c r="D882" s="87">
        <v>760</v>
      </c>
      <c r="E882" s="124">
        <v>570.96</v>
      </c>
      <c r="F882" s="168">
        <f t="shared" si="28"/>
        <v>189.03999999999996</v>
      </c>
      <c r="G882" s="165">
        <f t="shared" si="27"/>
        <v>0.75126315789473685</v>
      </c>
    </row>
    <row r="883" spans="1:7" s="6" customFormat="1" x14ac:dyDescent="0.2">
      <c r="A883" s="33"/>
      <c r="B883" s="5">
        <v>5514</v>
      </c>
      <c r="C883" s="49" t="s">
        <v>231</v>
      </c>
      <c r="D883" s="87">
        <v>4757</v>
      </c>
      <c r="E883" s="124">
        <v>1927.71</v>
      </c>
      <c r="F883" s="168">
        <f t="shared" si="28"/>
        <v>2829.29</v>
      </c>
      <c r="G883" s="165">
        <f t="shared" si="27"/>
        <v>0.40523649358839603</v>
      </c>
    </row>
    <row r="884" spans="1:7" s="6" customFormat="1" x14ac:dyDescent="0.2">
      <c r="A884" s="33"/>
      <c r="B884" s="5">
        <v>5515</v>
      </c>
      <c r="C884" s="49" t="s">
        <v>29</v>
      </c>
      <c r="D884" s="87">
        <v>2262</v>
      </c>
      <c r="E884" s="124">
        <v>2890.5</v>
      </c>
      <c r="F884" s="168">
        <f t="shared" si="28"/>
        <v>-628.5</v>
      </c>
      <c r="G884" s="165">
        <f t="shared" si="27"/>
        <v>1.2778514588859415</v>
      </c>
    </row>
    <row r="885" spans="1:7" s="6" customFormat="1" x14ac:dyDescent="0.2">
      <c r="A885" s="33"/>
      <c r="B885" s="5">
        <v>5522</v>
      </c>
      <c r="C885" s="49" t="s">
        <v>95</v>
      </c>
      <c r="D885" s="87">
        <v>0</v>
      </c>
      <c r="E885" s="124">
        <v>142.69</v>
      </c>
      <c r="F885" s="168">
        <f t="shared" si="28"/>
        <v>-142.69</v>
      </c>
      <c r="G885" s="165"/>
    </row>
    <row r="886" spans="1:7" s="6" customFormat="1" x14ac:dyDescent="0.2">
      <c r="A886" s="33"/>
      <c r="B886" s="5">
        <v>5524</v>
      </c>
      <c r="C886" s="49" t="s">
        <v>31</v>
      </c>
      <c r="D886" s="87">
        <v>0</v>
      </c>
      <c r="E886" s="124">
        <v>573.20000000000005</v>
      </c>
      <c r="F886" s="168">
        <f t="shared" si="28"/>
        <v>-573.20000000000005</v>
      </c>
      <c r="G886" s="165"/>
    </row>
    <row r="887" spans="1:7" s="6" customFormat="1" x14ac:dyDescent="0.2">
      <c r="A887" s="33"/>
      <c r="B887" s="5">
        <v>5525</v>
      </c>
      <c r="C887" s="49" t="s">
        <v>46</v>
      </c>
      <c r="D887" s="87">
        <v>300</v>
      </c>
      <c r="E887" s="124">
        <v>269.54000000000002</v>
      </c>
      <c r="F887" s="168">
        <f t="shared" si="28"/>
        <v>30.45999999999998</v>
      </c>
      <c r="G887" s="165">
        <f t="shared" si="27"/>
        <v>0.89846666666666675</v>
      </c>
    </row>
    <row r="888" spans="1:7" s="6" customFormat="1" x14ac:dyDescent="0.2">
      <c r="A888" s="33"/>
      <c r="B888" s="5">
        <v>5532</v>
      </c>
      <c r="C888" s="49" t="s">
        <v>93</v>
      </c>
      <c r="D888" s="87">
        <v>200</v>
      </c>
      <c r="E888" s="124">
        <v>145.27000000000001</v>
      </c>
      <c r="F888" s="168">
        <f t="shared" si="28"/>
        <v>54.72999999999999</v>
      </c>
      <c r="G888" s="165">
        <f t="shared" si="27"/>
        <v>0.72635000000000005</v>
      </c>
    </row>
    <row r="889" spans="1:7" s="6" customFormat="1" x14ac:dyDescent="0.2">
      <c r="A889" s="33"/>
      <c r="B889" s="5">
        <v>5539</v>
      </c>
      <c r="C889" s="49" t="s">
        <v>257</v>
      </c>
      <c r="D889" s="87">
        <v>40</v>
      </c>
      <c r="E889" s="124">
        <v>31.6</v>
      </c>
      <c r="F889" s="168">
        <f t="shared" si="28"/>
        <v>8.3999999999999986</v>
      </c>
      <c r="G889" s="165">
        <f t="shared" si="27"/>
        <v>0.79</v>
      </c>
    </row>
    <row r="890" spans="1:7" s="6" customFormat="1" x14ac:dyDescent="0.2">
      <c r="A890" s="33"/>
      <c r="B890" s="5">
        <v>5540</v>
      </c>
      <c r="C890" s="49" t="s">
        <v>252</v>
      </c>
      <c r="D890" s="87">
        <v>1500</v>
      </c>
      <c r="E890" s="124">
        <v>1029.78</v>
      </c>
      <c r="F890" s="168">
        <f t="shared" si="28"/>
        <v>470.22</v>
      </c>
      <c r="G890" s="165">
        <f t="shared" si="27"/>
        <v>0.68652000000000002</v>
      </c>
    </row>
    <row r="891" spans="1:7" s="6" customFormat="1" x14ac:dyDescent="0.2">
      <c r="A891" s="33"/>
      <c r="B891" s="22">
        <v>60</v>
      </c>
      <c r="C891" s="51" t="s">
        <v>90</v>
      </c>
      <c r="D891" s="88">
        <f>SUM(D892)</f>
        <v>0</v>
      </c>
      <c r="E891" s="139">
        <f>SUM(E892)</f>
        <v>4.8899999999999997</v>
      </c>
      <c r="F891" s="163">
        <f t="shared" si="28"/>
        <v>-4.8899999999999997</v>
      </c>
      <c r="G891" s="165"/>
    </row>
    <row r="892" spans="1:7" s="6" customFormat="1" x14ac:dyDescent="0.2">
      <c r="A892" s="33"/>
      <c r="B892" s="20">
        <v>608</v>
      </c>
      <c r="C892" s="54" t="s">
        <v>154</v>
      </c>
      <c r="D892" s="87">
        <v>0</v>
      </c>
      <c r="E892" s="124">
        <v>4.8899999999999997</v>
      </c>
      <c r="F892" s="168">
        <f t="shared" si="28"/>
        <v>-4.8899999999999997</v>
      </c>
      <c r="G892" s="165"/>
    </row>
    <row r="893" spans="1:7" s="6" customFormat="1" x14ac:dyDescent="0.2">
      <c r="A893" s="33" t="s">
        <v>81</v>
      </c>
      <c r="B893" s="9" t="s">
        <v>290</v>
      </c>
      <c r="C893" s="74"/>
      <c r="D893" s="88">
        <f>SUM(D894+D899)</f>
        <v>9435</v>
      </c>
      <c r="E893" s="139">
        <f>SUM(E894+E899)</f>
        <v>12219.779999999999</v>
      </c>
      <c r="F893" s="163">
        <f t="shared" si="28"/>
        <v>-2784.7799999999988</v>
      </c>
      <c r="G893" s="179">
        <f t="shared" si="27"/>
        <v>1.2951542130365659</v>
      </c>
    </row>
    <row r="894" spans="1:7" s="6" customFormat="1" x14ac:dyDescent="0.2">
      <c r="A894" s="33"/>
      <c r="B894" s="7">
        <v>50</v>
      </c>
      <c r="C894" s="50" t="s">
        <v>23</v>
      </c>
      <c r="D894" s="88">
        <f>SUM(D895+D898)</f>
        <v>4058</v>
      </c>
      <c r="E894" s="139">
        <f>SUM(E895+E898)</f>
        <v>6462.17</v>
      </c>
      <c r="F894" s="163">
        <f t="shared" si="28"/>
        <v>-2404.17</v>
      </c>
      <c r="G894" s="179">
        <f t="shared" si="27"/>
        <v>1.5924519467718088</v>
      </c>
    </row>
    <row r="895" spans="1:7" s="6" customFormat="1" x14ac:dyDescent="0.2">
      <c r="A895" s="33"/>
      <c r="B895" s="5">
        <v>500</v>
      </c>
      <c r="C895" s="49" t="s">
        <v>228</v>
      </c>
      <c r="D895" s="87">
        <f>SUM(D896:D897)</f>
        <v>3028</v>
      </c>
      <c r="E895" s="149">
        <f>SUM(E896:E897)</f>
        <v>4822.5</v>
      </c>
      <c r="F895" s="168">
        <f t="shared" si="28"/>
        <v>-1794.5</v>
      </c>
      <c r="G895" s="165">
        <f t="shared" si="27"/>
        <v>1.5926354029062086</v>
      </c>
    </row>
    <row r="896" spans="1:7" s="6" customFormat="1" x14ac:dyDescent="0.2">
      <c r="A896" s="33"/>
      <c r="B896" s="5">
        <v>5002</v>
      </c>
      <c r="C896" s="49" t="s">
        <v>236</v>
      </c>
      <c r="D896" s="87">
        <v>3028</v>
      </c>
      <c r="E896" s="124">
        <v>1426.75</v>
      </c>
      <c r="F896" s="168">
        <f t="shared" si="28"/>
        <v>1601.25</v>
      </c>
      <c r="G896" s="165">
        <f t="shared" si="27"/>
        <v>0.47118560105680318</v>
      </c>
    </row>
    <row r="897" spans="1:7" s="6" customFormat="1" x14ac:dyDescent="0.2">
      <c r="A897" s="33"/>
      <c r="B897" s="5">
        <v>5005</v>
      </c>
      <c r="C897" s="49" t="s">
        <v>282</v>
      </c>
      <c r="D897" s="87">
        <v>0</v>
      </c>
      <c r="E897" s="124">
        <v>3395.75</v>
      </c>
      <c r="F897" s="168">
        <f t="shared" si="28"/>
        <v>-3395.75</v>
      </c>
      <c r="G897" s="165"/>
    </row>
    <row r="898" spans="1:7" s="6" customFormat="1" x14ac:dyDescent="0.2">
      <c r="A898" s="33"/>
      <c r="B898" s="5">
        <v>506</v>
      </c>
      <c r="C898" s="49" t="s">
        <v>229</v>
      </c>
      <c r="D898" s="87">
        <v>1030</v>
      </c>
      <c r="E898" s="124">
        <v>1639.67</v>
      </c>
      <c r="F898" s="168">
        <f t="shared" si="28"/>
        <v>-609.67000000000007</v>
      </c>
      <c r="G898" s="165">
        <f t="shared" si="27"/>
        <v>1.5919126213592234</v>
      </c>
    </row>
    <row r="899" spans="1:7" s="6" customFormat="1" x14ac:dyDescent="0.2">
      <c r="A899" s="33"/>
      <c r="B899" s="7">
        <v>55</v>
      </c>
      <c r="C899" s="50" t="s">
        <v>24</v>
      </c>
      <c r="D899" s="88">
        <f>SUM(D900:D902)</f>
        <v>5377</v>
      </c>
      <c r="E899" s="139">
        <f>SUM(E900:E902)</f>
        <v>5757.61</v>
      </c>
      <c r="F899" s="163">
        <f t="shared" si="28"/>
        <v>-380.60999999999967</v>
      </c>
      <c r="G899" s="179">
        <f t="shared" si="27"/>
        <v>1.0707848242514413</v>
      </c>
    </row>
    <row r="900" spans="1:7" s="6" customFormat="1" x14ac:dyDescent="0.2">
      <c r="A900" s="33"/>
      <c r="B900" s="5">
        <v>5511</v>
      </c>
      <c r="C900" s="49" t="s">
        <v>230</v>
      </c>
      <c r="D900" s="87">
        <v>2000</v>
      </c>
      <c r="E900" s="124">
        <v>255.25</v>
      </c>
      <c r="F900" s="168">
        <f t="shared" si="28"/>
        <v>1744.75</v>
      </c>
      <c r="G900" s="165">
        <f t="shared" si="27"/>
        <v>0.12762499999999999</v>
      </c>
    </row>
    <row r="901" spans="1:7" s="6" customFormat="1" x14ac:dyDescent="0.2">
      <c r="A901" s="33"/>
      <c r="B901" s="5">
        <v>5515</v>
      </c>
      <c r="C901" s="49" t="s">
        <v>29</v>
      </c>
      <c r="D901" s="87">
        <v>877</v>
      </c>
      <c r="E901" s="124">
        <v>2136.2399999999998</v>
      </c>
      <c r="F901" s="168">
        <f t="shared" si="28"/>
        <v>-1259.2399999999998</v>
      </c>
      <c r="G901" s="165">
        <f t="shared" si="27"/>
        <v>2.4358494868871148</v>
      </c>
    </row>
    <row r="902" spans="1:7" s="6" customFormat="1" x14ac:dyDescent="0.2">
      <c r="A902" s="33"/>
      <c r="B902" s="5">
        <v>5521</v>
      </c>
      <c r="C902" s="49" t="s">
        <v>133</v>
      </c>
      <c r="D902" s="87">
        <v>2500</v>
      </c>
      <c r="E902" s="124">
        <v>3366.12</v>
      </c>
      <c r="F902" s="168">
        <f t="shared" si="28"/>
        <v>-866.11999999999989</v>
      </c>
      <c r="G902" s="165">
        <f t="shared" si="27"/>
        <v>1.3464479999999999</v>
      </c>
    </row>
    <row r="903" spans="1:7" s="6" customFormat="1" x14ac:dyDescent="0.2">
      <c r="A903" s="33" t="s">
        <v>81</v>
      </c>
      <c r="B903" s="9" t="s">
        <v>582</v>
      </c>
      <c r="C903" s="74"/>
      <c r="D903" s="91">
        <f>SUM(D904+D909)</f>
        <v>0</v>
      </c>
      <c r="E903" s="126">
        <f>SUM(E904+E909)</f>
        <v>2121.38</v>
      </c>
      <c r="F903" s="163">
        <f t="shared" si="28"/>
        <v>-2121.38</v>
      </c>
      <c r="G903" s="165"/>
    </row>
    <row r="904" spans="1:7" s="6" customFormat="1" x14ac:dyDescent="0.2">
      <c r="A904" s="33"/>
      <c r="B904" s="7">
        <v>50</v>
      </c>
      <c r="C904" s="50" t="s">
        <v>23</v>
      </c>
      <c r="D904" s="91">
        <f>SUM(D905)</f>
        <v>0</v>
      </c>
      <c r="E904" s="126">
        <f>SUM(E905+E908)</f>
        <v>1474</v>
      </c>
      <c r="F904" s="163">
        <f t="shared" si="28"/>
        <v>-1474</v>
      </c>
      <c r="G904" s="165"/>
    </row>
    <row r="905" spans="1:7" s="6" customFormat="1" x14ac:dyDescent="0.2">
      <c r="A905" s="33"/>
      <c r="B905" s="5">
        <v>500</v>
      </c>
      <c r="C905" s="49" t="s">
        <v>228</v>
      </c>
      <c r="D905" s="92">
        <f>SUM(D907)</f>
        <v>0</v>
      </c>
      <c r="E905" s="124">
        <f>SUM(E906:E907)</f>
        <v>1100</v>
      </c>
      <c r="F905" s="168">
        <f t="shared" si="28"/>
        <v>-1100</v>
      </c>
      <c r="G905" s="165"/>
    </row>
    <row r="906" spans="1:7" s="6" customFormat="1" x14ac:dyDescent="0.2">
      <c r="A906" s="33"/>
      <c r="B906" s="5">
        <v>5002</v>
      </c>
      <c r="C906" s="49" t="s">
        <v>236</v>
      </c>
      <c r="D906" s="92">
        <v>0</v>
      </c>
      <c r="E906" s="124">
        <v>300</v>
      </c>
      <c r="F906" s="168">
        <f t="shared" si="28"/>
        <v>-300</v>
      </c>
      <c r="G906" s="165"/>
    </row>
    <row r="907" spans="1:7" s="6" customFormat="1" x14ac:dyDescent="0.2">
      <c r="A907" s="33"/>
      <c r="B907" s="5">
        <v>5005</v>
      </c>
      <c r="C907" s="49" t="s">
        <v>282</v>
      </c>
      <c r="D907" s="87">
        <v>0</v>
      </c>
      <c r="E907" s="124">
        <v>800</v>
      </c>
      <c r="F907" s="168">
        <f t="shared" si="28"/>
        <v>-800</v>
      </c>
      <c r="G907" s="165"/>
    </row>
    <row r="908" spans="1:7" s="6" customFormat="1" x14ac:dyDescent="0.2">
      <c r="A908" s="33"/>
      <c r="B908" s="5">
        <v>506</v>
      </c>
      <c r="C908" s="49" t="s">
        <v>229</v>
      </c>
      <c r="D908" s="87">
        <v>0</v>
      </c>
      <c r="E908" s="124">
        <v>374</v>
      </c>
      <c r="F908" s="168">
        <f t="shared" si="28"/>
        <v>-374</v>
      </c>
      <c r="G908" s="165"/>
    </row>
    <row r="909" spans="1:7" s="6" customFormat="1" x14ac:dyDescent="0.2">
      <c r="A909" s="33"/>
      <c r="B909" s="7">
        <v>55</v>
      </c>
      <c r="C909" s="50" t="s">
        <v>24</v>
      </c>
      <c r="D909" s="91">
        <f>SUM(D910:D911)</f>
        <v>0</v>
      </c>
      <c r="E909" s="126">
        <f>SUM(E910:E911)</f>
        <v>647.38</v>
      </c>
      <c r="F909" s="163">
        <f t="shared" si="28"/>
        <v>-647.38</v>
      </c>
      <c r="G909" s="165"/>
    </row>
    <row r="910" spans="1:7" s="6" customFormat="1" x14ac:dyDescent="0.2">
      <c r="A910" s="33"/>
      <c r="B910" s="5">
        <v>5515</v>
      </c>
      <c r="C910" s="49" t="s">
        <v>29</v>
      </c>
      <c r="D910" s="87">
        <v>0</v>
      </c>
      <c r="E910" s="124">
        <v>99.96</v>
      </c>
      <c r="F910" s="168">
        <f t="shared" si="28"/>
        <v>-99.96</v>
      </c>
      <c r="G910" s="165"/>
    </row>
    <row r="911" spans="1:7" s="6" customFormat="1" x14ac:dyDescent="0.2">
      <c r="A911" s="33"/>
      <c r="B911" s="5">
        <v>5521</v>
      </c>
      <c r="C911" s="49" t="s">
        <v>133</v>
      </c>
      <c r="D911" s="87">
        <v>0</v>
      </c>
      <c r="E911" s="124">
        <v>547.41999999999996</v>
      </c>
      <c r="F911" s="168">
        <f t="shared" si="28"/>
        <v>-547.41999999999996</v>
      </c>
      <c r="G911" s="165"/>
    </row>
    <row r="912" spans="1:7" s="6" customFormat="1" x14ac:dyDescent="0.2">
      <c r="A912" s="33" t="s">
        <v>81</v>
      </c>
      <c r="B912" s="9" t="s">
        <v>597</v>
      </c>
      <c r="C912" s="74"/>
      <c r="D912" s="91">
        <f>D913</f>
        <v>0</v>
      </c>
      <c r="E912" s="126">
        <f>E913</f>
        <v>70.540000000000006</v>
      </c>
      <c r="F912" s="163">
        <f t="shared" si="28"/>
        <v>-70.540000000000006</v>
      </c>
      <c r="G912" s="165"/>
    </row>
    <row r="913" spans="1:8" s="6" customFormat="1" x14ac:dyDescent="0.2">
      <c r="A913" s="33"/>
      <c r="B913" s="7">
        <v>55</v>
      </c>
      <c r="C913" s="50" t="s">
        <v>24</v>
      </c>
      <c r="D913" s="91">
        <f>D914</f>
        <v>0</v>
      </c>
      <c r="E913" s="126">
        <f>E914</f>
        <v>70.540000000000006</v>
      </c>
      <c r="F913" s="163">
        <f t="shared" si="28"/>
        <v>-70.540000000000006</v>
      </c>
      <c r="G913" s="165"/>
    </row>
    <row r="914" spans="1:8" s="6" customFormat="1" x14ac:dyDescent="0.2">
      <c r="A914" s="33"/>
      <c r="B914" s="5">
        <v>5521</v>
      </c>
      <c r="C914" s="49" t="s">
        <v>133</v>
      </c>
      <c r="D914" s="87">
        <v>0</v>
      </c>
      <c r="E914" s="124">
        <v>70.540000000000006</v>
      </c>
      <c r="F914" s="168">
        <f t="shared" si="28"/>
        <v>-70.540000000000006</v>
      </c>
      <c r="G914" s="165"/>
    </row>
    <row r="915" spans="1:8" s="6" customFormat="1" x14ac:dyDescent="0.2">
      <c r="A915" s="33" t="s">
        <v>81</v>
      </c>
      <c r="B915" s="9" t="s">
        <v>38</v>
      </c>
      <c r="C915" s="74"/>
      <c r="D915" s="88">
        <f>SUM(D916+D922)</f>
        <v>155427</v>
      </c>
      <c r="E915" s="139">
        <f>SUM(E916+E922)</f>
        <v>115430.12</v>
      </c>
      <c r="F915" s="163">
        <f t="shared" si="28"/>
        <v>39996.880000000005</v>
      </c>
      <c r="G915" s="179">
        <f t="shared" si="27"/>
        <v>0.74266453061565874</v>
      </c>
      <c r="H915" s="185"/>
    </row>
    <row r="916" spans="1:8" s="6" customFormat="1" x14ac:dyDescent="0.2">
      <c r="A916" s="33"/>
      <c r="B916" s="7">
        <v>50</v>
      </c>
      <c r="C916" s="50" t="s">
        <v>23</v>
      </c>
      <c r="D916" s="88">
        <f>SUM(D917+D920+D921)</f>
        <v>100898</v>
      </c>
      <c r="E916" s="139">
        <f>SUM(E917+E920+E921)</f>
        <v>78429.3</v>
      </c>
      <c r="F916" s="163">
        <f t="shared" si="28"/>
        <v>22468.699999999997</v>
      </c>
      <c r="G916" s="179">
        <f t="shared" si="27"/>
        <v>0.7773127316696069</v>
      </c>
    </row>
    <row r="917" spans="1:8" s="6" customFormat="1" x14ac:dyDescent="0.2">
      <c r="A917" s="33"/>
      <c r="B917" s="5">
        <v>500</v>
      </c>
      <c r="C917" s="49" t="s">
        <v>228</v>
      </c>
      <c r="D917" s="87">
        <f>SUM(D918:D919)</f>
        <v>72510</v>
      </c>
      <c r="E917" s="149">
        <f>SUM(E918:E919)</f>
        <v>55940.79</v>
      </c>
      <c r="F917" s="168">
        <f t="shared" si="28"/>
        <v>16569.21</v>
      </c>
      <c r="G917" s="165">
        <f t="shared" si="27"/>
        <v>0.77149069093918077</v>
      </c>
    </row>
    <row r="918" spans="1:8" s="6" customFormat="1" x14ac:dyDescent="0.2">
      <c r="A918" s="33"/>
      <c r="B918" s="5">
        <v>5002</v>
      </c>
      <c r="C918" s="49" t="s">
        <v>236</v>
      </c>
      <c r="D918" s="87">
        <v>72510</v>
      </c>
      <c r="E918" s="124">
        <v>55140.94</v>
      </c>
      <c r="F918" s="168">
        <f t="shared" si="28"/>
        <v>17369.059999999998</v>
      </c>
      <c r="G918" s="165">
        <f t="shared" si="27"/>
        <v>0.76045979864846236</v>
      </c>
    </row>
    <row r="919" spans="1:8" s="6" customFormat="1" x14ac:dyDescent="0.2">
      <c r="A919" s="33"/>
      <c r="B919" s="5">
        <v>5005</v>
      </c>
      <c r="C919" s="49" t="s">
        <v>282</v>
      </c>
      <c r="D919" s="87">
        <v>0</v>
      </c>
      <c r="E919" s="124">
        <v>799.85</v>
      </c>
      <c r="F919" s="168"/>
      <c r="G919" s="165"/>
    </row>
    <row r="920" spans="1:8" s="6" customFormat="1" x14ac:dyDescent="0.2">
      <c r="A920" s="33"/>
      <c r="B920" s="5">
        <v>505</v>
      </c>
      <c r="C920" s="49" t="s">
        <v>94</v>
      </c>
      <c r="D920" s="87">
        <v>2218</v>
      </c>
      <c r="E920" s="124">
        <v>2001.68</v>
      </c>
      <c r="F920" s="168">
        <f t="shared" si="28"/>
        <v>216.31999999999994</v>
      </c>
      <c r="G920" s="165">
        <f t="shared" ref="G920:G998" si="29">SUM(E920/D920)</f>
        <v>0.90247069431920657</v>
      </c>
    </row>
    <row r="921" spans="1:8" s="6" customFormat="1" x14ac:dyDescent="0.2">
      <c r="A921" s="33"/>
      <c r="B921" s="5">
        <v>506</v>
      </c>
      <c r="C921" s="49" t="s">
        <v>229</v>
      </c>
      <c r="D921" s="87">
        <v>26170</v>
      </c>
      <c r="E921" s="124">
        <v>20486.830000000002</v>
      </c>
      <c r="F921" s="168">
        <f t="shared" si="28"/>
        <v>5683.1699999999983</v>
      </c>
      <c r="G921" s="165">
        <f t="shared" si="29"/>
        <v>0.78283645395491031</v>
      </c>
    </row>
    <row r="922" spans="1:8" s="6" customFormat="1" x14ac:dyDescent="0.2">
      <c r="A922" s="33"/>
      <c r="B922" s="7">
        <v>55</v>
      </c>
      <c r="C922" s="50" t="s">
        <v>24</v>
      </c>
      <c r="D922" s="88">
        <f>SUM(D923:D935)</f>
        <v>54529</v>
      </c>
      <c r="E922" s="139">
        <f>SUM(E923:E935)</f>
        <v>37000.819999999992</v>
      </c>
      <c r="F922" s="163">
        <f t="shared" si="28"/>
        <v>17528.180000000008</v>
      </c>
      <c r="G922" s="179">
        <f t="shared" si="29"/>
        <v>0.67855306350749134</v>
      </c>
    </row>
    <row r="923" spans="1:8" s="6" customFormat="1" x14ac:dyDescent="0.2">
      <c r="A923" s="33"/>
      <c r="B923" s="5">
        <v>5500</v>
      </c>
      <c r="C923" s="49" t="s">
        <v>25</v>
      </c>
      <c r="D923" s="87">
        <v>2200</v>
      </c>
      <c r="E923" s="124">
        <v>1726.7</v>
      </c>
      <c r="F923" s="168">
        <f t="shared" si="28"/>
        <v>473.29999999999995</v>
      </c>
      <c r="G923" s="165">
        <f t="shared" si="29"/>
        <v>0.78486363636363643</v>
      </c>
    </row>
    <row r="924" spans="1:8" s="6" customFormat="1" x14ac:dyDescent="0.2">
      <c r="A924" s="33"/>
      <c r="B924" s="5">
        <v>5503</v>
      </c>
      <c r="C924" s="49" t="s">
        <v>26</v>
      </c>
      <c r="D924" s="87">
        <v>200</v>
      </c>
      <c r="E924" s="124">
        <v>71.150000000000006</v>
      </c>
      <c r="F924" s="168">
        <f t="shared" si="28"/>
        <v>128.85</v>
      </c>
      <c r="G924" s="165">
        <f t="shared" si="29"/>
        <v>0.35575000000000001</v>
      </c>
    </row>
    <row r="925" spans="1:8" s="6" customFormat="1" x14ac:dyDescent="0.2">
      <c r="A925" s="33"/>
      <c r="B925" s="5">
        <v>5504</v>
      </c>
      <c r="C925" s="49" t="s">
        <v>27</v>
      </c>
      <c r="D925" s="87">
        <v>599</v>
      </c>
      <c r="E925" s="124">
        <v>86.34</v>
      </c>
      <c r="F925" s="168">
        <f t="shared" si="28"/>
        <v>512.66</v>
      </c>
      <c r="G925" s="165">
        <f t="shared" si="29"/>
        <v>0.14414023372287146</v>
      </c>
    </row>
    <row r="926" spans="1:8" s="6" customFormat="1" x14ac:dyDescent="0.2">
      <c r="A926" s="33"/>
      <c r="B926" s="5">
        <v>5505</v>
      </c>
      <c r="C926" s="49" t="s">
        <v>339</v>
      </c>
      <c r="D926" s="116">
        <v>1119</v>
      </c>
      <c r="E926" s="124">
        <v>427.67</v>
      </c>
      <c r="F926" s="168">
        <f t="shared" si="28"/>
        <v>691.32999999999993</v>
      </c>
      <c r="G926" s="165">
        <f t="shared" si="29"/>
        <v>0.38218945487042005</v>
      </c>
    </row>
    <row r="927" spans="1:8" s="6" customFormat="1" ht="25.5" x14ac:dyDescent="0.2">
      <c r="A927" s="210" t="s">
        <v>531</v>
      </c>
      <c r="B927" s="5">
        <v>5511</v>
      </c>
      <c r="C927" s="49" t="s">
        <v>230</v>
      </c>
      <c r="D927" s="87">
        <v>37799</v>
      </c>
      <c r="E927" s="124">
        <v>28335.23</v>
      </c>
      <c r="F927" s="168">
        <f t="shared" si="28"/>
        <v>9463.77</v>
      </c>
      <c r="G927" s="165">
        <f t="shared" si="29"/>
        <v>0.7496290907166856</v>
      </c>
    </row>
    <row r="928" spans="1:8" s="6" customFormat="1" x14ac:dyDescent="0.2">
      <c r="A928" s="33"/>
      <c r="B928" s="5">
        <v>5513</v>
      </c>
      <c r="C928" s="49" t="s">
        <v>28</v>
      </c>
      <c r="D928" s="87">
        <v>912</v>
      </c>
      <c r="E928" s="124">
        <v>559.9</v>
      </c>
      <c r="F928" s="168">
        <f t="shared" si="28"/>
        <v>352.1</v>
      </c>
      <c r="G928" s="165">
        <f t="shared" si="29"/>
        <v>0.61392543859649118</v>
      </c>
    </row>
    <row r="929" spans="1:13" s="6" customFormat="1" x14ac:dyDescent="0.2">
      <c r="A929" s="33"/>
      <c r="B929" s="5">
        <v>5514</v>
      </c>
      <c r="C929" s="49" t="s">
        <v>231</v>
      </c>
      <c r="D929" s="87">
        <v>5600</v>
      </c>
      <c r="E929" s="124">
        <v>2843.16</v>
      </c>
      <c r="F929" s="168">
        <f t="shared" si="28"/>
        <v>2756.84</v>
      </c>
      <c r="G929" s="165">
        <f t="shared" si="29"/>
        <v>0.5077071428571428</v>
      </c>
    </row>
    <row r="930" spans="1:13" s="6" customFormat="1" x14ac:dyDescent="0.2">
      <c r="A930" s="33"/>
      <c r="B930" s="5">
        <v>5515</v>
      </c>
      <c r="C930" s="49" t="s">
        <v>29</v>
      </c>
      <c r="D930" s="87">
        <v>2400</v>
      </c>
      <c r="E930" s="124">
        <v>950.46</v>
      </c>
      <c r="F930" s="168">
        <f t="shared" si="28"/>
        <v>1449.54</v>
      </c>
      <c r="G930" s="165">
        <f t="shared" si="29"/>
        <v>0.39602500000000002</v>
      </c>
    </row>
    <row r="931" spans="1:13" s="6" customFormat="1" x14ac:dyDescent="0.2">
      <c r="A931" s="33"/>
      <c r="B931" s="5">
        <v>5522</v>
      </c>
      <c r="C931" s="49" t="s">
        <v>95</v>
      </c>
      <c r="D931" s="87">
        <v>200</v>
      </c>
      <c r="E931" s="124">
        <v>240.6</v>
      </c>
      <c r="F931" s="168">
        <f t="shared" si="28"/>
        <v>-40.599999999999994</v>
      </c>
      <c r="G931" s="165">
        <f t="shared" si="29"/>
        <v>1.2030000000000001</v>
      </c>
    </row>
    <row r="932" spans="1:13" s="6" customFormat="1" x14ac:dyDescent="0.2">
      <c r="A932" s="33"/>
      <c r="B932" s="5">
        <v>5525</v>
      </c>
      <c r="C932" s="49" t="s">
        <v>46</v>
      </c>
      <c r="D932" s="87">
        <v>1300</v>
      </c>
      <c r="E932" s="124">
        <v>349.1</v>
      </c>
      <c r="F932" s="168">
        <f t="shared" si="28"/>
        <v>950.9</v>
      </c>
      <c r="G932" s="165">
        <f t="shared" si="29"/>
        <v>0.26853846153846156</v>
      </c>
    </row>
    <row r="933" spans="1:13" s="6" customFormat="1" x14ac:dyDescent="0.2">
      <c r="A933" s="33"/>
      <c r="B933" s="5">
        <v>5532</v>
      </c>
      <c r="C933" s="49" t="s">
        <v>93</v>
      </c>
      <c r="D933" s="87">
        <v>100</v>
      </c>
      <c r="E933" s="124">
        <v>124.22</v>
      </c>
      <c r="F933" s="168">
        <f t="shared" si="28"/>
        <v>-24.22</v>
      </c>
      <c r="G933" s="165">
        <f t="shared" si="29"/>
        <v>1.2422</v>
      </c>
    </row>
    <row r="934" spans="1:13" s="6" customFormat="1" x14ac:dyDescent="0.2">
      <c r="A934" s="33"/>
      <c r="B934" s="5">
        <v>5539</v>
      </c>
      <c r="C934" s="49" t="s">
        <v>257</v>
      </c>
      <c r="D934" s="87">
        <v>100</v>
      </c>
      <c r="E934" s="124">
        <v>13.2</v>
      </c>
      <c r="F934" s="168">
        <f t="shared" si="28"/>
        <v>86.8</v>
      </c>
      <c r="G934" s="165">
        <f t="shared" si="29"/>
        <v>0.13200000000000001</v>
      </c>
    </row>
    <row r="935" spans="1:13" s="6" customFormat="1" x14ac:dyDescent="0.2">
      <c r="A935" s="33"/>
      <c r="B935" s="5">
        <v>5540</v>
      </c>
      <c r="C935" s="49" t="s">
        <v>252</v>
      </c>
      <c r="D935" s="87">
        <v>2000</v>
      </c>
      <c r="E935" s="124">
        <v>1273.0899999999999</v>
      </c>
      <c r="F935" s="168">
        <f t="shared" si="28"/>
        <v>726.91000000000008</v>
      </c>
      <c r="G935" s="165">
        <f t="shared" si="29"/>
        <v>0.63654499999999992</v>
      </c>
    </row>
    <row r="936" spans="1:13" s="6" customFormat="1" x14ac:dyDescent="0.2">
      <c r="A936" s="33" t="s">
        <v>80</v>
      </c>
      <c r="B936" s="7" t="s">
        <v>446</v>
      </c>
      <c r="C936" s="50"/>
      <c r="D936" s="88">
        <f>SUM(D937+D945+D952+D965)</f>
        <v>692956</v>
      </c>
      <c r="E936" s="139">
        <f>SUM(E937+E945+E952+E965)</f>
        <v>581396.93000000005</v>
      </c>
      <c r="F936" s="163">
        <f t="shared" si="28"/>
        <v>111559.06999999995</v>
      </c>
      <c r="G936" s="179">
        <f t="shared" si="29"/>
        <v>0.83900987941514327</v>
      </c>
    </row>
    <row r="937" spans="1:13" s="6" customFormat="1" x14ac:dyDescent="0.2">
      <c r="A937" s="33" t="s">
        <v>80</v>
      </c>
      <c r="B937" s="7" t="s">
        <v>426</v>
      </c>
      <c r="C937" s="72"/>
      <c r="D937" s="104">
        <f>SUM(D938+D943)</f>
        <v>48763</v>
      </c>
      <c r="E937" s="159">
        <f>SUM(E938+E943)</f>
        <v>37627.760000000002</v>
      </c>
      <c r="F937" s="163">
        <f t="shared" si="28"/>
        <v>11135.239999999998</v>
      </c>
      <c r="G937" s="179">
        <f t="shared" si="29"/>
        <v>0.77164571498882351</v>
      </c>
      <c r="M937" s="6" t="s">
        <v>424</v>
      </c>
    </row>
    <row r="938" spans="1:13" s="6" customFormat="1" x14ac:dyDescent="0.2">
      <c r="A938" s="33"/>
      <c r="B938" s="7">
        <v>50</v>
      </c>
      <c r="C938" s="50" t="s">
        <v>23</v>
      </c>
      <c r="D938" s="88">
        <f>SUM(D939+D942)</f>
        <v>47113</v>
      </c>
      <c r="E938" s="139">
        <f>SUM(E939+E942)</f>
        <v>35977.760000000002</v>
      </c>
      <c r="F938" s="163">
        <f t="shared" si="28"/>
        <v>11135.239999999998</v>
      </c>
      <c r="G938" s="179">
        <f t="shared" si="29"/>
        <v>0.76364824995224256</v>
      </c>
    </row>
    <row r="939" spans="1:13" s="6" customFormat="1" x14ac:dyDescent="0.2">
      <c r="A939" s="33"/>
      <c r="B939" s="5">
        <v>500</v>
      </c>
      <c r="C939" s="49" t="s">
        <v>228</v>
      </c>
      <c r="D939" s="87">
        <f>SUM(D940:D941)</f>
        <v>35159</v>
      </c>
      <c r="E939" s="149">
        <f>SUM(E940:E941)</f>
        <v>27107.65</v>
      </c>
      <c r="F939" s="168">
        <f t="shared" si="28"/>
        <v>8051.3499999999985</v>
      </c>
      <c r="G939" s="165">
        <f t="shared" si="29"/>
        <v>0.77100173497539748</v>
      </c>
    </row>
    <row r="940" spans="1:13" s="6" customFormat="1" x14ac:dyDescent="0.2">
      <c r="A940" s="33"/>
      <c r="B940" s="5">
        <v>5002</v>
      </c>
      <c r="C940" s="49" t="s">
        <v>236</v>
      </c>
      <c r="D940" s="87">
        <v>35159</v>
      </c>
      <c r="E940" s="124">
        <v>26857.31</v>
      </c>
      <c r="F940" s="168">
        <f t="shared" si="28"/>
        <v>8301.6899999999987</v>
      </c>
      <c r="G940" s="165">
        <f t="shared" si="29"/>
        <v>0.76388150971301805</v>
      </c>
    </row>
    <row r="941" spans="1:13" s="6" customFormat="1" x14ac:dyDescent="0.2">
      <c r="A941" s="33"/>
      <c r="B941" s="5">
        <v>5005</v>
      </c>
      <c r="C941" s="49" t="s">
        <v>282</v>
      </c>
      <c r="D941" s="87">
        <v>0</v>
      </c>
      <c r="E941" s="124">
        <v>250.34</v>
      </c>
      <c r="F941" s="168">
        <f t="shared" si="28"/>
        <v>-250.34</v>
      </c>
      <c r="G941" s="165"/>
    </row>
    <row r="942" spans="1:13" s="6" customFormat="1" x14ac:dyDescent="0.2">
      <c r="A942" s="33"/>
      <c r="B942" s="5">
        <v>506</v>
      </c>
      <c r="C942" s="49" t="s">
        <v>229</v>
      </c>
      <c r="D942" s="87">
        <v>11954</v>
      </c>
      <c r="E942" s="124">
        <v>8870.11</v>
      </c>
      <c r="F942" s="168">
        <f t="shared" si="28"/>
        <v>3083.8899999999994</v>
      </c>
      <c r="G942" s="165">
        <f t="shared" si="29"/>
        <v>0.74202024426970059</v>
      </c>
    </row>
    <row r="943" spans="1:13" s="6" customFormat="1" x14ac:dyDescent="0.2">
      <c r="A943" s="33"/>
      <c r="B943" s="7">
        <v>55</v>
      </c>
      <c r="C943" s="50" t="s">
        <v>24</v>
      </c>
      <c r="D943" s="88">
        <f>SUM(D944)</f>
        <v>1650</v>
      </c>
      <c r="E943" s="139">
        <f>SUM(E944)</f>
        <v>1650</v>
      </c>
      <c r="F943" s="163">
        <f t="shared" si="28"/>
        <v>0</v>
      </c>
      <c r="G943" s="179">
        <f t="shared" si="29"/>
        <v>1</v>
      </c>
    </row>
    <row r="944" spans="1:13" s="6" customFormat="1" x14ac:dyDescent="0.2">
      <c r="A944" s="33"/>
      <c r="B944" s="5">
        <v>5524</v>
      </c>
      <c r="C944" s="49" t="s">
        <v>31</v>
      </c>
      <c r="D944" s="87">
        <v>1650</v>
      </c>
      <c r="E944" s="124">
        <v>1650</v>
      </c>
      <c r="F944" s="168">
        <f t="shared" si="28"/>
        <v>0</v>
      </c>
      <c r="G944" s="165">
        <f t="shared" si="29"/>
        <v>1</v>
      </c>
      <c r="H944" s="185"/>
    </row>
    <row r="945" spans="1:8" s="6" customFormat="1" x14ac:dyDescent="0.2">
      <c r="A945" s="33" t="s">
        <v>80</v>
      </c>
      <c r="B945" s="7" t="s">
        <v>425</v>
      </c>
      <c r="C945" s="72"/>
      <c r="D945" s="104">
        <f>SUM(D946+D950)</f>
        <v>110607</v>
      </c>
      <c r="E945" s="159">
        <f>SUM(E946+E950)</f>
        <v>91165.060000000012</v>
      </c>
      <c r="F945" s="163">
        <f t="shared" si="28"/>
        <v>19441.939999999988</v>
      </c>
      <c r="G945" s="179">
        <f t="shared" si="29"/>
        <v>0.8242250490475288</v>
      </c>
    </row>
    <row r="946" spans="1:8" s="6" customFormat="1" x14ac:dyDescent="0.2">
      <c r="A946" s="33"/>
      <c r="B946" s="7">
        <v>50</v>
      </c>
      <c r="C946" s="50" t="s">
        <v>23</v>
      </c>
      <c r="D946" s="88">
        <f>SUM(D947+D949)</f>
        <v>104215</v>
      </c>
      <c r="E946" s="139">
        <f>SUM(E947+E949)</f>
        <v>86513.85</v>
      </c>
      <c r="F946" s="163">
        <f t="shared" si="28"/>
        <v>17701.149999999994</v>
      </c>
      <c r="G946" s="179">
        <f t="shared" si="29"/>
        <v>0.8301477714340546</v>
      </c>
    </row>
    <row r="947" spans="1:8" s="6" customFormat="1" x14ac:dyDescent="0.2">
      <c r="A947" s="33"/>
      <c r="B947" s="5">
        <v>500</v>
      </c>
      <c r="C947" s="49" t="s">
        <v>228</v>
      </c>
      <c r="D947" s="87">
        <f>SUM(D948)</f>
        <v>77772</v>
      </c>
      <c r="E947" s="149">
        <f>SUM(E948)</f>
        <v>64824.69</v>
      </c>
      <c r="F947" s="168">
        <f t="shared" si="28"/>
        <v>12947.309999999998</v>
      </c>
      <c r="G947" s="165">
        <f t="shared" si="29"/>
        <v>0.83352221879339616</v>
      </c>
    </row>
    <row r="948" spans="1:8" s="6" customFormat="1" x14ac:dyDescent="0.2">
      <c r="A948" s="33"/>
      <c r="B948" s="5">
        <v>5002</v>
      </c>
      <c r="C948" s="49" t="s">
        <v>236</v>
      </c>
      <c r="D948" s="87">
        <v>77772</v>
      </c>
      <c r="E948" s="124">
        <v>64824.69</v>
      </c>
      <c r="F948" s="168">
        <f t="shared" si="28"/>
        <v>12947.309999999998</v>
      </c>
      <c r="G948" s="165">
        <f t="shared" si="29"/>
        <v>0.83352221879339616</v>
      </c>
    </row>
    <row r="949" spans="1:8" s="6" customFormat="1" x14ac:dyDescent="0.2">
      <c r="A949" s="33"/>
      <c r="B949" s="5">
        <v>506</v>
      </c>
      <c r="C949" s="49" t="s">
        <v>229</v>
      </c>
      <c r="D949" s="87">
        <v>26443</v>
      </c>
      <c r="E949" s="124">
        <v>21689.16</v>
      </c>
      <c r="F949" s="168">
        <f t="shared" si="28"/>
        <v>4753.84</v>
      </c>
      <c r="G949" s="165">
        <f t="shared" si="29"/>
        <v>0.82022312143100251</v>
      </c>
    </row>
    <row r="950" spans="1:8" s="6" customFormat="1" x14ac:dyDescent="0.2">
      <c r="A950" s="33"/>
      <c r="B950" s="7">
        <v>55</v>
      </c>
      <c r="C950" s="50" t="s">
        <v>24</v>
      </c>
      <c r="D950" s="88">
        <f>SUM(D951)</f>
        <v>6392</v>
      </c>
      <c r="E950" s="139">
        <f>SUM(E951)</f>
        <v>4651.21</v>
      </c>
      <c r="F950" s="163">
        <f t="shared" ref="F950:F1026" si="30">SUM(D950-E950)</f>
        <v>1740.79</v>
      </c>
      <c r="G950" s="179">
        <f t="shared" si="29"/>
        <v>0.72766113892365458</v>
      </c>
    </row>
    <row r="951" spans="1:8" s="6" customFormat="1" x14ac:dyDescent="0.2">
      <c r="A951" s="33"/>
      <c r="B951" s="5">
        <v>5524</v>
      </c>
      <c r="C951" s="49" t="s">
        <v>31</v>
      </c>
      <c r="D951" s="87">
        <v>6392</v>
      </c>
      <c r="E951" s="124">
        <v>4651.21</v>
      </c>
      <c r="F951" s="168">
        <f t="shared" si="30"/>
        <v>1740.79</v>
      </c>
      <c r="G951" s="165">
        <f t="shared" si="29"/>
        <v>0.72766113892365458</v>
      </c>
      <c r="H951" s="185"/>
    </row>
    <row r="952" spans="1:8" s="6" customFormat="1" x14ac:dyDescent="0.2">
      <c r="A952" s="33" t="s">
        <v>80</v>
      </c>
      <c r="B952" s="9" t="s">
        <v>415</v>
      </c>
      <c r="C952" s="74"/>
      <c r="D952" s="91">
        <f>SUM(D953+D956+D962)</f>
        <v>11129</v>
      </c>
      <c r="E952" s="126">
        <f>SUM(E953+E956+E962)</f>
        <v>7789.7</v>
      </c>
      <c r="F952" s="163">
        <f t="shared" si="30"/>
        <v>3339.3</v>
      </c>
      <c r="G952" s="179">
        <f t="shared" si="29"/>
        <v>0.69994608680025161</v>
      </c>
    </row>
    <row r="953" spans="1:8" s="6" customFormat="1" x14ac:dyDescent="0.2">
      <c r="A953" s="33"/>
      <c r="B953" s="7">
        <v>50</v>
      </c>
      <c r="C953" s="50" t="s">
        <v>23</v>
      </c>
      <c r="D953" s="91">
        <f>SUM(D955)</f>
        <v>0</v>
      </c>
      <c r="E953" s="126">
        <f>SUM(E954+E955)</f>
        <v>467.23</v>
      </c>
      <c r="F953" s="163">
        <f t="shared" si="30"/>
        <v>-467.23</v>
      </c>
      <c r="G953" s="179"/>
    </row>
    <row r="954" spans="1:8" x14ac:dyDescent="0.2">
      <c r="A954" s="35"/>
      <c r="B954" s="5">
        <v>505</v>
      </c>
      <c r="C954" s="49" t="s">
        <v>94</v>
      </c>
      <c r="D954" s="92"/>
      <c r="E954" s="124">
        <v>297.26</v>
      </c>
      <c r="F954" s="168"/>
      <c r="G954" s="165"/>
    </row>
    <row r="955" spans="1:8" s="6" customFormat="1" x14ac:dyDescent="0.2">
      <c r="A955" s="33"/>
      <c r="B955" s="5">
        <v>506</v>
      </c>
      <c r="C955" s="49" t="s">
        <v>229</v>
      </c>
      <c r="D955" s="91">
        <v>0</v>
      </c>
      <c r="E955" s="124">
        <v>169.97</v>
      </c>
      <c r="F955" s="163"/>
      <c r="G955" s="179"/>
    </row>
    <row r="956" spans="1:8" s="6" customFormat="1" x14ac:dyDescent="0.2">
      <c r="A956" s="33"/>
      <c r="B956" s="7">
        <v>55</v>
      </c>
      <c r="C956" s="50" t="s">
        <v>24</v>
      </c>
      <c r="D956" s="91">
        <f>SUM(D957+D958+D960)</f>
        <v>11129</v>
      </c>
      <c r="E956" s="126">
        <f>SUM(E957+E958+E960)</f>
        <v>6445.77</v>
      </c>
      <c r="F956" s="163">
        <f t="shared" si="30"/>
        <v>4683.2299999999996</v>
      </c>
      <c r="G956" s="179">
        <f t="shared" si="29"/>
        <v>0.57918680923712829</v>
      </c>
    </row>
    <row r="957" spans="1:8" s="6" customFormat="1" x14ac:dyDescent="0.2">
      <c r="A957" s="33"/>
      <c r="B957" s="5">
        <v>5503</v>
      </c>
      <c r="C957" s="49" t="s">
        <v>26</v>
      </c>
      <c r="D957" s="87">
        <v>11022</v>
      </c>
      <c r="E957" s="124">
        <v>1667.23</v>
      </c>
      <c r="F957" s="168">
        <f t="shared" si="30"/>
        <v>9354.77</v>
      </c>
      <c r="G957" s="165">
        <f t="shared" si="29"/>
        <v>0.15126383596443477</v>
      </c>
    </row>
    <row r="958" spans="1:8" s="6" customFormat="1" x14ac:dyDescent="0.2">
      <c r="A958" s="33"/>
      <c r="B958" s="5">
        <v>5525</v>
      </c>
      <c r="C958" s="49" t="s">
        <v>46</v>
      </c>
      <c r="D958" s="87">
        <v>0</v>
      </c>
      <c r="E958" s="124">
        <v>4671.54</v>
      </c>
      <c r="F958" s="168">
        <f t="shared" si="30"/>
        <v>-4671.54</v>
      </c>
      <c r="G958" s="165"/>
    </row>
    <row r="959" spans="1:8" s="6" customFormat="1" ht="38.25" x14ac:dyDescent="0.2">
      <c r="A959" s="33"/>
      <c r="B959" s="160" t="s">
        <v>416</v>
      </c>
      <c r="C959" s="56" t="s">
        <v>417</v>
      </c>
      <c r="D959" s="92">
        <f>SUM(D957+D958)</f>
        <v>11022</v>
      </c>
      <c r="E959" s="124">
        <f>SUM(E953,E957:E958)</f>
        <v>6806</v>
      </c>
      <c r="F959" s="168">
        <f t="shared" si="30"/>
        <v>4216</v>
      </c>
      <c r="G959" s="165">
        <f t="shared" si="29"/>
        <v>0.61749228815097079</v>
      </c>
    </row>
    <row r="960" spans="1:8" s="6" customFormat="1" x14ac:dyDescent="0.2">
      <c r="A960" s="33"/>
      <c r="B960" s="5">
        <v>5525</v>
      </c>
      <c r="C960" s="49" t="s">
        <v>46</v>
      </c>
      <c r="D960" s="92">
        <f>SUM(D961)</f>
        <v>107</v>
      </c>
      <c r="E960" s="124">
        <f>SUM(E961)</f>
        <v>107</v>
      </c>
      <c r="F960" s="168">
        <f t="shared" si="30"/>
        <v>0</v>
      </c>
      <c r="G960" s="165">
        <f t="shared" si="29"/>
        <v>1</v>
      </c>
    </row>
    <row r="961" spans="1:7" s="6" customFormat="1" ht="38.25" x14ac:dyDescent="0.2">
      <c r="A961" s="33"/>
      <c r="B961" s="23" t="s">
        <v>504</v>
      </c>
      <c r="C961" s="56" t="s">
        <v>505</v>
      </c>
      <c r="D961" s="92">
        <v>107</v>
      </c>
      <c r="E961" s="124">
        <v>107</v>
      </c>
      <c r="F961" s="168">
        <f t="shared" si="30"/>
        <v>0</v>
      </c>
      <c r="G961" s="165">
        <f t="shared" si="29"/>
        <v>1</v>
      </c>
    </row>
    <row r="962" spans="1:7" s="6" customFormat="1" x14ac:dyDescent="0.2">
      <c r="A962" s="33"/>
      <c r="B962" s="7">
        <v>55</v>
      </c>
      <c r="C962" s="50" t="s">
        <v>24</v>
      </c>
      <c r="D962" s="91">
        <f>SUM(D963)</f>
        <v>0</v>
      </c>
      <c r="E962" s="126">
        <f>SUM(E963)</f>
        <v>876.7</v>
      </c>
      <c r="F962" s="163">
        <f t="shared" si="30"/>
        <v>-876.7</v>
      </c>
      <c r="G962" s="179"/>
    </row>
    <row r="963" spans="1:7" s="6" customFormat="1" x14ac:dyDescent="0.2">
      <c r="A963" s="33"/>
      <c r="B963" s="23">
        <v>5524</v>
      </c>
      <c r="C963" s="56" t="s">
        <v>31</v>
      </c>
      <c r="D963" s="92">
        <f>SUM(D964)</f>
        <v>0</v>
      </c>
      <c r="E963" s="124">
        <f>SUM(E964)</f>
        <v>876.7</v>
      </c>
      <c r="F963" s="168">
        <f t="shared" si="30"/>
        <v>-876.7</v>
      </c>
      <c r="G963" s="165"/>
    </row>
    <row r="964" spans="1:7" s="6" customFormat="1" ht="25.5" x14ac:dyDescent="0.2">
      <c r="A964" s="33"/>
      <c r="B964" s="23"/>
      <c r="C964" s="56" t="s">
        <v>585</v>
      </c>
      <c r="D964" s="92">
        <v>0</v>
      </c>
      <c r="E964" s="124">
        <v>876.7</v>
      </c>
      <c r="F964" s="168">
        <f t="shared" si="30"/>
        <v>-876.7</v>
      </c>
      <c r="G964" s="165"/>
    </row>
    <row r="965" spans="1:7" s="6" customFormat="1" x14ac:dyDescent="0.2">
      <c r="A965" s="33" t="s">
        <v>80</v>
      </c>
      <c r="B965" s="7" t="s">
        <v>427</v>
      </c>
      <c r="C965" s="72"/>
      <c r="D965" s="104">
        <f>SUM(D966)</f>
        <v>522457</v>
      </c>
      <c r="E965" s="159">
        <f>SUM(E966)</f>
        <v>444814.41000000003</v>
      </c>
      <c r="F965" s="163">
        <f t="shared" si="30"/>
        <v>77642.589999999967</v>
      </c>
      <c r="G965" s="179">
        <f t="shared" si="29"/>
        <v>0.85138951148132769</v>
      </c>
    </row>
    <row r="966" spans="1:7" s="6" customFormat="1" x14ac:dyDescent="0.2">
      <c r="A966" s="33"/>
      <c r="B966" s="7">
        <v>50</v>
      </c>
      <c r="C966" s="50" t="s">
        <v>23</v>
      </c>
      <c r="D966" s="88">
        <f>SUM(D967+D969)</f>
        <v>522457</v>
      </c>
      <c r="E966" s="139">
        <f>SUM(E967+E969)</f>
        <v>444814.41000000003</v>
      </c>
      <c r="F966" s="163">
        <f t="shared" si="30"/>
        <v>77642.589999999967</v>
      </c>
      <c r="G966" s="179">
        <f t="shared" si="29"/>
        <v>0.85138951148132769</v>
      </c>
    </row>
    <row r="967" spans="1:7" s="6" customFormat="1" x14ac:dyDescent="0.2">
      <c r="A967" s="33"/>
      <c r="B967" s="5">
        <v>500</v>
      </c>
      <c r="C967" s="49" t="s">
        <v>228</v>
      </c>
      <c r="D967" s="87">
        <f>SUM(D968)</f>
        <v>389893</v>
      </c>
      <c r="E967" s="149">
        <f>SUM(E968)</f>
        <v>332287.56</v>
      </c>
      <c r="F967" s="168">
        <f t="shared" si="30"/>
        <v>57605.440000000002</v>
      </c>
      <c r="G967" s="165">
        <f t="shared" si="29"/>
        <v>0.8522532079314068</v>
      </c>
    </row>
    <row r="968" spans="1:7" s="6" customFormat="1" x14ac:dyDescent="0.2">
      <c r="A968" s="33"/>
      <c r="B968" s="5">
        <v>5002</v>
      </c>
      <c r="C968" s="49" t="s">
        <v>236</v>
      </c>
      <c r="D968" s="87">
        <v>389893</v>
      </c>
      <c r="E968" s="124">
        <v>332287.56</v>
      </c>
      <c r="F968" s="168">
        <f t="shared" si="30"/>
        <v>57605.440000000002</v>
      </c>
      <c r="G968" s="165">
        <f t="shared" si="29"/>
        <v>0.8522532079314068</v>
      </c>
    </row>
    <row r="969" spans="1:7" s="6" customFormat="1" x14ac:dyDescent="0.2">
      <c r="A969" s="33"/>
      <c r="B969" s="5">
        <v>506</v>
      </c>
      <c r="C969" s="49" t="s">
        <v>229</v>
      </c>
      <c r="D969" s="87">
        <v>132564</v>
      </c>
      <c r="E969" s="124">
        <v>112526.85</v>
      </c>
      <c r="F969" s="168">
        <f t="shared" si="30"/>
        <v>20037.149999999994</v>
      </c>
      <c r="G969" s="165">
        <f t="shared" si="29"/>
        <v>0.84884923508644883</v>
      </c>
    </row>
    <row r="970" spans="1:7" s="6" customFormat="1" x14ac:dyDescent="0.2">
      <c r="A970" s="33" t="s">
        <v>345</v>
      </c>
      <c r="B970" s="7" t="s">
        <v>447</v>
      </c>
      <c r="C970" s="50"/>
      <c r="D970" s="88">
        <f>SUM(D971)</f>
        <v>141032</v>
      </c>
      <c r="E970" s="139">
        <f>SUM(E971)</f>
        <v>126174.14</v>
      </c>
      <c r="F970" s="163">
        <f t="shared" si="30"/>
        <v>14857.86</v>
      </c>
      <c r="G970" s="179">
        <f t="shared" si="29"/>
        <v>0.89464901582619549</v>
      </c>
    </row>
    <row r="971" spans="1:7" s="6" customFormat="1" x14ac:dyDescent="0.2">
      <c r="A971" s="33" t="s">
        <v>345</v>
      </c>
      <c r="B971" s="7" t="s">
        <v>427</v>
      </c>
      <c r="C971" s="72"/>
      <c r="D971" s="104">
        <f>SUM(D972)</f>
        <v>141032</v>
      </c>
      <c r="E971" s="159">
        <f>SUM(E972)</f>
        <v>126174.14</v>
      </c>
      <c r="F971" s="163">
        <f t="shared" si="30"/>
        <v>14857.86</v>
      </c>
      <c r="G971" s="179">
        <f t="shared" si="29"/>
        <v>0.89464901582619549</v>
      </c>
    </row>
    <row r="972" spans="1:7" s="6" customFormat="1" x14ac:dyDescent="0.2">
      <c r="A972" s="33"/>
      <c r="B972" s="7">
        <v>50</v>
      </c>
      <c r="C972" s="50" t="s">
        <v>23</v>
      </c>
      <c r="D972" s="88">
        <f>SUM(D973+D975)</f>
        <v>141032</v>
      </c>
      <c r="E972" s="139">
        <f>SUM(E973+E975)</f>
        <v>126174.14</v>
      </c>
      <c r="F972" s="163">
        <f t="shared" si="30"/>
        <v>14857.86</v>
      </c>
      <c r="G972" s="179">
        <f t="shared" si="29"/>
        <v>0.89464901582619549</v>
      </c>
    </row>
    <row r="973" spans="1:7" s="6" customFormat="1" x14ac:dyDescent="0.2">
      <c r="A973" s="33"/>
      <c r="B973" s="5">
        <v>500</v>
      </c>
      <c r="C973" s="49" t="s">
        <v>228</v>
      </c>
      <c r="D973" s="87">
        <f>SUM(D974)</f>
        <v>105248</v>
      </c>
      <c r="E973" s="149">
        <f>SUM(E974)</f>
        <v>93907.4</v>
      </c>
      <c r="F973" s="168">
        <f t="shared" si="30"/>
        <v>11340.600000000006</v>
      </c>
      <c r="G973" s="165">
        <f t="shared" si="29"/>
        <v>0.89224878382487072</v>
      </c>
    </row>
    <row r="974" spans="1:7" s="6" customFormat="1" x14ac:dyDescent="0.2">
      <c r="A974" s="33"/>
      <c r="B974" s="5">
        <v>5002</v>
      </c>
      <c r="C974" s="49" t="s">
        <v>236</v>
      </c>
      <c r="D974" s="87">
        <v>105248</v>
      </c>
      <c r="E974" s="124">
        <v>93907.4</v>
      </c>
      <c r="F974" s="168">
        <f t="shared" si="30"/>
        <v>11340.600000000006</v>
      </c>
      <c r="G974" s="165">
        <f t="shared" si="29"/>
        <v>0.89224878382487072</v>
      </c>
    </row>
    <row r="975" spans="1:7" s="6" customFormat="1" x14ac:dyDescent="0.2">
      <c r="A975" s="33"/>
      <c r="B975" s="5">
        <v>506</v>
      </c>
      <c r="C975" s="49" t="s">
        <v>229</v>
      </c>
      <c r="D975" s="87">
        <v>35784</v>
      </c>
      <c r="E975" s="124">
        <v>32266.74</v>
      </c>
      <c r="F975" s="168">
        <f t="shared" si="30"/>
        <v>3517.2599999999984</v>
      </c>
      <c r="G975" s="165">
        <f t="shared" si="29"/>
        <v>0.90170858484238769</v>
      </c>
    </row>
    <row r="976" spans="1:7" s="6" customFormat="1" x14ac:dyDescent="0.2">
      <c r="A976" s="33" t="s">
        <v>66</v>
      </c>
      <c r="B976" s="7" t="s">
        <v>448</v>
      </c>
      <c r="C976" s="50"/>
      <c r="D976" s="88">
        <f>SUM(D977+D1006+D1014)</f>
        <v>717678</v>
      </c>
      <c r="E976" s="139">
        <f>SUM(E977+E1006+E1014)</f>
        <v>617842.21999999986</v>
      </c>
      <c r="F976" s="163">
        <f t="shared" si="30"/>
        <v>99835.780000000144</v>
      </c>
      <c r="G976" s="179">
        <f>SUM(E976/D976)</f>
        <v>0.860890566521476</v>
      </c>
    </row>
    <row r="977" spans="1:7" s="6" customFormat="1" x14ac:dyDescent="0.2">
      <c r="A977" s="33" t="s">
        <v>66</v>
      </c>
      <c r="B977" s="9" t="s">
        <v>427</v>
      </c>
      <c r="C977" s="74"/>
      <c r="D977" s="88">
        <f>SUM(D978+D984+D999+D1002)</f>
        <v>611187</v>
      </c>
      <c r="E977" s="139">
        <f>SUM(E978+E984+E999+E1002)</f>
        <v>514664.62999999989</v>
      </c>
      <c r="F977" s="163">
        <f t="shared" si="30"/>
        <v>96522.370000000112</v>
      </c>
      <c r="G977" s="179">
        <f>SUM(E977/D977)</f>
        <v>0.84207391518471419</v>
      </c>
    </row>
    <row r="978" spans="1:7" s="6" customFormat="1" x14ac:dyDescent="0.2">
      <c r="A978" s="33"/>
      <c r="B978" s="7">
        <v>50</v>
      </c>
      <c r="C978" s="50" t="s">
        <v>23</v>
      </c>
      <c r="D978" s="88">
        <f>SUM(D979+D982+D983)</f>
        <v>321946</v>
      </c>
      <c r="E978" s="139">
        <f>SUM(E979+E982+E983)</f>
        <v>249530.6</v>
      </c>
      <c r="F978" s="163">
        <f t="shared" si="30"/>
        <v>72415.399999999994</v>
      </c>
      <c r="G978" s="179">
        <f t="shared" si="29"/>
        <v>0.77506973219111286</v>
      </c>
    </row>
    <row r="979" spans="1:7" s="6" customFormat="1" x14ac:dyDescent="0.2">
      <c r="A979" s="33"/>
      <c r="B979" s="5">
        <v>500</v>
      </c>
      <c r="C979" s="49" t="s">
        <v>228</v>
      </c>
      <c r="D979" s="87">
        <f>SUM(D980:D981)</f>
        <v>240460</v>
      </c>
      <c r="E979" s="149">
        <f>SUM(E980:E981)</f>
        <v>186141.94</v>
      </c>
      <c r="F979" s="168">
        <f t="shared" si="30"/>
        <v>54318.06</v>
      </c>
      <c r="G979" s="165">
        <f t="shared" si="29"/>
        <v>0.77410771022207436</v>
      </c>
    </row>
    <row r="980" spans="1:7" s="6" customFormat="1" x14ac:dyDescent="0.2">
      <c r="A980" s="33"/>
      <c r="B980" s="5">
        <v>5002</v>
      </c>
      <c r="C980" s="49" t="s">
        <v>236</v>
      </c>
      <c r="D980" s="87">
        <v>240460</v>
      </c>
      <c r="E980" s="124">
        <v>184927.09</v>
      </c>
      <c r="F980" s="168">
        <f t="shared" si="30"/>
        <v>55532.91</v>
      </c>
      <c r="G980" s="165">
        <f t="shared" si="29"/>
        <v>0.76905551858937038</v>
      </c>
    </row>
    <row r="981" spans="1:7" s="6" customFormat="1" x14ac:dyDescent="0.2">
      <c r="A981" s="33"/>
      <c r="B981" s="5">
        <v>5005</v>
      </c>
      <c r="C981" s="49" t="s">
        <v>282</v>
      </c>
      <c r="D981" s="87">
        <v>0</v>
      </c>
      <c r="E981" s="124">
        <v>1214.8499999999999</v>
      </c>
      <c r="F981" s="168">
        <f t="shared" si="30"/>
        <v>-1214.8499999999999</v>
      </c>
      <c r="G981" s="165"/>
    </row>
    <row r="982" spans="1:7" s="6" customFormat="1" x14ac:dyDescent="0.2">
      <c r="A982" s="33"/>
      <c r="B982" s="5">
        <v>505</v>
      </c>
      <c r="C982" s="49" t="s">
        <v>94</v>
      </c>
      <c r="D982" s="87">
        <v>0</v>
      </c>
      <c r="E982" s="124">
        <v>377.79</v>
      </c>
      <c r="F982" s="168">
        <f t="shared" si="30"/>
        <v>-377.79</v>
      </c>
      <c r="G982" s="165"/>
    </row>
    <row r="983" spans="1:7" s="6" customFormat="1" x14ac:dyDescent="0.2">
      <c r="A983" s="33"/>
      <c r="B983" s="5">
        <v>506</v>
      </c>
      <c r="C983" s="49" t="s">
        <v>229</v>
      </c>
      <c r="D983" s="87">
        <v>81486</v>
      </c>
      <c r="E983" s="124">
        <v>63010.87</v>
      </c>
      <c r="F983" s="168">
        <f t="shared" si="30"/>
        <v>18475.129999999997</v>
      </c>
      <c r="G983" s="165">
        <f t="shared" si="29"/>
        <v>0.77327234126107558</v>
      </c>
    </row>
    <row r="984" spans="1:7" s="6" customFormat="1" x14ac:dyDescent="0.2">
      <c r="A984" s="33"/>
      <c r="B984" s="7">
        <v>55</v>
      </c>
      <c r="C984" s="50" t="s">
        <v>24</v>
      </c>
      <c r="D984" s="88">
        <f>SUM(D985:D998)</f>
        <v>247692</v>
      </c>
      <c r="E984" s="139">
        <f>SUM(E985:E998)</f>
        <v>225777.31999999995</v>
      </c>
      <c r="F984" s="163">
        <f t="shared" si="30"/>
        <v>21914.680000000051</v>
      </c>
      <c r="G984" s="179">
        <f t="shared" si="29"/>
        <v>0.91152447394344571</v>
      </c>
    </row>
    <row r="985" spans="1:7" s="6" customFormat="1" x14ac:dyDescent="0.2">
      <c r="A985" s="33"/>
      <c r="B985" s="5">
        <v>5500</v>
      </c>
      <c r="C985" s="49" t="s">
        <v>25</v>
      </c>
      <c r="D985" s="87">
        <v>5500</v>
      </c>
      <c r="E985" s="124">
        <v>6692.14</v>
      </c>
      <c r="F985" s="168">
        <f t="shared" si="30"/>
        <v>-1192.1400000000003</v>
      </c>
      <c r="G985" s="165">
        <f t="shared" si="29"/>
        <v>1.2167527272727274</v>
      </c>
    </row>
    <row r="986" spans="1:7" s="6" customFormat="1" x14ac:dyDescent="0.2">
      <c r="A986" s="33"/>
      <c r="B986" s="5">
        <v>5503</v>
      </c>
      <c r="C986" s="49" t="s">
        <v>26</v>
      </c>
      <c r="D986" s="87">
        <v>0</v>
      </c>
      <c r="E986" s="124">
        <v>632.01</v>
      </c>
      <c r="F986" s="168">
        <f t="shared" si="30"/>
        <v>-632.01</v>
      </c>
      <c r="G986" s="165"/>
    </row>
    <row r="987" spans="1:7" s="6" customFormat="1" x14ac:dyDescent="0.2">
      <c r="A987" s="33"/>
      <c r="B987" s="5">
        <v>5504</v>
      </c>
      <c r="C987" s="49" t="s">
        <v>27</v>
      </c>
      <c r="D987" s="87">
        <v>452</v>
      </c>
      <c r="E987" s="124">
        <v>943.27</v>
      </c>
      <c r="F987" s="168">
        <f t="shared" si="30"/>
        <v>-491.27</v>
      </c>
      <c r="G987" s="165">
        <f t="shared" si="29"/>
        <v>2.0868805309734513</v>
      </c>
    </row>
    <row r="988" spans="1:7" s="6" customFormat="1" x14ac:dyDescent="0.2">
      <c r="A988" s="33"/>
      <c r="B988" s="5">
        <v>5505</v>
      </c>
      <c r="C988" s="49" t="s">
        <v>339</v>
      </c>
      <c r="D988" s="116">
        <v>6851</v>
      </c>
      <c r="E988" s="124">
        <v>5765.6</v>
      </c>
      <c r="F988" s="168">
        <f t="shared" si="30"/>
        <v>1085.3999999999996</v>
      </c>
      <c r="G988" s="165">
        <f t="shared" si="29"/>
        <v>0.84157057363888488</v>
      </c>
    </row>
    <row r="989" spans="1:7" s="6" customFormat="1" x14ac:dyDescent="0.2">
      <c r="A989" s="33"/>
      <c r="B989" s="5">
        <v>5511</v>
      </c>
      <c r="C989" s="49" t="s">
        <v>230</v>
      </c>
      <c r="D989" s="87">
        <v>158540</v>
      </c>
      <c r="E989" s="124">
        <v>141585.81</v>
      </c>
      <c r="F989" s="168">
        <f t="shared" si="30"/>
        <v>16954.190000000002</v>
      </c>
      <c r="G989" s="165">
        <f t="shared" si="29"/>
        <v>0.89306048946638072</v>
      </c>
    </row>
    <row r="990" spans="1:7" s="6" customFormat="1" x14ac:dyDescent="0.2">
      <c r="A990" s="33"/>
      <c r="B990" s="5">
        <v>5513</v>
      </c>
      <c r="C990" s="49" t="s">
        <v>28</v>
      </c>
      <c r="D990" s="87">
        <v>11700</v>
      </c>
      <c r="E990" s="124">
        <v>8884.2999999999993</v>
      </c>
      <c r="F990" s="168">
        <f t="shared" si="30"/>
        <v>2815.7000000000007</v>
      </c>
      <c r="G990" s="165">
        <f t="shared" si="29"/>
        <v>0.75934188034188033</v>
      </c>
    </row>
    <row r="991" spans="1:7" s="6" customFormat="1" x14ac:dyDescent="0.2">
      <c r="A991" s="33"/>
      <c r="B991" s="5">
        <v>5514</v>
      </c>
      <c r="C991" s="49" t="s">
        <v>231</v>
      </c>
      <c r="D991" s="87">
        <v>17063</v>
      </c>
      <c r="E991" s="124">
        <v>12355.62</v>
      </c>
      <c r="F991" s="168">
        <f t="shared" si="30"/>
        <v>4707.3799999999992</v>
      </c>
      <c r="G991" s="165">
        <f t="shared" si="29"/>
        <v>0.72411768153314193</v>
      </c>
    </row>
    <row r="992" spans="1:7" s="6" customFormat="1" x14ac:dyDescent="0.2">
      <c r="A992" s="33"/>
      <c r="B992" s="5">
        <v>5515</v>
      </c>
      <c r="C992" s="49" t="s">
        <v>29</v>
      </c>
      <c r="D992" s="87">
        <v>4995</v>
      </c>
      <c r="E992" s="124">
        <v>4862.6099999999997</v>
      </c>
      <c r="F992" s="168">
        <f t="shared" si="30"/>
        <v>132.39000000000033</v>
      </c>
      <c r="G992" s="165">
        <f t="shared" si="29"/>
        <v>0.97349549549549541</v>
      </c>
    </row>
    <row r="993" spans="1:8" s="6" customFormat="1" x14ac:dyDescent="0.2">
      <c r="A993" s="33"/>
      <c r="B993" s="5">
        <v>5522</v>
      </c>
      <c r="C993" s="49" t="s">
        <v>95</v>
      </c>
      <c r="D993" s="87">
        <v>200</v>
      </c>
      <c r="E993" s="124">
        <v>117</v>
      </c>
      <c r="F993" s="168">
        <f t="shared" si="30"/>
        <v>83</v>
      </c>
      <c r="G993" s="165">
        <f t="shared" si="29"/>
        <v>0.58499999999999996</v>
      </c>
    </row>
    <row r="994" spans="1:8" s="6" customFormat="1" x14ac:dyDescent="0.2">
      <c r="A994" s="33"/>
      <c r="B994" s="5">
        <v>5524</v>
      </c>
      <c r="C994" s="49" t="s">
        <v>31</v>
      </c>
      <c r="D994" s="87">
        <v>37702</v>
      </c>
      <c r="E994" s="124">
        <v>41022.6</v>
      </c>
      <c r="F994" s="168">
        <f t="shared" si="30"/>
        <v>-3320.5999999999985</v>
      </c>
      <c r="G994" s="165">
        <f t="shared" si="29"/>
        <v>1.0880749031881598</v>
      </c>
    </row>
    <row r="995" spans="1:8" s="6" customFormat="1" x14ac:dyDescent="0.2">
      <c r="A995" s="33"/>
      <c r="B995" s="5">
        <v>5525</v>
      </c>
      <c r="C995" s="49" t="s">
        <v>46</v>
      </c>
      <c r="D995" s="87">
        <v>3089</v>
      </c>
      <c r="E995" s="124">
        <v>1725.88</v>
      </c>
      <c r="F995" s="168">
        <f t="shared" si="30"/>
        <v>1363.12</v>
      </c>
      <c r="G995" s="165">
        <f t="shared" si="29"/>
        <v>0.55871803172547752</v>
      </c>
    </row>
    <row r="996" spans="1:8" s="6" customFormat="1" x14ac:dyDescent="0.2">
      <c r="A996" s="33"/>
      <c r="B996" s="5">
        <v>5532</v>
      </c>
      <c r="C996" s="49" t="s">
        <v>93</v>
      </c>
      <c r="D996" s="87">
        <v>100</v>
      </c>
      <c r="E996" s="124">
        <v>0</v>
      </c>
      <c r="F996" s="168">
        <f t="shared" si="30"/>
        <v>100</v>
      </c>
      <c r="G996" s="165">
        <f t="shared" si="29"/>
        <v>0</v>
      </c>
    </row>
    <row r="997" spans="1:8" s="6" customFormat="1" x14ac:dyDescent="0.2">
      <c r="A997" s="33"/>
      <c r="B997" s="5">
        <v>5539</v>
      </c>
      <c r="C997" s="49" t="s">
        <v>257</v>
      </c>
      <c r="D997" s="87">
        <v>500</v>
      </c>
      <c r="E997" s="124">
        <v>889.18</v>
      </c>
      <c r="F997" s="168">
        <f t="shared" si="30"/>
        <v>-389.17999999999995</v>
      </c>
      <c r="G997" s="165">
        <f t="shared" si="29"/>
        <v>1.7783599999999999</v>
      </c>
    </row>
    <row r="998" spans="1:8" s="6" customFormat="1" x14ac:dyDescent="0.2">
      <c r="A998" s="33"/>
      <c r="B998" s="5">
        <v>5540</v>
      </c>
      <c r="C998" s="49" t="s">
        <v>252</v>
      </c>
      <c r="D998" s="87">
        <v>1000</v>
      </c>
      <c r="E998" s="124">
        <v>301.3</v>
      </c>
      <c r="F998" s="168">
        <f t="shared" si="30"/>
        <v>698.7</v>
      </c>
      <c r="G998" s="165">
        <f t="shared" si="29"/>
        <v>0.30130000000000001</v>
      </c>
    </row>
    <row r="999" spans="1:8" s="6" customFormat="1" x14ac:dyDescent="0.2">
      <c r="A999" s="33"/>
      <c r="B999" s="22">
        <v>60</v>
      </c>
      <c r="C999" s="51" t="s">
        <v>90</v>
      </c>
      <c r="D999" s="88">
        <f>SUM(D1000:D1001)</f>
        <v>320</v>
      </c>
      <c r="E999" s="139">
        <f>SUM(E1000:E1001)</f>
        <v>139.22</v>
      </c>
      <c r="F999" s="163">
        <f t="shared" si="30"/>
        <v>180.78</v>
      </c>
      <c r="G999" s="179">
        <f t="shared" ref="G999:G1076" si="31">SUM(E999/D999)</f>
        <v>0.43506250000000002</v>
      </c>
    </row>
    <row r="1000" spans="1:8" x14ac:dyDescent="0.2">
      <c r="A1000" s="35"/>
      <c r="B1000" s="20">
        <v>601</v>
      </c>
      <c r="C1000" s="54" t="s">
        <v>233</v>
      </c>
      <c r="D1000" s="87">
        <v>320</v>
      </c>
      <c r="E1000" s="124">
        <v>131.37</v>
      </c>
      <c r="F1000" s="168">
        <f t="shared" si="30"/>
        <v>188.63</v>
      </c>
      <c r="G1000" s="165">
        <f t="shared" si="31"/>
        <v>0.41053125000000001</v>
      </c>
    </row>
    <row r="1001" spans="1:8" x14ac:dyDescent="0.2">
      <c r="A1001" s="35"/>
      <c r="B1001" s="20">
        <v>608</v>
      </c>
      <c r="C1001" s="54" t="s">
        <v>154</v>
      </c>
      <c r="D1001" s="87">
        <v>0</v>
      </c>
      <c r="E1001" s="124">
        <v>7.85</v>
      </c>
      <c r="F1001" s="168">
        <f t="shared" si="30"/>
        <v>-7.85</v>
      </c>
      <c r="G1001" s="165"/>
    </row>
    <row r="1002" spans="1:8" x14ac:dyDescent="0.2">
      <c r="A1002" s="35"/>
      <c r="B1002" s="7">
        <v>15</v>
      </c>
      <c r="C1002" s="50" t="s">
        <v>283</v>
      </c>
      <c r="D1002" s="88">
        <f>SUM(D1003)</f>
        <v>41229</v>
      </c>
      <c r="E1002" s="139">
        <f>SUM(E1003)</f>
        <v>39217.490000000005</v>
      </c>
      <c r="F1002" s="163">
        <f t="shared" si="30"/>
        <v>2011.5099999999948</v>
      </c>
      <c r="G1002" s="179">
        <f t="shared" si="31"/>
        <v>0.95121128331999338</v>
      </c>
    </row>
    <row r="1003" spans="1:8" x14ac:dyDescent="0.2">
      <c r="A1003" s="35"/>
      <c r="B1003" s="5">
        <v>1551</v>
      </c>
      <c r="C1003" s="49" t="s">
        <v>255</v>
      </c>
      <c r="D1003" s="87">
        <f>SUM(D1004:D1005)</f>
        <v>41229</v>
      </c>
      <c r="E1003" s="149">
        <f>SUM(E1004:E1005)</f>
        <v>39217.490000000005</v>
      </c>
      <c r="F1003" s="168">
        <f t="shared" si="30"/>
        <v>2011.5099999999948</v>
      </c>
      <c r="G1003" s="165">
        <f t="shared" si="31"/>
        <v>0.95121128331999338</v>
      </c>
    </row>
    <row r="1004" spans="1:8" ht="25.5" x14ac:dyDescent="0.2">
      <c r="A1004" s="35"/>
      <c r="B1004" s="5"/>
      <c r="C1004" s="65" t="s">
        <v>347</v>
      </c>
      <c r="D1004" s="87">
        <v>30716</v>
      </c>
      <c r="E1004" s="124">
        <v>28704.9</v>
      </c>
      <c r="F1004" s="168">
        <f t="shared" si="30"/>
        <v>2011.0999999999985</v>
      </c>
      <c r="G1004" s="165">
        <f t="shared" si="31"/>
        <v>0.9345259799453054</v>
      </c>
    </row>
    <row r="1005" spans="1:8" ht="25.5" x14ac:dyDescent="0.2">
      <c r="A1005" s="35"/>
      <c r="B1005" s="5"/>
      <c r="C1005" s="65" t="s">
        <v>423</v>
      </c>
      <c r="D1005" s="87">
        <v>10513</v>
      </c>
      <c r="E1005" s="124">
        <v>10512.59</v>
      </c>
      <c r="F1005" s="168">
        <f t="shared" si="30"/>
        <v>0.40999999999985448</v>
      </c>
      <c r="G1005" s="165">
        <f t="shared" si="31"/>
        <v>0.99996100066584226</v>
      </c>
    </row>
    <row r="1006" spans="1:8" x14ac:dyDescent="0.2">
      <c r="A1006" s="33" t="s">
        <v>66</v>
      </c>
      <c r="B1006" s="9" t="s">
        <v>418</v>
      </c>
      <c r="C1006" s="74"/>
      <c r="D1006" s="91">
        <f>SUM(D1007)</f>
        <v>8691</v>
      </c>
      <c r="E1006" s="126">
        <f>SUM(E1007)</f>
        <v>8708.89</v>
      </c>
      <c r="F1006" s="163">
        <f t="shared" si="30"/>
        <v>-17.889999999999418</v>
      </c>
      <c r="G1006" s="179">
        <f t="shared" si="31"/>
        <v>1.0020584512714301</v>
      </c>
      <c r="H1006" s="185"/>
    </row>
    <row r="1007" spans="1:8" x14ac:dyDescent="0.2">
      <c r="A1007" s="35"/>
      <c r="B1007" s="7">
        <v>55</v>
      </c>
      <c r="C1007" s="50" t="s">
        <v>24</v>
      </c>
      <c r="D1007" s="91">
        <f>SUM(D1008+D1010)</f>
        <v>8691</v>
      </c>
      <c r="E1007" s="126">
        <f>SUM(E1008+E1010)</f>
        <v>8708.89</v>
      </c>
      <c r="F1007" s="163">
        <f t="shared" si="30"/>
        <v>-17.889999999999418</v>
      </c>
      <c r="G1007" s="179">
        <f t="shared" si="31"/>
        <v>1.0020584512714301</v>
      </c>
    </row>
    <row r="1008" spans="1:8" x14ac:dyDescent="0.2">
      <c r="A1008" s="35"/>
      <c r="B1008" s="5">
        <v>5514</v>
      </c>
      <c r="C1008" s="49" t="s">
        <v>231</v>
      </c>
      <c r="D1008" s="92">
        <f>SUM(D1009)</f>
        <v>6000</v>
      </c>
      <c r="E1008" s="124">
        <f>SUM(E1009)</f>
        <v>6000</v>
      </c>
      <c r="F1008" s="168">
        <f t="shared" si="30"/>
        <v>0</v>
      </c>
      <c r="G1008" s="165">
        <f t="shared" si="31"/>
        <v>1</v>
      </c>
    </row>
    <row r="1009" spans="1:7" ht="25.5" x14ac:dyDescent="0.2">
      <c r="A1009" s="35"/>
      <c r="B1009" s="7"/>
      <c r="C1009" s="54" t="s">
        <v>506</v>
      </c>
      <c r="D1009" s="92">
        <v>6000</v>
      </c>
      <c r="E1009" s="124">
        <v>6000</v>
      </c>
      <c r="F1009" s="168">
        <f t="shared" si="30"/>
        <v>0</v>
      </c>
      <c r="G1009" s="165">
        <f t="shared" si="31"/>
        <v>1</v>
      </c>
    </row>
    <row r="1010" spans="1:7" x14ac:dyDescent="0.2">
      <c r="A1010" s="35"/>
      <c r="B1010" s="19">
        <v>5525</v>
      </c>
      <c r="C1010" s="54" t="s">
        <v>46</v>
      </c>
      <c r="D1010" s="92">
        <f>SUM(D1011:D1013)</f>
        <v>2691</v>
      </c>
      <c r="E1010" s="124">
        <f>SUM(E1011:E1013)</f>
        <v>2708.89</v>
      </c>
      <c r="F1010" s="168">
        <f t="shared" si="30"/>
        <v>-17.889999999999873</v>
      </c>
      <c r="G1010" s="165">
        <f t="shared" si="31"/>
        <v>1.0066480862133036</v>
      </c>
    </row>
    <row r="1011" spans="1:7" ht="38.25" x14ac:dyDescent="0.2">
      <c r="A1011" s="35"/>
      <c r="B1011" s="19" t="s">
        <v>419</v>
      </c>
      <c r="C1011" s="132" t="s">
        <v>420</v>
      </c>
      <c r="D1011" s="87">
        <v>600</v>
      </c>
      <c r="E1011" s="124">
        <v>615.65</v>
      </c>
      <c r="F1011" s="168">
        <f t="shared" si="30"/>
        <v>-15.649999999999977</v>
      </c>
      <c r="G1011" s="165">
        <f t="shared" si="31"/>
        <v>1.0260833333333332</v>
      </c>
    </row>
    <row r="1012" spans="1:7" ht="38.25" x14ac:dyDescent="0.2">
      <c r="A1012" s="35"/>
      <c r="B1012" s="19" t="s">
        <v>421</v>
      </c>
      <c r="C1012" s="132" t="s">
        <v>411</v>
      </c>
      <c r="D1012" s="87">
        <v>1800</v>
      </c>
      <c r="E1012" s="124">
        <v>1799.2</v>
      </c>
      <c r="F1012" s="168">
        <f t="shared" si="30"/>
        <v>0.79999999999995453</v>
      </c>
      <c r="G1012" s="165">
        <f t="shared" si="31"/>
        <v>0.99955555555555553</v>
      </c>
    </row>
    <row r="1013" spans="1:7" ht="38.25" x14ac:dyDescent="0.2">
      <c r="A1013" s="35"/>
      <c r="B1013" s="19" t="s">
        <v>507</v>
      </c>
      <c r="C1013" s="54" t="s">
        <v>508</v>
      </c>
      <c r="D1013" s="87">
        <v>291</v>
      </c>
      <c r="E1013" s="124">
        <v>294.04000000000002</v>
      </c>
      <c r="F1013" s="168">
        <f t="shared" si="30"/>
        <v>-3.0400000000000205</v>
      </c>
      <c r="G1013" s="165">
        <f t="shared" si="31"/>
        <v>1.0104467353951891</v>
      </c>
    </row>
    <row r="1014" spans="1:7" x14ac:dyDescent="0.2">
      <c r="A1014" s="33" t="s">
        <v>66</v>
      </c>
      <c r="B1014" s="9" t="s">
        <v>206</v>
      </c>
      <c r="C1014" s="74"/>
      <c r="D1014" s="88">
        <f>SUM(D1015)</f>
        <v>97800</v>
      </c>
      <c r="E1014" s="139">
        <f>SUM(E1015)</f>
        <v>94468.7</v>
      </c>
      <c r="F1014" s="163">
        <f t="shared" si="30"/>
        <v>3331.3000000000029</v>
      </c>
      <c r="G1014" s="179">
        <f t="shared" si="31"/>
        <v>0.96593762781186088</v>
      </c>
    </row>
    <row r="1015" spans="1:7" s="6" customFormat="1" x14ac:dyDescent="0.2">
      <c r="A1015" s="33"/>
      <c r="B1015" s="7">
        <v>55</v>
      </c>
      <c r="C1015" s="50" t="s">
        <v>24</v>
      </c>
      <c r="D1015" s="88">
        <f>SUM(D1016)</f>
        <v>97800</v>
      </c>
      <c r="E1015" s="139">
        <f>SUM(E1016)</f>
        <v>94468.7</v>
      </c>
      <c r="F1015" s="163">
        <f t="shared" si="30"/>
        <v>3331.3000000000029</v>
      </c>
      <c r="G1015" s="179">
        <f t="shared" si="31"/>
        <v>0.96593762781186088</v>
      </c>
    </row>
    <row r="1016" spans="1:7" s="6" customFormat="1" x14ac:dyDescent="0.2">
      <c r="A1016" s="33"/>
      <c r="B1016" s="5">
        <v>5524</v>
      </c>
      <c r="C1016" s="49" t="s">
        <v>31</v>
      </c>
      <c r="D1016" s="87">
        <v>97800</v>
      </c>
      <c r="E1016" s="124">
        <v>94468.7</v>
      </c>
      <c r="F1016" s="168">
        <f t="shared" si="30"/>
        <v>3331.3000000000029</v>
      </c>
      <c r="G1016" s="165">
        <f t="shared" si="31"/>
        <v>0.96593762781186088</v>
      </c>
    </row>
    <row r="1017" spans="1:7" s="6" customFormat="1" x14ac:dyDescent="0.2">
      <c r="A1017" s="33" t="s">
        <v>82</v>
      </c>
      <c r="B1017" s="7" t="s">
        <v>449</v>
      </c>
      <c r="C1017" s="72"/>
      <c r="D1017" s="88">
        <f>SUM(D1018+D1020)</f>
        <v>209300</v>
      </c>
      <c r="E1017" s="139">
        <f>SUM(E1018+E1020)</f>
        <v>196933.45</v>
      </c>
      <c r="F1017" s="163">
        <f t="shared" si="30"/>
        <v>12366.549999999988</v>
      </c>
      <c r="G1017" s="179">
        <f t="shared" si="31"/>
        <v>0.9409147157190636</v>
      </c>
    </row>
    <row r="1018" spans="1:7" s="6" customFormat="1" ht="25.5" x14ac:dyDescent="0.2">
      <c r="A1018" s="33"/>
      <c r="B1018" s="21">
        <v>413</v>
      </c>
      <c r="C1018" s="69" t="s">
        <v>151</v>
      </c>
      <c r="D1018" s="98">
        <f>SUM(D1019)</f>
        <v>4100</v>
      </c>
      <c r="E1018" s="143">
        <f>SUM(E1019)</f>
        <v>3850.38</v>
      </c>
      <c r="F1018" s="163">
        <f t="shared" si="30"/>
        <v>249.61999999999989</v>
      </c>
      <c r="G1018" s="179">
        <f t="shared" si="31"/>
        <v>0.93911707317073179</v>
      </c>
    </row>
    <row r="1019" spans="1:7" x14ac:dyDescent="0.2">
      <c r="A1019" s="35"/>
      <c r="B1019" s="19">
        <v>4134</v>
      </c>
      <c r="C1019" s="67" t="s">
        <v>258</v>
      </c>
      <c r="D1019" s="99">
        <v>4100</v>
      </c>
      <c r="E1019" s="124">
        <v>3850.38</v>
      </c>
      <c r="F1019" s="168">
        <f t="shared" si="30"/>
        <v>249.61999999999989</v>
      </c>
      <c r="G1019" s="165">
        <f t="shared" si="31"/>
        <v>0.93911707317073179</v>
      </c>
    </row>
    <row r="1020" spans="1:7" s="6" customFormat="1" x14ac:dyDescent="0.2">
      <c r="A1020" s="33"/>
      <c r="B1020" s="22">
        <v>55</v>
      </c>
      <c r="C1020" s="51" t="s">
        <v>24</v>
      </c>
      <c r="D1020" s="100">
        <f>SUM(D1021)</f>
        <v>205200</v>
      </c>
      <c r="E1020" s="142">
        <f>SUM(E1021)</f>
        <v>193083.07</v>
      </c>
      <c r="F1020" s="163">
        <f t="shared" si="30"/>
        <v>12116.929999999993</v>
      </c>
      <c r="G1020" s="179">
        <f t="shared" si="31"/>
        <v>0.94095063352826513</v>
      </c>
    </row>
    <row r="1021" spans="1:7" s="6" customFormat="1" x14ac:dyDescent="0.2">
      <c r="A1021" s="33"/>
      <c r="B1021" s="5">
        <v>5540</v>
      </c>
      <c r="C1021" s="49" t="s">
        <v>252</v>
      </c>
      <c r="D1021" s="101">
        <v>205200</v>
      </c>
      <c r="E1021" s="124">
        <v>193083.07</v>
      </c>
      <c r="F1021" s="168">
        <f t="shared" si="30"/>
        <v>12116.929999999993</v>
      </c>
      <c r="G1021" s="165">
        <f t="shared" si="31"/>
        <v>0.94095063352826513</v>
      </c>
    </row>
    <row r="1022" spans="1:7" s="6" customFormat="1" x14ac:dyDescent="0.2">
      <c r="A1022" s="33" t="s">
        <v>291</v>
      </c>
      <c r="B1022" s="7" t="s">
        <v>292</v>
      </c>
      <c r="C1022" s="50"/>
      <c r="D1022" s="100">
        <f>SUM(D1023+D1027+D1031+D1035+D1038+D1049+D1058)</f>
        <v>135059</v>
      </c>
      <c r="E1022" s="142">
        <f>SUM(E1023+E1027+E1031+E1035+E1038+E1049+E1058)</f>
        <v>104961.41</v>
      </c>
      <c r="F1022" s="163">
        <f t="shared" si="30"/>
        <v>30097.589999999997</v>
      </c>
      <c r="G1022" s="179">
        <f t="shared" si="31"/>
        <v>0.77715228159545091</v>
      </c>
    </row>
    <row r="1023" spans="1:7" s="6" customFormat="1" x14ac:dyDescent="0.2">
      <c r="A1023" s="33" t="s">
        <v>291</v>
      </c>
      <c r="B1023" s="7" t="s">
        <v>293</v>
      </c>
      <c r="C1023" s="72"/>
      <c r="D1023" s="100">
        <f>SUM(D1024)</f>
        <v>2600</v>
      </c>
      <c r="E1023" s="142">
        <f>SUM(E1024)</f>
        <v>2361.33</v>
      </c>
      <c r="F1023" s="163">
        <f t="shared" si="30"/>
        <v>238.67000000000007</v>
      </c>
      <c r="G1023" s="179">
        <f t="shared" si="31"/>
        <v>0.90820384615384608</v>
      </c>
    </row>
    <row r="1024" spans="1:7" s="6" customFormat="1" x14ac:dyDescent="0.2">
      <c r="A1024" s="33"/>
      <c r="B1024" s="7">
        <v>55</v>
      </c>
      <c r="C1024" s="50" t="s">
        <v>24</v>
      </c>
      <c r="D1024" s="100">
        <f>SUM(D1025:D1026)</f>
        <v>2600</v>
      </c>
      <c r="E1024" s="142">
        <f>SUM(E1025:E1026)</f>
        <v>2361.33</v>
      </c>
      <c r="F1024" s="163">
        <f t="shared" si="30"/>
        <v>238.67000000000007</v>
      </c>
      <c r="G1024" s="179">
        <f t="shared" si="31"/>
        <v>0.90820384615384608</v>
      </c>
    </row>
    <row r="1025" spans="1:7" s="6" customFormat="1" x14ac:dyDescent="0.2">
      <c r="A1025" s="33"/>
      <c r="B1025" s="5">
        <v>5521</v>
      </c>
      <c r="C1025" s="49" t="s">
        <v>294</v>
      </c>
      <c r="D1025" s="101">
        <v>2000</v>
      </c>
      <c r="E1025" s="124">
        <v>1466.57</v>
      </c>
      <c r="F1025" s="168">
        <f t="shared" si="30"/>
        <v>533.43000000000006</v>
      </c>
      <c r="G1025" s="165">
        <f t="shared" si="31"/>
        <v>0.73328499999999996</v>
      </c>
    </row>
    <row r="1026" spans="1:7" s="6" customFormat="1" x14ac:dyDescent="0.2">
      <c r="A1026" s="33"/>
      <c r="B1026" s="5">
        <v>5521</v>
      </c>
      <c r="C1026" s="49" t="s">
        <v>346</v>
      </c>
      <c r="D1026" s="101">
        <v>600</v>
      </c>
      <c r="E1026" s="124">
        <v>894.76</v>
      </c>
      <c r="F1026" s="168">
        <f t="shared" si="30"/>
        <v>-294.76</v>
      </c>
      <c r="G1026" s="165">
        <f t="shared" si="31"/>
        <v>1.4912666666666667</v>
      </c>
    </row>
    <row r="1027" spans="1:7" s="6" customFormat="1" x14ac:dyDescent="0.2">
      <c r="A1027" s="33" t="s">
        <v>291</v>
      </c>
      <c r="B1027" s="7" t="s">
        <v>295</v>
      </c>
      <c r="C1027" s="72"/>
      <c r="D1027" s="100">
        <f>SUM(D1028)</f>
        <v>1700</v>
      </c>
      <c r="E1027" s="142">
        <f>SUM(E1028)</f>
        <v>1592.12</v>
      </c>
      <c r="F1027" s="163">
        <f t="shared" ref="F1027:F1110" si="32">SUM(D1027-E1027)</f>
        <v>107.88000000000011</v>
      </c>
      <c r="G1027" s="179">
        <f t="shared" si="31"/>
        <v>0.93654117647058821</v>
      </c>
    </row>
    <row r="1028" spans="1:7" s="6" customFormat="1" x14ac:dyDescent="0.2">
      <c r="A1028" s="33"/>
      <c r="B1028" s="7">
        <v>55</v>
      </c>
      <c r="C1028" s="50" t="s">
        <v>24</v>
      </c>
      <c r="D1028" s="100">
        <f>SUM(D1029:D1030)</f>
        <v>1700</v>
      </c>
      <c r="E1028" s="142">
        <f>SUM(E1029:E1030)</f>
        <v>1592.12</v>
      </c>
      <c r="F1028" s="163">
        <f t="shared" si="32"/>
        <v>107.88000000000011</v>
      </c>
      <c r="G1028" s="179">
        <f t="shared" si="31"/>
        <v>0.93654117647058821</v>
      </c>
    </row>
    <row r="1029" spans="1:7" s="6" customFormat="1" x14ac:dyDescent="0.2">
      <c r="A1029" s="33"/>
      <c r="B1029" s="5">
        <v>5521</v>
      </c>
      <c r="C1029" s="49" t="s">
        <v>294</v>
      </c>
      <c r="D1029" s="101">
        <v>1300</v>
      </c>
      <c r="E1029" s="124">
        <v>986.65</v>
      </c>
      <c r="F1029" s="168">
        <f t="shared" si="32"/>
        <v>313.35000000000002</v>
      </c>
      <c r="G1029" s="165">
        <f t="shared" si="31"/>
        <v>0.75896153846153847</v>
      </c>
    </row>
    <row r="1030" spans="1:7" s="6" customFormat="1" x14ac:dyDescent="0.2">
      <c r="A1030" s="33"/>
      <c r="B1030" s="5">
        <v>5521</v>
      </c>
      <c r="C1030" s="49" t="s">
        <v>346</v>
      </c>
      <c r="D1030" s="101">
        <v>400</v>
      </c>
      <c r="E1030" s="124">
        <v>605.47</v>
      </c>
      <c r="F1030" s="168">
        <f t="shared" si="32"/>
        <v>-205.47000000000003</v>
      </c>
      <c r="G1030" s="165">
        <f t="shared" si="31"/>
        <v>1.5136750000000001</v>
      </c>
    </row>
    <row r="1031" spans="1:7" s="6" customFormat="1" x14ac:dyDescent="0.2">
      <c r="A1031" s="33" t="s">
        <v>291</v>
      </c>
      <c r="B1031" s="7" t="s">
        <v>296</v>
      </c>
      <c r="C1031" s="72"/>
      <c r="D1031" s="100">
        <f>SUM(D1032)</f>
        <v>400</v>
      </c>
      <c r="E1031" s="142">
        <f>SUM(E1032)</f>
        <v>699.15</v>
      </c>
      <c r="F1031" s="163">
        <f t="shared" si="32"/>
        <v>-299.14999999999998</v>
      </c>
      <c r="G1031" s="179">
        <f t="shared" si="31"/>
        <v>1.7478749999999998</v>
      </c>
    </row>
    <row r="1032" spans="1:7" s="6" customFormat="1" x14ac:dyDescent="0.2">
      <c r="A1032" s="33"/>
      <c r="B1032" s="7">
        <v>55</v>
      </c>
      <c r="C1032" s="50" t="s">
        <v>24</v>
      </c>
      <c r="D1032" s="100">
        <f>SUM(D1033:D1034)</f>
        <v>400</v>
      </c>
      <c r="E1032" s="142">
        <f>SUM(E1033:E1034)</f>
        <v>699.15</v>
      </c>
      <c r="F1032" s="163">
        <f t="shared" si="32"/>
        <v>-299.14999999999998</v>
      </c>
      <c r="G1032" s="179">
        <f t="shared" si="31"/>
        <v>1.7478749999999998</v>
      </c>
    </row>
    <row r="1033" spans="1:7" s="6" customFormat="1" x14ac:dyDescent="0.2">
      <c r="A1033" s="33"/>
      <c r="B1033" s="5">
        <v>5521</v>
      </c>
      <c r="C1033" s="49" t="s">
        <v>294</v>
      </c>
      <c r="D1033" s="101">
        <v>300</v>
      </c>
      <c r="E1033" s="124">
        <v>546.12</v>
      </c>
      <c r="F1033" s="168">
        <f t="shared" si="32"/>
        <v>-246.12</v>
      </c>
      <c r="G1033" s="165">
        <f t="shared" si="31"/>
        <v>1.8204</v>
      </c>
    </row>
    <row r="1034" spans="1:7" s="6" customFormat="1" x14ac:dyDescent="0.2">
      <c r="A1034" s="33"/>
      <c r="B1034" s="5">
        <v>5521</v>
      </c>
      <c r="C1034" s="49" t="s">
        <v>346</v>
      </c>
      <c r="D1034" s="101">
        <v>100</v>
      </c>
      <c r="E1034" s="124">
        <v>153.03</v>
      </c>
      <c r="F1034" s="168">
        <f t="shared" si="32"/>
        <v>-53.03</v>
      </c>
      <c r="G1034" s="165">
        <f t="shared" si="31"/>
        <v>1.5303</v>
      </c>
    </row>
    <row r="1035" spans="1:7" s="6" customFormat="1" x14ac:dyDescent="0.2">
      <c r="A1035" s="33" t="s">
        <v>291</v>
      </c>
      <c r="B1035" s="7" t="s">
        <v>297</v>
      </c>
      <c r="C1035" s="72"/>
      <c r="D1035" s="100">
        <f>SUM(D1036)</f>
        <v>500</v>
      </c>
      <c r="E1035" s="142">
        <f>SUM(E1036)</f>
        <v>294.45999999999998</v>
      </c>
      <c r="F1035" s="163">
        <f t="shared" si="32"/>
        <v>205.54000000000002</v>
      </c>
      <c r="G1035" s="179">
        <f t="shared" si="31"/>
        <v>0.58892</v>
      </c>
    </row>
    <row r="1036" spans="1:7" s="6" customFormat="1" x14ac:dyDescent="0.2">
      <c r="A1036" s="33"/>
      <c r="B1036" s="7">
        <v>55</v>
      </c>
      <c r="C1036" s="50" t="s">
        <v>24</v>
      </c>
      <c r="D1036" s="100">
        <f>SUM(D1037)</f>
        <v>500</v>
      </c>
      <c r="E1036" s="142">
        <f>SUM(E1037)</f>
        <v>294.45999999999998</v>
      </c>
      <c r="F1036" s="163">
        <f t="shared" si="32"/>
        <v>205.54000000000002</v>
      </c>
      <c r="G1036" s="179">
        <f t="shared" si="31"/>
        <v>0.58892</v>
      </c>
    </row>
    <row r="1037" spans="1:7" s="6" customFormat="1" x14ac:dyDescent="0.2">
      <c r="A1037" s="33"/>
      <c r="B1037" s="5">
        <v>5521</v>
      </c>
      <c r="C1037" s="49" t="s">
        <v>294</v>
      </c>
      <c r="D1037" s="101">
        <v>500</v>
      </c>
      <c r="E1037" s="124">
        <v>294.45999999999998</v>
      </c>
      <c r="F1037" s="168">
        <f t="shared" si="32"/>
        <v>205.54000000000002</v>
      </c>
      <c r="G1037" s="165">
        <f t="shared" si="31"/>
        <v>0.58892</v>
      </c>
    </row>
    <row r="1038" spans="1:7" s="6" customFormat="1" x14ac:dyDescent="0.2">
      <c r="A1038" s="33" t="s">
        <v>291</v>
      </c>
      <c r="B1038" s="7" t="s">
        <v>298</v>
      </c>
      <c r="C1038" s="72"/>
      <c r="D1038" s="100">
        <f>SUM(D1039+D1043)</f>
        <v>18103</v>
      </c>
      <c r="E1038" s="142">
        <f>SUM(E1039+E1043)</f>
        <v>14689.269999999999</v>
      </c>
      <c r="F1038" s="163">
        <f t="shared" si="32"/>
        <v>3413.7300000000014</v>
      </c>
      <c r="G1038" s="179">
        <f t="shared" si="31"/>
        <v>0.81142738772579126</v>
      </c>
    </row>
    <row r="1039" spans="1:7" s="6" customFormat="1" x14ac:dyDescent="0.2">
      <c r="A1039" s="33"/>
      <c r="B1039" s="7">
        <v>50</v>
      </c>
      <c r="C1039" s="50" t="s">
        <v>23</v>
      </c>
      <c r="D1039" s="100">
        <f>SUM(D1040+D1042)</f>
        <v>13089</v>
      </c>
      <c r="E1039" s="142">
        <f>SUM(E1040+E1042)</f>
        <v>10954.82</v>
      </c>
      <c r="F1039" s="163">
        <f t="shared" si="32"/>
        <v>2134.1800000000003</v>
      </c>
      <c r="G1039" s="179">
        <f t="shared" si="31"/>
        <v>0.83694858277943307</v>
      </c>
    </row>
    <row r="1040" spans="1:7" s="6" customFormat="1" x14ac:dyDescent="0.2">
      <c r="A1040" s="33"/>
      <c r="B1040" s="5">
        <v>500</v>
      </c>
      <c r="C1040" s="49" t="s">
        <v>228</v>
      </c>
      <c r="D1040" s="101">
        <f>SUM(D1041)</f>
        <v>9768</v>
      </c>
      <c r="E1040" s="161">
        <f>SUM(E1041)</f>
        <v>8187.22</v>
      </c>
      <c r="F1040" s="168">
        <f t="shared" si="32"/>
        <v>1580.7799999999997</v>
      </c>
      <c r="G1040" s="165">
        <f t="shared" si="31"/>
        <v>0.83816748566748567</v>
      </c>
    </row>
    <row r="1041" spans="1:7" s="6" customFormat="1" x14ac:dyDescent="0.2">
      <c r="A1041" s="33"/>
      <c r="B1041" s="5">
        <v>5002</v>
      </c>
      <c r="C1041" s="49" t="s">
        <v>236</v>
      </c>
      <c r="D1041" s="101">
        <v>9768</v>
      </c>
      <c r="E1041" s="124">
        <v>8187.22</v>
      </c>
      <c r="F1041" s="168">
        <f t="shared" si="32"/>
        <v>1580.7799999999997</v>
      </c>
      <c r="G1041" s="165">
        <f t="shared" si="31"/>
        <v>0.83816748566748567</v>
      </c>
    </row>
    <row r="1042" spans="1:7" s="6" customFormat="1" x14ac:dyDescent="0.2">
      <c r="A1042" s="33"/>
      <c r="B1042" s="5">
        <v>506</v>
      </c>
      <c r="C1042" s="49" t="s">
        <v>229</v>
      </c>
      <c r="D1042" s="101">
        <v>3321</v>
      </c>
      <c r="E1042" s="124">
        <v>2767.6</v>
      </c>
      <c r="F1042" s="168">
        <f t="shared" si="32"/>
        <v>553.40000000000009</v>
      </c>
      <c r="G1042" s="165">
        <f t="shared" si="31"/>
        <v>0.83336344474555857</v>
      </c>
    </row>
    <row r="1043" spans="1:7" s="6" customFormat="1" x14ac:dyDescent="0.2">
      <c r="A1043" s="33"/>
      <c r="B1043" s="7">
        <v>55</v>
      </c>
      <c r="C1043" s="50" t="s">
        <v>24</v>
      </c>
      <c r="D1043" s="100">
        <f>SUM(D1044:D1048)</f>
        <v>5014</v>
      </c>
      <c r="E1043" s="142">
        <f>SUM(E1044:E1048)</f>
        <v>3734.4499999999994</v>
      </c>
      <c r="F1043" s="163">
        <f t="shared" si="32"/>
        <v>1279.5500000000006</v>
      </c>
      <c r="G1043" s="179">
        <f t="shared" si="31"/>
        <v>0.74480454726765044</v>
      </c>
    </row>
    <row r="1044" spans="1:7" s="6" customFormat="1" x14ac:dyDescent="0.2">
      <c r="A1044" s="33"/>
      <c r="B1044" s="5">
        <v>5521</v>
      </c>
      <c r="C1044" s="49" t="s">
        <v>292</v>
      </c>
      <c r="D1044" s="101">
        <v>3014</v>
      </c>
      <c r="E1044" s="124">
        <v>2045.55</v>
      </c>
      <c r="F1044" s="168">
        <f t="shared" si="32"/>
        <v>968.45</v>
      </c>
      <c r="G1044" s="165">
        <f t="shared" si="31"/>
        <v>0.67868281353682813</v>
      </c>
    </row>
    <row r="1045" spans="1:7" s="6" customFormat="1" x14ac:dyDescent="0.2">
      <c r="A1045" s="33"/>
      <c r="B1045" s="5">
        <v>5521</v>
      </c>
      <c r="C1045" s="49" t="s">
        <v>294</v>
      </c>
      <c r="D1045" s="101">
        <v>500</v>
      </c>
      <c r="E1045" s="124">
        <v>289.39999999999998</v>
      </c>
      <c r="F1045" s="168">
        <f t="shared" si="32"/>
        <v>210.60000000000002</v>
      </c>
      <c r="G1045" s="165">
        <f t="shared" si="31"/>
        <v>0.57879999999999998</v>
      </c>
    </row>
    <row r="1046" spans="1:7" s="6" customFormat="1" x14ac:dyDescent="0.2">
      <c r="A1046" s="33"/>
      <c r="B1046" s="5">
        <v>5521</v>
      </c>
      <c r="C1046" s="49" t="s">
        <v>346</v>
      </c>
      <c r="D1046" s="101">
        <v>300</v>
      </c>
      <c r="E1046" s="124">
        <v>170.16</v>
      </c>
      <c r="F1046" s="168">
        <f t="shared" si="32"/>
        <v>129.84</v>
      </c>
      <c r="G1046" s="165">
        <f t="shared" si="31"/>
        <v>0.56720000000000004</v>
      </c>
    </row>
    <row r="1047" spans="1:7" s="6" customFormat="1" x14ac:dyDescent="0.2">
      <c r="A1047" s="33"/>
      <c r="B1047" s="5">
        <v>5521</v>
      </c>
      <c r="C1047" s="49" t="s">
        <v>299</v>
      </c>
      <c r="D1047" s="101">
        <v>963</v>
      </c>
      <c r="E1047" s="124">
        <v>740.49</v>
      </c>
      <c r="F1047" s="168">
        <f t="shared" si="32"/>
        <v>222.51</v>
      </c>
      <c r="G1047" s="165">
        <f t="shared" si="31"/>
        <v>0.76894080996884739</v>
      </c>
    </row>
    <row r="1048" spans="1:7" s="6" customFormat="1" x14ac:dyDescent="0.2">
      <c r="A1048" s="33"/>
      <c r="B1048" s="5">
        <v>5521</v>
      </c>
      <c r="C1048" s="49" t="s">
        <v>300</v>
      </c>
      <c r="D1048" s="101">
        <v>237</v>
      </c>
      <c r="E1048" s="124">
        <v>488.85</v>
      </c>
      <c r="F1048" s="168">
        <f t="shared" si="32"/>
        <v>-251.85000000000002</v>
      </c>
      <c r="G1048" s="165">
        <f t="shared" si="31"/>
        <v>2.0626582278481012</v>
      </c>
    </row>
    <row r="1049" spans="1:7" s="6" customFormat="1" x14ac:dyDescent="0.2">
      <c r="A1049" s="33" t="s">
        <v>291</v>
      </c>
      <c r="B1049" s="7" t="s">
        <v>301</v>
      </c>
      <c r="C1049" s="72"/>
      <c r="D1049" s="100">
        <f>SUM(D1050+D1054)</f>
        <v>21845</v>
      </c>
      <c r="E1049" s="142">
        <f>SUM(E1050+E1054)</f>
        <v>15499.649999999998</v>
      </c>
      <c r="F1049" s="163">
        <f t="shared" si="32"/>
        <v>6345.3500000000022</v>
      </c>
      <c r="G1049" s="179">
        <f t="shared" si="31"/>
        <v>0.70952849622339198</v>
      </c>
    </row>
    <row r="1050" spans="1:7" s="6" customFormat="1" x14ac:dyDescent="0.2">
      <c r="A1050" s="33"/>
      <c r="B1050" s="7">
        <v>50</v>
      </c>
      <c r="C1050" s="50" t="s">
        <v>23</v>
      </c>
      <c r="D1050" s="100">
        <f>SUM(D1051+D1053)</f>
        <v>13073</v>
      </c>
      <c r="E1050" s="142">
        <f>SUM(E1051+E1053)</f>
        <v>9571.7799999999988</v>
      </c>
      <c r="F1050" s="163">
        <f t="shared" si="32"/>
        <v>3501.2200000000012</v>
      </c>
      <c r="G1050" s="179">
        <f t="shared" si="31"/>
        <v>0.73217930084907812</v>
      </c>
    </row>
    <row r="1051" spans="1:7" s="6" customFormat="1" x14ac:dyDescent="0.2">
      <c r="A1051" s="33"/>
      <c r="B1051" s="5">
        <v>500</v>
      </c>
      <c r="C1051" s="49" t="s">
        <v>228</v>
      </c>
      <c r="D1051" s="101">
        <f>SUM(D1052)</f>
        <v>9756</v>
      </c>
      <c r="E1051" s="161">
        <f>SUM(E1052)</f>
        <v>6927.29</v>
      </c>
      <c r="F1051" s="168">
        <f t="shared" si="32"/>
        <v>2828.71</v>
      </c>
      <c r="G1051" s="165">
        <f t="shared" si="31"/>
        <v>0.71005432554325543</v>
      </c>
    </row>
    <row r="1052" spans="1:7" s="6" customFormat="1" x14ac:dyDescent="0.2">
      <c r="A1052" s="33"/>
      <c r="B1052" s="5">
        <v>5002</v>
      </c>
      <c r="C1052" s="49" t="s">
        <v>236</v>
      </c>
      <c r="D1052" s="101">
        <v>9756</v>
      </c>
      <c r="E1052" s="124">
        <v>6927.29</v>
      </c>
      <c r="F1052" s="168">
        <f t="shared" si="32"/>
        <v>2828.71</v>
      </c>
      <c r="G1052" s="165">
        <f t="shared" si="31"/>
        <v>0.71005432554325543</v>
      </c>
    </row>
    <row r="1053" spans="1:7" s="6" customFormat="1" x14ac:dyDescent="0.2">
      <c r="A1053" s="33"/>
      <c r="B1053" s="5">
        <v>506</v>
      </c>
      <c r="C1053" s="49" t="s">
        <v>229</v>
      </c>
      <c r="D1053" s="101">
        <v>3317</v>
      </c>
      <c r="E1053" s="124">
        <v>2644.49</v>
      </c>
      <c r="F1053" s="168">
        <f t="shared" si="32"/>
        <v>672.51000000000022</v>
      </c>
      <c r="G1053" s="165">
        <f t="shared" si="31"/>
        <v>0.79725354235755197</v>
      </c>
    </row>
    <row r="1054" spans="1:7" s="6" customFormat="1" x14ac:dyDescent="0.2">
      <c r="A1054" s="33"/>
      <c r="B1054" s="7">
        <v>55</v>
      </c>
      <c r="C1054" s="50" t="s">
        <v>24</v>
      </c>
      <c r="D1054" s="100">
        <f>SUM(D1055:D1057)</f>
        <v>8772</v>
      </c>
      <c r="E1054" s="142">
        <f>SUM(E1055:E1057)</f>
        <v>5927.87</v>
      </c>
      <c r="F1054" s="163">
        <f t="shared" si="32"/>
        <v>2844.13</v>
      </c>
      <c r="G1054" s="179">
        <f t="shared" si="31"/>
        <v>0.67577177382580933</v>
      </c>
    </row>
    <row r="1055" spans="1:7" s="6" customFormat="1" x14ac:dyDescent="0.2">
      <c r="A1055" s="33"/>
      <c r="B1055" s="5">
        <v>5521</v>
      </c>
      <c r="C1055" s="49" t="s">
        <v>292</v>
      </c>
      <c r="D1055" s="101">
        <v>7946</v>
      </c>
      <c r="E1055" s="124">
        <v>5104.8999999999996</v>
      </c>
      <c r="F1055" s="168">
        <f t="shared" si="32"/>
        <v>2841.1000000000004</v>
      </c>
      <c r="G1055" s="165">
        <f t="shared" si="31"/>
        <v>0.64244903095897299</v>
      </c>
    </row>
    <row r="1056" spans="1:7" s="6" customFormat="1" x14ac:dyDescent="0.2">
      <c r="A1056" s="33"/>
      <c r="B1056" s="5">
        <v>5521</v>
      </c>
      <c r="C1056" s="49" t="s">
        <v>294</v>
      </c>
      <c r="D1056" s="101">
        <v>400</v>
      </c>
      <c r="E1056" s="124">
        <v>380</v>
      </c>
      <c r="F1056" s="168">
        <f t="shared" si="32"/>
        <v>20</v>
      </c>
      <c r="G1056" s="165">
        <f t="shared" si="31"/>
        <v>0.95</v>
      </c>
    </row>
    <row r="1057" spans="1:7" s="6" customFormat="1" x14ac:dyDescent="0.2">
      <c r="A1057" s="33"/>
      <c r="B1057" s="5">
        <v>5521</v>
      </c>
      <c r="C1057" s="49" t="s">
        <v>299</v>
      </c>
      <c r="D1057" s="101">
        <v>426</v>
      </c>
      <c r="E1057" s="124">
        <v>442.97</v>
      </c>
      <c r="F1057" s="168">
        <f t="shared" si="32"/>
        <v>-16.970000000000027</v>
      </c>
      <c r="G1057" s="165">
        <f t="shared" si="31"/>
        <v>1.0398356807511737</v>
      </c>
    </row>
    <row r="1058" spans="1:7" s="6" customFormat="1" x14ac:dyDescent="0.2">
      <c r="A1058" s="33" t="s">
        <v>291</v>
      </c>
      <c r="B1058" s="7" t="s">
        <v>302</v>
      </c>
      <c r="C1058" s="72"/>
      <c r="D1058" s="100">
        <f>SUM(D1059)</f>
        <v>89911</v>
      </c>
      <c r="E1058" s="142">
        <f>SUM(E1059)</f>
        <v>69825.430000000008</v>
      </c>
      <c r="F1058" s="163">
        <f t="shared" si="32"/>
        <v>20085.569999999992</v>
      </c>
      <c r="G1058" s="179">
        <f t="shared" si="31"/>
        <v>0.77660608824281796</v>
      </c>
    </row>
    <row r="1059" spans="1:7" s="6" customFormat="1" x14ac:dyDescent="0.2">
      <c r="A1059" s="33"/>
      <c r="B1059" s="7">
        <v>55</v>
      </c>
      <c r="C1059" s="50" t="s">
        <v>24</v>
      </c>
      <c r="D1059" s="100">
        <f>SUM(D1060:D1061)</f>
        <v>89911</v>
      </c>
      <c r="E1059" s="142">
        <f>SUM(E1060:E1061)</f>
        <v>69825.430000000008</v>
      </c>
      <c r="F1059" s="163">
        <f t="shared" si="32"/>
        <v>20085.569999999992</v>
      </c>
      <c r="G1059" s="179">
        <f t="shared" si="31"/>
        <v>0.77660608824281796</v>
      </c>
    </row>
    <row r="1060" spans="1:7" s="6" customFormat="1" x14ac:dyDescent="0.2">
      <c r="A1060" s="33"/>
      <c r="B1060" s="5">
        <v>5521</v>
      </c>
      <c r="C1060" s="49" t="s">
        <v>292</v>
      </c>
      <c r="D1060" s="101">
        <v>86311</v>
      </c>
      <c r="E1060" s="124">
        <v>67500.08</v>
      </c>
      <c r="F1060" s="168">
        <f t="shared" si="32"/>
        <v>18810.919999999998</v>
      </c>
      <c r="G1060" s="165">
        <f t="shared" si="31"/>
        <v>0.78205651655061348</v>
      </c>
    </row>
    <row r="1061" spans="1:7" s="6" customFormat="1" x14ac:dyDescent="0.2">
      <c r="A1061" s="33"/>
      <c r="B1061" s="5">
        <v>5521</v>
      </c>
      <c r="C1061" s="49" t="s">
        <v>299</v>
      </c>
      <c r="D1061" s="101">
        <v>3600</v>
      </c>
      <c r="E1061" s="124">
        <v>2325.35</v>
      </c>
      <c r="F1061" s="168">
        <f t="shared" si="32"/>
        <v>1274.6500000000001</v>
      </c>
      <c r="G1061" s="165">
        <f t="shared" si="31"/>
        <v>0.64593055555555556</v>
      </c>
    </row>
    <row r="1062" spans="1:7" s="6" customFormat="1" x14ac:dyDescent="0.2">
      <c r="A1062" s="33" t="s">
        <v>458</v>
      </c>
      <c r="B1062" s="7" t="s">
        <v>459</v>
      </c>
      <c r="C1062" s="72"/>
      <c r="D1062" s="91">
        <f>SUM(D1063+D1070+D1074)</f>
        <v>2247</v>
      </c>
      <c r="E1062" s="126">
        <f>SUM(E1063+E1070+E1074)</f>
        <v>2836.06</v>
      </c>
      <c r="F1062" s="163">
        <f t="shared" si="32"/>
        <v>-589.05999999999995</v>
      </c>
      <c r="G1062" s="179">
        <f t="shared" si="31"/>
        <v>1.2621539830885624</v>
      </c>
    </row>
    <row r="1063" spans="1:7" s="6" customFormat="1" x14ac:dyDescent="0.2">
      <c r="A1063" s="33"/>
      <c r="B1063" s="7">
        <v>55</v>
      </c>
      <c r="C1063" s="50" t="s">
        <v>24</v>
      </c>
      <c r="D1063" s="91">
        <f t="shared" ref="D1063:E1063" si="33">SUM(D1064)</f>
        <v>1345</v>
      </c>
      <c r="E1063" s="126">
        <f t="shared" si="33"/>
        <v>1934.06</v>
      </c>
      <c r="F1063" s="163">
        <f t="shared" si="32"/>
        <v>-589.05999999999995</v>
      </c>
      <c r="G1063" s="179">
        <f t="shared" si="31"/>
        <v>1.4379628252788104</v>
      </c>
    </row>
    <row r="1064" spans="1:7" s="6" customFormat="1" x14ac:dyDescent="0.2">
      <c r="A1064" s="33"/>
      <c r="B1064" s="5">
        <v>5525</v>
      </c>
      <c r="C1064" s="49" t="s">
        <v>46</v>
      </c>
      <c r="D1064" s="92">
        <f>SUM(D1065:D1069)</f>
        <v>1345</v>
      </c>
      <c r="E1064" s="124">
        <f>SUM(E1065:E1069)</f>
        <v>1934.06</v>
      </c>
      <c r="F1064" s="168">
        <f t="shared" si="32"/>
        <v>-589.05999999999995</v>
      </c>
      <c r="G1064" s="165">
        <f t="shared" si="31"/>
        <v>1.4379628252788104</v>
      </c>
    </row>
    <row r="1065" spans="1:7" s="6" customFormat="1" ht="38.25" x14ac:dyDescent="0.2">
      <c r="A1065" s="33"/>
      <c r="B1065" s="160" t="s">
        <v>491</v>
      </c>
      <c r="C1065" s="65" t="s">
        <v>460</v>
      </c>
      <c r="D1065" s="101">
        <v>275</v>
      </c>
      <c r="E1065" s="124">
        <v>275</v>
      </c>
      <c r="F1065" s="168">
        <f t="shared" si="32"/>
        <v>0</v>
      </c>
      <c r="G1065" s="165">
        <f t="shared" si="31"/>
        <v>1</v>
      </c>
    </row>
    <row r="1066" spans="1:7" s="6" customFormat="1" ht="38.25" x14ac:dyDescent="0.2">
      <c r="A1066" s="33"/>
      <c r="B1066" s="5" t="s">
        <v>509</v>
      </c>
      <c r="C1066" s="65" t="s">
        <v>510</v>
      </c>
      <c r="D1066" s="101">
        <v>70</v>
      </c>
      <c r="E1066" s="124">
        <v>70</v>
      </c>
      <c r="F1066" s="168">
        <f t="shared" si="32"/>
        <v>0</v>
      </c>
      <c r="G1066" s="165">
        <f t="shared" si="31"/>
        <v>1</v>
      </c>
    </row>
    <row r="1067" spans="1:7" s="6" customFormat="1" ht="38.25" x14ac:dyDescent="0.2">
      <c r="A1067" s="33"/>
      <c r="B1067" s="5" t="s">
        <v>511</v>
      </c>
      <c r="C1067" s="65" t="s">
        <v>512</v>
      </c>
      <c r="D1067" s="101">
        <v>500</v>
      </c>
      <c r="E1067" s="124">
        <v>319.45999999999998</v>
      </c>
      <c r="F1067" s="168">
        <f t="shared" si="32"/>
        <v>180.54000000000002</v>
      </c>
      <c r="G1067" s="165">
        <f t="shared" si="31"/>
        <v>0.63891999999999993</v>
      </c>
    </row>
    <row r="1068" spans="1:7" s="6" customFormat="1" ht="38.25" x14ac:dyDescent="0.2">
      <c r="A1068" s="33"/>
      <c r="B1068" s="5"/>
      <c r="C1068" s="65" t="s">
        <v>513</v>
      </c>
      <c r="D1068" s="101">
        <v>500</v>
      </c>
      <c r="E1068" s="124">
        <v>400</v>
      </c>
      <c r="F1068" s="168">
        <f t="shared" si="32"/>
        <v>100</v>
      </c>
      <c r="G1068" s="165">
        <f t="shared" si="31"/>
        <v>0.8</v>
      </c>
    </row>
    <row r="1069" spans="1:7" s="6" customFormat="1" ht="25.5" x14ac:dyDescent="0.2">
      <c r="A1069" s="33"/>
      <c r="B1069" s="5" t="s">
        <v>598</v>
      </c>
      <c r="C1069" s="65" t="s">
        <v>599</v>
      </c>
      <c r="D1069" s="101">
        <v>0</v>
      </c>
      <c r="E1069" s="124">
        <v>869.6</v>
      </c>
      <c r="F1069" s="168">
        <f t="shared" si="32"/>
        <v>-869.6</v>
      </c>
      <c r="G1069" s="165" t="e">
        <f t="shared" si="31"/>
        <v>#DIV/0!</v>
      </c>
    </row>
    <row r="1070" spans="1:7" s="6" customFormat="1" x14ac:dyDescent="0.2">
      <c r="A1070" s="33"/>
      <c r="B1070" s="7">
        <v>50</v>
      </c>
      <c r="C1070" s="50" t="s">
        <v>23</v>
      </c>
      <c r="D1070" s="91">
        <f>SUM(D1071+D1073)</f>
        <v>128</v>
      </c>
      <c r="E1070" s="126">
        <f>SUM(E1071+E1073)</f>
        <v>128</v>
      </c>
      <c r="F1070" s="163">
        <f t="shared" si="32"/>
        <v>0</v>
      </c>
      <c r="G1070" s="165">
        <f t="shared" si="31"/>
        <v>1</v>
      </c>
    </row>
    <row r="1071" spans="1:7" s="6" customFormat="1" x14ac:dyDescent="0.2">
      <c r="A1071" s="33"/>
      <c r="B1071" s="5">
        <v>500</v>
      </c>
      <c r="C1071" s="49" t="s">
        <v>228</v>
      </c>
      <c r="D1071" s="92">
        <f>SUM(D1072)</f>
        <v>96</v>
      </c>
      <c r="E1071" s="124">
        <f>SUM(E1072)</f>
        <v>95.52</v>
      </c>
      <c r="F1071" s="168">
        <f t="shared" si="32"/>
        <v>0.48000000000000398</v>
      </c>
      <c r="G1071" s="165">
        <f t="shared" si="31"/>
        <v>0.995</v>
      </c>
    </row>
    <row r="1072" spans="1:7" s="6" customFormat="1" x14ac:dyDescent="0.2">
      <c r="A1072" s="33"/>
      <c r="B1072" s="5">
        <v>5005</v>
      </c>
      <c r="C1072" s="49" t="s">
        <v>282</v>
      </c>
      <c r="D1072" s="101">
        <v>96</v>
      </c>
      <c r="E1072" s="124">
        <v>95.52</v>
      </c>
      <c r="F1072" s="168">
        <f t="shared" si="32"/>
        <v>0.48000000000000398</v>
      </c>
      <c r="G1072" s="165">
        <f t="shared" si="31"/>
        <v>0.995</v>
      </c>
    </row>
    <row r="1073" spans="1:7" s="6" customFormat="1" x14ac:dyDescent="0.2">
      <c r="A1073" s="33"/>
      <c r="B1073" s="5">
        <v>506</v>
      </c>
      <c r="C1073" s="49" t="s">
        <v>229</v>
      </c>
      <c r="D1073" s="101">
        <v>32</v>
      </c>
      <c r="E1073" s="124">
        <v>32.479999999999997</v>
      </c>
      <c r="F1073" s="168">
        <f t="shared" si="32"/>
        <v>-0.47999999999999687</v>
      </c>
      <c r="G1073" s="165">
        <f t="shared" si="31"/>
        <v>1.0149999999999999</v>
      </c>
    </row>
    <row r="1074" spans="1:7" s="6" customFormat="1" x14ac:dyDescent="0.2">
      <c r="A1074" s="33"/>
      <c r="B1074" s="22">
        <v>55</v>
      </c>
      <c r="C1074" s="51" t="s">
        <v>24</v>
      </c>
      <c r="D1074" s="91">
        <f>SUM(D1075:D1076)</f>
        <v>774</v>
      </c>
      <c r="E1074" s="126">
        <f>SUM(E1075:E1076)</f>
        <v>774</v>
      </c>
      <c r="F1074" s="163">
        <f t="shared" si="32"/>
        <v>0</v>
      </c>
      <c r="G1074" s="165">
        <f t="shared" si="31"/>
        <v>1</v>
      </c>
    </row>
    <row r="1075" spans="1:7" s="6" customFormat="1" x14ac:dyDescent="0.2">
      <c r="A1075" s="33"/>
      <c r="B1075" s="5">
        <v>5503</v>
      </c>
      <c r="C1075" s="49" t="s">
        <v>26</v>
      </c>
      <c r="D1075" s="101">
        <v>15</v>
      </c>
      <c r="E1075" s="124">
        <v>14.93</v>
      </c>
      <c r="F1075" s="168">
        <f t="shared" si="32"/>
        <v>7.0000000000000284E-2</v>
      </c>
      <c r="G1075" s="165">
        <f t="shared" si="31"/>
        <v>0.99533333333333329</v>
      </c>
    </row>
    <row r="1076" spans="1:7" s="6" customFormat="1" x14ac:dyDescent="0.2">
      <c r="A1076" s="33"/>
      <c r="B1076" s="5">
        <v>5525</v>
      </c>
      <c r="C1076" s="49" t="s">
        <v>46</v>
      </c>
      <c r="D1076" s="101">
        <v>759</v>
      </c>
      <c r="E1076" s="124">
        <v>759.07</v>
      </c>
      <c r="F1076" s="168">
        <f t="shared" si="32"/>
        <v>-7.0000000000050022E-2</v>
      </c>
      <c r="G1076" s="165">
        <f t="shared" si="31"/>
        <v>1.0000922266139658</v>
      </c>
    </row>
    <row r="1077" spans="1:7" s="6" customFormat="1" ht="51" x14ac:dyDescent="0.2">
      <c r="A1077" s="33"/>
      <c r="B1077" s="5">
        <v>3</v>
      </c>
      <c r="C1077" s="65" t="s">
        <v>542</v>
      </c>
      <c r="D1077" s="101">
        <f>SUM(D1070+D1074)</f>
        <v>902</v>
      </c>
      <c r="E1077" s="161">
        <f>SUM(E1070+E1074)</f>
        <v>902</v>
      </c>
      <c r="F1077" s="168">
        <f t="shared" si="32"/>
        <v>0</v>
      </c>
      <c r="G1077" s="165">
        <f t="shared" ref="G1077:G1158" si="34">SUM(E1077/D1077)</f>
        <v>1</v>
      </c>
    </row>
    <row r="1078" spans="1:7" s="6" customFormat="1" x14ac:dyDescent="0.2">
      <c r="A1078" s="33" t="s">
        <v>83</v>
      </c>
      <c r="B1078" s="14" t="s">
        <v>450</v>
      </c>
      <c r="C1078" s="74"/>
      <c r="D1078" s="88">
        <f>SUM(D1079+D1081)</f>
        <v>5200</v>
      </c>
      <c r="E1078" s="139">
        <f>SUM(E1079+E1081)</f>
        <v>4465.17</v>
      </c>
      <c r="F1078" s="163">
        <f t="shared" si="32"/>
        <v>734.82999999999993</v>
      </c>
      <c r="G1078" s="179">
        <f t="shared" si="34"/>
        <v>0.85868653846153853</v>
      </c>
    </row>
    <row r="1079" spans="1:7" s="6" customFormat="1" ht="25.5" x14ac:dyDescent="0.2">
      <c r="A1079" s="33"/>
      <c r="B1079" s="21">
        <v>413</v>
      </c>
      <c r="C1079" s="69" t="s">
        <v>151</v>
      </c>
      <c r="D1079" s="98">
        <f>SUM(D1080)</f>
        <v>4000</v>
      </c>
      <c r="E1079" s="143">
        <f>SUM(E1080)</f>
        <v>3920</v>
      </c>
      <c r="F1079" s="163">
        <f t="shared" si="32"/>
        <v>80</v>
      </c>
      <c r="G1079" s="179">
        <f t="shared" si="34"/>
        <v>0.98</v>
      </c>
    </row>
    <row r="1080" spans="1:7" s="6" customFormat="1" x14ac:dyDescent="0.2">
      <c r="A1080" s="33"/>
      <c r="B1080" s="19">
        <v>4134</v>
      </c>
      <c r="C1080" s="67" t="s">
        <v>259</v>
      </c>
      <c r="D1080" s="99">
        <v>4000</v>
      </c>
      <c r="E1080" s="124">
        <v>3920</v>
      </c>
      <c r="F1080" s="168">
        <f t="shared" si="32"/>
        <v>80</v>
      </c>
      <c r="G1080" s="165">
        <f t="shared" si="34"/>
        <v>0.98</v>
      </c>
    </row>
    <row r="1081" spans="1:7" s="6" customFormat="1" x14ac:dyDescent="0.2">
      <c r="A1081" s="33"/>
      <c r="B1081" s="22">
        <v>55</v>
      </c>
      <c r="C1081" s="51" t="s">
        <v>24</v>
      </c>
      <c r="D1081" s="100">
        <f>SUM(D1082)</f>
        <v>1200</v>
      </c>
      <c r="E1081" s="142">
        <f>SUM(E1082)</f>
        <v>545.17000000000007</v>
      </c>
      <c r="F1081" s="163">
        <f t="shared" si="32"/>
        <v>654.82999999999993</v>
      </c>
      <c r="G1081" s="179">
        <f t="shared" si="34"/>
        <v>0.45430833333333337</v>
      </c>
    </row>
    <row r="1082" spans="1:7" s="6" customFormat="1" x14ac:dyDescent="0.2">
      <c r="A1082" s="33"/>
      <c r="B1082" s="5">
        <v>5525</v>
      </c>
      <c r="C1082" s="49" t="s">
        <v>46</v>
      </c>
      <c r="D1082" s="101">
        <f>SUM(D1083:D1085)</f>
        <v>1200</v>
      </c>
      <c r="E1082" s="161">
        <f>SUM(E1083:E1085)</f>
        <v>545.17000000000007</v>
      </c>
      <c r="F1082" s="168">
        <f t="shared" si="32"/>
        <v>654.82999999999993</v>
      </c>
      <c r="G1082" s="165">
        <f t="shared" si="34"/>
        <v>0.45430833333333337</v>
      </c>
    </row>
    <row r="1083" spans="1:7" s="6" customFormat="1" x14ac:dyDescent="0.2">
      <c r="A1083" s="33"/>
      <c r="B1083" s="22"/>
      <c r="C1083" s="67" t="s">
        <v>2</v>
      </c>
      <c r="D1083" s="101">
        <v>900</v>
      </c>
      <c r="E1083" s="124">
        <v>465.6</v>
      </c>
      <c r="F1083" s="168">
        <f t="shared" si="32"/>
        <v>434.4</v>
      </c>
      <c r="G1083" s="165">
        <f t="shared" si="34"/>
        <v>0.51733333333333331</v>
      </c>
    </row>
    <row r="1084" spans="1:7" s="6" customFormat="1" x14ac:dyDescent="0.2">
      <c r="A1084" s="33"/>
      <c r="B1084" s="22"/>
      <c r="C1084" s="67" t="s">
        <v>453</v>
      </c>
      <c r="D1084" s="101">
        <v>300</v>
      </c>
      <c r="E1084" s="124">
        <v>0</v>
      </c>
      <c r="F1084" s="168">
        <f t="shared" si="32"/>
        <v>300</v>
      </c>
      <c r="G1084" s="165">
        <f t="shared" si="34"/>
        <v>0</v>
      </c>
    </row>
    <row r="1085" spans="1:7" s="6" customFormat="1" ht="26.25" thickBot="1" x14ac:dyDescent="0.25">
      <c r="A1085" s="33"/>
      <c r="B1085" s="22"/>
      <c r="C1085" s="214" t="s">
        <v>543</v>
      </c>
      <c r="D1085" s="101">
        <v>0</v>
      </c>
      <c r="E1085" s="124">
        <v>79.569999999999993</v>
      </c>
      <c r="F1085" s="168">
        <f t="shared" si="32"/>
        <v>-79.569999999999993</v>
      </c>
      <c r="G1085" s="165"/>
    </row>
    <row r="1086" spans="1:7" ht="13.5" thickBot="1" x14ac:dyDescent="0.25">
      <c r="A1086" s="44" t="s">
        <v>84</v>
      </c>
      <c r="B1086" s="4" t="s">
        <v>182</v>
      </c>
      <c r="C1086" s="183"/>
      <c r="D1086" s="112">
        <f>SUM(D1087+D1096+D1111+D1126+D1159+D1164+D1168+D1176)</f>
        <v>506699</v>
      </c>
      <c r="E1086" s="138">
        <f>SUM(E1087+E1096+E1111+E1126+E1159+E1164+E1168+E1176)</f>
        <v>370395.18000000005</v>
      </c>
      <c r="F1086" s="177">
        <f t="shared" si="32"/>
        <v>136303.81999999995</v>
      </c>
      <c r="G1086" s="175">
        <f t="shared" si="34"/>
        <v>0.73099646930426165</v>
      </c>
    </row>
    <row r="1087" spans="1:7" s="6" customFormat="1" x14ac:dyDescent="0.2">
      <c r="A1087" s="193" t="s">
        <v>100</v>
      </c>
      <c r="B1087" s="194" t="s">
        <v>183</v>
      </c>
      <c r="C1087" s="199"/>
      <c r="D1087" s="200">
        <f>SUM(D1088+D1091+D1094)</f>
        <v>62191</v>
      </c>
      <c r="E1087" s="201">
        <f>SUM(E1088+E1091+E1094)</f>
        <v>50788.41</v>
      </c>
      <c r="F1087" s="202">
        <f t="shared" si="32"/>
        <v>11402.589999999997</v>
      </c>
      <c r="G1087" s="203">
        <f t="shared" si="34"/>
        <v>0.81665208792268984</v>
      </c>
    </row>
    <row r="1088" spans="1:7" s="6" customFormat="1" ht="25.5" x14ac:dyDescent="0.2">
      <c r="A1088" s="33"/>
      <c r="B1088" s="21">
        <v>413</v>
      </c>
      <c r="C1088" s="69" t="s">
        <v>151</v>
      </c>
      <c r="D1088" s="98">
        <f>SUM(D1089:D1090)</f>
        <v>55791</v>
      </c>
      <c r="E1088" s="143">
        <f>SUM(E1089:E1090)</f>
        <v>45997.46</v>
      </c>
      <c r="F1088" s="163">
        <f t="shared" si="32"/>
        <v>9793.5400000000009</v>
      </c>
      <c r="G1088" s="179">
        <f t="shared" si="34"/>
        <v>0.8244602175978204</v>
      </c>
    </row>
    <row r="1089" spans="1:7" x14ac:dyDescent="0.2">
      <c r="A1089" s="35"/>
      <c r="B1089" s="19">
        <v>4133</v>
      </c>
      <c r="C1089" s="67" t="s">
        <v>101</v>
      </c>
      <c r="D1089" s="99">
        <v>36736</v>
      </c>
      <c r="E1089" s="124">
        <v>30898.48</v>
      </c>
      <c r="F1089" s="168">
        <f t="shared" si="32"/>
        <v>5837.52</v>
      </c>
      <c r="G1089" s="165">
        <f t="shared" si="34"/>
        <v>0.84109538327526134</v>
      </c>
    </row>
    <row r="1090" spans="1:7" x14ac:dyDescent="0.2">
      <c r="A1090" s="35"/>
      <c r="B1090" s="19">
        <v>4137</v>
      </c>
      <c r="C1090" s="67" t="s">
        <v>13</v>
      </c>
      <c r="D1090" s="99">
        <v>19055</v>
      </c>
      <c r="E1090" s="124">
        <v>15098.98</v>
      </c>
      <c r="F1090" s="168">
        <f t="shared" si="32"/>
        <v>3956.0200000000004</v>
      </c>
      <c r="G1090" s="165">
        <f t="shared" si="34"/>
        <v>0.79238939910784567</v>
      </c>
    </row>
    <row r="1091" spans="1:7" s="6" customFormat="1" x14ac:dyDescent="0.2">
      <c r="A1091" s="33"/>
      <c r="B1091" s="22">
        <v>55</v>
      </c>
      <c r="C1091" s="51" t="s">
        <v>24</v>
      </c>
      <c r="D1091" s="100">
        <f>SUM(D1092:D1093)</f>
        <v>6400</v>
      </c>
      <c r="E1091" s="142">
        <f>SUM(E1092:E1093)</f>
        <v>4770.9500000000007</v>
      </c>
      <c r="F1091" s="163">
        <f t="shared" si="32"/>
        <v>1629.0499999999993</v>
      </c>
      <c r="G1091" s="179">
        <f t="shared" si="34"/>
        <v>0.74546093750000009</v>
      </c>
    </row>
    <row r="1092" spans="1:7" x14ac:dyDescent="0.2">
      <c r="A1092" s="35"/>
      <c r="B1092" s="5">
        <v>5513</v>
      </c>
      <c r="C1092" s="49" t="s">
        <v>28</v>
      </c>
      <c r="D1092" s="101">
        <v>400</v>
      </c>
      <c r="E1092" s="124">
        <v>311.18</v>
      </c>
      <c r="F1092" s="168">
        <f t="shared" si="32"/>
        <v>88.82</v>
      </c>
      <c r="G1092" s="165">
        <f t="shared" si="34"/>
        <v>0.77795000000000003</v>
      </c>
    </row>
    <row r="1093" spans="1:7" x14ac:dyDescent="0.2">
      <c r="A1093" s="35"/>
      <c r="B1093" s="20">
        <v>5526</v>
      </c>
      <c r="C1093" s="54" t="s">
        <v>8</v>
      </c>
      <c r="D1093" s="101">
        <v>6000</v>
      </c>
      <c r="E1093" s="124">
        <v>4459.7700000000004</v>
      </c>
      <c r="F1093" s="168">
        <f t="shared" si="32"/>
        <v>1540.2299999999996</v>
      </c>
      <c r="G1093" s="165">
        <f t="shared" si="34"/>
        <v>0.74329500000000004</v>
      </c>
    </row>
    <row r="1094" spans="1:7" x14ac:dyDescent="0.2">
      <c r="A1094" s="35"/>
      <c r="B1094" s="22">
        <v>60</v>
      </c>
      <c r="C1094" s="51" t="s">
        <v>90</v>
      </c>
      <c r="D1094" s="100">
        <f>SUM(D1095)</f>
        <v>0</v>
      </c>
      <c r="E1094" s="142">
        <f>SUM(E1095)</f>
        <v>20</v>
      </c>
      <c r="F1094" s="163">
        <f t="shared" si="32"/>
        <v>-20</v>
      </c>
      <c r="G1094" s="165"/>
    </row>
    <row r="1095" spans="1:7" x14ac:dyDescent="0.2">
      <c r="A1095" s="35"/>
      <c r="B1095" s="20">
        <v>601</v>
      </c>
      <c r="C1095" s="54" t="s">
        <v>233</v>
      </c>
      <c r="D1095" s="101">
        <v>0</v>
      </c>
      <c r="E1095" s="124">
        <v>20</v>
      </c>
      <c r="F1095" s="168">
        <f t="shared" si="32"/>
        <v>-20</v>
      </c>
      <c r="G1095" s="165"/>
    </row>
    <row r="1096" spans="1:7" s="6" customFormat="1" x14ac:dyDescent="0.2">
      <c r="A1096" s="33" t="s">
        <v>85</v>
      </c>
      <c r="B1096" s="7" t="s">
        <v>451</v>
      </c>
      <c r="C1096" s="72"/>
      <c r="D1096" s="100">
        <f>SUM(D1097+D1100)</f>
        <v>84807</v>
      </c>
      <c r="E1096" s="142">
        <f>SUM(E1097+E1100)</f>
        <v>75006.880000000005</v>
      </c>
      <c r="F1096" s="163">
        <f t="shared" si="32"/>
        <v>9800.1199999999953</v>
      </c>
      <c r="G1096" s="179">
        <f t="shared" si="34"/>
        <v>0.88444208614854913</v>
      </c>
    </row>
    <row r="1097" spans="1:7" s="6" customFormat="1" x14ac:dyDescent="0.2">
      <c r="A1097" s="33" t="s">
        <v>85</v>
      </c>
      <c r="B1097" s="7" t="s">
        <v>184</v>
      </c>
      <c r="C1097" s="72"/>
      <c r="D1097" s="88">
        <f>SUM(D1098)</f>
        <v>60032</v>
      </c>
      <c r="E1097" s="139">
        <f>SUM(E1098)</f>
        <v>55757.59</v>
      </c>
      <c r="F1097" s="163">
        <f t="shared" si="32"/>
        <v>4274.4100000000035</v>
      </c>
      <c r="G1097" s="179">
        <f t="shared" si="34"/>
        <v>0.92879780783582089</v>
      </c>
    </row>
    <row r="1098" spans="1:7" s="6" customFormat="1" x14ac:dyDescent="0.2">
      <c r="A1098" s="33"/>
      <c r="B1098" s="22">
        <v>55</v>
      </c>
      <c r="C1098" s="51" t="s">
        <v>24</v>
      </c>
      <c r="D1098" s="100">
        <f>SUM(D1099)</f>
        <v>60032</v>
      </c>
      <c r="E1098" s="142">
        <f>SUM(E1099)</f>
        <v>55757.59</v>
      </c>
      <c r="F1098" s="163">
        <f t="shared" si="32"/>
        <v>4274.4100000000035</v>
      </c>
      <c r="G1098" s="179">
        <f t="shared" si="34"/>
        <v>0.92879780783582089</v>
      </c>
    </row>
    <row r="1099" spans="1:7" s="6" customFormat="1" x14ac:dyDescent="0.2">
      <c r="A1099" s="33"/>
      <c r="B1099" s="20">
        <v>5526</v>
      </c>
      <c r="C1099" s="54" t="s">
        <v>8</v>
      </c>
      <c r="D1099" s="101">
        <v>60032</v>
      </c>
      <c r="E1099" s="124">
        <v>55757.59</v>
      </c>
      <c r="F1099" s="168">
        <f t="shared" si="32"/>
        <v>4274.4100000000035</v>
      </c>
      <c r="G1099" s="165">
        <f t="shared" si="34"/>
        <v>0.92879780783582089</v>
      </c>
    </row>
    <row r="1100" spans="1:7" x14ac:dyDescent="0.2">
      <c r="A1100" s="33" t="s">
        <v>85</v>
      </c>
      <c r="B1100" s="7" t="s">
        <v>304</v>
      </c>
      <c r="C1100" s="72"/>
      <c r="D1100" s="88">
        <f>SUM(D1101+D1105)</f>
        <v>24775</v>
      </c>
      <c r="E1100" s="139">
        <f>SUM(E1101+E1105)</f>
        <v>19249.29</v>
      </c>
      <c r="F1100" s="163">
        <f t="shared" si="32"/>
        <v>5525.7099999999991</v>
      </c>
      <c r="G1100" s="179">
        <f t="shared" si="34"/>
        <v>0.77696427850655903</v>
      </c>
    </row>
    <row r="1101" spans="1:7" s="6" customFormat="1" x14ac:dyDescent="0.2">
      <c r="A1101" s="33"/>
      <c r="B1101" s="7">
        <v>50</v>
      </c>
      <c r="C1101" s="50" t="s">
        <v>23</v>
      </c>
      <c r="D1101" s="88">
        <f>SUM(D1102+D1104)</f>
        <v>13225</v>
      </c>
      <c r="E1101" s="139">
        <f>SUM(E1102+E1104)</f>
        <v>10844.15</v>
      </c>
      <c r="F1101" s="163">
        <f t="shared" si="32"/>
        <v>2380.8500000000004</v>
      </c>
      <c r="G1101" s="179">
        <f t="shared" si="34"/>
        <v>0.8199735349716446</v>
      </c>
    </row>
    <row r="1102" spans="1:7" s="6" customFormat="1" x14ac:dyDescent="0.2">
      <c r="A1102" s="33"/>
      <c r="B1102" s="5">
        <v>500</v>
      </c>
      <c r="C1102" s="49" t="s">
        <v>228</v>
      </c>
      <c r="D1102" s="87">
        <f>SUM(D1103)</f>
        <v>9870</v>
      </c>
      <c r="E1102" s="149">
        <f>SUM(E1103)</f>
        <v>8090.59</v>
      </c>
      <c r="F1102" s="168">
        <f t="shared" si="32"/>
        <v>1779.4099999999999</v>
      </c>
      <c r="G1102" s="165">
        <f t="shared" si="34"/>
        <v>0.81971529888551165</v>
      </c>
    </row>
    <row r="1103" spans="1:7" s="6" customFormat="1" x14ac:dyDescent="0.2">
      <c r="A1103" s="33"/>
      <c r="B1103" s="5">
        <v>5002</v>
      </c>
      <c r="C1103" s="49" t="s">
        <v>236</v>
      </c>
      <c r="D1103" s="87">
        <v>9870</v>
      </c>
      <c r="E1103" s="124">
        <v>8090.59</v>
      </c>
      <c r="F1103" s="168">
        <f t="shared" si="32"/>
        <v>1779.4099999999999</v>
      </c>
      <c r="G1103" s="165">
        <f t="shared" si="34"/>
        <v>0.81971529888551165</v>
      </c>
    </row>
    <row r="1104" spans="1:7" s="6" customFormat="1" x14ac:dyDescent="0.2">
      <c r="A1104" s="33"/>
      <c r="B1104" s="5">
        <v>506</v>
      </c>
      <c r="C1104" s="49" t="s">
        <v>229</v>
      </c>
      <c r="D1104" s="87">
        <v>3355</v>
      </c>
      <c r="E1104" s="124">
        <v>2753.56</v>
      </c>
      <c r="F1104" s="168">
        <f t="shared" si="32"/>
        <v>601.44000000000005</v>
      </c>
      <c r="G1104" s="165">
        <f t="shared" si="34"/>
        <v>0.82073323397913556</v>
      </c>
    </row>
    <row r="1105" spans="1:7" s="6" customFormat="1" x14ac:dyDescent="0.2">
      <c r="A1105" s="33"/>
      <c r="B1105" s="22">
        <v>55</v>
      </c>
      <c r="C1105" s="51" t="s">
        <v>24</v>
      </c>
      <c r="D1105" s="100">
        <f>SUM(D1106:D1110)</f>
        <v>11550</v>
      </c>
      <c r="E1105" s="142">
        <f>SUM(E1106:E1110)</f>
        <v>8405.1400000000012</v>
      </c>
      <c r="F1105" s="163">
        <f t="shared" si="32"/>
        <v>3144.8599999999988</v>
      </c>
      <c r="G1105" s="179">
        <f t="shared" si="34"/>
        <v>0.72771774891774899</v>
      </c>
    </row>
    <row r="1106" spans="1:7" s="6" customFormat="1" x14ac:dyDescent="0.2">
      <c r="A1106" s="33"/>
      <c r="B1106" s="5">
        <v>5500</v>
      </c>
      <c r="C1106" s="49" t="s">
        <v>25</v>
      </c>
      <c r="D1106" s="101">
        <v>290</v>
      </c>
      <c r="E1106" s="124">
        <v>565.01</v>
      </c>
      <c r="F1106" s="168">
        <f t="shared" si="32"/>
        <v>-275.01</v>
      </c>
      <c r="G1106" s="165">
        <f t="shared" si="34"/>
        <v>1.9483103448275862</v>
      </c>
    </row>
    <row r="1107" spans="1:7" s="6" customFormat="1" x14ac:dyDescent="0.2">
      <c r="A1107" s="33"/>
      <c r="B1107" s="5">
        <v>5504</v>
      </c>
      <c r="C1107" s="49" t="s">
        <v>27</v>
      </c>
      <c r="D1107" s="101">
        <v>0</v>
      </c>
      <c r="E1107" s="124">
        <v>14.29</v>
      </c>
      <c r="F1107" s="168">
        <f t="shared" si="32"/>
        <v>-14.29</v>
      </c>
      <c r="G1107" s="165"/>
    </row>
    <row r="1108" spans="1:7" s="6" customFormat="1" ht="25.5" x14ac:dyDescent="0.2">
      <c r="A1108" s="210" t="s">
        <v>600</v>
      </c>
      <c r="B1108" s="5">
        <v>5511</v>
      </c>
      <c r="C1108" s="49" t="s">
        <v>230</v>
      </c>
      <c r="D1108" s="101">
        <v>9690</v>
      </c>
      <c r="E1108" s="124">
        <v>7523.72</v>
      </c>
      <c r="F1108" s="168">
        <f t="shared" si="32"/>
        <v>2166.2799999999997</v>
      </c>
      <c r="G1108" s="165">
        <f t="shared" si="34"/>
        <v>0.77644169246646033</v>
      </c>
    </row>
    <row r="1109" spans="1:7" s="6" customFormat="1" x14ac:dyDescent="0.2">
      <c r="A1109" s="33"/>
      <c r="B1109" s="5">
        <v>5514</v>
      </c>
      <c r="C1109" s="49" t="s">
        <v>231</v>
      </c>
      <c r="D1109" s="101">
        <v>770</v>
      </c>
      <c r="E1109" s="124">
        <v>164.12</v>
      </c>
      <c r="F1109" s="168">
        <f t="shared" si="32"/>
        <v>605.88</v>
      </c>
      <c r="G1109" s="165">
        <f t="shared" si="34"/>
        <v>0.21314285714285716</v>
      </c>
    </row>
    <row r="1110" spans="1:7" s="6" customFormat="1" x14ac:dyDescent="0.2">
      <c r="A1110" s="33"/>
      <c r="B1110" s="5">
        <v>5515</v>
      </c>
      <c r="C1110" s="49" t="s">
        <v>29</v>
      </c>
      <c r="D1110" s="101">
        <v>800</v>
      </c>
      <c r="E1110" s="124">
        <v>138</v>
      </c>
      <c r="F1110" s="168">
        <f t="shared" si="32"/>
        <v>662</v>
      </c>
      <c r="G1110" s="165">
        <f t="shared" si="34"/>
        <v>0.17249999999999999</v>
      </c>
    </row>
    <row r="1111" spans="1:7" s="6" customFormat="1" x14ac:dyDescent="0.2">
      <c r="A1111" s="33" t="s">
        <v>86</v>
      </c>
      <c r="B1111" s="7" t="s">
        <v>185</v>
      </c>
      <c r="C1111" s="72"/>
      <c r="D1111" s="88">
        <f>SUM(D1112+D1114+D1118)</f>
        <v>45993</v>
      </c>
      <c r="E1111" s="139">
        <f>SUM(E1112+E1114+E1118)</f>
        <v>37126.94</v>
      </c>
      <c r="F1111" s="163">
        <f t="shared" ref="F1111:F1178" si="35">SUM(D1111-E1111)</f>
        <v>8866.0599999999977</v>
      </c>
      <c r="G1111" s="179">
        <f t="shared" si="34"/>
        <v>0.8072302306872785</v>
      </c>
    </row>
    <row r="1112" spans="1:7" s="6" customFormat="1" ht="25.5" x14ac:dyDescent="0.2">
      <c r="A1112" s="33"/>
      <c r="B1112" s="21">
        <v>413</v>
      </c>
      <c r="C1112" s="69" t="s">
        <v>151</v>
      </c>
      <c r="D1112" s="98">
        <f>SUM(D1113)</f>
        <v>8346</v>
      </c>
      <c r="E1112" s="143">
        <f>SUM(E1113)</f>
        <v>8185.94</v>
      </c>
      <c r="F1112" s="163">
        <f t="shared" si="35"/>
        <v>160.0600000000004</v>
      </c>
      <c r="G1112" s="179">
        <f t="shared" si="34"/>
        <v>0.98082195063503474</v>
      </c>
    </row>
    <row r="1113" spans="1:7" ht="25.5" x14ac:dyDescent="0.2">
      <c r="A1113" s="35"/>
      <c r="B1113" s="19">
        <v>4138</v>
      </c>
      <c r="C1113" s="67" t="s">
        <v>99</v>
      </c>
      <c r="D1113" s="99">
        <v>8346</v>
      </c>
      <c r="E1113" s="124">
        <v>8185.94</v>
      </c>
      <c r="F1113" s="168">
        <f t="shared" si="35"/>
        <v>160.0600000000004</v>
      </c>
      <c r="G1113" s="165">
        <f t="shared" si="34"/>
        <v>0.98082195063503474</v>
      </c>
    </row>
    <row r="1114" spans="1:7" s="6" customFormat="1" x14ac:dyDescent="0.2">
      <c r="A1114" s="33"/>
      <c r="B1114" s="7">
        <v>50</v>
      </c>
      <c r="C1114" s="50" t="s">
        <v>23</v>
      </c>
      <c r="D1114" s="88">
        <f>SUM(D1115+D1117)</f>
        <v>30024</v>
      </c>
      <c r="E1114" s="139">
        <f>SUM(E1115+E1117)</f>
        <v>26263</v>
      </c>
      <c r="F1114" s="163">
        <f t="shared" si="35"/>
        <v>3761</v>
      </c>
      <c r="G1114" s="179">
        <f t="shared" si="34"/>
        <v>0.87473354649613644</v>
      </c>
    </row>
    <row r="1115" spans="1:7" s="6" customFormat="1" x14ac:dyDescent="0.2">
      <c r="A1115" s="33"/>
      <c r="B1115" s="5">
        <v>500</v>
      </c>
      <c r="C1115" s="49" t="s">
        <v>228</v>
      </c>
      <c r="D1115" s="87">
        <f>SUM(D1116)</f>
        <v>22406</v>
      </c>
      <c r="E1115" s="149">
        <f>SUM(E1116)</f>
        <v>19605.88</v>
      </c>
      <c r="F1115" s="168">
        <f t="shared" si="35"/>
        <v>2800.119999999999</v>
      </c>
      <c r="G1115" s="165">
        <f t="shared" si="34"/>
        <v>0.87502811746853526</v>
      </c>
    </row>
    <row r="1116" spans="1:7" s="6" customFormat="1" x14ac:dyDescent="0.2">
      <c r="A1116" s="33"/>
      <c r="B1116" s="5">
        <v>5002</v>
      </c>
      <c r="C1116" s="49" t="s">
        <v>236</v>
      </c>
      <c r="D1116" s="87">
        <v>22406</v>
      </c>
      <c r="E1116" s="124">
        <v>19605.88</v>
      </c>
      <c r="F1116" s="168">
        <f t="shared" si="35"/>
        <v>2800.119999999999</v>
      </c>
      <c r="G1116" s="165">
        <f t="shared" si="34"/>
        <v>0.87502811746853526</v>
      </c>
    </row>
    <row r="1117" spans="1:7" s="6" customFormat="1" x14ac:dyDescent="0.2">
      <c r="A1117" s="33"/>
      <c r="B1117" s="5">
        <v>506</v>
      </c>
      <c r="C1117" s="49" t="s">
        <v>229</v>
      </c>
      <c r="D1117" s="87">
        <v>7618</v>
      </c>
      <c r="E1117" s="124">
        <v>6657.12</v>
      </c>
      <c r="F1117" s="168">
        <f t="shared" si="35"/>
        <v>960.88000000000011</v>
      </c>
      <c r="G1117" s="165">
        <f t="shared" si="34"/>
        <v>0.87386715673405091</v>
      </c>
    </row>
    <row r="1118" spans="1:7" s="6" customFormat="1" x14ac:dyDescent="0.2">
      <c r="A1118" s="33"/>
      <c r="B1118" s="22">
        <v>55</v>
      </c>
      <c r="C1118" s="51" t="s">
        <v>24</v>
      </c>
      <c r="D1118" s="100">
        <f>SUM(D1119:D1125)</f>
        <v>7623</v>
      </c>
      <c r="E1118" s="142">
        <f>SUM(E1119:E1125)</f>
        <v>2678</v>
      </c>
      <c r="F1118" s="163">
        <f t="shared" si="35"/>
        <v>4945</v>
      </c>
      <c r="G1118" s="179">
        <f t="shared" si="34"/>
        <v>0.35130526039616949</v>
      </c>
    </row>
    <row r="1119" spans="1:7" s="6" customFormat="1" x14ac:dyDescent="0.2">
      <c r="A1119" s="33"/>
      <c r="B1119" s="5">
        <v>5500</v>
      </c>
      <c r="C1119" s="49" t="s">
        <v>25</v>
      </c>
      <c r="D1119" s="101">
        <v>324</v>
      </c>
      <c r="E1119" s="124">
        <v>65</v>
      </c>
      <c r="F1119" s="168">
        <f t="shared" si="35"/>
        <v>259</v>
      </c>
      <c r="G1119" s="165">
        <f t="shared" si="34"/>
        <v>0.20061728395061729</v>
      </c>
    </row>
    <row r="1120" spans="1:7" s="6" customFormat="1" x14ac:dyDescent="0.2">
      <c r="A1120" s="33"/>
      <c r="B1120" s="5">
        <v>5503</v>
      </c>
      <c r="C1120" s="49" t="s">
        <v>26</v>
      </c>
      <c r="D1120" s="101">
        <v>30</v>
      </c>
      <c r="E1120" s="124">
        <v>0</v>
      </c>
      <c r="F1120" s="168">
        <f t="shared" si="35"/>
        <v>30</v>
      </c>
      <c r="G1120" s="165">
        <f t="shared" si="34"/>
        <v>0</v>
      </c>
    </row>
    <row r="1121" spans="1:7" x14ac:dyDescent="0.2">
      <c r="A1121" s="35"/>
      <c r="B1121" s="20">
        <v>5504</v>
      </c>
      <c r="C1121" s="54" t="s">
        <v>27</v>
      </c>
      <c r="D1121" s="101">
        <v>132</v>
      </c>
      <c r="E1121" s="124">
        <v>0</v>
      </c>
      <c r="F1121" s="168">
        <f t="shared" si="35"/>
        <v>132</v>
      </c>
      <c r="G1121" s="165">
        <f t="shared" si="34"/>
        <v>0</v>
      </c>
    </row>
    <row r="1122" spans="1:7" x14ac:dyDescent="0.2">
      <c r="A1122" s="35"/>
      <c r="B1122" s="20">
        <v>5513</v>
      </c>
      <c r="C1122" s="54" t="s">
        <v>28</v>
      </c>
      <c r="D1122" s="101">
        <v>1500</v>
      </c>
      <c r="E1122" s="124">
        <v>1009.96</v>
      </c>
      <c r="F1122" s="168">
        <f t="shared" si="35"/>
        <v>490.03999999999996</v>
      </c>
      <c r="G1122" s="165">
        <f t="shared" si="34"/>
        <v>0.67330666666666672</v>
      </c>
    </row>
    <row r="1123" spans="1:7" x14ac:dyDescent="0.2">
      <c r="A1123" s="35"/>
      <c r="B1123" s="20">
        <v>5515</v>
      </c>
      <c r="C1123" s="54" t="s">
        <v>29</v>
      </c>
      <c r="D1123" s="101">
        <v>640</v>
      </c>
      <c r="E1123" s="124">
        <v>28.31</v>
      </c>
      <c r="F1123" s="168">
        <f t="shared" si="35"/>
        <v>611.69000000000005</v>
      </c>
      <c r="G1123" s="165">
        <f t="shared" si="34"/>
        <v>4.4234374999999999E-2</v>
      </c>
    </row>
    <row r="1124" spans="1:7" x14ac:dyDescent="0.2">
      <c r="A1124" s="35"/>
      <c r="B1124" s="5">
        <v>5525</v>
      </c>
      <c r="C1124" s="49" t="s">
        <v>46</v>
      </c>
      <c r="D1124" s="101">
        <v>1417</v>
      </c>
      <c r="E1124" s="124">
        <v>0</v>
      </c>
      <c r="F1124" s="168">
        <f t="shared" si="35"/>
        <v>1417</v>
      </c>
      <c r="G1124" s="165">
        <f t="shared" si="34"/>
        <v>0</v>
      </c>
    </row>
    <row r="1125" spans="1:7" x14ac:dyDescent="0.2">
      <c r="A1125" s="35"/>
      <c r="B1125" s="20">
        <v>5526</v>
      </c>
      <c r="C1125" s="54" t="s">
        <v>8</v>
      </c>
      <c r="D1125" s="101">
        <v>3580</v>
      </c>
      <c r="E1125" s="124">
        <v>1574.73</v>
      </c>
      <c r="F1125" s="168">
        <f t="shared" si="35"/>
        <v>2005.27</v>
      </c>
      <c r="G1125" s="165">
        <f t="shared" si="34"/>
        <v>0.43986871508379888</v>
      </c>
    </row>
    <row r="1126" spans="1:7" s="6" customFormat="1" x14ac:dyDescent="0.2">
      <c r="A1126" s="33" t="s">
        <v>87</v>
      </c>
      <c r="B1126" s="7" t="s">
        <v>452</v>
      </c>
      <c r="C1126" s="72"/>
      <c r="D1126" s="100">
        <f>SUM(D1127+D1139+D1146+D1149)</f>
        <v>114625</v>
      </c>
      <c r="E1126" s="142">
        <f>SUM(E1127+E1139+E1146+E1149)</f>
        <v>68659.53</v>
      </c>
      <c r="F1126" s="163">
        <f t="shared" si="35"/>
        <v>45965.47</v>
      </c>
      <c r="G1126" s="179">
        <f t="shared" si="34"/>
        <v>0.59899262813522358</v>
      </c>
    </row>
    <row r="1127" spans="1:7" s="6" customFormat="1" x14ac:dyDescent="0.2">
      <c r="A1127" s="33" t="s">
        <v>87</v>
      </c>
      <c r="B1127" s="7" t="s">
        <v>186</v>
      </c>
      <c r="C1127" s="72"/>
      <c r="D1127" s="88">
        <f>SUM(D1128+D1131+D1135)</f>
        <v>63482</v>
      </c>
      <c r="E1127" s="139">
        <f>SUM(E1128+E1131+E1135)</f>
        <v>52168.119999999995</v>
      </c>
      <c r="F1127" s="163">
        <f t="shared" si="35"/>
        <v>11313.880000000005</v>
      </c>
      <c r="G1127" s="179">
        <f t="shared" si="34"/>
        <v>0.82177814183548081</v>
      </c>
    </row>
    <row r="1128" spans="1:7" s="6" customFormat="1" ht="25.5" x14ac:dyDescent="0.2">
      <c r="A1128" s="33"/>
      <c r="B1128" s="21">
        <v>413</v>
      </c>
      <c r="C1128" s="69" t="s">
        <v>151</v>
      </c>
      <c r="D1128" s="98">
        <f>SUM(D1129:D1130)</f>
        <v>41300</v>
      </c>
      <c r="E1128" s="143">
        <f>SUM(E1129:E1130)</f>
        <v>39651.35</v>
      </c>
      <c r="F1128" s="163">
        <f t="shared" si="35"/>
        <v>1648.6500000000015</v>
      </c>
      <c r="G1128" s="179">
        <f t="shared" si="34"/>
        <v>0.96008111380145278</v>
      </c>
    </row>
    <row r="1129" spans="1:7" x14ac:dyDescent="0.2">
      <c r="A1129" s="35"/>
      <c r="B1129" s="19">
        <v>4130</v>
      </c>
      <c r="C1129" s="67" t="s">
        <v>34</v>
      </c>
      <c r="D1129" s="99">
        <v>24500</v>
      </c>
      <c r="E1129" s="124">
        <v>21487.48</v>
      </c>
      <c r="F1129" s="168">
        <f t="shared" si="35"/>
        <v>3012.5200000000004</v>
      </c>
      <c r="G1129" s="165">
        <f t="shared" si="34"/>
        <v>0.87703999999999993</v>
      </c>
    </row>
    <row r="1130" spans="1:7" x14ac:dyDescent="0.2">
      <c r="A1130" s="35"/>
      <c r="B1130" s="19">
        <v>4134</v>
      </c>
      <c r="C1130" s="67" t="s">
        <v>259</v>
      </c>
      <c r="D1130" s="99">
        <v>16800</v>
      </c>
      <c r="E1130" s="124">
        <v>18163.87</v>
      </c>
      <c r="F1130" s="168">
        <f t="shared" si="35"/>
        <v>-1363.869999999999</v>
      </c>
      <c r="G1130" s="165">
        <f t="shared" si="34"/>
        <v>1.0811827380952381</v>
      </c>
    </row>
    <row r="1131" spans="1:7" x14ac:dyDescent="0.2">
      <c r="A1131" s="35"/>
      <c r="B1131" s="7">
        <v>50</v>
      </c>
      <c r="C1131" s="50" t="s">
        <v>23</v>
      </c>
      <c r="D1131" s="91">
        <f>SUM(D1132+D1134)</f>
        <v>11135</v>
      </c>
      <c r="E1131" s="126">
        <f>SUM(E1132+E1134)</f>
        <v>3689.77</v>
      </c>
      <c r="F1131" s="163">
        <f t="shared" si="35"/>
        <v>7445.23</v>
      </c>
      <c r="G1131" s="179">
        <f t="shared" si="34"/>
        <v>0.3313668612483161</v>
      </c>
    </row>
    <row r="1132" spans="1:7" x14ac:dyDescent="0.2">
      <c r="A1132" s="35"/>
      <c r="B1132" s="5">
        <v>500</v>
      </c>
      <c r="C1132" s="49" t="s">
        <v>228</v>
      </c>
      <c r="D1132" s="92">
        <f>SUM(D1133)</f>
        <v>8310</v>
      </c>
      <c r="E1132" s="124">
        <f>SUM(E1133)</f>
        <v>3031.87</v>
      </c>
      <c r="F1132" s="168">
        <f t="shared" si="35"/>
        <v>5278.13</v>
      </c>
      <c r="G1132" s="165">
        <f t="shared" si="34"/>
        <v>0.36484596871239472</v>
      </c>
    </row>
    <row r="1133" spans="1:7" x14ac:dyDescent="0.2">
      <c r="A1133" s="35"/>
      <c r="B1133" s="5">
        <v>5002</v>
      </c>
      <c r="C1133" s="49" t="s">
        <v>236</v>
      </c>
      <c r="D1133" s="99">
        <v>8310</v>
      </c>
      <c r="E1133" s="124">
        <v>3031.87</v>
      </c>
      <c r="F1133" s="168">
        <f t="shared" si="35"/>
        <v>5278.13</v>
      </c>
      <c r="G1133" s="165">
        <f t="shared" si="34"/>
        <v>0.36484596871239472</v>
      </c>
    </row>
    <row r="1134" spans="1:7" x14ac:dyDescent="0.2">
      <c r="A1134" s="35"/>
      <c r="B1134" s="5">
        <v>506</v>
      </c>
      <c r="C1134" s="49" t="s">
        <v>229</v>
      </c>
      <c r="D1134" s="99">
        <v>2825</v>
      </c>
      <c r="E1134" s="124">
        <v>657.9</v>
      </c>
      <c r="F1134" s="168">
        <f t="shared" si="35"/>
        <v>2167.1</v>
      </c>
      <c r="G1134" s="165">
        <f t="shared" si="34"/>
        <v>0.23288495575221238</v>
      </c>
    </row>
    <row r="1135" spans="1:7" s="6" customFormat="1" x14ac:dyDescent="0.2">
      <c r="A1135" s="33"/>
      <c r="B1135" s="22">
        <v>55</v>
      </c>
      <c r="C1135" s="51" t="s">
        <v>24</v>
      </c>
      <c r="D1135" s="100">
        <f>SUM(D1136:D1138)</f>
        <v>11047</v>
      </c>
      <c r="E1135" s="142">
        <f>SUM(E1136:E1138)</f>
        <v>8827</v>
      </c>
      <c r="F1135" s="163">
        <f t="shared" si="35"/>
        <v>2220</v>
      </c>
      <c r="G1135" s="179">
        <f t="shared" si="34"/>
        <v>0.7990404634742464</v>
      </c>
    </row>
    <row r="1136" spans="1:7" x14ac:dyDescent="0.2">
      <c r="A1136" s="35"/>
      <c r="B1136" s="20">
        <v>5500</v>
      </c>
      <c r="C1136" s="54" t="s">
        <v>25</v>
      </c>
      <c r="D1136" s="101">
        <v>0</v>
      </c>
      <c r="E1136" s="161">
        <v>10</v>
      </c>
      <c r="F1136" s="168">
        <f t="shared" si="35"/>
        <v>-10</v>
      </c>
      <c r="G1136" s="165"/>
    </row>
    <row r="1137" spans="1:7" s="6" customFormat="1" x14ac:dyDescent="0.2">
      <c r="A1137" s="33"/>
      <c r="B1137" s="20">
        <v>5513</v>
      </c>
      <c r="C1137" s="54" t="s">
        <v>28</v>
      </c>
      <c r="D1137" s="101">
        <v>400</v>
      </c>
      <c r="E1137" s="124">
        <v>0</v>
      </c>
      <c r="F1137" s="168">
        <f t="shared" si="35"/>
        <v>400</v>
      </c>
      <c r="G1137" s="165">
        <f t="shared" si="34"/>
        <v>0</v>
      </c>
    </row>
    <row r="1138" spans="1:7" s="6" customFormat="1" x14ac:dyDescent="0.2">
      <c r="A1138" s="33"/>
      <c r="B1138" s="20">
        <v>5526</v>
      </c>
      <c r="C1138" s="54" t="s">
        <v>8</v>
      </c>
      <c r="D1138" s="101">
        <v>10647</v>
      </c>
      <c r="E1138" s="124">
        <v>8817</v>
      </c>
      <c r="F1138" s="168">
        <f t="shared" si="35"/>
        <v>1830</v>
      </c>
      <c r="G1138" s="165">
        <f t="shared" si="34"/>
        <v>0.82812059735136656</v>
      </c>
    </row>
    <row r="1139" spans="1:7" s="6" customFormat="1" x14ac:dyDescent="0.2">
      <c r="A1139" s="33" t="s">
        <v>87</v>
      </c>
      <c r="B1139" s="7" t="s">
        <v>303</v>
      </c>
      <c r="C1139" s="72"/>
      <c r="D1139" s="100">
        <f>SUM(D1140+D1142)</f>
        <v>20651</v>
      </c>
      <c r="E1139" s="142">
        <f>SUM(E1140+E1142)</f>
        <v>4344.26</v>
      </c>
      <c r="F1139" s="163">
        <f t="shared" si="35"/>
        <v>16306.74</v>
      </c>
      <c r="G1139" s="179">
        <f t="shared" si="34"/>
        <v>0.21036559972882671</v>
      </c>
    </row>
    <row r="1140" spans="1:7" s="6" customFormat="1" ht="25.5" x14ac:dyDescent="0.2">
      <c r="A1140" s="33"/>
      <c r="B1140" s="21">
        <v>413</v>
      </c>
      <c r="C1140" s="69" t="s">
        <v>151</v>
      </c>
      <c r="D1140" s="100">
        <f>SUM(D1141)</f>
        <v>19679</v>
      </c>
      <c r="E1140" s="142">
        <f>SUM(E1141)</f>
        <v>3826.41</v>
      </c>
      <c r="F1140" s="163">
        <f t="shared" si="35"/>
        <v>15852.59</v>
      </c>
      <c r="G1140" s="179">
        <f t="shared" si="34"/>
        <v>0.19444128258549723</v>
      </c>
    </row>
    <row r="1141" spans="1:7" s="6" customFormat="1" x14ac:dyDescent="0.2">
      <c r="A1141" s="33"/>
      <c r="B1141" s="19">
        <v>4130</v>
      </c>
      <c r="C1141" s="67" t="s">
        <v>34</v>
      </c>
      <c r="D1141" s="101">
        <v>19679</v>
      </c>
      <c r="E1141" s="124">
        <v>3826.41</v>
      </c>
      <c r="F1141" s="168">
        <f t="shared" si="35"/>
        <v>15852.59</v>
      </c>
      <c r="G1141" s="165">
        <f t="shared" si="34"/>
        <v>0.19444128258549723</v>
      </c>
    </row>
    <row r="1142" spans="1:7" s="6" customFormat="1" x14ac:dyDescent="0.2">
      <c r="A1142" s="33"/>
      <c r="B1142" s="7">
        <v>50</v>
      </c>
      <c r="C1142" s="50" t="s">
        <v>23</v>
      </c>
      <c r="D1142" s="88">
        <f>SUM(D1143+D1145)</f>
        <v>972</v>
      </c>
      <c r="E1142" s="139">
        <f>SUM(E1143+E1145)</f>
        <v>517.84999999999991</v>
      </c>
      <c r="F1142" s="163">
        <f t="shared" si="35"/>
        <v>454.15000000000009</v>
      </c>
      <c r="G1142" s="179">
        <f t="shared" si="34"/>
        <v>0.53276748971193411</v>
      </c>
    </row>
    <row r="1143" spans="1:7" s="6" customFormat="1" x14ac:dyDescent="0.2">
      <c r="A1143" s="33"/>
      <c r="B1143" s="5">
        <v>500</v>
      </c>
      <c r="C1143" s="49" t="s">
        <v>228</v>
      </c>
      <c r="D1143" s="99">
        <f>SUM(D1144)</f>
        <v>726</v>
      </c>
      <c r="E1143" s="162">
        <f>SUM(E1144)</f>
        <v>386.46</v>
      </c>
      <c r="F1143" s="168">
        <f t="shared" si="35"/>
        <v>339.54</v>
      </c>
      <c r="G1143" s="165">
        <f t="shared" si="34"/>
        <v>0.53231404958677686</v>
      </c>
    </row>
    <row r="1144" spans="1:7" s="6" customFormat="1" x14ac:dyDescent="0.2">
      <c r="A1144" s="33"/>
      <c r="B1144" s="5">
        <v>5001</v>
      </c>
      <c r="C1144" s="49" t="s">
        <v>234</v>
      </c>
      <c r="D1144" s="99">
        <v>726</v>
      </c>
      <c r="E1144" s="162">
        <v>386.46</v>
      </c>
      <c r="F1144" s="168">
        <f t="shared" si="35"/>
        <v>339.54</v>
      </c>
      <c r="G1144" s="165">
        <f t="shared" si="34"/>
        <v>0.53231404958677686</v>
      </c>
    </row>
    <row r="1145" spans="1:7" s="6" customFormat="1" x14ac:dyDescent="0.2">
      <c r="A1145" s="33"/>
      <c r="B1145" s="5">
        <v>506</v>
      </c>
      <c r="C1145" s="49" t="s">
        <v>229</v>
      </c>
      <c r="D1145" s="99">
        <v>246</v>
      </c>
      <c r="E1145" s="124">
        <v>131.38999999999999</v>
      </c>
      <c r="F1145" s="168">
        <f t="shared" si="35"/>
        <v>114.61000000000001</v>
      </c>
      <c r="G1145" s="165">
        <f t="shared" si="34"/>
        <v>0.53410569105691053</v>
      </c>
    </row>
    <row r="1146" spans="1:7" s="6" customFormat="1" x14ac:dyDescent="0.2">
      <c r="A1146" s="33" t="s">
        <v>87</v>
      </c>
      <c r="B1146" s="7" t="s">
        <v>305</v>
      </c>
      <c r="C1146" s="72"/>
      <c r="D1146" s="88">
        <f>SUM(D1147)</f>
        <v>14412</v>
      </c>
      <c r="E1146" s="139">
        <f>SUM(E1147)</f>
        <v>4472.0600000000004</v>
      </c>
      <c r="F1146" s="163">
        <f t="shared" si="35"/>
        <v>9939.9399999999987</v>
      </c>
      <c r="G1146" s="179">
        <f t="shared" si="34"/>
        <v>0.3103011379406051</v>
      </c>
    </row>
    <row r="1147" spans="1:7" s="6" customFormat="1" ht="25.5" x14ac:dyDescent="0.2">
      <c r="A1147" s="33"/>
      <c r="B1147" s="21">
        <v>413</v>
      </c>
      <c r="C1147" s="69" t="s">
        <v>151</v>
      </c>
      <c r="D1147" s="98">
        <f>SUM(D1148)</f>
        <v>14412</v>
      </c>
      <c r="E1147" s="143">
        <f>SUM(E1148)</f>
        <v>4472.0600000000004</v>
      </c>
      <c r="F1147" s="163">
        <f t="shared" si="35"/>
        <v>9939.9399999999987</v>
      </c>
      <c r="G1147" s="179">
        <f t="shared" si="34"/>
        <v>0.3103011379406051</v>
      </c>
    </row>
    <row r="1148" spans="1:7" s="6" customFormat="1" x14ac:dyDescent="0.2">
      <c r="A1148" s="33"/>
      <c r="B1148" s="5">
        <v>4130</v>
      </c>
      <c r="C1148" s="49" t="s">
        <v>34</v>
      </c>
      <c r="D1148" s="99">
        <v>14412</v>
      </c>
      <c r="E1148" s="124">
        <v>4472.0600000000004</v>
      </c>
      <c r="F1148" s="168">
        <f t="shared" si="35"/>
        <v>9939.9399999999987</v>
      </c>
      <c r="G1148" s="165">
        <f t="shared" si="34"/>
        <v>0.3103011379406051</v>
      </c>
    </row>
    <row r="1149" spans="1:7" s="6" customFormat="1" x14ac:dyDescent="0.2">
      <c r="A1149" s="33" t="s">
        <v>87</v>
      </c>
      <c r="B1149" s="7" t="s">
        <v>422</v>
      </c>
      <c r="C1149" s="72"/>
      <c r="D1149" s="91">
        <f>SUM(D1150+D1152+D1156)</f>
        <v>16080</v>
      </c>
      <c r="E1149" s="126">
        <f>SUM(E1150+E1152+E1156)</f>
        <v>7675.09</v>
      </c>
      <c r="F1149" s="163">
        <f>SUM(D1149-E1149)</f>
        <v>8404.91</v>
      </c>
      <c r="G1149" s="179">
        <f t="shared" si="34"/>
        <v>0.47730659203980103</v>
      </c>
    </row>
    <row r="1150" spans="1:7" s="6" customFormat="1" ht="25.5" x14ac:dyDescent="0.2">
      <c r="A1150" s="33"/>
      <c r="B1150" s="21">
        <v>413</v>
      </c>
      <c r="C1150" s="69" t="s">
        <v>151</v>
      </c>
      <c r="D1150" s="91">
        <f>SUM(D1151)</f>
        <v>0</v>
      </c>
      <c r="E1150" s="126">
        <f>SUM(E1151)</f>
        <v>960.92</v>
      </c>
      <c r="F1150" s="163">
        <f t="shared" si="35"/>
        <v>-960.92</v>
      </c>
      <c r="G1150" s="179"/>
    </row>
    <row r="1151" spans="1:7" x14ac:dyDescent="0.2">
      <c r="A1151" s="35"/>
      <c r="B1151" s="5">
        <v>4130</v>
      </c>
      <c r="C1151" s="49" t="s">
        <v>34</v>
      </c>
      <c r="D1151" s="92">
        <v>0</v>
      </c>
      <c r="E1151" s="124">
        <v>960.92</v>
      </c>
      <c r="F1151" s="168">
        <f t="shared" si="35"/>
        <v>-960.92</v>
      </c>
      <c r="G1151" s="165"/>
    </row>
    <row r="1152" spans="1:7" s="6" customFormat="1" x14ac:dyDescent="0.2">
      <c r="A1152" s="33"/>
      <c r="B1152" s="7">
        <v>50</v>
      </c>
      <c r="C1152" s="50" t="s">
        <v>23</v>
      </c>
      <c r="D1152" s="91">
        <f>SUM(D1153+D1155)</f>
        <v>9992</v>
      </c>
      <c r="E1152" s="126">
        <f>SUM(E1153+E1155)</f>
        <v>2821.19</v>
      </c>
      <c r="F1152" s="163">
        <f t="shared" si="35"/>
        <v>7170.8099999999995</v>
      </c>
      <c r="G1152" s="179">
        <f t="shared" si="34"/>
        <v>0.2823448759007206</v>
      </c>
    </row>
    <row r="1153" spans="1:7" s="6" customFormat="1" x14ac:dyDescent="0.2">
      <c r="A1153" s="33"/>
      <c r="B1153" s="5">
        <v>500</v>
      </c>
      <c r="C1153" s="49" t="s">
        <v>228</v>
      </c>
      <c r="D1153" s="92">
        <f>SUM(D1154)</f>
        <v>7720</v>
      </c>
      <c r="E1153" s="124">
        <f>SUM(E1154)</f>
        <v>2147.5300000000002</v>
      </c>
      <c r="F1153" s="168">
        <f t="shared" si="35"/>
        <v>5572.4699999999993</v>
      </c>
      <c r="G1153" s="165">
        <f t="shared" si="34"/>
        <v>0.27817746113989639</v>
      </c>
    </row>
    <row r="1154" spans="1:7" s="6" customFormat="1" x14ac:dyDescent="0.2">
      <c r="A1154" s="33"/>
      <c r="B1154" s="5">
        <v>5005</v>
      </c>
      <c r="C1154" s="49" t="s">
        <v>282</v>
      </c>
      <c r="D1154" s="99">
        <v>7720</v>
      </c>
      <c r="E1154" s="124">
        <v>2147.5300000000002</v>
      </c>
      <c r="F1154" s="168">
        <f t="shared" si="35"/>
        <v>5572.4699999999993</v>
      </c>
      <c r="G1154" s="165">
        <f t="shared" si="34"/>
        <v>0.27817746113989639</v>
      </c>
    </row>
    <row r="1155" spans="1:7" s="6" customFormat="1" x14ac:dyDescent="0.2">
      <c r="A1155" s="33"/>
      <c r="B1155" s="5">
        <v>506</v>
      </c>
      <c r="C1155" s="49" t="s">
        <v>229</v>
      </c>
      <c r="D1155" s="99">
        <v>2272</v>
      </c>
      <c r="E1155" s="124">
        <v>673.66</v>
      </c>
      <c r="F1155" s="168">
        <f t="shared" si="35"/>
        <v>1598.3400000000001</v>
      </c>
      <c r="G1155" s="165">
        <f t="shared" si="34"/>
        <v>0.29650528169014084</v>
      </c>
    </row>
    <row r="1156" spans="1:7" s="6" customFormat="1" x14ac:dyDescent="0.2">
      <c r="A1156" s="33"/>
      <c r="B1156" s="22">
        <v>55</v>
      </c>
      <c r="C1156" s="51" t="s">
        <v>24</v>
      </c>
      <c r="D1156" s="91">
        <f>SUM(D1157:D1158)</f>
        <v>6088</v>
      </c>
      <c r="E1156" s="126">
        <f>SUM(E1157:E1158)</f>
        <v>3892.98</v>
      </c>
      <c r="F1156" s="163">
        <f t="shared" si="35"/>
        <v>2195.02</v>
      </c>
      <c r="G1156" s="179">
        <f t="shared" si="34"/>
        <v>0.63945137976346911</v>
      </c>
    </row>
    <row r="1157" spans="1:7" s="6" customFormat="1" x14ac:dyDescent="0.2">
      <c r="A1157" s="33"/>
      <c r="B1157" s="5">
        <v>5513</v>
      </c>
      <c r="C1157" s="49" t="s">
        <v>28</v>
      </c>
      <c r="D1157" s="99">
        <v>236</v>
      </c>
      <c r="E1157" s="124">
        <v>168</v>
      </c>
      <c r="F1157" s="168">
        <f t="shared" si="35"/>
        <v>68</v>
      </c>
      <c r="G1157" s="165">
        <f t="shared" si="34"/>
        <v>0.71186440677966101</v>
      </c>
    </row>
    <row r="1158" spans="1:7" s="6" customFormat="1" x14ac:dyDescent="0.2">
      <c r="A1158" s="33"/>
      <c r="B1158" s="20">
        <v>5526</v>
      </c>
      <c r="C1158" s="54" t="s">
        <v>8</v>
      </c>
      <c r="D1158" s="99">
        <v>5852</v>
      </c>
      <c r="E1158" s="124">
        <v>3724.98</v>
      </c>
      <c r="F1158" s="168">
        <f t="shared" si="35"/>
        <v>2127.02</v>
      </c>
      <c r="G1158" s="165">
        <f t="shared" si="34"/>
        <v>0.63653110047846895</v>
      </c>
    </row>
    <row r="1159" spans="1:7" s="6" customFormat="1" x14ac:dyDescent="0.2">
      <c r="A1159" s="33" t="s">
        <v>88</v>
      </c>
      <c r="B1159" s="7" t="s">
        <v>187</v>
      </c>
      <c r="C1159" s="72"/>
      <c r="D1159" s="88">
        <f>SUM(D1160+D1162)</f>
        <v>1566</v>
      </c>
      <c r="E1159" s="139">
        <f>SUM(E1160+E1162)</f>
        <v>712.88</v>
      </c>
      <c r="F1159" s="163">
        <f t="shared" si="35"/>
        <v>853.12</v>
      </c>
      <c r="G1159" s="179">
        <f t="shared" ref="G1159:G1178" si="36">SUM(E1159/D1159)</f>
        <v>0.45522349936143042</v>
      </c>
    </row>
    <row r="1160" spans="1:7" s="6" customFormat="1" ht="25.5" x14ac:dyDescent="0.2">
      <c r="A1160" s="33"/>
      <c r="B1160" s="21">
        <v>413</v>
      </c>
      <c r="C1160" s="69" t="s">
        <v>151</v>
      </c>
      <c r="D1160" s="98">
        <f>SUM(D1161)</f>
        <v>1198</v>
      </c>
      <c r="E1160" s="143">
        <f>SUM(E1161)</f>
        <v>712.88</v>
      </c>
      <c r="F1160" s="163">
        <f t="shared" si="35"/>
        <v>485.12</v>
      </c>
      <c r="G1160" s="179">
        <f t="shared" si="36"/>
        <v>0.59505843071786313</v>
      </c>
    </row>
    <row r="1161" spans="1:7" x14ac:dyDescent="0.2">
      <c r="A1161" s="35"/>
      <c r="B1161" s="19">
        <v>4132</v>
      </c>
      <c r="C1161" s="67" t="s">
        <v>35</v>
      </c>
      <c r="D1161" s="99">
        <v>1198</v>
      </c>
      <c r="E1161" s="124">
        <v>712.88</v>
      </c>
      <c r="F1161" s="168">
        <f t="shared" si="35"/>
        <v>485.12</v>
      </c>
      <c r="G1161" s="165">
        <f t="shared" si="36"/>
        <v>0.59505843071786313</v>
      </c>
    </row>
    <row r="1162" spans="1:7" x14ac:dyDescent="0.2">
      <c r="A1162" s="35"/>
      <c r="B1162" s="22">
        <v>55</v>
      </c>
      <c r="C1162" s="51" t="s">
        <v>24</v>
      </c>
      <c r="D1162" s="98">
        <f>SUM(D1163)</f>
        <v>368</v>
      </c>
      <c r="E1162" s="143">
        <f>SUM(E1163)</f>
        <v>0</v>
      </c>
      <c r="F1162" s="163">
        <f t="shared" si="35"/>
        <v>368</v>
      </c>
      <c r="G1162" s="179">
        <f t="shared" si="36"/>
        <v>0</v>
      </c>
    </row>
    <row r="1163" spans="1:7" x14ac:dyDescent="0.2">
      <c r="A1163" s="35"/>
      <c r="B1163" s="20">
        <v>5526</v>
      </c>
      <c r="C1163" s="54" t="s">
        <v>8</v>
      </c>
      <c r="D1163" s="99">
        <v>368</v>
      </c>
      <c r="E1163" s="124">
        <v>0</v>
      </c>
      <c r="F1163" s="168">
        <f t="shared" si="35"/>
        <v>368</v>
      </c>
      <c r="G1163" s="165">
        <f t="shared" si="36"/>
        <v>0</v>
      </c>
    </row>
    <row r="1164" spans="1:7" s="6" customFormat="1" x14ac:dyDescent="0.2">
      <c r="A1164" s="33" t="s">
        <v>89</v>
      </c>
      <c r="B1164" s="7" t="s">
        <v>188</v>
      </c>
      <c r="C1164" s="72"/>
      <c r="D1164" s="88">
        <f>SUM(D1165)</f>
        <v>7154</v>
      </c>
      <c r="E1164" s="139">
        <f>SUM(E1165)</f>
        <v>6268.22</v>
      </c>
      <c r="F1164" s="163">
        <f t="shared" si="35"/>
        <v>885.77999999999975</v>
      </c>
      <c r="G1164" s="179">
        <f t="shared" si="36"/>
        <v>0.87618395303326813</v>
      </c>
    </row>
    <row r="1165" spans="1:7" s="6" customFormat="1" x14ac:dyDescent="0.2">
      <c r="A1165" s="33"/>
      <c r="B1165" s="22">
        <v>55</v>
      </c>
      <c r="C1165" s="51" t="s">
        <v>24</v>
      </c>
      <c r="D1165" s="100">
        <f>SUM(D1166:D1167)</f>
        <v>7154</v>
      </c>
      <c r="E1165" s="142">
        <f>SUM(E1166:E1167)</f>
        <v>6268.22</v>
      </c>
      <c r="F1165" s="163">
        <f t="shared" si="35"/>
        <v>885.77999999999975</v>
      </c>
      <c r="G1165" s="179">
        <f t="shared" si="36"/>
        <v>0.87618395303326813</v>
      </c>
    </row>
    <row r="1166" spans="1:7" s="6" customFormat="1" x14ac:dyDescent="0.2">
      <c r="A1166" s="33"/>
      <c r="B1166" s="5">
        <v>5511</v>
      </c>
      <c r="C1166" s="49" t="s">
        <v>230</v>
      </c>
      <c r="D1166" s="101">
        <v>6654</v>
      </c>
      <c r="E1166" s="124">
        <v>6075.42</v>
      </c>
      <c r="F1166" s="168">
        <f t="shared" si="35"/>
        <v>578.57999999999993</v>
      </c>
      <c r="G1166" s="165">
        <f t="shared" si="36"/>
        <v>0.91304779080252485</v>
      </c>
    </row>
    <row r="1167" spans="1:7" s="6" customFormat="1" x14ac:dyDescent="0.2">
      <c r="A1167" s="33"/>
      <c r="B1167" s="5">
        <v>5515</v>
      </c>
      <c r="C1167" s="49" t="s">
        <v>29</v>
      </c>
      <c r="D1167" s="101">
        <v>500</v>
      </c>
      <c r="E1167" s="124">
        <v>192.8</v>
      </c>
      <c r="F1167" s="168">
        <f t="shared" si="35"/>
        <v>307.2</v>
      </c>
      <c r="G1167" s="165">
        <f t="shared" si="36"/>
        <v>0.3856</v>
      </c>
    </row>
    <row r="1168" spans="1:7" s="6" customFormat="1" x14ac:dyDescent="0.2">
      <c r="A1168" s="33" t="s">
        <v>119</v>
      </c>
      <c r="B1168" s="11" t="s">
        <v>189</v>
      </c>
      <c r="C1168" s="72"/>
      <c r="D1168" s="95">
        <f>SUM(D1169+D1171)</f>
        <v>187483</v>
      </c>
      <c r="E1168" s="144">
        <f>SUM(E1169+E1171)</f>
        <v>129246.23</v>
      </c>
      <c r="F1168" s="163">
        <f t="shared" si="35"/>
        <v>58236.770000000004</v>
      </c>
      <c r="G1168" s="179">
        <f t="shared" si="36"/>
        <v>0.68937573006619268</v>
      </c>
    </row>
    <row r="1169" spans="1:7" s="6" customFormat="1" ht="25.5" x14ac:dyDescent="0.2">
      <c r="A1169" s="33"/>
      <c r="B1169" s="21">
        <v>413</v>
      </c>
      <c r="C1169" s="69" t="s">
        <v>151</v>
      </c>
      <c r="D1169" s="98">
        <f>SUM(D1170)</f>
        <v>181586</v>
      </c>
      <c r="E1169" s="143">
        <f>SUM(E1170)</f>
        <v>126064.53</v>
      </c>
      <c r="F1169" s="163">
        <f t="shared" si="35"/>
        <v>55521.47</v>
      </c>
      <c r="G1169" s="179">
        <f t="shared" si="36"/>
        <v>0.69424146134613907</v>
      </c>
    </row>
    <row r="1170" spans="1:7" x14ac:dyDescent="0.2">
      <c r="A1170" s="35"/>
      <c r="B1170" s="19">
        <v>4131</v>
      </c>
      <c r="C1170" s="67" t="s">
        <v>260</v>
      </c>
      <c r="D1170" s="99">
        <v>181586</v>
      </c>
      <c r="E1170" s="124">
        <v>126064.53</v>
      </c>
      <c r="F1170" s="168">
        <f t="shared" si="35"/>
        <v>55521.47</v>
      </c>
      <c r="G1170" s="165">
        <f t="shared" si="36"/>
        <v>0.69424146134613907</v>
      </c>
    </row>
    <row r="1171" spans="1:7" s="6" customFormat="1" x14ac:dyDescent="0.2">
      <c r="A1171" s="33"/>
      <c r="B1171" s="7">
        <v>50</v>
      </c>
      <c r="C1171" s="50" t="s">
        <v>23</v>
      </c>
      <c r="D1171" s="88">
        <f>SUM(D1172+D1175)</f>
        <v>5897</v>
      </c>
      <c r="E1171" s="139">
        <f>SUM(E1172+E1175)</f>
        <v>3181.7</v>
      </c>
      <c r="F1171" s="163">
        <f t="shared" si="35"/>
        <v>2715.3</v>
      </c>
      <c r="G1171" s="179">
        <f t="shared" si="36"/>
        <v>0.53954553162625063</v>
      </c>
    </row>
    <row r="1172" spans="1:7" s="6" customFormat="1" x14ac:dyDescent="0.2">
      <c r="A1172" s="33"/>
      <c r="B1172" s="5">
        <v>500</v>
      </c>
      <c r="C1172" s="49" t="s">
        <v>228</v>
      </c>
      <c r="D1172" s="87">
        <f>SUM(D1173:D1174)</f>
        <v>4401</v>
      </c>
      <c r="E1172" s="149">
        <f>SUM(E1173:E1174)</f>
        <v>2480.27</v>
      </c>
      <c r="F1172" s="168">
        <f t="shared" si="35"/>
        <v>1920.73</v>
      </c>
      <c r="G1172" s="165">
        <f t="shared" si="36"/>
        <v>0.56356964326289483</v>
      </c>
    </row>
    <row r="1173" spans="1:7" s="6" customFormat="1" x14ac:dyDescent="0.2">
      <c r="A1173" s="33"/>
      <c r="B1173" s="5">
        <v>5001</v>
      </c>
      <c r="C1173" s="49" t="s">
        <v>234</v>
      </c>
      <c r="D1173" s="87">
        <v>500</v>
      </c>
      <c r="E1173" s="149">
        <v>536.08000000000004</v>
      </c>
      <c r="F1173" s="168">
        <f t="shared" si="35"/>
        <v>-36.080000000000041</v>
      </c>
      <c r="G1173" s="165">
        <f t="shared" si="36"/>
        <v>1.07216</v>
      </c>
    </row>
    <row r="1174" spans="1:7" s="6" customFormat="1" x14ac:dyDescent="0.2">
      <c r="A1174" s="33"/>
      <c r="B1174" s="5">
        <v>5005</v>
      </c>
      <c r="C1174" s="49" t="s">
        <v>282</v>
      </c>
      <c r="D1174" s="87">
        <v>3901</v>
      </c>
      <c r="E1174" s="124">
        <v>1944.19</v>
      </c>
      <c r="F1174" s="168">
        <f t="shared" si="35"/>
        <v>1956.81</v>
      </c>
      <c r="G1174" s="165">
        <f t="shared" si="36"/>
        <v>0.49838246603435016</v>
      </c>
    </row>
    <row r="1175" spans="1:7" s="6" customFormat="1" x14ac:dyDescent="0.2">
      <c r="A1175" s="33"/>
      <c r="B1175" s="5">
        <v>506</v>
      </c>
      <c r="C1175" s="49" t="s">
        <v>229</v>
      </c>
      <c r="D1175" s="87">
        <v>1496</v>
      </c>
      <c r="E1175" s="124">
        <v>701.43</v>
      </c>
      <c r="F1175" s="168">
        <f t="shared" si="35"/>
        <v>794.57</v>
      </c>
      <c r="G1175" s="165">
        <f t="shared" si="36"/>
        <v>0.46887032085561492</v>
      </c>
    </row>
    <row r="1176" spans="1:7" s="6" customFormat="1" x14ac:dyDescent="0.2">
      <c r="A1176" s="33" t="s">
        <v>306</v>
      </c>
      <c r="B1176" s="7" t="s">
        <v>307</v>
      </c>
      <c r="C1176" s="72"/>
      <c r="D1176" s="88">
        <f>SUM(D1177)</f>
        <v>2880</v>
      </c>
      <c r="E1176" s="139">
        <f>SUM(E1177)</f>
        <v>2586.09</v>
      </c>
      <c r="F1176" s="163">
        <f t="shared" si="35"/>
        <v>293.90999999999985</v>
      </c>
      <c r="G1176" s="179">
        <f t="shared" si="36"/>
        <v>0.89794791666666673</v>
      </c>
    </row>
    <row r="1177" spans="1:7" s="6" customFormat="1" x14ac:dyDescent="0.2">
      <c r="A1177" s="33"/>
      <c r="B1177" s="22">
        <v>55</v>
      </c>
      <c r="C1177" s="51" t="s">
        <v>24</v>
      </c>
      <c r="D1177" s="100">
        <f>SUM(D1178:D1178)</f>
        <v>2880</v>
      </c>
      <c r="E1177" s="142">
        <f>SUM(E1178:E1178)</f>
        <v>2586.09</v>
      </c>
      <c r="F1177" s="163">
        <f t="shared" si="35"/>
        <v>293.90999999999985</v>
      </c>
      <c r="G1177" s="179">
        <f t="shared" si="36"/>
        <v>0.89794791666666673</v>
      </c>
    </row>
    <row r="1178" spans="1:7" ht="13.5" thickBot="1" x14ac:dyDescent="0.25">
      <c r="A1178" s="204"/>
      <c r="B1178" s="25">
        <v>5513</v>
      </c>
      <c r="C1178" s="57" t="s">
        <v>28</v>
      </c>
      <c r="D1178" s="105">
        <v>2880</v>
      </c>
      <c r="E1178" s="205">
        <v>2586.09</v>
      </c>
      <c r="F1178" s="169">
        <f t="shared" si="35"/>
        <v>293.90999999999985</v>
      </c>
      <c r="G1178" s="166">
        <f t="shared" si="36"/>
        <v>0.89794791666666673</v>
      </c>
    </row>
    <row r="1179" spans="1:7" x14ac:dyDescent="0.2">
      <c r="A1179" s="12"/>
      <c r="B1179" s="12"/>
      <c r="C1179" s="12"/>
    </row>
  </sheetData>
  <sheetProtection algorithmName="SHA-512" hashValue="LmHAvV7WglHml5xWiArPiXaqGMu5QgSabJj5uiVgAMcqy4RqGZoY1eBRlHbFn8/wO9AlYxdaI8787Rjpq0HqbQ==" saltValue="GQj34Op0QGisJMBXIeMOpw==" spinCount="100000" sheet="1" objects="1" scenarios="1"/>
  <autoFilter ref="A199:E1178"/>
  <mergeCells count="1">
    <mergeCell ref="B200:C200"/>
  </mergeCells>
  <conditionalFormatting sqref="D145">
    <cfRule type="cellIs" dxfId="5" priority="2" stopIfTrue="1" operator="lessThan">
      <formula>0</formula>
    </cfRule>
  </conditionalFormatting>
  <conditionalFormatting sqref="E145">
    <cfRule type="cellIs" dxfId="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208"/>
  <sheetViews>
    <sheetView zoomScaleNormal="100" workbookViewId="0">
      <selection activeCell="M6" sqref="M5:M6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13" ht="13.5" thickBot="1" x14ac:dyDescent="0.25">
      <c r="A1" s="26" t="s">
        <v>601</v>
      </c>
      <c r="B1" s="2"/>
      <c r="C1" s="3"/>
    </row>
    <row r="2" spans="1:13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13" s="6" customFormat="1" ht="15" customHeight="1" thickBot="1" x14ac:dyDescent="0.25">
      <c r="A3" s="111"/>
      <c r="B3" s="79" t="s">
        <v>137</v>
      </c>
      <c r="C3" s="80"/>
      <c r="D3" s="81">
        <f>D4+D7+D101+D130</f>
        <v>6287577</v>
      </c>
      <c r="E3" s="122">
        <f>E4+E7+E101+E130</f>
        <v>5734760.4500000002</v>
      </c>
      <c r="F3" s="137">
        <f>SUM(D3-E3)</f>
        <v>552816.54999999981</v>
      </c>
      <c r="G3" s="215">
        <f>SUM(E3/D3)</f>
        <v>0.9120779673950713</v>
      </c>
    </row>
    <row r="4" spans="1:13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3427002</v>
      </c>
      <c r="F4" s="177">
        <f>SUM(D4-E4)</f>
        <v>400926</v>
      </c>
      <c r="G4" s="175">
        <f t="shared" ref="G4:G80" si="0">SUM(E4/D4)</f>
        <v>0.89526292030571109</v>
      </c>
    </row>
    <row r="5" spans="1:13" x14ac:dyDescent="0.2">
      <c r="A5" s="37">
        <v>3000</v>
      </c>
      <c r="B5" s="5"/>
      <c r="C5" s="49" t="s">
        <v>16</v>
      </c>
      <c r="D5" s="77">
        <v>3440928</v>
      </c>
      <c r="E5" s="124">
        <v>3039755</v>
      </c>
      <c r="F5" s="168">
        <f>SUM(D5-E5)</f>
        <v>401173</v>
      </c>
      <c r="G5" s="165">
        <f t="shared" si="0"/>
        <v>0.88341139367054466</v>
      </c>
    </row>
    <row r="6" spans="1:13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387247</v>
      </c>
      <c r="F6" s="168">
        <f>SUM(D6-E6)</f>
        <v>-247</v>
      </c>
      <c r="G6" s="165">
        <f t="shared" si="0"/>
        <v>1.0006382428940568</v>
      </c>
    </row>
    <row r="7" spans="1:13" ht="13.5" thickBot="1" x14ac:dyDescent="0.25">
      <c r="A7" s="36">
        <v>32</v>
      </c>
      <c r="B7" s="4" t="s">
        <v>139</v>
      </c>
      <c r="C7" s="48"/>
      <c r="D7" s="76">
        <f>SUM(D8+D11+D87)</f>
        <v>433552</v>
      </c>
      <c r="E7" s="123">
        <f>SUM(E8+E11+E87)</f>
        <v>405196.87000000005</v>
      </c>
      <c r="F7" s="177">
        <f>SUM(D7-E7)</f>
        <v>28355.129999999946</v>
      </c>
      <c r="G7" s="175">
        <f t="shared" si="0"/>
        <v>0.93459808742665251</v>
      </c>
      <c r="L7" s="216"/>
      <c r="M7" s="216"/>
    </row>
    <row r="8" spans="1:13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10754.779999999999</v>
      </c>
      <c r="F8" s="163">
        <f t="shared" ref="F8:F84" si="1">SUM(D8-E8)</f>
        <v>745.22000000000116</v>
      </c>
      <c r="G8" s="179">
        <f t="shared" si="0"/>
        <v>0.93519826086956515</v>
      </c>
    </row>
    <row r="9" spans="1:13" x14ac:dyDescent="0.2">
      <c r="A9" s="39">
        <v>320</v>
      </c>
      <c r="B9" s="7"/>
      <c r="C9" s="49" t="s">
        <v>209</v>
      </c>
      <c r="D9" s="84">
        <v>500</v>
      </c>
      <c r="E9" s="124">
        <v>287.55</v>
      </c>
      <c r="F9" s="168">
        <f t="shared" si="1"/>
        <v>212.45</v>
      </c>
      <c r="G9" s="165">
        <f>SUM(E9/D9)</f>
        <v>0.57510000000000006</v>
      </c>
    </row>
    <row r="10" spans="1:13" x14ac:dyDescent="0.2">
      <c r="A10" s="39">
        <v>320</v>
      </c>
      <c r="B10" s="7"/>
      <c r="C10" s="49" t="s">
        <v>210</v>
      </c>
      <c r="D10" s="84">
        <v>11000</v>
      </c>
      <c r="E10" s="124">
        <v>10467.23</v>
      </c>
      <c r="F10" s="168">
        <f t="shared" si="1"/>
        <v>532.77000000000044</v>
      </c>
      <c r="G10" s="165">
        <f t="shared" si="0"/>
        <v>0.9515663636363636</v>
      </c>
    </row>
    <row r="11" spans="1:13" s="6" customFormat="1" x14ac:dyDescent="0.2">
      <c r="A11" s="38">
        <v>322</v>
      </c>
      <c r="B11" s="7"/>
      <c r="C11" s="50" t="s">
        <v>191</v>
      </c>
      <c r="D11" s="83">
        <f>SUM(D12+D61+D74+D78+D81+D83+D85)</f>
        <v>401260</v>
      </c>
      <c r="E11" s="125">
        <f>SUM(E12+E61+E74+E78+E81+E83+E85)</f>
        <v>376054.80000000005</v>
      </c>
      <c r="F11" s="163">
        <f t="shared" si="1"/>
        <v>25205.199999999953</v>
      </c>
      <c r="G11" s="179">
        <f t="shared" si="0"/>
        <v>0.9371848676668495</v>
      </c>
    </row>
    <row r="12" spans="1:13" s="6" customFormat="1" x14ac:dyDescent="0.2">
      <c r="A12" s="38">
        <v>3220</v>
      </c>
      <c r="B12" s="7"/>
      <c r="C12" s="51" t="s">
        <v>39</v>
      </c>
      <c r="D12" s="83">
        <f>SUM(D13+D18+D22+D27+D33+D41+D44+D47+D49+D55+D60)</f>
        <v>203528</v>
      </c>
      <c r="E12" s="125">
        <f>SUM(E13+E18+E22+E27+E33+E41+E44+E47+E49+E55+E60)</f>
        <v>190061.26</v>
      </c>
      <c r="F12" s="163">
        <f t="shared" si="1"/>
        <v>13466.739999999991</v>
      </c>
      <c r="G12" s="179">
        <f t="shared" si="0"/>
        <v>0.93383347745764711</v>
      </c>
    </row>
    <row r="13" spans="1:13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41670</v>
      </c>
      <c r="E13" s="125">
        <f>SUM(E14:E17)</f>
        <v>36085.82</v>
      </c>
      <c r="F13" s="163">
        <f t="shared" si="1"/>
        <v>5584.18</v>
      </c>
      <c r="G13" s="179">
        <f t="shared" si="0"/>
        <v>0.86599040076793854</v>
      </c>
    </row>
    <row r="14" spans="1:13" x14ac:dyDescent="0.2">
      <c r="A14" s="39">
        <v>3220</v>
      </c>
      <c r="B14" s="5"/>
      <c r="C14" s="53" t="s">
        <v>212</v>
      </c>
      <c r="D14" s="84">
        <v>11185</v>
      </c>
      <c r="E14" s="124">
        <v>9634.8799999999992</v>
      </c>
      <c r="F14" s="168">
        <f t="shared" si="1"/>
        <v>1550.1200000000008</v>
      </c>
      <c r="G14" s="165">
        <f t="shared" si="0"/>
        <v>0.86141081805990161</v>
      </c>
    </row>
    <row r="15" spans="1:13" x14ac:dyDescent="0.2">
      <c r="A15" s="39">
        <v>3220</v>
      </c>
      <c r="B15" s="5"/>
      <c r="C15" s="53" t="s">
        <v>211</v>
      </c>
      <c r="D15" s="84">
        <v>11185</v>
      </c>
      <c r="E15" s="124">
        <v>9624.8799999999992</v>
      </c>
      <c r="F15" s="168">
        <f t="shared" si="1"/>
        <v>1560.1200000000008</v>
      </c>
      <c r="G15" s="165">
        <f t="shared" si="0"/>
        <v>0.86051676352257478</v>
      </c>
    </row>
    <row r="16" spans="1:13" x14ac:dyDescent="0.2">
      <c r="A16" s="39">
        <v>3220</v>
      </c>
      <c r="B16" s="5"/>
      <c r="C16" s="53" t="s">
        <v>213</v>
      </c>
      <c r="D16" s="84">
        <v>19300</v>
      </c>
      <c r="E16" s="124">
        <v>16776.060000000001</v>
      </c>
      <c r="F16" s="168">
        <f t="shared" si="1"/>
        <v>2523.9399999999987</v>
      </c>
      <c r="G16" s="165">
        <f t="shared" si="0"/>
        <v>0.8692259067357514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50</v>
      </c>
      <c r="F17" s="168">
        <f t="shared" si="1"/>
        <v>-50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29264</v>
      </c>
      <c r="E18" s="125">
        <f>SUM(E19:E21)</f>
        <v>24672.83</v>
      </c>
      <c r="F18" s="163">
        <f t="shared" si="1"/>
        <v>4591.1699999999983</v>
      </c>
      <c r="G18" s="179">
        <f t="shared" si="0"/>
        <v>0.84311201476216513</v>
      </c>
    </row>
    <row r="19" spans="1:7" x14ac:dyDescent="0.2">
      <c r="A19" s="39">
        <v>3220</v>
      </c>
      <c r="B19" s="5"/>
      <c r="C19" s="54" t="s">
        <v>212</v>
      </c>
      <c r="D19" s="84">
        <v>7782</v>
      </c>
      <c r="E19" s="124">
        <v>6887.85</v>
      </c>
      <c r="F19" s="168">
        <f t="shared" si="1"/>
        <v>894.14999999999964</v>
      </c>
      <c r="G19" s="165">
        <f t="shared" si="0"/>
        <v>0.88510023130300697</v>
      </c>
    </row>
    <row r="20" spans="1:7" x14ac:dyDescent="0.2">
      <c r="A20" s="39">
        <v>3220</v>
      </c>
      <c r="B20" s="5"/>
      <c r="C20" s="54" t="s">
        <v>211</v>
      </c>
      <c r="D20" s="84">
        <v>7782</v>
      </c>
      <c r="E20" s="124">
        <v>6887.94</v>
      </c>
      <c r="F20" s="168">
        <f t="shared" si="1"/>
        <v>894.0600000000004</v>
      </c>
      <c r="G20" s="165">
        <f t="shared" si="0"/>
        <v>0.88511179645335381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10897.04</v>
      </c>
      <c r="F21" s="168">
        <f t="shared" si="1"/>
        <v>2802.9599999999991</v>
      </c>
      <c r="G21" s="165">
        <f t="shared" si="0"/>
        <v>0.79540437956204391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11521</v>
      </c>
      <c r="E22" s="125">
        <f>SUM(E23:E26)</f>
        <v>9796.35</v>
      </c>
      <c r="F22" s="163">
        <f t="shared" si="1"/>
        <v>1724.6499999999996</v>
      </c>
      <c r="G22" s="179">
        <f t="shared" si="0"/>
        <v>0.850303793073518</v>
      </c>
    </row>
    <row r="23" spans="1:7" x14ac:dyDescent="0.2">
      <c r="A23" s="39">
        <v>3220</v>
      </c>
      <c r="B23" s="5"/>
      <c r="C23" s="54" t="s">
        <v>212</v>
      </c>
      <c r="D23" s="84">
        <v>2911</v>
      </c>
      <c r="E23" s="124">
        <v>2512.92</v>
      </c>
      <c r="F23" s="168">
        <f t="shared" si="1"/>
        <v>398.07999999999993</v>
      </c>
      <c r="G23" s="165">
        <f t="shared" si="0"/>
        <v>0.86324974235657848</v>
      </c>
    </row>
    <row r="24" spans="1:7" x14ac:dyDescent="0.2">
      <c r="A24" s="39">
        <v>3220</v>
      </c>
      <c r="B24" s="5"/>
      <c r="C24" s="54" t="s">
        <v>211</v>
      </c>
      <c r="D24" s="84">
        <v>2911</v>
      </c>
      <c r="E24" s="124">
        <v>2512.92</v>
      </c>
      <c r="F24" s="168">
        <f t="shared" si="1"/>
        <v>398.07999999999993</v>
      </c>
      <c r="G24" s="165">
        <f t="shared" si="0"/>
        <v>0.86324974235657848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4066.51</v>
      </c>
      <c r="F25" s="168">
        <f t="shared" si="1"/>
        <v>928.48999999999978</v>
      </c>
      <c r="G25" s="165">
        <f t="shared" si="0"/>
        <v>0.81411611611611612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704</v>
      </c>
      <c r="F26" s="168">
        <f t="shared" si="1"/>
        <v>0</v>
      </c>
      <c r="G26" s="165">
        <f t="shared" si="0"/>
        <v>1</v>
      </c>
    </row>
    <row r="27" spans="1:7" ht="13.5" x14ac:dyDescent="0.25">
      <c r="A27" s="38">
        <v>3220</v>
      </c>
      <c r="B27" s="17"/>
      <c r="C27" s="51" t="s">
        <v>204</v>
      </c>
      <c r="D27" s="83">
        <f>SUM(D28:D32)</f>
        <v>10246</v>
      </c>
      <c r="E27" s="125">
        <f>SUM(E28:E32)</f>
        <v>8573.1200000000008</v>
      </c>
      <c r="F27" s="163">
        <f t="shared" si="1"/>
        <v>1672.8799999999992</v>
      </c>
      <c r="G27" s="179">
        <f>SUM(E27/D27)</f>
        <v>0.83672847940659778</v>
      </c>
    </row>
    <row r="28" spans="1:7" x14ac:dyDescent="0.2">
      <c r="A28" s="39">
        <v>3220</v>
      </c>
      <c r="B28" s="5"/>
      <c r="C28" s="54" t="s">
        <v>212</v>
      </c>
      <c r="D28" s="84">
        <v>2544</v>
      </c>
      <c r="E28" s="124">
        <v>2056.5300000000002</v>
      </c>
      <c r="F28" s="168">
        <f t="shared" si="1"/>
        <v>487.4699999999998</v>
      </c>
      <c r="G28" s="165">
        <f t="shared" si="0"/>
        <v>0.80838443396226423</v>
      </c>
    </row>
    <row r="29" spans="1:7" x14ac:dyDescent="0.2">
      <c r="A29" s="39">
        <v>3220</v>
      </c>
      <c r="B29" s="5"/>
      <c r="C29" s="54" t="s">
        <v>211</v>
      </c>
      <c r="D29" s="84">
        <v>2544</v>
      </c>
      <c r="E29" s="124">
        <v>2049.0700000000002</v>
      </c>
      <c r="F29" s="168">
        <f t="shared" si="1"/>
        <v>494.92999999999984</v>
      </c>
      <c r="G29" s="165">
        <f t="shared" si="0"/>
        <v>0.80545204402515724</v>
      </c>
    </row>
    <row r="30" spans="1:7" x14ac:dyDescent="0.2">
      <c r="A30" s="39">
        <v>3220</v>
      </c>
      <c r="B30" s="5"/>
      <c r="C30" s="54" t="s">
        <v>213</v>
      </c>
      <c r="D30" s="84">
        <v>4650</v>
      </c>
      <c r="E30" s="124">
        <v>3890.51</v>
      </c>
      <c r="F30" s="168">
        <f t="shared" si="1"/>
        <v>759.48999999999978</v>
      </c>
      <c r="G30" s="165">
        <f t="shared" si="0"/>
        <v>0.83666881720430109</v>
      </c>
    </row>
    <row r="31" spans="1:7" x14ac:dyDescent="0.2">
      <c r="A31" s="39">
        <v>3220</v>
      </c>
      <c r="B31" s="5"/>
      <c r="C31" s="54" t="s">
        <v>319</v>
      </c>
      <c r="D31" s="84">
        <v>238</v>
      </c>
      <c r="E31" s="124">
        <v>307.01</v>
      </c>
      <c r="F31" s="168">
        <f t="shared" si="1"/>
        <v>-69.009999999999991</v>
      </c>
      <c r="G31" s="165">
        <f t="shared" si="0"/>
        <v>1.2899579831932773</v>
      </c>
    </row>
    <row r="32" spans="1:7" x14ac:dyDescent="0.2">
      <c r="A32" s="39">
        <v>3220</v>
      </c>
      <c r="B32" s="5"/>
      <c r="C32" s="54" t="s">
        <v>36</v>
      </c>
      <c r="D32" s="84">
        <v>270</v>
      </c>
      <c r="E32" s="124">
        <v>270</v>
      </c>
      <c r="F32" s="168">
        <f t="shared" si="1"/>
        <v>0</v>
      </c>
      <c r="G32" s="165">
        <f t="shared" si="0"/>
        <v>1</v>
      </c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14231</v>
      </c>
      <c r="E33" s="125">
        <f>SUM(E34:E40)</f>
        <v>14123.269999999999</v>
      </c>
      <c r="F33" s="163">
        <f t="shared" si="1"/>
        <v>107.73000000000138</v>
      </c>
      <c r="G33" s="179">
        <f t="shared" si="0"/>
        <v>0.99242990654205598</v>
      </c>
    </row>
    <row r="34" spans="1:7" x14ac:dyDescent="0.2">
      <c r="A34" s="39">
        <v>3220</v>
      </c>
      <c r="B34" s="5"/>
      <c r="C34" s="54" t="s">
        <v>212</v>
      </c>
      <c r="D34" s="84">
        <v>3502</v>
      </c>
      <c r="E34" s="124">
        <v>3120.1</v>
      </c>
      <c r="F34" s="168">
        <f t="shared" si="1"/>
        <v>381.90000000000009</v>
      </c>
      <c r="G34" s="165">
        <f t="shared" si="0"/>
        <v>0.89094802969731579</v>
      </c>
    </row>
    <row r="35" spans="1:7" x14ac:dyDescent="0.2">
      <c r="A35" s="39">
        <v>3220</v>
      </c>
      <c r="B35" s="5"/>
      <c r="C35" s="54" t="s">
        <v>211</v>
      </c>
      <c r="D35" s="84">
        <v>3502</v>
      </c>
      <c r="E35" s="124">
        <v>3120.1</v>
      </c>
      <c r="F35" s="168">
        <f t="shared" si="1"/>
        <v>381.90000000000009</v>
      </c>
      <c r="G35" s="165">
        <f t="shared" si="0"/>
        <v>0.89094802969731579</v>
      </c>
    </row>
    <row r="36" spans="1:7" x14ac:dyDescent="0.2">
      <c r="A36" s="39">
        <v>3220</v>
      </c>
      <c r="B36" s="5"/>
      <c r="C36" s="54" t="s">
        <v>213</v>
      </c>
      <c r="D36" s="84">
        <v>6370</v>
      </c>
      <c r="E36" s="124">
        <v>6759.6</v>
      </c>
      <c r="F36" s="168">
        <f t="shared" si="1"/>
        <v>-389.60000000000036</v>
      </c>
      <c r="G36" s="165">
        <f t="shared" si="0"/>
        <v>1.0611616954474097</v>
      </c>
    </row>
    <row r="37" spans="1:7" x14ac:dyDescent="0.2">
      <c r="A37" s="39">
        <v>3220</v>
      </c>
      <c r="B37" s="5"/>
      <c r="C37" s="54" t="s">
        <v>44</v>
      </c>
      <c r="D37" s="84">
        <v>337</v>
      </c>
      <c r="E37" s="124">
        <v>556.58000000000004</v>
      </c>
      <c r="F37" s="168">
        <f t="shared" si="1"/>
        <v>-219.58000000000004</v>
      </c>
      <c r="G37" s="165">
        <f t="shared" si="0"/>
        <v>1.651572700296736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244.09</v>
      </c>
      <c r="F38" s="168">
        <f t="shared" si="1"/>
        <v>-244.09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13116</v>
      </c>
      <c r="E41" s="125">
        <f>SUM(E42:E43)</f>
        <v>13116.32</v>
      </c>
      <c r="F41" s="163">
        <f t="shared" si="1"/>
        <v>-0.31999999999970896</v>
      </c>
      <c r="G41" s="179">
        <f t="shared" si="0"/>
        <v>1.0000243976822201</v>
      </c>
    </row>
    <row r="42" spans="1:7" x14ac:dyDescent="0.2">
      <c r="A42" s="39">
        <v>3220</v>
      </c>
      <c r="B42" s="5"/>
      <c r="C42" s="54" t="s">
        <v>213</v>
      </c>
      <c r="D42" s="84">
        <v>10038</v>
      </c>
      <c r="E42" s="124">
        <v>10038.32</v>
      </c>
      <c r="F42" s="168">
        <f t="shared" si="1"/>
        <v>-0.31999999999970896</v>
      </c>
      <c r="G42" s="165">
        <f t="shared" si="0"/>
        <v>1.0000318788603306</v>
      </c>
    </row>
    <row r="43" spans="1:7" x14ac:dyDescent="0.2">
      <c r="A43" s="39">
        <v>3220</v>
      </c>
      <c r="B43" s="5"/>
      <c r="C43" s="54" t="s">
        <v>36</v>
      </c>
      <c r="D43" s="84">
        <v>3078</v>
      </c>
      <c r="E43" s="124">
        <v>3078</v>
      </c>
      <c r="F43" s="168">
        <f t="shared" si="1"/>
        <v>0</v>
      </c>
      <c r="G43" s="165">
        <f t="shared" si="0"/>
        <v>1</v>
      </c>
    </row>
    <row r="44" spans="1:7" ht="26.25" x14ac:dyDescent="0.25">
      <c r="A44" s="38">
        <v>3220</v>
      </c>
      <c r="B44" s="17"/>
      <c r="C44" s="51" t="s">
        <v>583</v>
      </c>
      <c r="D44" s="83">
        <f>SUM(D45:D46)</f>
        <v>2182</v>
      </c>
      <c r="E44" s="125">
        <f>SUM(E45:E46)</f>
        <v>2181.5500000000002</v>
      </c>
      <c r="F44" s="163">
        <f t="shared" si="1"/>
        <v>0.4499999999998181</v>
      </c>
      <c r="G44" s="179">
        <f t="shared" si="0"/>
        <v>0.99979376718606794</v>
      </c>
    </row>
    <row r="45" spans="1:7" x14ac:dyDescent="0.2">
      <c r="A45" s="39">
        <v>3220</v>
      </c>
      <c r="B45" s="5"/>
      <c r="C45" s="54" t="s">
        <v>213</v>
      </c>
      <c r="D45" s="84">
        <v>1734</v>
      </c>
      <c r="E45" s="124">
        <v>1733.55</v>
      </c>
      <c r="F45" s="168">
        <f t="shared" si="1"/>
        <v>0.45000000000004547</v>
      </c>
      <c r="G45" s="165">
        <f t="shared" si="0"/>
        <v>0.99974048442906571</v>
      </c>
    </row>
    <row r="46" spans="1:7" x14ac:dyDescent="0.2">
      <c r="A46" s="39">
        <v>3220</v>
      </c>
      <c r="B46" s="5"/>
      <c r="C46" s="54" t="s">
        <v>36</v>
      </c>
      <c r="D46" s="84">
        <v>448</v>
      </c>
      <c r="E46" s="124">
        <v>448</v>
      </c>
      <c r="F46" s="168">
        <f t="shared" si="1"/>
        <v>0</v>
      </c>
      <c r="G46" s="165">
        <f t="shared" si="0"/>
        <v>1</v>
      </c>
    </row>
    <row r="47" spans="1:7" ht="13.5" x14ac:dyDescent="0.25">
      <c r="A47" s="38">
        <v>3220</v>
      </c>
      <c r="B47" s="17"/>
      <c r="C47" s="51" t="s">
        <v>615</v>
      </c>
      <c r="D47" s="83">
        <f>SUM(D48)</f>
        <v>0</v>
      </c>
      <c r="E47" s="125">
        <f>SUM(E48)</f>
        <v>408</v>
      </c>
      <c r="F47" s="163">
        <f t="shared" si="1"/>
        <v>-408</v>
      </c>
      <c r="G47" s="165"/>
    </row>
    <row r="48" spans="1:7" x14ac:dyDescent="0.2">
      <c r="A48" s="39">
        <v>3220</v>
      </c>
      <c r="B48" s="5"/>
      <c r="C48" s="54" t="s">
        <v>36</v>
      </c>
      <c r="D48" s="84">
        <v>0</v>
      </c>
      <c r="E48" s="124">
        <v>408</v>
      </c>
      <c r="F48" s="168">
        <f t="shared" si="1"/>
        <v>-408</v>
      </c>
      <c r="G48" s="165"/>
    </row>
    <row r="49" spans="1:7" ht="13.5" x14ac:dyDescent="0.25">
      <c r="A49" s="38">
        <v>3220</v>
      </c>
      <c r="B49" s="17"/>
      <c r="C49" s="51" t="s">
        <v>38</v>
      </c>
      <c r="D49" s="83">
        <f>SUM(D50:D54)</f>
        <v>6682</v>
      </c>
      <c r="E49" s="125">
        <f>SUM(E50:E54)</f>
        <v>5963.86</v>
      </c>
      <c r="F49" s="163">
        <f t="shared" si="1"/>
        <v>718.14000000000033</v>
      </c>
      <c r="G49" s="179">
        <f t="shared" si="0"/>
        <v>0.89252618976354381</v>
      </c>
    </row>
    <row r="50" spans="1:7" x14ac:dyDescent="0.2">
      <c r="A50" s="39">
        <v>3220</v>
      </c>
      <c r="B50" s="5"/>
      <c r="C50" s="54" t="s">
        <v>212</v>
      </c>
      <c r="D50" s="84">
        <v>1751</v>
      </c>
      <c r="E50" s="124">
        <v>1405.33</v>
      </c>
      <c r="F50" s="168">
        <f t="shared" si="1"/>
        <v>345.67000000000007</v>
      </c>
      <c r="G50" s="165">
        <f t="shared" si="0"/>
        <v>0.80258709308966303</v>
      </c>
    </row>
    <row r="51" spans="1:7" x14ac:dyDescent="0.2">
      <c r="A51" s="39">
        <v>3220</v>
      </c>
      <c r="B51" s="5"/>
      <c r="C51" s="54" t="s">
        <v>211</v>
      </c>
      <c r="D51" s="84">
        <v>1751</v>
      </c>
      <c r="E51" s="124">
        <v>1415.33</v>
      </c>
      <c r="F51" s="168">
        <f t="shared" si="1"/>
        <v>335.67000000000007</v>
      </c>
      <c r="G51" s="165">
        <f t="shared" si="0"/>
        <v>0.80829811536264984</v>
      </c>
    </row>
    <row r="52" spans="1:7" x14ac:dyDescent="0.2">
      <c r="A52" s="39">
        <v>3220</v>
      </c>
      <c r="B52" s="5"/>
      <c r="C52" s="54" t="s">
        <v>213</v>
      </c>
      <c r="D52" s="84">
        <v>2280</v>
      </c>
      <c r="E52" s="124">
        <v>2131.1999999999998</v>
      </c>
      <c r="F52" s="168">
        <f t="shared" si="1"/>
        <v>148.80000000000018</v>
      </c>
      <c r="G52" s="165">
        <f t="shared" si="0"/>
        <v>0.93473684210526309</v>
      </c>
    </row>
    <row r="53" spans="1:7" x14ac:dyDescent="0.2">
      <c r="A53" s="39">
        <v>3220</v>
      </c>
      <c r="B53" s="5"/>
      <c r="C53" s="54" t="s">
        <v>36</v>
      </c>
      <c r="D53" s="84">
        <v>900</v>
      </c>
      <c r="E53" s="124">
        <v>912</v>
      </c>
      <c r="F53" s="168">
        <f t="shared" si="1"/>
        <v>-12</v>
      </c>
      <c r="G53" s="165">
        <f t="shared" si="0"/>
        <v>1.0133333333333334</v>
      </c>
    </row>
    <row r="54" spans="1:7" x14ac:dyDescent="0.2">
      <c r="A54" s="39">
        <v>3220</v>
      </c>
      <c r="B54" s="5"/>
      <c r="C54" s="54" t="s">
        <v>319</v>
      </c>
      <c r="D54" s="84">
        <v>0</v>
      </c>
      <c r="E54" s="124">
        <v>100</v>
      </c>
      <c r="F54" s="168">
        <f t="shared" si="1"/>
        <v>-100</v>
      </c>
      <c r="G54" s="165"/>
    </row>
    <row r="55" spans="1:7" ht="13.5" x14ac:dyDescent="0.25">
      <c r="A55" s="38">
        <v>3220</v>
      </c>
      <c r="B55" s="17"/>
      <c r="C55" s="51" t="s">
        <v>37</v>
      </c>
      <c r="D55" s="83">
        <f>SUM(D56:D59)</f>
        <v>18800</v>
      </c>
      <c r="E55" s="125">
        <f>SUM(E56:E59)</f>
        <v>20412.14</v>
      </c>
      <c r="F55" s="163">
        <f t="shared" si="1"/>
        <v>-1612.1399999999994</v>
      </c>
      <c r="G55" s="179">
        <f t="shared" si="0"/>
        <v>1.0857521276595745</v>
      </c>
    </row>
    <row r="56" spans="1:7" x14ac:dyDescent="0.2">
      <c r="A56" s="39">
        <v>3220</v>
      </c>
      <c r="B56" s="5"/>
      <c r="C56" s="54" t="s">
        <v>215</v>
      </c>
      <c r="D56" s="84">
        <v>1600</v>
      </c>
      <c r="E56" s="124">
        <v>1915.01</v>
      </c>
      <c r="F56" s="168">
        <f t="shared" si="1"/>
        <v>-315.01</v>
      </c>
      <c r="G56" s="165">
        <f t="shared" si="0"/>
        <v>1.1968812499999999</v>
      </c>
    </row>
    <row r="57" spans="1:7" x14ac:dyDescent="0.2">
      <c r="A57" s="39">
        <v>3220</v>
      </c>
      <c r="B57" s="5"/>
      <c r="C57" s="54" t="s">
        <v>36</v>
      </c>
      <c r="D57" s="84">
        <v>1200</v>
      </c>
      <c r="E57" s="124">
        <v>3090</v>
      </c>
      <c r="F57" s="168">
        <f t="shared" si="1"/>
        <v>-1890</v>
      </c>
      <c r="G57" s="165">
        <f t="shared" si="0"/>
        <v>2.5750000000000002</v>
      </c>
    </row>
    <row r="58" spans="1:7" x14ac:dyDescent="0.2">
      <c r="A58" s="39">
        <v>3220</v>
      </c>
      <c r="B58" s="5"/>
      <c r="C58" s="54" t="s">
        <v>216</v>
      </c>
      <c r="D58" s="84">
        <v>11000</v>
      </c>
      <c r="E58" s="124">
        <v>9684.0300000000007</v>
      </c>
      <c r="F58" s="168">
        <f t="shared" si="1"/>
        <v>1315.9699999999993</v>
      </c>
      <c r="G58" s="165">
        <f t="shared" si="0"/>
        <v>0.88036636363636367</v>
      </c>
    </row>
    <row r="59" spans="1:7" x14ac:dyDescent="0.2">
      <c r="A59" s="39">
        <v>3220</v>
      </c>
      <c r="B59" s="5"/>
      <c r="C59" s="54" t="s">
        <v>217</v>
      </c>
      <c r="D59" s="84">
        <v>5000</v>
      </c>
      <c r="E59" s="124">
        <v>5723.1</v>
      </c>
      <c r="F59" s="168">
        <f t="shared" si="1"/>
        <v>-723.10000000000036</v>
      </c>
      <c r="G59" s="165">
        <f t="shared" si="0"/>
        <v>1.14462</v>
      </c>
    </row>
    <row r="60" spans="1:7" ht="13.5" x14ac:dyDescent="0.25">
      <c r="A60" s="38">
        <v>3220</v>
      </c>
      <c r="B60" s="17"/>
      <c r="C60" s="51" t="s">
        <v>47</v>
      </c>
      <c r="D60" s="83">
        <v>55816</v>
      </c>
      <c r="E60" s="130">
        <v>54728</v>
      </c>
      <c r="F60" s="163">
        <f t="shared" si="1"/>
        <v>1088</v>
      </c>
      <c r="G60" s="179">
        <f t="shared" si="0"/>
        <v>0.98050738139601545</v>
      </c>
    </row>
    <row r="61" spans="1:7" s="6" customFormat="1" ht="25.5" x14ac:dyDescent="0.2">
      <c r="A61" s="38">
        <v>3221</v>
      </c>
      <c r="B61" s="7"/>
      <c r="C61" s="51" t="s">
        <v>40</v>
      </c>
      <c r="D61" s="83">
        <f>SUM(D62:D73)</f>
        <v>107414</v>
      </c>
      <c r="E61" s="125">
        <f>SUM(E62:E73)</f>
        <v>98450.069999999992</v>
      </c>
      <c r="F61" s="163">
        <f t="shared" si="1"/>
        <v>8963.9300000000076</v>
      </c>
      <c r="G61" s="179">
        <f t="shared" si="0"/>
        <v>0.91654784292550318</v>
      </c>
    </row>
    <row r="62" spans="1:7" x14ac:dyDescent="0.2">
      <c r="A62" s="39">
        <v>3221</v>
      </c>
      <c r="B62" s="5"/>
      <c r="C62" s="54" t="s">
        <v>125</v>
      </c>
      <c r="D62" s="84">
        <v>880</v>
      </c>
      <c r="E62" s="124">
        <v>998.57</v>
      </c>
      <c r="F62" s="168">
        <f t="shared" si="1"/>
        <v>-118.57000000000005</v>
      </c>
      <c r="G62" s="165">
        <f t="shared" si="0"/>
        <v>1.1347386363636365</v>
      </c>
    </row>
    <row r="63" spans="1:7" x14ac:dyDescent="0.2">
      <c r="A63" s="39">
        <v>3221</v>
      </c>
      <c r="B63" s="5"/>
      <c r="C63" s="54" t="s">
        <v>263</v>
      </c>
      <c r="D63" s="84">
        <v>29500</v>
      </c>
      <c r="E63" s="124">
        <v>27735.86</v>
      </c>
      <c r="F63" s="168">
        <f t="shared" si="1"/>
        <v>1764.1399999999994</v>
      </c>
      <c r="G63" s="165">
        <f t="shared" si="0"/>
        <v>0.94019864406779663</v>
      </c>
    </row>
    <row r="64" spans="1:7" x14ac:dyDescent="0.2">
      <c r="A64" s="39">
        <v>3221</v>
      </c>
      <c r="B64" s="5"/>
      <c r="C64" s="54" t="s">
        <v>14</v>
      </c>
      <c r="D64" s="84">
        <v>1330</v>
      </c>
      <c r="E64" s="124">
        <v>1280</v>
      </c>
      <c r="F64" s="168">
        <f t="shared" si="1"/>
        <v>50</v>
      </c>
      <c r="G64" s="165">
        <f t="shared" si="0"/>
        <v>0.96240601503759393</v>
      </c>
    </row>
    <row r="65" spans="1:7" x14ac:dyDescent="0.2">
      <c r="A65" s="39">
        <v>3221</v>
      </c>
      <c r="B65" s="5"/>
      <c r="C65" s="54" t="s">
        <v>15</v>
      </c>
      <c r="D65" s="84">
        <v>192</v>
      </c>
      <c r="E65" s="124">
        <v>1684.54</v>
      </c>
      <c r="F65" s="168">
        <f t="shared" si="1"/>
        <v>-1492.54</v>
      </c>
      <c r="G65" s="165">
        <f t="shared" si="0"/>
        <v>8.7736458333333331</v>
      </c>
    </row>
    <row r="66" spans="1:7" x14ac:dyDescent="0.2">
      <c r="A66" s="39">
        <v>3221</v>
      </c>
      <c r="B66" s="5"/>
      <c r="C66" s="54" t="s">
        <v>218</v>
      </c>
      <c r="D66" s="84">
        <v>2070</v>
      </c>
      <c r="E66" s="124">
        <v>2383.7800000000002</v>
      </c>
      <c r="F66" s="168">
        <f t="shared" si="1"/>
        <v>-313.7800000000002</v>
      </c>
      <c r="G66" s="165">
        <f t="shared" si="0"/>
        <v>1.1515845410628021</v>
      </c>
    </row>
    <row r="67" spans="1:7" x14ac:dyDescent="0.2">
      <c r="A67" s="39">
        <v>3221</v>
      </c>
      <c r="B67" s="5"/>
      <c r="C67" s="54" t="s">
        <v>219</v>
      </c>
      <c r="D67" s="84">
        <v>8300</v>
      </c>
      <c r="E67" s="124">
        <v>5294.6</v>
      </c>
      <c r="F67" s="168">
        <f t="shared" si="1"/>
        <v>3005.3999999999996</v>
      </c>
      <c r="G67" s="165">
        <f t="shared" si="0"/>
        <v>0.63790361445783139</v>
      </c>
    </row>
    <row r="68" spans="1:7" x14ac:dyDescent="0.2">
      <c r="A68" s="39">
        <v>3221</v>
      </c>
      <c r="B68" s="5"/>
      <c r="C68" s="54" t="s">
        <v>103</v>
      </c>
      <c r="D68" s="84">
        <v>29310</v>
      </c>
      <c r="E68" s="124">
        <v>25071.23</v>
      </c>
      <c r="F68" s="168">
        <f t="shared" si="1"/>
        <v>4238.7700000000004</v>
      </c>
      <c r="G68" s="165">
        <f t="shared" si="0"/>
        <v>0.85538143978164449</v>
      </c>
    </row>
    <row r="69" spans="1:7" x14ac:dyDescent="0.2">
      <c r="A69" s="39">
        <v>3221</v>
      </c>
      <c r="B69" s="5"/>
      <c r="C69" s="54" t="s">
        <v>104</v>
      </c>
      <c r="D69" s="84">
        <v>23000</v>
      </c>
      <c r="E69" s="127">
        <v>19822.97</v>
      </c>
      <c r="F69" s="168">
        <f t="shared" si="1"/>
        <v>3177.0299999999988</v>
      </c>
      <c r="G69" s="165">
        <f t="shared" si="0"/>
        <v>0.86186826086956525</v>
      </c>
    </row>
    <row r="70" spans="1:7" x14ac:dyDescent="0.2">
      <c r="A70" s="39">
        <v>3221</v>
      </c>
      <c r="B70" s="5"/>
      <c r="C70" s="54" t="s">
        <v>111</v>
      </c>
      <c r="D70" s="84">
        <v>7437</v>
      </c>
      <c r="E70" s="127">
        <v>7437</v>
      </c>
      <c r="F70" s="168">
        <f t="shared" si="1"/>
        <v>0</v>
      </c>
      <c r="G70" s="165">
        <f t="shared" si="0"/>
        <v>1</v>
      </c>
    </row>
    <row r="71" spans="1:7" x14ac:dyDescent="0.2">
      <c r="A71" s="39">
        <v>3221</v>
      </c>
      <c r="B71" s="5"/>
      <c r="C71" s="54" t="s">
        <v>112</v>
      </c>
      <c r="D71" s="84">
        <v>575</v>
      </c>
      <c r="E71" s="127">
        <v>1055.04</v>
      </c>
      <c r="F71" s="168">
        <f t="shared" si="1"/>
        <v>-480.03999999999996</v>
      </c>
      <c r="G71" s="165">
        <f t="shared" si="0"/>
        <v>1.8348521739130434</v>
      </c>
    </row>
    <row r="72" spans="1:7" ht="25.5" x14ac:dyDescent="0.2">
      <c r="A72" s="39">
        <v>3221</v>
      </c>
      <c r="B72" s="5"/>
      <c r="C72" s="54" t="s">
        <v>517</v>
      </c>
      <c r="D72" s="84">
        <v>0</v>
      </c>
      <c r="E72" s="127">
        <v>446.48</v>
      </c>
      <c r="F72" s="168">
        <f t="shared" si="1"/>
        <v>-446.48</v>
      </c>
      <c r="G72" s="165"/>
    </row>
    <row r="73" spans="1:7" x14ac:dyDescent="0.2">
      <c r="A73" s="39">
        <v>3221</v>
      </c>
      <c r="B73" s="5"/>
      <c r="C73" s="54" t="s">
        <v>570</v>
      </c>
      <c r="D73" s="84">
        <v>4820</v>
      </c>
      <c r="E73" s="127">
        <v>5240</v>
      </c>
      <c r="F73" s="168">
        <f t="shared" si="1"/>
        <v>-420</v>
      </c>
      <c r="G73" s="165">
        <f t="shared" si="0"/>
        <v>1.0871369294605808</v>
      </c>
    </row>
    <row r="74" spans="1:7" s="6" customFormat="1" ht="25.5" x14ac:dyDescent="0.2">
      <c r="A74" s="38">
        <v>3222</v>
      </c>
      <c r="B74" s="7"/>
      <c r="C74" s="51" t="s">
        <v>18</v>
      </c>
      <c r="D74" s="83">
        <f>SUM(D75:D77)</f>
        <v>81517</v>
      </c>
      <c r="E74" s="125">
        <f>SUM(E75:E77)</f>
        <v>79251.48</v>
      </c>
      <c r="F74" s="163">
        <f t="shared" si="1"/>
        <v>2265.5200000000041</v>
      </c>
      <c r="G74" s="179">
        <f t="shared" si="0"/>
        <v>0.97220800569206423</v>
      </c>
    </row>
    <row r="75" spans="1:7" x14ac:dyDescent="0.2">
      <c r="A75" s="39">
        <v>3222</v>
      </c>
      <c r="B75" s="5"/>
      <c r="C75" s="54" t="s">
        <v>220</v>
      </c>
      <c r="D75" s="84">
        <v>72220</v>
      </c>
      <c r="E75" s="124">
        <v>70505.48</v>
      </c>
      <c r="F75" s="168">
        <f t="shared" si="1"/>
        <v>1714.5200000000041</v>
      </c>
      <c r="G75" s="165">
        <f t="shared" si="0"/>
        <v>0.97625976183882579</v>
      </c>
    </row>
    <row r="76" spans="1:7" x14ac:dyDescent="0.2">
      <c r="A76" s="39">
        <v>3222</v>
      </c>
      <c r="B76" s="5"/>
      <c r="C76" s="54" t="s">
        <v>221</v>
      </c>
      <c r="D76" s="84">
        <v>7857</v>
      </c>
      <c r="E76" s="127">
        <v>7336</v>
      </c>
      <c r="F76" s="168">
        <f t="shared" si="1"/>
        <v>521</v>
      </c>
      <c r="G76" s="165">
        <f t="shared" si="0"/>
        <v>0.93368970344915359</v>
      </c>
    </row>
    <row r="77" spans="1:7" x14ac:dyDescent="0.2">
      <c r="A77" s="39">
        <v>3222</v>
      </c>
      <c r="B77" s="5"/>
      <c r="C77" s="54" t="s">
        <v>106</v>
      </c>
      <c r="D77" s="84">
        <v>1440</v>
      </c>
      <c r="E77" s="127">
        <v>1410</v>
      </c>
      <c r="F77" s="168">
        <f t="shared" si="1"/>
        <v>30</v>
      </c>
      <c r="G77" s="165">
        <f t="shared" si="0"/>
        <v>0.97916666666666663</v>
      </c>
    </row>
    <row r="78" spans="1:7" s="6" customFormat="1" x14ac:dyDescent="0.2">
      <c r="A78" s="38">
        <v>3224</v>
      </c>
      <c r="B78" s="7"/>
      <c r="C78" s="51" t="s">
        <v>19</v>
      </c>
      <c r="D78" s="83">
        <f>SUM(D79:D80)</f>
        <v>1997</v>
      </c>
      <c r="E78" s="125">
        <f>SUM(E79:E80)</f>
        <v>2104.21</v>
      </c>
      <c r="F78" s="163">
        <f t="shared" si="1"/>
        <v>-107.21000000000004</v>
      </c>
      <c r="G78" s="179">
        <f t="shared" si="0"/>
        <v>1.0536855282924387</v>
      </c>
    </row>
    <row r="79" spans="1:7" x14ac:dyDescent="0.2">
      <c r="A79" s="39">
        <v>3224</v>
      </c>
      <c r="B79" s="5"/>
      <c r="C79" s="54" t="s">
        <v>264</v>
      </c>
      <c r="D79" s="84">
        <v>1275</v>
      </c>
      <c r="E79" s="124">
        <v>1382.3</v>
      </c>
      <c r="F79" s="168">
        <f t="shared" si="1"/>
        <v>-107.29999999999995</v>
      </c>
      <c r="G79" s="165">
        <f t="shared" si="0"/>
        <v>1.0841568627450979</v>
      </c>
    </row>
    <row r="80" spans="1:7" x14ac:dyDescent="0.2">
      <c r="A80" s="39">
        <v>3224</v>
      </c>
      <c r="B80" s="5"/>
      <c r="C80" s="54" t="s">
        <v>462</v>
      </c>
      <c r="D80" s="84">
        <v>722</v>
      </c>
      <c r="E80" s="124">
        <v>721.91</v>
      </c>
      <c r="F80" s="168">
        <f t="shared" si="1"/>
        <v>9.0000000000031832E-2</v>
      </c>
      <c r="G80" s="165">
        <f t="shared" si="0"/>
        <v>0.99987534626038777</v>
      </c>
    </row>
    <row r="81" spans="1:7" s="6" customFormat="1" ht="25.5" x14ac:dyDescent="0.2">
      <c r="A81" s="38">
        <v>3225</v>
      </c>
      <c r="B81" s="7"/>
      <c r="C81" s="51" t="s">
        <v>20</v>
      </c>
      <c r="D81" s="83">
        <f>SUM(D82:D82)</f>
        <v>454</v>
      </c>
      <c r="E81" s="125">
        <f>SUM(E82:E82)</f>
        <v>239.55</v>
      </c>
      <c r="F81" s="163">
        <f t="shared" si="1"/>
        <v>214.45</v>
      </c>
      <c r="G81" s="179">
        <f t="shared" ref="G81:G153" si="2">SUM(E81/D81)</f>
        <v>0.52764317180616738</v>
      </c>
    </row>
    <row r="82" spans="1:7" x14ac:dyDescent="0.2">
      <c r="A82" s="39">
        <v>3225</v>
      </c>
      <c r="B82" s="5"/>
      <c r="C82" s="54" t="s">
        <v>105</v>
      </c>
      <c r="D82" s="84">
        <v>454</v>
      </c>
      <c r="E82" s="127">
        <v>239.55</v>
      </c>
      <c r="F82" s="168">
        <f t="shared" si="1"/>
        <v>214.45</v>
      </c>
      <c r="G82" s="165">
        <f t="shared" si="2"/>
        <v>0.52764317180616738</v>
      </c>
    </row>
    <row r="83" spans="1:7" s="6" customFormat="1" ht="25.5" x14ac:dyDescent="0.2">
      <c r="A83" s="38">
        <v>3227</v>
      </c>
      <c r="B83" s="7"/>
      <c r="C83" s="55" t="s">
        <v>108</v>
      </c>
      <c r="D83" s="83">
        <f>SUM(D84)</f>
        <v>6200</v>
      </c>
      <c r="E83" s="125">
        <f>SUM(E84)</f>
        <v>5711.09</v>
      </c>
      <c r="F83" s="163">
        <f t="shared" si="1"/>
        <v>488.90999999999985</v>
      </c>
      <c r="G83" s="179">
        <f t="shared" si="2"/>
        <v>0.92114354838709678</v>
      </c>
    </row>
    <row r="84" spans="1:7" ht="25.5" x14ac:dyDescent="0.2">
      <c r="A84" s="39">
        <v>3227</v>
      </c>
      <c r="B84" s="5"/>
      <c r="C84" s="56" t="s">
        <v>518</v>
      </c>
      <c r="D84" s="84">
        <v>6200</v>
      </c>
      <c r="E84" s="127">
        <v>5711.09</v>
      </c>
      <c r="F84" s="168">
        <f t="shared" si="1"/>
        <v>488.90999999999985</v>
      </c>
      <c r="G84" s="165">
        <f t="shared" si="2"/>
        <v>0.92114354838709678</v>
      </c>
    </row>
    <row r="85" spans="1:7" s="6" customFormat="1" ht="25.5" x14ac:dyDescent="0.2">
      <c r="A85" s="38">
        <v>3229</v>
      </c>
      <c r="B85" s="7"/>
      <c r="C85" s="51" t="s">
        <v>41</v>
      </c>
      <c r="D85" s="83">
        <f>SUM(D86:D86)</f>
        <v>150</v>
      </c>
      <c r="E85" s="125">
        <f>SUM(E86:E86)</f>
        <v>237.14</v>
      </c>
      <c r="F85" s="163">
        <f t="shared" ref="F85:F156" si="3">SUM(D85-E85)</f>
        <v>-87.139999999999986</v>
      </c>
      <c r="G85" s="179">
        <f t="shared" si="2"/>
        <v>1.5809333333333333</v>
      </c>
    </row>
    <row r="86" spans="1:7" x14ac:dyDescent="0.2">
      <c r="A86" s="39">
        <v>3229</v>
      </c>
      <c r="B86" s="5"/>
      <c r="C86" s="54" t="s">
        <v>102</v>
      </c>
      <c r="D86" s="84">
        <v>150</v>
      </c>
      <c r="E86" s="124">
        <v>237.14</v>
      </c>
      <c r="F86" s="168">
        <f t="shared" si="3"/>
        <v>-87.139999999999986</v>
      </c>
      <c r="G86" s="165">
        <f t="shared" si="2"/>
        <v>1.5809333333333333</v>
      </c>
    </row>
    <row r="87" spans="1:7" s="6" customFormat="1" x14ac:dyDescent="0.2">
      <c r="A87" s="38">
        <v>323</v>
      </c>
      <c r="B87" s="7"/>
      <c r="C87" s="51" t="s">
        <v>192</v>
      </c>
      <c r="D87" s="83">
        <f>SUM(D88+D94+D97)</f>
        <v>20792</v>
      </c>
      <c r="E87" s="125">
        <f>SUM(E88+E94+E97)</f>
        <v>18387.29</v>
      </c>
      <c r="F87" s="163">
        <f t="shared" si="3"/>
        <v>2404.7099999999991</v>
      </c>
      <c r="G87" s="179">
        <f t="shared" si="2"/>
        <v>0.88434445940746442</v>
      </c>
    </row>
    <row r="88" spans="1:7" s="6" customFormat="1" x14ac:dyDescent="0.2">
      <c r="A88" s="40">
        <v>3233</v>
      </c>
      <c r="B88" s="18"/>
      <c r="C88" s="51" t="s">
        <v>126</v>
      </c>
      <c r="D88" s="83">
        <f>SUM(D89:D93)</f>
        <v>15900</v>
      </c>
      <c r="E88" s="125">
        <f>SUM(E89:E93)</f>
        <v>11363.66</v>
      </c>
      <c r="F88" s="163">
        <f t="shared" si="3"/>
        <v>4536.34</v>
      </c>
      <c r="G88" s="179">
        <f t="shared" si="2"/>
        <v>0.71469559748427669</v>
      </c>
    </row>
    <row r="89" spans="1:7" x14ac:dyDescent="0.2">
      <c r="A89" s="41">
        <v>3233</v>
      </c>
      <c r="B89" s="13"/>
      <c r="C89" s="54" t="s">
        <v>222</v>
      </c>
      <c r="D89" s="84">
        <v>2373</v>
      </c>
      <c r="E89" s="124">
        <v>1353.67</v>
      </c>
      <c r="F89" s="168">
        <f t="shared" si="3"/>
        <v>1019.3299999999999</v>
      </c>
      <c r="G89" s="165">
        <f t="shared" si="2"/>
        <v>0.57044669195111675</v>
      </c>
    </row>
    <row r="90" spans="1:7" x14ac:dyDescent="0.2">
      <c r="A90" s="41">
        <v>3233</v>
      </c>
      <c r="B90" s="13"/>
      <c r="C90" s="54" t="s">
        <v>223</v>
      </c>
      <c r="D90" s="84">
        <v>1642</v>
      </c>
      <c r="E90" s="124">
        <v>836.56</v>
      </c>
      <c r="F90" s="168">
        <f t="shared" si="3"/>
        <v>805.44</v>
      </c>
      <c r="G90" s="165">
        <f t="shared" si="2"/>
        <v>0.50947624847746642</v>
      </c>
    </row>
    <row r="91" spans="1:7" x14ac:dyDescent="0.2">
      <c r="A91" s="41">
        <v>3233</v>
      </c>
      <c r="B91" s="13"/>
      <c r="C91" s="54" t="s">
        <v>224</v>
      </c>
      <c r="D91" s="84">
        <v>2118</v>
      </c>
      <c r="E91" s="124">
        <v>1956.52</v>
      </c>
      <c r="F91" s="168">
        <f t="shared" si="3"/>
        <v>161.48000000000002</v>
      </c>
      <c r="G91" s="165">
        <f t="shared" si="2"/>
        <v>0.9237582625118036</v>
      </c>
    </row>
    <row r="92" spans="1:7" x14ac:dyDescent="0.2">
      <c r="A92" s="41">
        <v>3233</v>
      </c>
      <c r="B92" s="13"/>
      <c r="C92" s="54" t="s">
        <v>7</v>
      </c>
      <c r="D92" s="84">
        <v>167</v>
      </c>
      <c r="E92" s="124">
        <v>0</v>
      </c>
      <c r="F92" s="168">
        <f t="shared" si="3"/>
        <v>167</v>
      </c>
      <c r="G92" s="165">
        <f t="shared" si="2"/>
        <v>0</v>
      </c>
    </row>
    <row r="93" spans="1:7" ht="25.5" x14ac:dyDescent="0.2">
      <c r="A93" s="41">
        <v>3233</v>
      </c>
      <c r="B93" s="13"/>
      <c r="C93" s="54" t="s">
        <v>225</v>
      </c>
      <c r="D93" s="84">
        <v>9600</v>
      </c>
      <c r="E93" s="124">
        <v>7216.91</v>
      </c>
      <c r="F93" s="168">
        <f t="shared" si="3"/>
        <v>2383.09</v>
      </c>
      <c r="G93" s="165">
        <f t="shared" si="2"/>
        <v>0.7517614583333333</v>
      </c>
    </row>
    <row r="94" spans="1:7" s="6" customFormat="1" x14ac:dyDescent="0.2">
      <c r="A94" s="40">
        <v>3237</v>
      </c>
      <c r="B94" s="18"/>
      <c r="C94" s="51" t="s">
        <v>42</v>
      </c>
      <c r="D94" s="83">
        <f>SUM(D95:D96)</f>
        <v>3885</v>
      </c>
      <c r="E94" s="125">
        <f>SUM(E95:E96)</f>
        <v>3953.0299999999997</v>
      </c>
      <c r="F94" s="163">
        <f t="shared" si="3"/>
        <v>-68.029999999999745</v>
      </c>
      <c r="G94" s="179">
        <f t="shared" si="2"/>
        <v>1.0175109395109394</v>
      </c>
    </row>
    <row r="95" spans="1:7" x14ac:dyDescent="0.2">
      <c r="A95" s="41">
        <v>3237</v>
      </c>
      <c r="B95" s="13"/>
      <c r="C95" s="54" t="s">
        <v>12</v>
      </c>
      <c r="D95" s="84">
        <v>3835</v>
      </c>
      <c r="E95" s="124">
        <v>3914.7</v>
      </c>
      <c r="F95" s="168">
        <f t="shared" si="3"/>
        <v>-79.699999999999818</v>
      </c>
      <c r="G95" s="165">
        <f t="shared" si="2"/>
        <v>1.0207822685788788</v>
      </c>
    </row>
    <row r="96" spans="1:7" x14ac:dyDescent="0.2">
      <c r="A96" s="41">
        <v>3237</v>
      </c>
      <c r="B96" s="13"/>
      <c r="C96" s="54" t="s">
        <v>9</v>
      </c>
      <c r="D96" s="84">
        <v>50</v>
      </c>
      <c r="E96" s="124">
        <v>38.33</v>
      </c>
      <c r="F96" s="168">
        <f t="shared" si="3"/>
        <v>11.670000000000002</v>
      </c>
      <c r="G96" s="165">
        <f t="shared" si="2"/>
        <v>0.76659999999999995</v>
      </c>
    </row>
    <row r="97" spans="1:10" s="6" customFormat="1" x14ac:dyDescent="0.2">
      <c r="A97" s="40">
        <v>3238</v>
      </c>
      <c r="B97" s="18"/>
      <c r="C97" s="51" t="s">
        <v>127</v>
      </c>
      <c r="D97" s="83">
        <f>SUM(D98:D100)</f>
        <v>1007</v>
      </c>
      <c r="E97" s="125">
        <f>SUM(E98:E100)</f>
        <v>3070.6000000000004</v>
      </c>
      <c r="F97" s="163">
        <f t="shared" si="3"/>
        <v>-2063.6000000000004</v>
      </c>
      <c r="G97" s="179">
        <f t="shared" si="2"/>
        <v>3.0492552135054622</v>
      </c>
    </row>
    <row r="98" spans="1:10" x14ac:dyDescent="0.2">
      <c r="A98" s="41">
        <v>3238</v>
      </c>
      <c r="B98" s="13"/>
      <c r="C98" s="54" t="s">
        <v>3</v>
      </c>
      <c r="D98" s="84">
        <v>180</v>
      </c>
      <c r="E98" s="124">
        <v>416.55</v>
      </c>
      <c r="F98" s="168">
        <f t="shared" si="3"/>
        <v>-236.55</v>
      </c>
      <c r="G98" s="165">
        <f t="shared" si="2"/>
        <v>2.3141666666666669</v>
      </c>
    </row>
    <row r="99" spans="1:10" x14ac:dyDescent="0.2">
      <c r="A99" s="41">
        <v>3238</v>
      </c>
      <c r="B99" s="13"/>
      <c r="C99" s="54" t="s">
        <v>456</v>
      </c>
      <c r="D99" s="84">
        <v>827</v>
      </c>
      <c r="E99" s="124">
        <v>2154.0500000000002</v>
      </c>
      <c r="F99" s="168">
        <f t="shared" si="3"/>
        <v>-1327.0500000000002</v>
      </c>
      <c r="G99" s="165">
        <f t="shared" si="2"/>
        <v>2.6046553808948008</v>
      </c>
    </row>
    <row r="100" spans="1:10" ht="13.5" thickBot="1" x14ac:dyDescent="0.25">
      <c r="A100" s="41">
        <v>3238</v>
      </c>
      <c r="B100" s="13"/>
      <c r="C100" s="54" t="s">
        <v>467</v>
      </c>
      <c r="D100" s="84">
        <v>0</v>
      </c>
      <c r="E100" s="124">
        <v>500</v>
      </c>
      <c r="F100" s="168">
        <f t="shared" si="3"/>
        <v>-500</v>
      </c>
      <c r="G100" s="165"/>
    </row>
    <row r="101" spans="1:10" ht="13.5" thickBot="1" x14ac:dyDescent="0.25">
      <c r="A101" s="36"/>
      <c r="B101" s="4" t="s">
        <v>141</v>
      </c>
      <c r="C101" s="48"/>
      <c r="D101" s="76">
        <f>D102+D103+D116</f>
        <v>1972399</v>
      </c>
      <c r="E101" s="123">
        <f>E102+E103+E116</f>
        <v>1865067.42</v>
      </c>
      <c r="F101" s="177">
        <f t="shared" si="3"/>
        <v>107331.58000000007</v>
      </c>
      <c r="G101" s="175">
        <f t="shared" si="2"/>
        <v>0.94558323138472489</v>
      </c>
      <c r="I101" s="1" t="s">
        <v>519</v>
      </c>
      <c r="J101" s="1" t="s">
        <v>461</v>
      </c>
    </row>
    <row r="102" spans="1:10" s="6" customFormat="1" x14ac:dyDescent="0.2">
      <c r="A102" s="28">
        <v>35200</v>
      </c>
      <c r="B102" s="7"/>
      <c r="C102" s="50" t="s">
        <v>142</v>
      </c>
      <c r="D102" s="83">
        <v>546970</v>
      </c>
      <c r="E102" s="126">
        <v>510505.68</v>
      </c>
      <c r="F102" s="163">
        <f t="shared" si="3"/>
        <v>36464.320000000007</v>
      </c>
      <c r="G102" s="179">
        <f t="shared" si="2"/>
        <v>0.93333396712799599</v>
      </c>
    </row>
    <row r="103" spans="1:10" s="6" customFormat="1" x14ac:dyDescent="0.2">
      <c r="A103" s="28">
        <v>35201</v>
      </c>
      <c r="B103" s="7"/>
      <c r="C103" s="58" t="s">
        <v>143</v>
      </c>
      <c r="D103" s="85">
        <f>SUM(D104+D112+D113+D114+D115)</f>
        <v>1191976</v>
      </c>
      <c r="E103" s="135">
        <f>SUM(E104+E112+E113+E114+E115)</f>
        <v>1113320.3600000001</v>
      </c>
      <c r="F103" s="163">
        <f t="shared" si="3"/>
        <v>78655.639999999898</v>
      </c>
      <c r="G103" s="179">
        <f t="shared" si="2"/>
        <v>0.93401239622274279</v>
      </c>
    </row>
    <row r="104" spans="1:10" x14ac:dyDescent="0.2">
      <c r="A104" s="37"/>
      <c r="B104" s="5"/>
      <c r="C104" s="59" t="s">
        <v>227</v>
      </c>
      <c r="D104" s="77">
        <f>SUM(D105:D111)</f>
        <v>977438</v>
      </c>
      <c r="E104" s="136">
        <f>SUM(E105:E111)</f>
        <v>912275.68</v>
      </c>
      <c r="F104" s="168">
        <f t="shared" si="3"/>
        <v>65162.319999999949</v>
      </c>
      <c r="G104" s="165">
        <f t="shared" si="2"/>
        <v>0.93333355159099607</v>
      </c>
    </row>
    <row r="105" spans="1:10" x14ac:dyDescent="0.2">
      <c r="A105" s="37"/>
      <c r="B105" s="5"/>
      <c r="C105" s="59" t="s">
        <v>265</v>
      </c>
      <c r="D105" s="77">
        <v>673785</v>
      </c>
      <c r="E105" s="124">
        <v>628875.68000000005</v>
      </c>
      <c r="F105" s="168">
        <f t="shared" si="3"/>
        <v>44909.319999999949</v>
      </c>
      <c r="G105" s="165">
        <f t="shared" si="2"/>
        <v>0.93334769993395528</v>
      </c>
    </row>
    <row r="106" spans="1:10" x14ac:dyDescent="0.2">
      <c r="A106" s="37"/>
      <c r="B106" s="5"/>
      <c r="C106" s="59" t="s">
        <v>266</v>
      </c>
      <c r="D106" s="77">
        <v>116290</v>
      </c>
      <c r="E106" s="124">
        <v>108533</v>
      </c>
      <c r="F106" s="168">
        <f t="shared" si="3"/>
        <v>7757</v>
      </c>
      <c r="G106" s="165">
        <f t="shared" si="2"/>
        <v>0.93329607016940408</v>
      </c>
    </row>
    <row r="107" spans="1:10" x14ac:dyDescent="0.2">
      <c r="A107" s="37"/>
      <c r="B107" s="5"/>
      <c r="C107" s="59" t="s">
        <v>267</v>
      </c>
      <c r="D107" s="77">
        <v>57745</v>
      </c>
      <c r="E107" s="124">
        <v>53893</v>
      </c>
      <c r="F107" s="168">
        <f t="shared" si="3"/>
        <v>3852</v>
      </c>
      <c r="G107" s="165">
        <f t="shared" si="2"/>
        <v>0.93329292579444112</v>
      </c>
    </row>
    <row r="108" spans="1:10" x14ac:dyDescent="0.2">
      <c r="A108" s="37"/>
      <c r="B108" s="5"/>
      <c r="C108" s="59" t="s">
        <v>268</v>
      </c>
      <c r="D108" s="77">
        <v>8478</v>
      </c>
      <c r="E108" s="124">
        <v>7913</v>
      </c>
      <c r="F108" s="168">
        <f t="shared" si="3"/>
        <v>565</v>
      </c>
      <c r="G108" s="165">
        <f t="shared" si="2"/>
        <v>0.93335692380278368</v>
      </c>
    </row>
    <row r="109" spans="1:10" x14ac:dyDescent="0.2">
      <c r="A109" s="37"/>
      <c r="B109" s="5"/>
      <c r="C109" s="59" t="s">
        <v>269</v>
      </c>
      <c r="D109" s="77">
        <v>36252</v>
      </c>
      <c r="E109" s="124">
        <v>33834</v>
      </c>
      <c r="F109" s="168">
        <f t="shared" si="3"/>
        <v>2418</v>
      </c>
      <c r="G109" s="165">
        <f t="shared" si="2"/>
        <v>0.9333002317113539</v>
      </c>
    </row>
    <row r="110" spans="1:10" x14ac:dyDescent="0.2">
      <c r="A110" s="37"/>
      <c r="B110" s="5"/>
      <c r="C110" s="59" t="s">
        <v>270</v>
      </c>
      <c r="D110" s="77">
        <v>12552</v>
      </c>
      <c r="E110" s="124">
        <v>11715</v>
      </c>
      <c r="F110" s="168">
        <f t="shared" si="3"/>
        <v>837</v>
      </c>
      <c r="G110" s="165">
        <f t="shared" si="2"/>
        <v>0.93331739961759086</v>
      </c>
    </row>
    <row r="111" spans="1:10" x14ac:dyDescent="0.2">
      <c r="A111" s="37"/>
      <c r="B111" s="5"/>
      <c r="C111" s="59" t="s">
        <v>271</v>
      </c>
      <c r="D111" s="77">
        <v>72336</v>
      </c>
      <c r="E111" s="124">
        <v>67512</v>
      </c>
      <c r="F111" s="168">
        <f t="shared" si="3"/>
        <v>4824</v>
      </c>
      <c r="G111" s="165">
        <f t="shared" si="2"/>
        <v>0.93331121433311215</v>
      </c>
    </row>
    <row r="112" spans="1:10" x14ac:dyDescent="0.2">
      <c r="A112" s="37"/>
      <c r="B112" s="5"/>
      <c r="C112" s="59" t="s">
        <v>128</v>
      </c>
      <c r="D112" s="77">
        <v>180885</v>
      </c>
      <c r="E112" s="124">
        <v>168826.68</v>
      </c>
      <c r="F112" s="168">
        <f t="shared" si="3"/>
        <v>12058.320000000007</v>
      </c>
      <c r="G112" s="165">
        <f t="shared" si="2"/>
        <v>0.93333709262791276</v>
      </c>
    </row>
    <row r="113" spans="1:7" x14ac:dyDescent="0.2">
      <c r="A113" s="37"/>
      <c r="B113" s="5"/>
      <c r="C113" s="59" t="s">
        <v>272</v>
      </c>
      <c r="D113" s="77">
        <v>254</v>
      </c>
      <c r="E113" s="124">
        <v>254</v>
      </c>
      <c r="F113" s="168">
        <f t="shared" si="3"/>
        <v>0</v>
      </c>
      <c r="G113" s="165">
        <f t="shared" si="2"/>
        <v>1</v>
      </c>
    </row>
    <row r="114" spans="1:7" x14ac:dyDescent="0.2">
      <c r="A114" s="37"/>
      <c r="B114" s="5"/>
      <c r="C114" s="59" t="s">
        <v>129</v>
      </c>
      <c r="D114" s="77">
        <v>21517</v>
      </c>
      <c r="E114" s="124">
        <v>20082</v>
      </c>
      <c r="F114" s="168">
        <f t="shared" si="3"/>
        <v>1435</v>
      </c>
      <c r="G114" s="165">
        <f t="shared" si="2"/>
        <v>0.93330854673049213</v>
      </c>
    </row>
    <row r="115" spans="1:7" x14ac:dyDescent="0.2">
      <c r="A115" s="37"/>
      <c r="B115" s="5"/>
      <c r="C115" s="59" t="s">
        <v>273</v>
      </c>
      <c r="D115" s="77">
        <v>11882</v>
      </c>
      <c r="E115" s="124">
        <v>11882</v>
      </c>
      <c r="F115" s="168">
        <f t="shared" si="3"/>
        <v>0</v>
      </c>
      <c r="G115" s="165">
        <f t="shared" si="2"/>
        <v>1</v>
      </c>
    </row>
    <row r="116" spans="1:7" s="6" customFormat="1" x14ac:dyDescent="0.2">
      <c r="A116" s="28" t="s">
        <v>140</v>
      </c>
      <c r="B116" s="7"/>
      <c r="C116" s="58" t="s">
        <v>144</v>
      </c>
      <c r="D116" s="83">
        <f>SUM(D117+D128+D129)</f>
        <v>233453</v>
      </c>
      <c r="E116" s="125">
        <f>SUM(E117+E128+E129)</f>
        <v>241241.37999999998</v>
      </c>
      <c r="F116" s="163">
        <f t="shared" si="3"/>
        <v>-7788.3799999999756</v>
      </c>
      <c r="G116" s="179">
        <f t="shared" si="2"/>
        <v>1.0333616616620904</v>
      </c>
    </row>
    <row r="117" spans="1:7" x14ac:dyDescent="0.2">
      <c r="A117" s="37" t="s">
        <v>121</v>
      </c>
      <c r="B117" s="5"/>
      <c r="C117" s="59" t="s">
        <v>22</v>
      </c>
      <c r="D117" s="84">
        <f>SUM(D118+D126+D127)</f>
        <v>223495</v>
      </c>
      <c r="E117" s="131">
        <f>SUM(E118+E126+E127)</f>
        <v>227130.63999999998</v>
      </c>
      <c r="F117" s="168">
        <f t="shared" si="3"/>
        <v>-3635.6399999999849</v>
      </c>
      <c r="G117" s="165">
        <f t="shared" si="2"/>
        <v>1.0162672095572607</v>
      </c>
    </row>
    <row r="118" spans="1:7" x14ac:dyDescent="0.2">
      <c r="A118" s="37" t="s">
        <v>122</v>
      </c>
      <c r="B118" s="5"/>
      <c r="C118" s="59" t="s">
        <v>43</v>
      </c>
      <c r="D118" s="84">
        <f>SUM(D119:D125)</f>
        <v>203161</v>
      </c>
      <c r="E118" s="131">
        <f>SUM(E119:E125)</f>
        <v>203746.81999999998</v>
      </c>
      <c r="F118" s="168">
        <f t="shared" si="3"/>
        <v>-585.81999999997788</v>
      </c>
      <c r="G118" s="165">
        <f t="shared" si="2"/>
        <v>1.0028835258735682</v>
      </c>
    </row>
    <row r="119" spans="1:7" x14ac:dyDescent="0.2">
      <c r="A119" s="37" t="s">
        <v>469</v>
      </c>
      <c r="B119" s="5"/>
      <c r="C119" s="59" t="s">
        <v>468</v>
      </c>
      <c r="D119" s="84">
        <v>6338</v>
      </c>
      <c r="E119" s="131">
        <v>6338</v>
      </c>
      <c r="F119" s="168">
        <f t="shared" si="3"/>
        <v>0</v>
      </c>
      <c r="G119" s="165">
        <f t="shared" si="2"/>
        <v>1</v>
      </c>
    </row>
    <row r="120" spans="1:7" x14ac:dyDescent="0.2">
      <c r="A120" s="37" t="s">
        <v>527</v>
      </c>
      <c r="B120" s="5"/>
      <c r="C120" s="59" t="s">
        <v>528</v>
      </c>
      <c r="D120" s="84">
        <v>3685</v>
      </c>
      <c r="E120" s="131">
        <v>4092.35</v>
      </c>
      <c r="F120" s="168">
        <f t="shared" si="3"/>
        <v>-407.34999999999991</v>
      </c>
      <c r="G120" s="165">
        <f t="shared" si="2"/>
        <v>1.1105427408412483</v>
      </c>
    </row>
    <row r="121" spans="1:7" x14ac:dyDescent="0.2">
      <c r="A121" s="37" t="s">
        <v>123</v>
      </c>
      <c r="B121" s="5"/>
      <c r="C121" s="59" t="s">
        <v>120</v>
      </c>
      <c r="D121" s="84">
        <v>158198</v>
      </c>
      <c r="E121" s="124">
        <v>158198</v>
      </c>
      <c r="F121" s="168">
        <f t="shared" si="3"/>
        <v>0</v>
      </c>
      <c r="G121" s="165">
        <f t="shared" si="2"/>
        <v>1</v>
      </c>
    </row>
    <row r="122" spans="1:7" x14ac:dyDescent="0.2">
      <c r="A122" s="37" t="s">
        <v>275</v>
      </c>
      <c r="B122" s="5"/>
      <c r="C122" s="59" t="s">
        <v>276</v>
      </c>
      <c r="D122" s="84">
        <v>6400</v>
      </c>
      <c r="E122" s="124">
        <v>5254.3</v>
      </c>
      <c r="F122" s="168">
        <f t="shared" si="3"/>
        <v>1145.6999999999998</v>
      </c>
      <c r="G122" s="165">
        <f t="shared" si="2"/>
        <v>0.82098437499999999</v>
      </c>
    </row>
    <row r="123" spans="1:7" x14ac:dyDescent="0.2">
      <c r="A123" s="37" t="s">
        <v>277</v>
      </c>
      <c r="B123" s="5"/>
      <c r="C123" s="59" t="s">
        <v>278</v>
      </c>
      <c r="D123" s="84">
        <v>15396</v>
      </c>
      <c r="E123" s="124">
        <v>15395.65</v>
      </c>
      <c r="F123" s="168">
        <f t="shared" si="3"/>
        <v>0.3500000000003638</v>
      </c>
      <c r="G123" s="165">
        <f t="shared" si="2"/>
        <v>0.99997726682255128</v>
      </c>
    </row>
    <row r="124" spans="1:7" x14ac:dyDescent="0.2">
      <c r="A124" s="37" t="s">
        <v>534</v>
      </c>
      <c r="B124" s="5"/>
      <c r="C124" s="189" t="s">
        <v>535</v>
      </c>
      <c r="D124" s="84">
        <v>11469</v>
      </c>
      <c r="E124" s="124">
        <v>11469</v>
      </c>
      <c r="F124" s="168">
        <f t="shared" si="3"/>
        <v>0</v>
      </c>
      <c r="G124" s="165">
        <f t="shared" si="2"/>
        <v>1</v>
      </c>
    </row>
    <row r="125" spans="1:7" x14ac:dyDescent="0.2">
      <c r="A125" s="37" t="s">
        <v>470</v>
      </c>
      <c r="B125" s="5"/>
      <c r="C125" s="189" t="s">
        <v>471</v>
      </c>
      <c r="D125" s="84">
        <v>1675</v>
      </c>
      <c r="E125" s="124">
        <v>2999.52</v>
      </c>
      <c r="F125" s="168">
        <f t="shared" si="3"/>
        <v>-1324.52</v>
      </c>
      <c r="G125" s="165">
        <f t="shared" si="2"/>
        <v>1.7907582089552239</v>
      </c>
    </row>
    <row r="126" spans="1:7" ht="25.5" x14ac:dyDescent="0.2">
      <c r="A126" s="37" t="s">
        <v>399</v>
      </c>
      <c r="B126" s="5"/>
      <c r="C126" s="132" t="s">
        <v>400</v>
      </c>
      <c r="D126" s="84">
        <v>8030</v>
      </c>
      <c r="E126" s="124">
        <v>8029.9</v>
      </c>
      <c r="F126" s="168">
        <f t="shared" si="3"/>
        <v>0.1000000000003638</v>
      </c>
      <c r="G126" s="165">
        <f t="shared" si="2"/>
        <v>0.99998754669987544</v>
      </c>
    </row>
    <row r="127" spans="1:7" ht="25.5" x14ac:dyDescent="0.2">
      <c r="A127" s="37" t="s">
        <v>472</v>
      </c>
      <c r="B127" s="5"/>
      <c r="C127" s="190" t="s">
        <v>281</v>
      </c>
      <c r="D127" s="84">
        <v>12304</v>
      </c>
      <c r="E127" s="124">
        <v>15353.92</v>
      </c>
      <c r="F127" s="168">
        <f t="shared" si="3"/>
        <v>-3049.92</v>
      </c>
      <c r="G127" s="165">
        <f t="shared" si="2"/>
        <v>1.2478803641092329</v>
      </c>
    </row>
    <row r="128" spans="1:7" x14ac:dyDescent="0.2">
      <c r="A128" s="37" t="s">
        <v>279</v>
      </c>
      <c r="B128" s="5"/>
      <c r="C128" s="59" t="s">
        <v>280</v>
      </c>
      <c r="D128" s="84">
        <v>9458</v>
      </c>
      <c r="E128" s="124">
        <v>13610.74</v>
      </c>
      <c r="F128" s="168">
        <f t="shared" si="3"/>
        <v>-4152.74</v>
      </c>
      <c r="G128" s="165">
        <f t="shared" si="2"/>
        <v>1.439071685345739</v>
      </c>
    </row>
    <row r="129" spans="1:7" ht="13.5" thickBot="1" x14ac:dyDescent="0.25">
      <c r="A129" s="37" t="s">
        <v>473</v>
      </c>
      <c r="B129" s="5"/>
      <c r="C129" s="59" t="s">
        <v>474</v>
      </c>
      <c r="D129" s="84">
        <v>500</v>
      </c>
      <c r="E129" s="124">
        <v>500</v>
      </c>
      <c r="F129" s="168">
        <f t="shared" si="3"/>
        <v>0</v>
      </c>
      <c r="G129" s="165">
        <f t="shared" si="2"/>
        <v>1</v>
      </c>
    </row>
    <row r="130" spans="1:7" ht="13.5" thickBot="1" x14ac:dyDescent="0.25">
      <c r="A130" s="36" t="s">
        <v>476</v>
      </c>
      <c r="B130" s="4" t="s">
        <v>146</v>
      </c>
      <c r="C130" s="48"/>
      <c r="D130" s="76">
        <f>SUM(D131:D135)</f>
        <v>53698</v>
      </c>
      <c r="E130" s="123">
        <f>SUM(E131:E135)</f>
        <v>37494.160000000003</v>
      </c>
      <c r="F130" s="177">
        <f t="shared" si="3"/>
        <v>16203.839999999997</v>
      </c>
      <c r="G130" s="175">
        <f t="shared" si="2"/>
        <v>0.69824127528027125</v>
      </c>
    </row>
    <row r="131" spans="1:7" x14ac:dyDescent="0.2">
      <c r="A131" s="39">
        <v>3823</v>
      </c>
      <c r="B131" s="5"/>
      <c r="C131" s="49" t="s">
        <v>477</v>
      </c>
      <c r="D131" s="84">
        <v>0</v>
      </c>
      <c r="E131" s="131">
        <v>713.16</v>
      </c>
      <c r="F131" s="168">
        <f t="shared" si="3"/>
        <v>-713.16</v>
      </c>
      <c r="G131" s="165"/>
    </row>
    <row r="132" spans="1:7" x14ac:dyDescent="0.2">
      <c r="A132" s="37" t="s">
        <v>311</v>
      </c>
      <c r="B132" s="5"/>
      <c r="C132" s="60" t="s">
        <v>320</v>
      </c>
      <c r="D132" s="86">
        <v>36000</v>
      </c>
      <c r="E132" s="124">
        <v>14125</v>
      </c>
      <c r="F132" s="168">
        <f t="shared" si="3"/>
        <v>21875</v>
      </c>
      <c r="G132" s="165">
        <f t="shared" si="2"/>
        <v>0.3923611111111111</v>
      </c>
    </row>
    <row r="133" spans="1:7" x14ac:dyDescent="0.2">
      <c r="A133" s="37">
        <v>38252.382539999999</v>
      </c>
      <c r="B133" s="5"/>
      <c r="C133" s="49" t="s">
        <v>321</v>
      </c>
      <c r="D133" s="86">
        <v>9000</v>
      </c>
      <c r="E133" s="124">
        <v>8483</v>
      </c>
      <c r="F133" s="168">
        <f t="shared" si="3"/>
        <v>517</v>
      </c>
      <c r="G133" s="165">
        <f t="shared" si="2"/>
        <v>0.94255555555555559</v>
      </c>
    </row>
    <row r="134" spans="1:7" x14ac:dyDescent="0.2">
      <c r="A134" s="37">
        <v>3882</v>
      </c>
      <c r="B134" s="5"/>
      <c r="C134" s="49" t="s">
        <v>322</v>
      </c>
      <c r="D134" s="84">
        <v>1000</v>
      </c>
      <c r="E134" s="124">
        <v>247</v>
      </c>
      <c r="F134" s="168">
        <f t="shared" si="3"/>
        <v>753</v>
      </c>
      <c r="G134" s="165">
        <f t="shared" si="2"/>
        <v>0.247</v>
      </c>
    </row>
    <row r="135" spans="1:7" x14ac:dyDescent="0.2">
      <c r="A135" s="37" t="s">
        <v>147</v>
      </c>
      <c r="B135" s="5"/>
      <c r="C135" s="49" t="s">
        <v>323</v>
      </c>
      <c r="D135" s="84">
        <f>SUM(D136:D137)</f>
        <v>7698</v>
      </c>
      <c r="E135" s="131">
        <f>SUM(E136:E137)</f>
        <v>13926</v>
      </c>
      <c r="F135" s="168">
        <f t="shared" si="3"/>
        <v>-6228</v>
      </c>
      <c r="G135" s="165">
        <f t="shared" si="2"/>
        <v>1.8090413094310211</v>
      </c>
    </row>
    <row r="136" spans="1:7" x14ac:dyDescent="0.2">
      <c r="A136" s="37">
        <v>3880</v>
      </c>
      <c r="B136" s="5"/>
      <c r="C136" s="49" t="s">
        <v>10</v>
      </c>
      <c r="D136" s="84">
        <v>500</v>
      </c>
      <c r="E136" s="124">
        <v>1420</v>
      </c>
      <c r="F136" s="168">
        <f t="shared" si="3"/>
        <v>-920</v>
      </c>
      <c r="G136" s="165">
        <f t="shared" si="2"/>
        <v>2.84</v>
      </c>
    </row>
    <row r="137" spans="1:7" ht="13.5" thickBot="1" x14ac:dyDescent="0.25">
      <c r="A137" s="155">
        <v>3888</v>
      </c>
      <c r="B137" s="5"/>
      <c r="C137" s="49" t="s">
        <v>409</v>
      </c>
      <c r="D137" s="84">
        <v>7198</v>
      </c>
      <c r="E137" s="124">
        <v>12506</v>
      </c>
      <c r="F137" s="168">
        <f t="shared" si="3"/>
        <v>-5308</v>
      </c>
      <c r="G137" s="165">
        <f t="shared" si="2"/>
        <v>1.7374270630730759</v>
      </c>
    </row>
    <row r="138" spans="1:7" ht="13.5" thickBot="1" x14ac:dyDescent="0.25">
      <c r="A138" s="111"/>
      <c r="B138" s="79" t="s">
        <v>148</v>
      </c>
      <c r="C138" s="80"/>
      <c r="D138" s="81">
        <f>D139+D143</f>
        <v>5881390</v>
      </c>
      <c r="E138" s="122">
        <f>E139+E143</f>
        <v>5262054.0299999993</v>
      </c>
      <c r="F138" s="137">
        <f t="shared" si="3"/>
        <v>619335.97000000067</v>
      </c>
      <c r="G138" s="176">
        <f t="shared" si="2"/>
        <v>0.89469564677737734</v>
      </c>
    </row>
    <row r="139" spans="1:7" ht="13.5" thickBot="1" x14ac:dyDescent="0.25">
      <c r="A139" s="42" t="s">
        <v>149</v>
      </c>
      <c r="B139" s="4" t="s">
        <v>150</v>
      </c>
      <c r="C139" s="48"/>
      <c r="D139" s="76">
        <f>D140+D141+D142</f>
        <v>519019</v>
      </c>
      <c r="E139" s="123">
        <f>E140+E141+E142</f>
        <v>448482.91000000003</v>
      </c>
      <c r="F139" s="178">
        <f t="shared" si="3"/>
        <v>70536.089999999967</v>
      </c>
      <c r="G139" s="174">
        <f t="shared" si="2"/>
        <v>0.86409728738254288</v>
      </c>
    </row>
    <row r="140" spans="1:7" x14ac:dyDescent="0.2">
      <c r="A140" s="37">
        <v>413</v>
      </c>
      <c r="B140" s="5"/>
      <c r="C140" s="60" t="s">
        <v>151</v>
      </c>
      <c r="D140" s="84">
        <f>D221+D262+D1034+D1095+D1104+D1128+D1144+D1157+D1164+D1167+D1186+D1195</f>
        <v>321651</v>
      </c>
      <c r="E140" s="131">
        <f>E221+E262+E1034+E1095+E1104+E1128+E1144+E1157+E1164+E1167+E1186+E1195</f>
        <v>261620.44</v>
      </c>
      <c r="F140" s="168">
        <f t="shared" si="3"/>
        <v>60030.559999999998</v>
      </c>
      <c r="G140" s="165">
        <f t="shared" si="2"/>
        <v>0.81336740753176584</v>
      </c>
    </row>
    <row r="141" spans="1:7" x14ac:dyDescent="0.2">
      <c r="A141" s="37">
        <v>4500</v>
      </c>
      <c r="B141" s="5"/>
      <c r="C141" s="61" t="s">
        <v>152</v>
      </c>
      <c r="D141" s="84">
        <f>D249+D386+D411+D419+D524</f>
        <v>178285</v>
      </c>
      <c r="E141" s="131">
        <f>E249+E386+E411+E419+E524</f>
        <v>168762.13</v>
      </c>
      <c r="F141" s="168">
        <f t="shared" si="3"/>
        <v>9522.8699999999953</v>
      </c>
      <c r="G141" s="165">
        <f t="shared" si="2"/>
        <v>0.94658625234876748</v>
      </c>
    </row>
    <row r="142" spans="1:7" ht="13.5" thickBot="1" x14ac:dyDescent="0.25">
      <c r="A142" s="106">
        <v>452</v>
      </c>
      <c r="B142" s="107"/>
      <c r="C142" s="60" t="s">
        <v>153</v>
      </c>
      <c r="D142" s="77">
        <f>D252+D265+D330+D445+D467</f>
        <v>19083</v>
      </c>
      <c r="E142" s="136">
        <f>E252+E265+E330+E445+E467</f>
        <v>18100.34</v>
      </c>
      <c r="F142" s="168">
        <f t="shared" si="3"/>
        <v>982.65999999999985</v>
      </c>
      <c r="G142" s="165">
        <f t="shared" si="2"/>
        <v>0.94850600010480535</v>
      </c>
    </row>
    <row r="143" spans="1:7" ht="13.5" thickBot="1" x14ac:dyDescent="0.25">
      <c r="A143" s="36"/>
      <c r="B143" s="4" t="s">
        <v>154</v>
      </c>
      <c r="C143" s="48"/>
      <c r="D143" s="76">
        <f>D144+D145+D146</f>
        <v>5362371</v>
      </c>
      <c r="E143" s="123">
        <f>E144+E145+E146</f>
        <v>4813571.1199999992</v>
      </c>
      <c r="F143" s="177">
        <f t="shared" si="3"/>
        <v>548799.88000000082</v>
      </c>
      <c r="G143" s="175">
        <f t="shared" si="2"/>
        <v>0.89765723408544451</v>
      </c>
    </row>
    <row r="144" spans="1:7" x14ac:dyDescent="0.2">
      <c r="A144" s="37">
        <v>50</v>
      </c>
      <c r="B144" s="5"/>
      <c r="C144" s="49" t="s">
        <v>23</v>
      </c>
      <c r="D144" s="84">
        <f>D207+D223+D266+D313+D338+D362+D372+D393+D430+D446+D468+D490+D511+D578+D601+D641+D654+D671+D693+D716+D744+D762+D773+D796+D826+D845+D866+D874+D886+D909+D919+D931+D953+D961+D968+D981+D987+D993+D1055+D1066+D1086+D1117+D1130+D1147+D1159+D1169+D1197</f>
        <v>3285553</v>
      </c>
      <c r="E144" s="131">
        <f>E207+E223+E266+E313+E338+E362+E372+E393+E430+E446+E468+E490+E511+E578+E601+E641+E654+E671+E693+E716+E744+E762+E773+E796+E826+E845+E866+E874+E886+E909+E919+E931+E953+E961+E968+E981+E987+E993+E1055+E1066+E1086+E1117+E1130+E1147+E1159+E1169+E1178+E1197</f>
        <v>2968461.7599999993</v>
      </c>
      <c r="F144" s="168">
        <f t="shared" si="3"/>
        <v>317091.24000000069</v>
      </c>
      <c r="G144" s="165">
        <f t="shared" si="2"/>
        <v>0.90348923301495954</v>
      </c>
    </row>
    <row r="145" spans="1:7" x14ac:dyDescent="0.2">
      <c r="A145" s="37">
        <v>55</v>
      </c>
      <c r="B145" s="5"/>
      <c r="C145" s="49" t="s">
        <v>24</v>
      </c>
      <c r="D145" s="84">
        <f>D212+D229+D243+D272+D280+D284+D291+D317+D322+D331+D335+D342+D358+D366+D376+D380+D388+D397+D427+D434+D450+D474+D493+D496+D502+D507+D515+D583+D596+D607+D620+D646+D658+D667+D675+D688+D697+D710+D719+D722+D731+D735+D748+D767+D779+D802+D823+D831+D850+D870+D878+D882+D892+D914+D924+D928+D937+D958+D965+D971+D977+D999+D1022+D1031+D1036+D1040+D1044+D1048+D1052+D1059+D1070+D1075+D1079+D1090+D1097+D1107+D1114+D1121+D1134+D1152+D1173+D1188+D1191+D1202+D1206</f>
        <v>2075593</v>
      </c>
      <c r="E145" s="131">
        <f>E212+E229+E243+E272+E280+E284+E291+E317+E322+E331+E335+E342+E358+E366+E376+E380+E388+E397+E427+E434+E450+E474+E493+E496+E502+E507+E515+E583+E596+E607+E620+E646+E658+E667+E675+E688+E697+E710+E719+E722+E731+E735+E748+E767+E779+E802+E823+E831+E850+E870+E878+E882+E892+E914+E924+E928+E937+E958+E965+E971+E977+E999+E1022+E1031+E1036+E1040+E1044+E1048+E1052+E1059+E1070+E1075+E1079+E1090+E1097+E1107+E1114+E1121+E1134+E1152+E1173+E1182+E1188+E1191+E1202+E1206</f>
        <v>1844748.2599999998</v>
      </c>
      <c r="F145" s="168">
        <f t="shared" si="3"/>
        <v>230844.74000000022</v>
      </c>
      <c r="G145" s="165">
        <f t="shared" si="2"/>
        <v>0.88878130731795668</v>
      </c>
    </row>
    <row r="146" spans="1:7" ht="13.5" thickBot="1" x14ac:dyDescent="0.25">
      <c r="A146" s="37">
        <v>60</v>
      </c>
      <c r="B146" s="5"/>
      <c r="C146" s="49" t="s">
        <v>90</v>
      </c>
      <c r="D146" s="77">
        <f>D239+D247+D287+D442+D460+D816+D906+D1014</f>
        <v>1225</v>
      </c>
      <c r="E146" s="136">
        <f>E239+E247+E287+E405+E442+E460+E816+E906+E1014+E1110</f>
        <v>361.09999999999997</v>
      </c>
      <c r="F146" s="168">
        <f t="shared" si="3"/>
        <v>863.90000000000009</v>
      </c>
      <c r="G146" s="165">
        <f t="shared" si="2"/>
        <v>0.2947755102040816</v>
      </c>
    </row>
    <row r="147" spans="1:7" ht="13.5" thickBot="1" x14ac:dyDescent="0.25">
      <c r="A147" s="111"/>
      <c r="B147" s="108" t="s">
        <v>155</v>
      </c>
      <c r="C147" s="180"/>
      <c r="D147" s="109">
        <f>D3-D138</f>
        <v>406187</v>
      </c>
      <c r="E147" s="137">
        <f>E3-E138</f>
        <v>472706.42000000086</v>
      </c>
      <c r="F147" s="137">
        <f t="shared" si="3"/>
        <v>-66519.420000000857</v>
      </c>
      <c r="G147" s="176">
        <f>SUM(E147/D147)</f>
        <v>1.1637655070201678</v>
      </c>
    </row>
    <row r="148" spans="1:7" ht="13.5" thickBot="1" x14ac:dyDescent="0.25">
      <c r="A148" s="111"/>
      <c r="B148" s="108" t="s">
        <v>156</v>
      </c>
      <c r="C148" s="180"/>
      <c r="D148" s="109">
        <f>D149+D153+D180+D188+D190+D192</f>
        <v>-120305</v>
      </c>
      <c r="E148" s="137">
        <f>E149+E153+E180+E188+E190+E192</f>
        <v>-190587.76</v>
      </c>
      <c r="F148" s="137">
        <f t="shared" si="3"/>
        <v>70282.760000000009</v>
      </c>
      <c r="G148" s="176">
        <f>SUM(E148/D148)</f>
        <v>1.5842048127675492</v>
      </c>
    </row>
    <row r="149" spans="1:7" s="6" customFormat="1" x14ac:dyDescent="0.2">
      <c r="A149" s="28">
        <v>381</v>
      </c>
      <c r="B149" s="7"/>
      <c r="C149" s="50" t="s">
        <v>157</v>
      </c>
      <c r="D149" s="85">
        <f>SUM(D150:D152)</f>
        <v>98000</v>
      </c>
      <c r="E149" s="135">
        <f>SUM(E150:E152)</f>
        <v>9100</v>
      </c>
      <c r="F149" s="163">
        <f t="shared" si="3"/>
        <v>88900</v>
      </c>
      <c r="G149" s="179">
        <f t="shared" si="2"/>
        <v>9.285714285714286E-2</v>
      </c>
    </row>
    <row r="150" spans="1:7" x14ac:dyDescent="0.2">
      <c r="A150" s="37">
        <v>3810</v>
      </c>
      <c r="B150" s="5"/>
      <c r="C150" s="49" t="s">
        <v>475</v>
      </c>
      <c r="D150" s="77">
        <v>0</v>
      </c>
      <c r="E150" s="136">
        <v>4900</v>
      </c>
      <c r="F150" s="168">
        <f t="shared" si="3"/>
        <v>-4900</v>
      </c>
      <c r="G150" s="165"/>
    </row>
    <row r="151" spans="1:7" x14ac:dyDescent="0.2">
      <c r="A151" s="37">
        <v>3811</v>
      </c>
      <c r="B151" s="5"/>
      <c r="C151" s="49" t="s">
        <v>261</v>
      </c>
      <c r="D151" s="77">
        <v>98000</v>
      </c>
      <c r="E151" s="124">
        <v>0</v>
      </c>
      <c r="F151" s="168">
        <f t="shared" si="3"/>
        <v>98000</v>
      </c>
      <c r="G151" s="165">
        <f t="shared" si="2"/>
        <v>0</v>
      </c>
    </row>
    <row r="152" spans="1:7" x14ac:dyDescent="0.2">
      <c r="A152" s="37">
        <v>3811</v>
      </c>
      <c r="B152" s="5"/>
      <c r="C152" s="49" t="s">
        <v>536</v>
      </c>
      <c r="D152" s="77">
        <v>0</v>
      </c>
      <c r="E152" s="124">
        <v>4200</v>
      </c>
      <c r="F152" s="168">
        <f t="shared" si="3"/>
        <v>-4200</v>
      </c>
      <c r="G152" s="165"/>
    </row>
    <row r="153" spans="1:7" s="6" customFormat="1" x14ac:dyDescent="0.2">
      <c r="A153" s="28">
        <v>15</v>
      </c>
      <c r="B153" s="7"/>
      <c r="C153" s="50" t="s">
        <v>158</v>
      </c>
      <c r="D153" s="85">
        <f>SUM(D154+D172+D176+D178)</f>
        <v>-612532</v>
      </c>
      <c r="E153" s="135">
        <f>SUM(E154+E172+E176+E178)</f>
        <v>-517080.83</v>
      </c>
      <c r="F153" s="163">
        <f t="shared" si="3"/>
        <v>-95451.169999999984</v>
      </c>
      <c r="G153" s="179">
        <f t="shared" si="2"/>
        <v>0.84416949645079775</v>
      </c>
    </row>
    <row r="154" spans="1:7" s="6" customFormat="1" x14ac:dyDescent="0.2">
      <c r="A154" s="28"/>
      <c r="B154" s="7">
        <v>1551</v>
      </c>
      <c r="C154" s="62" t="s">
        <v>255</v>
      </c>
      <c r="D154" s="85">
        <f>SUM(D155:D171)</f>
        <v>-531268</v>
      </c>
      <c r="E154" s="135">
        <f>SUM(E155:E171)</f>
        <v>-489520.42000000004</v>
      </c>
      <c r="F154" s="163">
        <f t="shared" si="3"/>
        <v>-41747.579999999958</v>
      </c>
      <c r="G154" s="179">
        <f t="shared" ref="G154:G228" si="4">SUM(E154/D154)</f>
        <v>0.92141898250976917</v>
      </c>
    </row>
    <row r="155" spans="1:7" s="6" customFormat="1" ht="25.5" x14ac:dyDescent="0.2">
      <c r="A155" s="28"/>
      <c r="B155" s="5"/>
      <c r="C155" s="63" t="s">
        <v>329</v>
      </c>
      <c r="D155" s="87">
        <f>-D305</f>
        <v>-44636</v>
      </c>
      <c r="E155" s="149">
        <f>-E305</f>
        <v>-44636.12</v>
      </c>
      <c r="F155" s="168">
        <f t="shared" si="3"/>
        <v>0.12000000000261934</v>
      </c>
      <c r="G155" s="165">
        <f t="shared" si="4"/>
        <v>1.0000026884129403</v>
      </c>
    </row>
    <row r="156" spans="1:7" s="6" customFormat="1" ht="25.5" x14ac:dyDescent="0.2">
      <c r="A156" s="28"/>
      <c r="B156" s="5"/>
      <c r="C156" s="63" t="s">
        <v>330</v>
      </c>
      <c r="D156" s="87">
        <f>-D326</f>
        <v>-4696</v>
      </c>
      <c r="E156" s="149">
        <f>-E326</f>
        <v>0</v>
      </c>
      <c r="F156" s="168">
        <f t="shared" si="3"/>
        <v>-4696</v>
      </c>
      <c r="G156" s="165">
        <f t="shared" si="4"/>
        <v>0</v>
      </c>
    </row>
    <row r="157" spans="1:7" s="6" customFormat="1" ht="38.25" x14ac:dyDescent="0.2">
      <c r="A157" s="28"/>
      <c r="B157" s="5"/>
      <c r="C157" s="64" t="s">
        <v>332</v>
      </c>
      <c r="D157" s="87">
        <f>-D352</f>
        <v>-6000</v>
      </c>
      <c r="E157" s="149">
        <f>-E352</f>
        <v>0</v>
      </c>
      <c r="F157" s="168">
        <f t="shared" ref="F157:F232" si="5">SUM(D157-E157)</f>
        <v>-6000</v>
      </c>
      <c r="G157" s="165">
        <f t="shared" si="4"/>
        <v>0</v>
      </c>
    </row>
    <row r="158" spans="1:7" s="6" customFormat="1" ht="38.25" x14ac:dyDescent="0.2">
      <c r="A158" s="28"/>
      <c r="B158" s="5"/>
      <c r="C158" s="65" t="s">
        <v>333</v>
      </c>
      <c r="D158" s="87">
        <f>-D409</f>
        <v>-10000</v>
      </c>
      <c r="E158" s="149">
        <f>-E409</f>
        <v>-4590</v>
      </c>
      <c r="F158" s="168">
        <f t="shared" si="5"/>
        <v>-5410</v>
      </c>
      <c r="G158" s="165">
        <f t="shared" si="4"/>
        <v>0.45900000000000002</v>
      </c>
    </row>
    <row r="159" spans="1:7" s="6" customFormat="1" ht="25.5" x14ac:dyDescent="0.2">
      <c r="A159" s="28"/>
      <c r="B159" s="5"/>
      <c r="C159" s="65" t="s">
        <v>335</v>
      </c>
      <c r="D159" s="87">
        <f>-D464</f>
        <v>-7236</v>
      </c>
      <c r="E159" s="149">
        <f>-E464</f>
        <v>-7236</v>
      </c>
      <c r="F159" s="168">
        <f t="shared" si="5"/>
        <v>0</v>
      </c>
      <c r="G159" s="165">
        <f t="shared" si="4"/>
        <v>1</v>
      </c>
    </row>
    <row r="160" spans="1:7" s="6" customFormat="1" ht="25.5" x14ac:dyDescent="0.2">
      <c r="A160" s="28"/>
      <c r="B160" s="5"/>
      <c r="C160" s="65" t="s">
        <v>336</v>
      </c>
      <c r="D160" s="87">
        <f>-D487</f>
        <v>-4200</v>
      </c>
      <c r="E160" s="149">
        <f>-E487</f>
        <v>0</v>
      </c>
      <c r="F160" s="168">
        <f t="shared" si="5"/>
        <v>-4200</v>
      </c>
      <c r="G160" s="165">
        <f t="shared" si="4"/>
        <v>0</v>
      </c>
    </row>
    <row r="161" spans="1:7" s="6" customFormat="1" ht="25.5" x14ac:dyDescent="0.2">
      <c r="A161" s="28"/>
      <c r="B161" s="5"/>
      <c r="C161" s="65" t="s">
        <v>337</v>
      </c>
      <c r="D161" s="87">
        <f>-D488</f>
        <v>-4000</v>
      </c>
      <c r="E161" s="149">
        <f>-E488</f>
        <v>0</v>
      </c>
      <c r="F161" s="168">
        <f t="shared" si="5"/>
        <v>-4000</v>
      </c>
      <c r="G161" s="165">
        <f t="shared" si="4"/>
        <v>0</v>
      </c>
    </row>
    <row r="162" spans="1:7" s="6" customFormat="1" ht="38.25" x14ac:dyDescent="0.2">
      <c r="A162" s="28"/>
      <c r="B162" s="5"/>
      <c r="C162" s="65" t="s">
        <v>340</v>
      </c>
      <c r="D162" s="87">
        <f>-D794</f>
        <v>-34888</v>
      </c>
      <c r="E162" s="149">
        <f>-E794</f>
        <v>-29114.05</v>
      </c>
      <c r="F162" s="168">
        <f t="shared" si="5"/>
        <v>-5773.9500000000007</v>
      </c>
      <c r="G162" s="165">
        <f t="shared" si="4"/>
        <v>0.83450040128410918</v>
      </c>
    </row>
    <row r="163" spans="1:7" s="6" customFormat="1" ht="25.5" x14ac:dyDescent="0.2">
      <c r="A163" s="28"/>
      <c r="B163" s="5"/>
      <c r="C163" s="65" t="s">
        <v>341</v>
      </c>
      <c r="D163" s="87">
        <f>-D820</f>
        <v>-34945</v>
      </c>
      <c r="E163" s="149">
        <f>-E820</f>
        <v>-34498.54</v>
      </c>
      <c r="F163" s="168">
        <f t="shared" si="5"/>
        <v>-446.45999999999913</v>
      </c>
      <c r="G163" s="165">
        <f t="shared" si="4"/>
        <v>0.98722392330805553</v>
      </c>
    </row>
    <row r="164" spans="1:7" s="6" customFormat="1" ht="25.5" x14ac:dyDescent="0.2">
      <c r="A164" s="28"/>
      <c r="B164" s="5"/>
      <c r="C164" s="65" t="s">
        <v>347</v>
      </c>
      <c r="D164" s="87">
        <f>-D1019</f>
        <v>-28705</v>
      </c>
      <c r="E164" s="149">
        <f>-E1019</f>
        <v>-28704.9</v>
      </c>
      <c r="F164" s="168">
        <f t="shared" si="5"/>
        <v>-9.9999999998544808E-2</v>
      </c>
      <c r="G164" s="165">
        <f t="shared" si="4"/>
        <v>0.99999651628636133</v>
      </c>
    </row>
    <row r="165" spans="1:7" s="6" customFormat="1" ht="25.5" x14ac:dyDescent="0.2">
      <c r="A165" s="28"/>
      <c r="B165" s="5"/>
      <c r="C165" s="63" t="s">
        <v>405</v>
      </c>
      <c r="D165" s="87">
        <f>-D311</f>
        <v>-186399</v>
      </c>
      <c r="E165" s="149">
        <f>-E311</f>
        <v>-179342.52</v>
      </c>
      <c r="F165" s="168">
        <f t="shared" si="5"/>
        <v>-7056.4800000000105</v>
      </c>
      <c r="G165" s="165">
        <f t="shared" si="4"/>
        <v>0.96214314454476679</v>
      </c>
    </row>
    <row r="166" spans="1:7" s="6" customFormat="1" ht="25.5" x14ac:dyDescent="0.2">
      <c r="A166" s="28"/>
      <c r="B166" s="5"/>
      <c r="C166" s="65" t="s">
        <v>423</v>
      </c>
      <c r="D166" s="87">
        <f>-D1020</f>
        <v>-10513</v>
      </c>
      <c r="E166" s="149">
        <f>-E1020</f>
        <v>-10512.59</v>
      </c>
      <c r="F166" s="168">
        <f t="shared" si="5"/>
        <v>-0.40999999999985448</v>
      </c>
      <c r="G166" s="165">
        <f t="shared" si="4"/>
        <v>0.99996100066584226</v>
      </c>
    </row>
    <row r="167" spans="1:7" s="6" customFormat="1" ht="25.5" x14ac:dyDescent="0.2">
      <c r="A167" s="210" t="s">
        <v>529</v>
      </c>
      <c r="B167" s="5"/>
      <c r="C167" s="65" t="s">
        <v>464</v>
      </c>
      <c r="D167" s="87">
        <f>-D520</f>
        <v>-1800</v>
      </c>
      <c r="E167" s="149">
        <f>-E520</f>
        <v>-3735</v>
      </c>
      <c r="F167" s="168">
        <f t="shared" si="5"/>
        <v>1935</v>
      </c>
      <c r="G167" s="165">
        <f t="shared" si="4"/>
        <v>2.0750000000000002</v>
      </c>
    </row>
    <row r="168" spans="1:7" s="6" customFormat="1" ht="25.5" x14ac:dyDescent="0.2">
      <c r="A168" s="28"/>
      <c r="B168" s="5"/>
      <c r="C168" s="63" t="s">
        <v>553</v>
      </c>
      <c r="D168" s="87">
        <f>-D306</f>
        <v>-103370</v>
      </c>
      <c r="E168" s="149">
        <f>-E306</f>
        <v>-103369.2</v>
      </c>
      <c r="F168" s="168">
        <f t="shared" si="5"/>
        <v>-0.80000000000291038</v>
      </c>
      <c r="G168" s="165">
        <f t="shared" si="4"/>
        <v>0.99999226081068004</v>
      </c>
    </row>
    <row r="169" spans="1:7" s="6" customFormat="1" ht="25.5" x14ac:dyDescent="0.2">
      <c r="A169" s="28"/>
      <c r="B169" s="5"/>
      <c r="C169" s="63" t="s">
        <v>554</v>
      </c>
      <c r="D169" s="87">
        <f>-D307</f>
        <v>-44940</v>
      </c>
      <c r="E169" s="149">
        <f>-E307</f>
        <v>-43085.5</v>
      </c>
      <c r="F169" s="168">
        <f t="shared" si="5"/>
        <v>-1854.5</v>
      </c>
      <c r="G169" s="165">
        <f t="shared" si="4"/>
        <v>0.95873386737872723</v>
      </c>
    </row>
    <row r="170" spans="1:7" s="6" customFormat="1" ht="25.5" x14ac:dyDescent="0.2">
      <c r="A170" s="28"/>
      <c r="B170" s="5"/>
      <c r="C170" s="65" t="s">
        <v>568</v>
      </c>
      <c r="D170" s="87">
        <f>-D821</f>
        <v>-4100</v>
      </c>
      <c r="E170" s="149">
        <f>-E821</f>
        <v>0</v>
      </c>
      <c r="F170" s="168">
        <f t="shared" si="5"/>
        <v>-4100</v>
      </c>
      <c r="G170" s="165">
        <f t="shared" si="4"/>
        <v>0</v>
      </c>
    </row>
    <row r="171" spans="1:7" s="6" customFormat="1" ht="25.5" x14ac:dyDescent="0.2">
      <c r="A171" s="28"/>
      <c r="B171" s="5"/>
      <c r="C171" s="65" t="s">
        <v>562</v>
      </c>
      <c r="D171" s="87">
        <f>-D706</f>
        <v>-840</v>
      </c>
      <c r="E171" s="149">
        <f>-E706</f>
        <v>-696</v>
      </c>
      <c r="F171" s="168">
        <f t="shared" si="5"/>
        <v>-144</v>
      </c>
      <c r="G171" s="165">
        <f t="shared" si="4"/>
        <v>0.82857142857142863</v>
      </c>
    </row>
    <row r="172" spans="1:7" s="6" customFormat="1" ht="25.5" x14ac:dyDescent="0.2">
      <c r="A172" s="28"/>
      <c r="B172" s="7">
        <v>1554</v>
      </c>
      <c r="C172" s="51" t="s">
        <v>559</v>
      </c>
      <c r="D172" s="88">
        <f>SUM(D173:D175)</f>
        <v>-39788</v>
      </c>
      <c r="E172" s="139">
        <f>SUM(E173:E175)</f>
        <v>-23520.41</v>
      </c>
      <c r="F172" s="163">
        <f t="shared" si="5"/>
        <v>-16267.59</v>
      </c>
      <c r="G172" s="179">
        <f t="shared" si="4"/>
        <v>0.59114330954056504</v>
      </c>
    </row>
    <row r="173" spans="1:7" s="6" customFormat="1" x14ac:dyDescent="0.2">
      <c r="A173" s="28"/>
      <c r="B173" s="5"/>
      <c r="C173" s="65" t="s">
        <v>560</v>
      </c>
      <c r="D173" s="87">
        <f>-D617</f>
        <v>-4641</v>
      </c>
      <c r="E173" s="149">
        <f>-E617</f>
        <v>-4641</v>
      </c>
      <c r="F173" s="168">
        <f t="shared" si="5"/>
        <v>0</v>
      </c>
      <c r="G173" s="165">
        <f t="shared" si="4"/>
        <v>1</v>
      </c>
    </row>
    <row r="174" spans="1:7" s="6" customFormat="1" ht="25.5" x14ac:dyDescent="0.2">
      <c r="A174" s="28"/>
      <c r="B174" s="5"/>
      <c r="C174" s="65" t="s">
        <v>561</v>
      </c>
      <c r="D174" s="87">
        <f>-D685</f>
        <v>-8663</v>
      </c>
      <c r="E174" s="149">
        <f>-E685</f>
        <v>-8662.7999999999993</v>
      </c>
      <c r="F174" s="168">
        <f t="shared" si="5"/>
        <v>-0.2000000000007276</v>
      </c>
      <c r="G174" s="165">
        <f t="shared" si="4"/>
        <v>0.99997691330947702</v>
      </c>
    </row>
    <row r="175" spans="1:7" s="6" customFormat="1" ht="25.5" x14ac:dyDescent="0.2">
      <c r="A175" s="28"/>
      <c r="B175" s="5"/>
      <c r="C175" s="65" t="s">
        <v>558</v>
      </c>
      <c r="D175" s="87">
        <f>-D522</f>
        <v>-26484</v>
      </c>
      <c r="E175" s="149">
        <f>-E522</f>
        <v>-10216.61</v>
      </c>
      <c r="F175" s="168">
        <f t="shared" si="5"/>
        <v>-16267.39</v>
      </c>
      <c r="G175" s="165">
        <f t="shared" si="4"/>
        <v>0.38576536776921916</v>
      </c>
    </row>
    <row r="176" spans="1:7" s="6" customFormat="1" x14ac:dyDescent="0.2">
      <c r="A176" s="28"/>
      <c r="B176" s="7">
        <v>1555</v>
      </c>
      <c r="C176" s="50" t="s">
        <v>609</v>
      </c>
      <c r="D176" s="88">
        <f>SUM(D177)</f>
        <v>-37436</v>
      </c>
      <c r="E176" s="139">
        <f>SUM(E177)</f>
        <v>0</v>
      </c>
      <c r="F176" s="163">
        <f t="shared" si="5"/>
        <v>-37436</v>
      </c>
      <c r="G176" s="179">
        <f t="shared" si="4"/>
        <v>0</v>
      </c>
    </row>
    <row r="177" spans="1:7" s="6" customFormat="1" ht="25.5" x14ac:dyDescent="0.2">
      <c r="A177" s="28"/>
      <c r="B177" s="5"/>
      <c r="C177" s="65" t="s">
        <v>614</v>
      </c>
      <c r="D177" s="87">
        <f>-D758</f>
        <v>-37436</v>
      </c>
      <c r="E177" s="87">
        <f>-E758</f>
        <v>0</v>
      </c>
      <c r="F177" s="168">
        <f t="shared" si="5"/>
        <v>-37436</v>
      </c>
      <c r="G177" s="165">
        <f t="shared" si="4"/>
        <v>0</v>
      </c>
    </row>
    <row r="178" spans="1:7" s="6" customFormat="1" x14ac:dyDescent="0.2">
      <c r="A178" s="28"/>
      <c r="B178" s="7">
        <v>1556</v>
      </c>
      <c r="C178" s="50" t="s">
        <v>131</v>
      </c>
      <c r="D178" s="88">
        <f>SUM(D179:D179)</f>
        <v>-4040</v>
      </c>
      <c r="E178" s="139">
        <f>SUM(E179:E179)</f>
        <v>-4040</v>
      </c>
      <c r="F178" s="163">
        <f t="shared" si="5"/>
        <v>0</v>
      </c>
      <c r="G178" s="179">
        <f t="shared" si="4"/>
        <v>1</v>
      </c>
    </row>
    <row r="179" spans="1:7" s="6" customFormat="1" ht="51" x14ac:dyDescent="0.2">
      <c r="A179" s="28"/>
      <c r="B179" s="20"/>
      <c r="C179" s="65" t="s">
        <v>338</v>
      </c>
      <c r="D179" s="87">
        <f>-D639</f>
        <v>-4040</v>
      </c>
      <c r="E179" s="149">
        <f>-E639</f>
        <v>-4040</v>
      </c>
      <c r="F179" s="168">
        <f t="shared" si="5"/>
        <v>0</v>
      </c>
      <c r="G179" s="165">
        <f t="shared" si="4"/>
        <v>1</v>
      </c>
    </row>
    <row r="180" spans="1:7" s="6" customFormat="1" x14ac:dyDescent="0.2">
      <c r="A180" s="28">
        <v>3502</v>
      </c>
      <c r="B180" s="7"/>
      <c r="C180" s="50" t="s">
        <v>159</v>
      </c>
      <c r="D180" s="89">
        <f>SUM(D181+D187)</f>
        <v>459853</v>
      </c>
      <c r="E180" s="133">
        <f>SUM(E181+E187)</f>
        <v>372470.96</v>
      </c>
      <c r="F180" s="163">
        <f t="shared" si="5"/>
        <v>87382.039999999979</v>
      </c>
      <c r="G180" s="179">
        <f t="shared" si="4"/>
        <v>0.8099783191585137</v>
      </c>
    </row>
    <row r="181" spans="1:7" s="6" customFormat="1" x14ac:dyDescent="0.2">
      <c r="A181" s="37" t="s">
        <v>121</v>
      </c>
      <c r="B181" s="5"/>
      <c r="C181" s="59" t="s">
        <v>22</v>
      </c>
      <c r="D181" s="90">
        <f>SUM(D182+D185+D186)</f>
        <v>459449</v>
      </c>
      <c r="E181" s="134">
        <f>SUM(E182+E185+E186)</f>
        <v>372066.96</v>
      </c>
      <c r="F181" s="168">
        <f t="shared" si="5"/>
        <v>87382.039999999979</v>
      </c>
      <c r="G181" s="165">
        <f t="shared" si="4"/>
        <v>0.80981123040859815</v>
      </c>
    </row>
    <row r="182" spans="1:7" s="6" customFormat="1" x14ac:dyDescent="0.2">
      <c r="A182" s="37" t="s">
        <v>122</v>
      </c>
      <c r="B182" s="5"/>
      <c r="C182" s="59" t="s">
        <v>43</v>
      </c>
      <c r="D182" s="90">
        <f>SUM(D183:D184)</f>
        <v>219902</v>
      </c>
      <c r="E182" s="134">
        <f>SUM(E183:E184)</f>
        <v>219902</v>
      </c>
      <c r="F182" s="168">
        <f t="shared" si="5"/>
        <v>0</v>
      </c>
      <c r="G182" s="165">
        <f t="shared" si="4"/>
        <v>1</v>
      </c>
    </row>
    <row r="183" spans="1:7" x14ac:dyDescent="0.2">
      <c r="A183" s="37" t="s">
        <v>308</v>
      </c>
      <c r="B183" s="5"/>
      <c r="C183" s="65" t="s">
        <v>120</v>
      </c>
      <c r="D183" s="84">
        <v>152266</v>
      </c>
      <c r="E183" s="124">
        <v>152266</v>
      </c>
      <c r="F183" s="168">
        <f t="shared" si="5"/>
        <v>0</v>
      </c>
      <c r="G183" s="165">
        <f t="shared" si="4"/>
        <v>1</v>
      </c>
    </row>
    <row r="184" spans="1:7" x14ac:dyDescent="0.2">
      <c r="A184" s="37" t="s">
        <v>309</v>
      </c>
      <c r="B184" s="5"/>
      <c r="C184" s="65" t="s">
        <v>276</v>
      </c>
      <c r="D184" s="84">
        <v>67636</v>
      </c>
      <c r="E184" s="124">
        <v>67636</v>
      </c>
      <c r="F184" s="168">
        <f t="shared" si="5"/>
        <v>0</v>
      </c>
      <c r="G184" s="165">
        <f t="shared" si="4"/>
        <v>1</v>
      </c>
    </row>
    <row r="185" spans="1:7" ht="25.5" x14ac:dyDescent="0.2">
      <c r="A185" s="37" t="s">
        <v>587</v>
      </c>
      <c r="B185" s="5"/>
      <c r="C185" s="65" t="s">
        <v>400</v>
      </c>
      <c r="D185" s="84">
        <v>37436</v>
      </c>
      <c r="E185" s="124">
        <v>37436</v>
      </c>
      <c r="F185" s="168">
        <f t="shared" si="5"/>
        <v>0</v>
      </c>
      <c r="G185" s="165">
        <f t="shared" si="4"/>
        <v>1</v>
      </c>
    </row>
    <row r="186" spans="1:7" ht="25.5" x14ac:dyDescent="0.2">
      <c r="A186" s="37" t="s">
        <v>310</v>
      </c>
      <c r="B186" s="5"/>
      <c r="C186" s="65" t="s">
        <v>281</v>
      </c>
      <c r="D186" s="84">
        <v>202111</v>
      </c>
      <c r="E186" s="124">
        <v>114728.96000000001</v>
      </c>
      <c r="F186" s="168">
        <f t="shared" si="5"/>
        <v>87382.04</v>
      </c>
      <c r="G186" s="165">
        <f t="shared" si="4"/>
        <v>0.56765322026015408</v>
      </c>
    </row>
    <row r="187" spans="1:7" x14ac:dyDescent="0.2">
      <c r="A187" s="37" t="s">
        <v>324</v>
      </c>
      <c r="B187" s="5"/>
      <c r="C187" s="65" t="s">
        <v>325</v>
      </c>
      <c r="D187" s="84">
        <v>404</v>
      </c>
      <c r="E187" s="124">
        <v>404</v>
      </c>
      <c r="F187" s="168">
        <f t="shared" si="5"/>
        <v>0</v>
      </c>
      <c r="G187" s="165">
        <f t="shared" si="4"/>
        <v>1</v>
      </c>
    </row>
    <row r="188" spans="1:7" s="6" customFormat="1" x14ac:dyDescent="0.2">
      <c r="A188" s="28">
        <v>4502</v>
      </c>
      <c r="B188" s="7"/>
      <c r="C188" s="66" t="s">
        <v>160</v>
      </c>
      <c r="D188" s="85">
        <f>(D189)</f>
        <v>-20000</v>
      </c>
      <c r="E188" s="135">
        <f>(E189)</f>
        <v>-15189.7</v>
      </c>
      <c r="F188" s="163">
        <f t="shared" si="5"/>
        <v>-4810.2999999999993</v>
      </c>
      <c r="G188" s="179">
        <f t="shared" si="4"/>
        <v>0.75948500000000008</v>
      </c>
    </row>
    <row r="189" spans="1:7" x14ac:dyDescent="0.2">
      <c r="A189" s="37"/>
      <c r="B189" s="5">
        <v>4502</v>
      </c>
      <c r="C189" s="61" t="s">
        <v>326</v>
      </c>
      <c r="D189" s="87">
        <f>-D355</f>
        <v>-20000</v>
      </c>
      <c r="E189" s="149">
        <f>-E355</f>
        <v>-15189.7</v>
      </c>
      <c r="F189" s="168">
        <f t="shared" si="5"/>
        <v>-4810.2999999999993</v>
      </c>
      <c r="G189" s="165">
        <f t="shared" si="4"/>
        <v>0.75948500000000008</v>
      </c>
    </row>
    <row r="190" spans="1:7" s="6" customFormat="1" x14ac:dyDescent="0.2">
      <c r="A190" s="29">
        <v>655</v>
      </c>
      <c r="B190" s="27"/>
      <c r="C190" s="50" t="s">
        <v>161</v>
      </c>
      <c r="D190" s="91">
        <f>SUM(D191)</f>
        <v>400</v>
      </c>
      <c r="E190" s="126">
        <f>SUM(E191)</f>
        <v>501.29</v>
      </c>
      <c r="F190" s="163">
        <f t="shared" si="5"/>
        <v>-101.29000000000002</v>
      </c>
      <c r="G190" s="179">
        <f t="shared" si="4"/>
        <v>1.253225</v>
      </c>
    </row>
    <row r="191" spans="1:7" s="6" customFormat="1" x14ac:dyDescent="0.2">
      <c r="A191" s="29"/>
      <c r="B191" s="30">
        <v>6551</v>
      </c>
      <c r="C191" s="56" t="s">
        <v>21</v>
      </c>
      <c r="D191" s="92">
        <v>400</v>
      </c>
      <c r="E191" s="124">
        <v>501.29</v>
      </c>
      <c r="F191" s="168">
        <f t="shared" si="5"/>
        <v>-101.29000000000002</v>
      </c>
      <c r="G191" s="165">
        <f t="shared" si="4"/>
        <v>1.253225</v>
      </c>
    </row>
    <row r="192" spans="1:7" s="6" customFormat="1" x14ac:dyDescent="0.2">
      <c r="A192" s="28">
        <v>650</v>
      </c>
      <c r="B192" s="7"/>
      <c r="C192" s="50" t="s">
        <v>162</v>
      </c>
      <c r="D192" s="85">
        <f>SUM(D193:D194)</f>
        <v>-46026</v>
      </c>
      <c r="E192" s="135">
        <f>SUM(E193:E194)</f>
        <v>-40389.479999999996</v>
      </c>
      <c r="F192" s="163">
        <f t="shared" si="5"/>
        <v>-5636.5200000000041</v>
      </c>
      <c r="G192" s="179">
        <f t="shared" si="4"/>
        <v>0.87753617520531868</v>
      </c>
    </row>
    <row r="193" spans="1:8" s="6" customFormat="1" ht="25.5" x14ac:dyDescent="0.2">
      <c r="A193" s="28"/>
      <c r="B193" s="23" t="s">
        <v>51</v>
      </c>
      <c r="C193" s="67" t="s">
        <v>98</v>
      </c>
      <c r="D193" s="87">
        <f>-D258</f>
        <v>-36459</v>
      </c>
      <c r="E193" s="149">
        <f>-E258</f>
        <v>-31854.6</v>
      </c>
      <c r="F193" s="168">
        <f t="shared" si="5"/>
        <v>-4604.4000000000015</v>
      </c>
      <c r="G193" s="165">
        <f t="shared" si="4"/>
        <v>0.87371019501357683</v>
      </c>
    </row>
    <row r="194" spans="1:8" s="6" customFormat="1" ht="13.5" thickBot="1" x14ac:dyDescent="0.25">
      <c r="A194" s="28"/>
      <c r="B194" s="19">
        <v>6502</v>
      </c>
      <c r="C194" s="53" t="s">
        <v>113</v>
      </c>
      <c r="D194" s="87">
        <v>-9567</v>
      </c>
      <c r="E194" s="149">
        <f>-E259</f>
        <v>-8534.8799999999992</v>
      </c>
      <c r="F194" s="168">
        <f t="shared" si="5"/>
        <v>-1032.1200000000008</v>
      </c>
      <c r="G194" s="165">
        <f t="shared" si="4"/>
        <v>0.89211665098777038</v>
      </c>
    </row>
    <row r="195" spans="1:8" s="16" customFormat="1" ht="13.5" thickBot="1" x14ac:dyDescent="0.25">
      <c r="A195" s="111"/>
      <c r="B195" s="79" t="s">
        <v>163</v>
      </c>
      <c r="C195" s="80"/>
      <c r="D195" s="109">
        <f>D147+D148</f>
        <v>285882</v>
      </c>
      <c r="E195" s="137">
        <f>E147+E148</f>
        <v>282118.66000000085</v>
      </c>
      <c r="F195" s="137">
        <f t="shared" si="5"/>
        <v>3763.3399999991525</v>
      </c>
      <c r="G195" s="176">
        <f>SUM(E195/D195)</f>
        <v>0.98683603724613944</v>
      </c>
    </row>
    <row r="196" spans="1:8" ht="13.5" thickBot="1" x14ac:dyDescent="0.25">
      <c r="A196" s="78"/>
      <c r="B196" s="108" t="s">
        <v>164</v>
      </c>
      <c r="C196" s="82"/>
      <c r="D196" s="109">
        <f>D197+D199</f>
        <v>-595037</v>
      </c>
      <c r="E196" s="137">
        <f>E197+E199</f>
        <v>-417461.01000000013</v>
      </c>
      <c r="F196" s="137">
        <f t="shared" si="5"/>
        <v>-177575.98999999987</v>
      </c>
      <c r="G196" s="176">
        <f>SUM(E196/D196)</f>
        <v>0.7015715157208714</v>
      </c>
    </row>
    <row r="197" spans="1:8" x14ac:dyDescent="0.2">
      <c r="A197" s="29">
        <v>2585</v>
      </c>
      <c r="B197" s="27"/>
      <c r="C197" s="58" t="s">
        <v>312</v>
      </c>
      <c r="D197" s="93">
        <f>SUM(D198)</f>
        <v>185000</v>
      </c>
      <c r="E197" s="163">
        <f>SUM(E198)</f>
        <v>316167.71999999997</v>
      </c>
      <c r="F197" s="163">
        <f t="shared" si="5"/>
        <v>-131167.71999999997</v>
      </c>
      <c r="G197" s="179">
        <f t="shared" si="4"/>
        <v>1.7090147027027025</v>
      </c>
    </row>
    <row r="198" spans="1:8" x14ac:dyDescent="0.2">
      <c r="A198" s="43"/>
      <c r="B198" s="31">
        <v>25852</v>
      </c>
      <c r="C198" s="59" t="s">
        <v>314</v>
      </c>
      <c r="D198" s="94">
        <v>185000</v>
      </c>
      <c r="E198" s="124">
        <v>316167.71999999997</v>
      </c>
      <c r="F198" s="168">
        <f t="shared" si="5"/>
        <v>-131167.71999999997</v>
      </c>
      <c r="G198" s="165">
        <f t="shared" si="4"/>
        <v>1.7090147027027025</v>
      </c>
    </row>
    <row r="199" spans="1:8" s="6" customFormat="1" x14ac:dyDescent="0.2">
      <c r="A199" s="33" t="s">
        <v>313</v>
      </c>
      <c r="B199" s="32"/>
      <c r="C199" s="68" t="s">
        <v>165</v>
      </c>
      <c r="D199" s="91">
        <f>SUM(D200:D201)</f>
        <v>-780037</v>
      </c>
      <c r="E199" s="126">
        <f>SUM(E200:E201)</f>
        <v>-733628.7300000001</v>
      </c>
      <c r="F199" s="163">
        <f t="shared" si="5"/>
        <v>-46408.269999999902</v>
      </c>
      <c r="G199" s="179">
        <f t="shared" si="4"/>
        <v>0.94050504014553171</v>
      </c>
    </row>
    <row r="200" spans="1:8" x14ac:dyDescent="0.2">
      <c r="A200" s="33"/>
      <c r="B200" s="34" t="s">
        <v>315</v>
      </c>
      <c r="C200" s="56" t="s">
        <v>91</v>
      </c>
      <c r="D200" s="92">
        <v>-729466</v>
      </c>
      <c r="E200" s="124">
        <v>-687276.8</v>
      </c>
      <c r="F200" s="168">
        <f t="shared" si="5"/>
        <v>-42189.199999999953</v>
      </c>
      <c r="G200" s="165">
        <f t="shared" si="4"/>
        <v>0.942164268108452</v>
      </c>
    </row>
    <row r="201" spans="1:8" ht="13.5" thickBot="1" x14ac:dyDescent="0.25">
      <c r="A201" s="35"/>
      <c r="B201" s="34" t="s">
        <v>316</v>
      </c>
      <c r="C201" s="56" t="s">
        <v>110</v>
      </c>
      <c r="D201" s="92">
        <v>-50571</v>
      </c>
      <c r="E201" s="124">
        <v>-46351.93</v>
      </c>
      <c r="F201" s="168">
        <f t="shared" si="5"/>
        <v>-4219.07</v>
      </c>
      <c r="G201" s="165">
        <f t="shared" si="4"/>
        <v>0.91657135512447852</v>
      </c>
    </row>
    <row r="202" spans="1:8" ht="13.5" thickBot="1" x14ac:dyDescent="0.25">
      <c r="A202" s="111">
        <v>100</v>
      </c>
      <c r="B202" s="79" t="s">
        <v>166</v>
      </c>
      <c r="C202" s="110"/>
      <c r="D202" s="109">
        <v>-309154.83</v>
      </c>
      <c r="E202" s="137">
        <f>SUM(E195+E196)</f>
        <v>-135342.34999999928</v>
      </c>
      <c r="F202" s="137">
        <f>SUM(D202-E202)</f>
        <v>-173812.48000000074</v>
      </c>
      <c r="G202" s="206">
        <f>SUM(E202/D202)</f>
        <v>0.43778177426501558</v>
      </c>
      <c r="H202" s="158"/>
    </row>
    <row r="203" spans="1:8" ht="13.5" thickBot="1" x14ac:dyDescent="0.25">
      <c r="A203" s="29"/>
      <c r="B203" s="7"/>
      <c r="C203" s="49"/>
      <c r="D203" s="181">
        <f>SUBTOTAL(9,D207:D1207)</f>
        <v>33630226</v>
      </c>
      <c r="E203" s="182">
        <f>SUBTOTAL(9,E207:E1207)</f>
        <v>29804223.23000003</v>
      </c>
      <c r="F203" s="163">
        <f t="shared" si="5"/>
        <v>3826002.7699999698</v>
      </c>
      <c r="G203" s="179">
        <f t="shared" si="4"/>
        <v>0.88623321264626742</v>
      </c>
    </row>
    <row r="204" spans="1:8" ht="37.5" customHeight="1" thickBot="1" x14ac:dyDescent="0.25">
      <c r="A204" s="111"/>
      <c r="B204" s="228" t="s">
        <v>167</v>
      </c>
      <c r="C204" s="229"/>
      <c r="D204" s="81">
        <f>D205+D260+D282+D328+D353+D384+D390+D770+D1102</f>
        <v>6559948</v>
      </c>
      <c r="E204" s="122">
        <f>E205+E260+E282+E328+E353+E384+E390+E770+E1102</f>
        <v>5834714.040000001</v>
      </c>
      <c r="F204" s="137">
        <f t="shared" si="5"/>
        <v>725233.95999999903</v>
      </c>
      <c r="G204" s="176">
        <f t="shared" si="4"/>
        <v>0.88944516633363568</v>
      </c>
      <c r="H204" s="185"/>
    </row>
    <row r="205" spans="1:8" ht="13.5" thickBot="1" x14ac:dyDescent="0.25">
      <c r="A205" s="44" t="s">
        <v>50</v>
      </c>
      <c r="B205" s="4" t="s">
        <v>168</v>
      </c>
      <c r="C205" s="48"/>
      <c r="D205" s="112">
        <f>SUM(D206+D220+D242+D246+D248+D256)</f>
        <v>671306</v>
      </c>
      <c r="E205" s="138">
        <f>SUM(E206+E220+E242+E246+E248+E256)</f>
        <v>608859.34</v>
      </c>
      <c r="F205" s="177">
        <f>SUM(D205-E205)</f>
        <v>62446.660000000033</v>
      </c>
      <c r="G205" s="175">
        <f>SUM(E205/D205)</f>
        <v>0.9069773545894122</v>
      </c>
    </row>
    <row r="206" spans="1:8" s="6" customFormat="1" x14ac:dyDescent="0.2">
      <c r="A206" s="33" t="s">
        <v>48</v>
      </c>
      <c r="B206" s="7" t="s">
        <v>428</v>
      </c>
      <c r="C206" s="50"/>
      <c r="D206" s="88">
        <f>SUM(D207+D212)</f>
        <v>37682</v>
      </c>
      <c r="E206" s="139">
        <f>SUM(E207+E212)</f>
        <v>35043.370000000003</v>
      </c>
      <c r="F206" s="163">
        <f t="shared" si="5"/>
        <v>2638.6299999999974</v>
      </c>
      <c r="G206" s="179">
        <f t="shared" si="4"/>
        <v>0.9299763812961096</v>
      </c>
    </row>
    <row r="207" spans="1:8" s="6" customFormat="1" x14ac:dyDescent="0.2">
      <c r="A207" s="33"/>
      <c r="B207" s="7">
        <v>50</v>
      </c>
      <c r="C207" s="50" t="s">
        <v>23</v>
      </c>
      <c r="D207" s="96">
        <f>SUM(D208+D210+D211)</f>
        <v>33496</v>
      </c>
      <c r="E207" s="140">
        <f>SUM(E208+E210+E211)</f>
        <v>31546.86</v>
      </c>
      <c r="F207" s="163">
        <f t="shared" si="5"/>
        <v>1949.1399999999994</v>
      </c>
      <c r="G207" s="179">
        <f t="shared" si="4"/>
        <v>0.94180976833054697</v>
      </c>
    </row>
    <row r="208" spans="1:8" x14ac:dyDescent="0.2">
      <c r="A208" s="35"/>
      <c r="B208" s="5">
        <v>500</v>
      </c>
      <c r="C208" s="49" t="s">
        <v>228</v>
      </c>
      <c r="D208" s="97">
        <f>SUM(D209)</f>
        <v>25089</v>
      </c>
      <c r="E208" s="141">
        <f>SUM(E209)</f>
        <v>23069.21</v>
      </c>
      <c r="F208" s="168">
        <f t="shared" si="5"/>
        <v>2019.7900000000009</v>
      </c>
      <c r="G208" s="165">
        <f t="shared" si="4"/>
        <v>0.91949499780780419</v>
      </c>
    </row>
    <row r="209" spans="1:7" x14ac:dyDescent="0.2">
      <c r="A209" s="35"/>
      <c r="B209" s="5">
        <v>5001</v>
      </c>
      <c r="C209" s="49" t="s">
        <v>234</v>
      </c>
      <c r="D209" s="97">
        <v>25089</v>
      </c>
      <c r="E209" s="124">
        <v>23069.21</v>
      </c>
      <c r="F209" s="168">
        <f t="shared" si="5"/>
        <v>2019.7900000000009</v>
      </c>
      <c r="G209" s="165">
        <f t="shared" si="4"/>
        <v>0.91949499780780419</v>
      </c>
    </row>
    <row r="210" spans="1:7" x14ac:dyDescent="0.2">
      <c r="A210" s="35"/>
      <c r="B210" s="5">
        <v>505</v>
      </c>
      <c r="C210" s="49" t="s">
        <v>94</v>
      </c>
      <c r="D210" s="97">
        <v>0</v>
      </c>
      <c r="E210" s="124">
        <v>460.8</v>
      </c>
      <c r="F210" s="168">
        <f t="shared" si="5"/>
        <v>-460.8</v>
      </c>
      <c r="G210" s="168">
        <f>SUM(D209-E209)</f>
        <v>2019.7900000000009</v>
      </c>
    </row>
    <row r="211" spans="1:7" x14ac:dyDescent="0.2">
      <c r="A211" s="35"/>
      <c r="B211" s="5">
        <v>506</v>
      </c>
      <c r="C211" s="49" t="s">
        <v>235</v>
      </c>
      <c r="D211" s="97">
        <v>8407</v>
      </c>
      <c r="E211" s="124">
        <v>8016.85</v>
      </c>
      <c r="F211" s="168">
        <f t="shared" si="5"/>
        <v>390.14999999999964</v>
      </c>
      <c r="G211" s="165">
        <f t="shared" si="4"/>
        <v>0.95359224455810643</v>
      </c>
    </row>
    <row r="212" spans="1:7" s="6" customFormat="1" x14ac:dyDescent="0.2">
      <c r="A212" s="33"/>
      <c r="B212" s="7">
        <v>55</v>
      </c>
      <c r="C212" s="50" t="s">
        <v>24</v>
      </c>
      <c r="D212" s="96">
        <f>SUM(D213:D219)</f>
        <v>4186</v>
      </c>
      <c r="E212" s="140">
        <f>SUM(E213:E219)</f>
        <v>3496.5100000000007</v>
      </c>
      <c r="F212" s="163">
        <f t="shared" si="5"/>
        <v>689.48999999999933</v>
      </c>
      <c r="G212" s="179">
        <f t="shared" si="4"/>
        <v>0.83528666985188738</v>
      </c>
    </row>
    <row r="213" spans="1:7" x14ac:dyDescent="0.2">
      <c r="A213" s="35"/>
      <c r="B213" s="5">
        <v>5500</v>
      </c>
      <c r="C213" s="49" t="s">
        <v>25</v>
      </c>
      <c r="D213" s="97">
        <v>2282</v>
      </c>
      <c r="E213" s="124">
        <v>1702.33</v>
      </c>
      <c r="F213" s="168">
        <f t="shared" si="5"/>
        <v>579.67000000000007</v>
      </c>
      <c r="G213" s="165">
        <f t="shared" si="4"/>
        <v>0.74598159509202455</v>
      </c>
    </row>
    <row r="214" spans="1:7" x14ac:dyDescent="0.2">
      <c r="A214" s="35"/>
      <c r="B214" s="5">
        <v>5503</v>
      </c>
      <c r="C214" s="49" t="s">
        <v>26</v>
      </c>
      <c r="D214" s="97">
        <v>259</v>
      </c>
      <c r="E214" s="124">
        <v>579.57000000000005</v>
      </c>
      <c r="F214" s="168">
        <f t="shared" si="5"/>
        <v>-320.57000000000005</v>
      </c>
      <c r="G214" s="165">
        <f t="shared" si="4"/>
        <v>2.2377220077220081</v>
      </c>
    </row>
    <row r="215" spans="1:7" x14ac:dyDescent="0.2">
      <c r="A215" s="35"/>
      <c r="B215" s="5">
        <v>5504</v>
      </c>
      <c r="C215" s="49" t="s">
        <v>27</v>
      </c>
      <c r="D215" s="97">
        <v>555</v>
      </c>
      <c r="E215" s="124">
        <v>366.8</v>
      </c>
      <c r="F215" s="168">
        <f t="shared" si="5"/>
        <v>188.2</v>
      </c>
      <c r="G215" s="165">
        <f t="shared" si="4"/>
        <v>0.66090090090090092</v>
      </c>
    </row>
    <row r="216" spans="1:7" x14ac:dyDescent="0.2">
      <c r="A216" s="35"/>
      <c r="B216" s="5">
        <v>5511</v>
      </c>
      <c r="C216" s="49" t="s">
        <v>230</v>
      </c>
      <c r="D216" s="97">
        <v>233</v>
      </c>
      <c r="E216" s="124">
        <v>222.4</v>
      </c>
      <c r="F216" s="168">
        <f t="shared" si="5"/>
        <v>10.599999999999994</v>
      </c>
      <c r="G216" s="165">
        <f t="shared" si="4"/>
        <v>0.9545064377682404</v>
      </c>
    </row>
    <row r="217" spans="1:7" x14ac:dyDescent="0.2">
      <c r="A217" s="35"/>
      <c r="B217" s="5">
        <v>5513</v>
      </c>
      <c r="C217" s="49" t="s">
        <v>28</v>
      </c>
      <c r="D217" s="97">
        <v>603</v>
      </c>
      <c r="E217" s="124">
        <v>448.86</v>
      </c>
      <c r="F217" s="168">
        <f t="shared" si="5"/>
        <v>154.13999999999999</v>
      </c>
      <c r="G217" s="165">
        <f t="shared" si="4"/>
        <v>0.7443781094527363</v>
      </c>
    </row>
    <row r="218" spans="1:7" x14ac:dyDescent="0.2">
      <c r="A218" s="35"/>
      <c r="B218" s="5">
        <v>5514</v>
      </c>
      <c r="C218" s="49" t="s">
        <v>231</v>
      </c>
      <c r="D218" s="97">
        <v>144</v>
      </c>
      <c r="E218" s="124">
        <v>144.15</v>
      </c>
      <c r="F218" s="168">
        <f t="shared" si="5"/>
        <v>-0.15000000000000568</v>
      </c>
      <c r="G218" s="165">
        <f t="shared" si="4"/>
        <v>1.0010416666666666</v>
      </c>
    </row>
    <row r="219" spans="1:7" x14ac:dyDescent="0.2">
      <c r="A219" s="35"/>
      <c r="B219" s="5">
        <v>5515</v>
      </c>
      <c r="C219" s="49" t="s">
        <v>29</v>
      </c>
      <c r="D219" s="97">
        <v>110</v>
      </c>
      <c r="E219" s="124">
        <v>32.4</v>
      </c>
      <c r="F219" s="168">
        <f t="shared" si="5"/>
        <v>77.599999999999994</v>
      </c>
      <c r="G219" s="165">
        <f t="shared" si="4"/>
        <v>0.29454545454545455</v>
      </c>
    </row>
    <row r="220" spans="1:7" s="6" customFormat="1" x14ac:dyDescent="0.2">
      <c r="A220" s="33" t="s">
        <v>49</v>
      </c>
      <c r="B220" s="7" t="s">
        <v>429</v>
      </c>
      <c r="C220" s="50"/>
      <c r="D220" s="88">
        <f>SUM(D221+D223+D229+D239)</f>
        <v>553533</v>
      </c>
      <c r="E220" s="139">
        <f>SUM(E221+E223+E229+E239)</f>
        <v>500605.58999999997</v>
      </c>
      <c r="F220" s="163">
        <f t="shared" si="5"/>
        <v>52927.410000000033</v>
      </c>
      <c r="G220" s="179">
        <f t="shared" si="4"/>
        <v>0.90438255713751481</v>
      </c>
    </row>
    <row r="221" spans="1:7" s="6" customFormat="1" ht="25.5" x14ac:dyDescent="0.2">
      <c r="A221" s="33"/>
      <c r="B221" s="21">
        <v>413</v>
      </c>
      <c r="C221" s="69" t="s">
        <v>151</v>
      </c>
      <c r="D221" s="98">
        <f>SUM(D222)</f>
        <v>1500</v>
      </c>
      <c r="E221" s="143">
        <f>SUM(E222)</f>
        <v>1500</v>
      </c>
      <c r="F221" s="163">
        <f t="shared" si="5"/>
        <v>0</v>
      </c>
      <c r="G221" s="179">
        <f t="shared" si="4"/>
        <v>1</v>
      </c>
    </row>
    <row r="222" spans="1:7" x14ac:dyDescent="0.2">
      <c r="A222" s="35"/>
      <c r="B222" s="19">
        <v>4139</v>
      </c>
      <c r="C222" s="67" t="s">
        <v>232</v>
      </c>
      <c r="D222" s="99">
        <v>1500</v>
      </c>
      <c r="E222" s="124">
        <v>1500</v>
      </c>
      <c r="F222" s="168">
        <f t="shared" si="5"/>
        <v>0</v>
      </c>
      <c r="G222" s="165">
        <f t="shared" si="4"/>
        <v>1</v>
      </c>
    </row>
    <row r="223" spans="1:7" s="6" customFormat="1" x14ac:dyDescent="0.2">
      <c r="A223" s="33"/>
      <c r="B223" s="22">
        <v>50</v>
      </c>
      <c r="C223" s="51" t="s">
        <v>23</v>
      </c>
      <c r="D223" s="100">
        <f>SUM(D224+D227+D228)</f>
        <v>438449</v>
      </c>
      <c r="E223" s="142">
        <f>SUM(E224+E227+E228)</f>
        <v>391378.88</v>
      </c>
      <c r="F223" s="163">
        <f t="shared" si="5"/>
        <v>47070.119999999995</v>
      </c>
      <c r="G223" s="179">
        <f t="shared" si="4"/>
        <v>0.89264402473263715</v>
      </c>
    </row>
    <row r="224" spans="1:7" s="6" customFormat="1" x14ac:dyDescent="0.2">
      <c r="A224" s="33"/>
      <c r="B224" s="5">
        <v>500</v>
      </c>
      <c r="C224" s="49" t="s">
        <v>228</v>
      </c>
      <c r="D224" s="97">
        <f>SUM(D225:D226)</f>
        <v>326573</v>
      </c>
      <c r="E224" s="141">
        <f>SUM(E225:E226)</f>
        <v>292145.82</v>
      </c>
      <c r="F224" s="168">
        <f t="shared" si="5"/>
        <v>34427.179999999993</v>
      </c>
      <c r="G224" s="165">
        <f t="shared" si="4"/>
        <v>0.8945804460258503</v>
      </c>
    </row>
    <row r="225" spans="1:7" s="6" customFormat="1" x14ac:dyDescent="0.2">
      <c r="A225" s="33"/>
      <c r="B225" s="5">
        <v>5001</v>
      </c>
      <c r="C225" s="49" t="s">
        <v>234</v>
      </c>
      <c r="D225" s="97">
        <v>281355</v>
      </c>
      <c r="E225" s="124">
        <v>252611.16</v>
      </c>
      <c r="F225" s="168">
        <f t="shared" si="5"/>
        <v>28743.839999999997</v>
      </c>
      <c r="G225" s="165">
        <f t="shared" si="4"/>
        <v>0.89783782054699579</v>
      </c>
    </row>
    <row r="226" spans="1:7" s="6" customFormat="1" x14ac:dyDescent="0.2">
      <c r="A226" s="33"/>
      <c r="B226" s="5">
        <v>5002</v>
      </c>
      <c r="C226" s="49" t="s">
        <v>236</v>
      </c>
      <c r="D226" s="97">
        <v>45218</v>
      </c>
      <c r="E226" s="124">
        <v>39534.660000000003</v>
      </c>
      <c r="F226" s="168">
        <f t="shared" si="5"/>
        <v>5683.3399999999965</v>
      </c>
      <c r="G226" s="165">
        <f t="shared" si="4"/>
        <v>0.87431244194789692</v>
      </c>
    </row>
    <row r="227" spans="1:7" s="6" customFormat="1" x14ac:dyDescent="0.2">
      <c r="A227" s="33"/>
      <c r="B227" s="5">
        <v>505</v>
      </c>
      <c r="C227" s="49" t="s">
        <v>94</v>
      </c>
      <c r="D227" s="97">
        <v>500</v>
      </c>
      <c r="E227" s="124">
        <v>87.09</v>
      </c>
      <c r="F227" s="168">
        <f t="shared" si="5"/>
        <v>412.90999999999997</v>
      </c>
      <c r="G227" s="165">
        <f t="shared" si="4"/>
        <v>0.17418</v>
      </c>
    </row>
    <row r="228" spans="1:7" s="6" customFormat="1" x14ac:dyDescent="0.2">
      <c r="A228" s="33"/>
      <c r="B228" s="5">
        <v>506</v>
      </c>
      <c r="C228" s="49" t="s">
        <v>235</v>
      </c>
      <c r="D228" s="97">
        <v>111376</v>
      </c>
      <c r="E228" s="124">
        <v>99145.97</v>
      </c>
      <c r="F228" s="168">
        <f t="shared" si="5"/>
        <v>12230.029999999999</v>
      </c>
      <c r="G228" s="165">
        <f t="shared" si="4"/>
        <v>0.89019151343197822</v>
      </c>
    </row>
    <row r="229" spans="1:7" s="6" customFormat="1" x14ac:dyDescent="0.2">
      <c r="A229" s="33"/>
      <c r="B229" s="22">
        <v>55</v>
      </c>
      <c r="C229" s="51" t="s">
        <v>24</v>
      </c>
      <c r="D229" s="100">
        <f>SUM(D230:D238)</f>
        <v>113164</v>
      </c>
      <c r="E229" s="142">
        <f>SUM(E230:E238)</f>
        <v>107599.21999999999</v>
      </c>
      <c r="F229" s="163">
        <f t="shared" si="5"/>
        <v>5564.7800000000134</v>
      </c>
      <c r="G229" s="179">
        <f t="shared" ref="G229:G303" si="6">SUM(E229/D229)</f>
        <v>0.95082552755293193</v>
      </c>
    </row>
    <row r="230" spans="1:7" s="6" customFormat="1" x14ac:dyDescent="0.2">
      <c r="A230" s="33"/>
      <c r="B230" s="5">
        <v>5500</v>
      </c>
      <c r="C230" s="49" t="s">
        <v>25</v>
      </c>
      <c r="D230" s="97">
        <v>24076</v>
      </c>
      <c r="E230" s="124">
        <v>23444.98</v>
      </c>
      <c r="F230" s="168">
        <f t="shared" si="5"/>
        <v>631.02000000000044</v>
      </c>
      <c r="G230" s="165">
        <f t="shared" si="6"/>
        <v>0.97379049676025919</v>
      </c>
    </row>
    <row r="231" spans="1:7" s="6" customFormat="1" x14ac:dyDescent="0.2">
      <c r="A231" s="33"/>
      <c r="B231" s="5">
        <v>5503</v>
      </c>
      <c r="C231" s="49" t="s">
        <v>26</v>
      </c>
      <c r="D231" s="97">
        <v>1343</v>
      </c>
      <c r="E231" s="124">
        <v>1342.52</v>
      </c>
      <c r="F231" s="168">
        <f t="shared" si="5"/>
        <v>0.48000000000001819</v>
      </c>
      <c r="G231" s="165">
        <f t="shared" si="6"/>
        <v>0.99964259121370069</v>
      </c>
    </row>
    <row r="232" spans="1:7" s="6" customFormat="1" x14ac:dyDescent="0.2">
      <c r="A232" s="33"/>
      <c r="B232" s="5">
        <v>5504</v>
      </c>
      <c r="C232" s="49" t="s">
        <v>27</v>
      </c>
      <c r="D232" s="97">
        <v>2750</v>
      </c>
      <c r="E232" s="124">
        <v>2341.34</v>
      </c>
      <c r="F232" s="168">
        <f t="shared" si="5"/>
        <v>408.65999999999985</v>
      </c>
      <c r="G232" s="165">
        <f t="shared" si="6"/>
        <v>0.85139636363636373</v>
      </c>
    </row>
    <row r="233" spans="1:7" s="6" customFormat="1" x14ac:dyDescent="0.2">
      <c r="A233" s="33"/>
      <c r="B233" s="5">
        <v>5511</v>
      </c>
      <c r="C233" s="49" t="s">
        <v>230</v>
      </c>
      <c r="D233" s="97">
        <v>44214</v>
      </c>
      <c r="E233" s="124">
        <v>43634.84</v>
      </c>
      <c r="F233" s="168">
        <f t="shared" ref="F233:F309" si="7">SUM(D233-E233)</f>
        <v>579.16000000000349</v>
      </c>
      <c r="G233" s="165">
        <f t="shared" si="6"/>
        <v>0.98690098158954165</v>
      </c>
    </row>
    <row r="234" spans="1:7" s="6" customFormat="1" x14ac:dyDescent="0.2">
      <c r="A234" s="33"/>
      <c r="B234" s="5">
        <v>5513</v>
      </c>
      <c r="C234" s="49" t="s">
        <v>28</v>
      </c>
      <c r="D234" s="97">
        <v>21748</v>
      </c>
      <c r="E234" s="124">
        <v>19356.78</v>
      </c>
      <c r="F234" s="168">
        <f t="shared" si="7"/>
        <v>2391.2200000000012</v>
      </c>
      <c r="G234" s="165">
        <f t="shared" si="6"/>
        <v>0.89004874011403345</v>
      </c>
    </row>
    <row r="235" spans="1:7" s="6" customFormat="1" x14ac:dyDescent="0.2">
      <c r="A235" s="33"/>
      <c r="B235" s="5">
        <v>5514</v>
      </c>
      <c r="C235" s="49" t="s">
        <v>231</v>
      </c>
      <c r="D235" s="97">
        <v>16208</v>
      </c>
      <c r="E235" s="124">
        <v>15191.64</v>
      </c>
      <c r="F235" s="168">
        <f t="shared" si="7"/>
        <v>1016.3600000000006</v>
      </c>
      <c r="G235" s="165">
        <f t="shared" si="6"/>
        <v>0.93729269496544909</v>
      </c>
    </row>
    <row r="236" spans="1:7" s="6" customFormat="1" x14ac:dyDescent="0.2">
      <c r="A236" s="33"/>
      <c r="B236" s="5">
        <v>5515</v>
      </c>
      <c r="C236" s="49" t="s">
        <v>29</v>
      </c>
      <c r="D236" s="97">
        <v>2125</v>
      </c>
      <c r="E236" s="124">
        <v>1863.26</v>
      </c>
      <c r="F236" s="168">
        <f t="shared" si="7"/>
        <v>261.74</v>
      </c>
      <c r="G236" s="165">
        <f t="shared" si="6"/>
        <v>0.87682823529411769</v>
      </c>
    </row>
    <row r="237" spans="1:7" s="6" customFormat="1" x14ac:dyDescent="0.2">
      <c r="A237" s="33"/>
      <c r="B237" s="5">
        <v>5522</v>
      </c>
      <c r="C237" s="49" t="s">
        <v>95</v>
      </c>
      <c r="D237" s="97">
        <v>536</v>
      </c>
      <c r="E237" s="124">
        <v>259.66000000000003</v>
      </c>
      <c r="F237" s="168">
        <f t="shared" si="7"/>
        <v>276.33999999999997</v>
      </c>
      <c r="G237" s="165">
        <f t="shared" si="6"/>
        <v>0.48444029850746273</v>
      </c>
    </row>
    <row r="238" spans="1:7" s="6" customFormat="1" x14ac:dyDescent="0.2">
      <c r="A238" s="33"/>
      <c r="B238" s="5">
        <v>5539</v>
      </c>
      <c r="C238" s="49" t="s">
        <v>257</v>
      </c>
      <c r="D238" s="97">
        <v>164</v>
      </c>
      <c r="E238" s="124">
        <v>164.2</v>
      </c>
      <c r="F238" s="168">
        <f t="shared" si="7"/>
        <v>-0.19999999999998863</v>
      </c>
      <c r="G238" s="165">
        <f t="shared" si="6"/>
        <v>1.001219512195122</v>
      </c>
    </row>
    <row r="239" spans="1:7" s="6" customFormat="1" x14ac:dyDescent="0.2">
      <c r="A239" s="33"/>
      <c r="B239" s="22">
        <v>60</v>
      </c>
      <c r="C239" s="51" t="s">
        <v>90</v>
      </c>
      <c r="D239" s="100">
        <f>SUM(D240:D241)</f>
        <v>420</v>
      </c>
      <c r="E239" s="142">
        <f>SUM(E240:E241)</f>
        <v>127.49000000000001</v>
      </c>
      <c r="F239" s="163">
        <f t="shared" si="7"/>
        <v>292.51</v>
      </c>
      <c r="G239" s="179">
        <f t="shared" si="6"/>
        <v>0.30354761904761907</v>
      </c>
    </row>
    <row r="240" spans="1:7" x14ac:dyDescent="0.2">
      <c r="A240" s="35"/>
      <c r="B240" s="20">
        <v>601</v>
      </c>
      <c r="C240" s="54" t="s">
        <v>233</v>
      </c>
      <c r="D240" s="101">
        <v>300</v>
      </c>
      <c r="E240" s="124">
        <v>94.39</v>
      </c>
      <c r="F240" s="168">
        <f t="shared" si="7"/>
        <v>205.61</v>
      </c>
      <c r="G240" s="165">
        <f t="shared" si="6"/>
        <v>0.31463333333333332</v>
      </c>
    </row>
    <row r="241" spans="1:8" x14ac:dyDescent="0.2">
      <c r="A241" s="35"/>
      <c r="B241" s="20">
        <v>608</v>
      </c>
      <c r="C241" s="54" t="s">
        <v>154</v>
      </c>
      <c r="D241" s="101">
        <v>120</v>
      </c>
      <c r="E241" s="124">
        <v>33.1</v>
      </c>
      <c r="F241" s="168">
        <f t="shared" si="7"/>
        <v>86.9</v>
      </c>
      <c r="G241" s="165">
        <f t="shared" si="6"/>
        <v>0.27583333333333332</v>
      </c>
    </row>
    <row r="242" spans="1:8" x14ac:dyDescent="0.2">
      <c r="A242" s="33" t="s">
        <v>49</v>
      </c>
      <c r="B242" s="7" t="s">
        <v>602</v>
      </c>
      <c r="C242" s="54"/>
      <c r="D242" s="217">
        <f t="shared" ref="D242:E244" si="8">D243</f>
        <v>270</v>
      </c>
      <c r="E242" s="219">
        <f t="shared" si="8"/>
        <v>270</v>
      </c>
      <c r="F242" s="163">
        <f t="shared" si="7"/>
        <v>0</v>
      </c>
      <c r="G242" s="179">
        <f t="shared" si="6"/>
        <v>1</v>
      </c>
    </row>
    <row r="243" spans="1:8" x14ac:dyDescent="0.2">
      <c r="A243" s="35"/>
      <c r="B243" s="22">
        <v>55</v>
      </c>
      <c r="C243" s="51" t="s">
        <v>24</v>
      </c>
      <c r="D243" s="217">
        <f t="shared" si="8"/>
        <v>270</v>
      </c>
      <c r="E243" s="219">
        <f t="shared" si="8"/>
        <v>270</v>
      </c>
      <c r="F243" s="163">
        <f t="shared" si="7"/>
        <v>0</v>
      </c>
      <c r="G243" s="179">
        <f t="shared" si="6"/>
        <v>1</v>
      </c>
    </row>
    <row r="244" spans="1:8" x14ac:dyDescent="0.2">
      <c r="A244" s="35"/>
      <c r="B244" s="5">
        <v>5511</v>
      </c>
      <c r="C244" s="49" t="s">
        <v>230</v>
      </c>
      <c r="D244" s="218">
        <f t="shared" si="8"/>
        <v>270</v>
      </c>
      <c r="E244" s="220">
        <f t="shared" si="8"/>
        <v>270</v>
      </c>
      <c r="F244" s="168">
        <f t="shared" si="7"/>
        <v>0</v>
      </c>
      <c r="G244" s="165">
        <f t="shared" si="6"/>
        <v>1</v>
      </c>
    </row>
    <row r="245" spans="1:8" ht="25.5" x14ac:dyDescent="0.2">
      <c r="A245" s="35"/>
      <c r="B245" s="5"/>
      <c r="C245" s="65" t="s">
        <v>603</v>
      </c>
      <c r="D245" s="218">
        <v>270</v>
      </c>
      <c r="E245" s="124">
        <v>270</v>
      </c>
      <c r="F245" s="168">
        <f t="shared" si="7"/>
        <v>0</v>
      </c>
      <c r="G245" s="165">
        <f t="shared" si="6"/>
        <v>1</v>
      </c>
    </row>
    <row r="246" spans="1:8" s="6" customFormat="1" x14ac:dyDescent="0.2">
      <c r="A246" s="33" t="s">
        <v>96</v>
      </c>
      <c r="B246" s="9" t="s">
        <v>430</v>
      </c>
      <c r="C246" s="70"/>
      <c r="D246" s="104">
        <f>SUM(D247)</f>
        <v>338</v>
      </c>
      <c r="E246" s="139">
        <f>SUM(E247)</f>
        <v>0</v>
      </c>
      <c r="F246" s="163">
        <f t="shared" si="7"/>
        <v>338</v>
      </c>
      <c r="G246" s="179">
        <f t="shared" si="6"/>
        <v>0</v>
      </c>
      <c r="H246" s="185"/>
    </row>
    <row r="247" spans="1:8" s="6" customFormat="1" x14ac:dyDescent="0.2">
      <c r="A247" s="33"/>
      <c r="B247" s="22">
        <v>60</v>
      </c>
      <c r="C247" s="51" t="s">
        <v>90</v>
      </c>
      <c r="D247" s="104">
        <v>338</v>
      </c>
      <c r="E247" s="126">
        <v>0</v>
      </c>
      <c r="F247" s="163">
        <f t="shared" si="7"/>
        <v>338</v>
      </c>
      <c r="G247" s="179">
        <f t="shared" si="6"/>
        <v>0</v>
      </c>
    </row>
    <row r="248" spans="1:8" s="6" customFormat="1" x14ac:dyDescent="0.2">
      <c r="A248" s="33" t="s">
        <v>97</v>
      </c>
      <c r="B248" s="7" t="s">
        <v>431</v>
      </c>
      <c r="C248" s="50"/>
      <c r="D248" s="88">
        <f>SUM(D249+D252)</f>
        <v>33457</v>
      </c>
      <c r="E248" s="139">
        <f>SUM(E249+E252)</f>
        <v>32550.9</v>
      </c>
      <c r="F248" s="163">
        <f t="shared" si="7"/>
        <v>906.09999999999854</v>
      </c>
      <c r="G248" s="179">
        <f t="shared" si="6"/>
        <v>0.97291747616343371</v>
      </c>
    </row>
    <row r="249" spans="1:8" s="6" customFormat="1" x14ac:dyDescent="0.2">
      <c r="A249" s="33"/>
      <c r="B249" s="21">
        <v>4500</v>
      </c>
      <c r="C249" s="52" t="s">
        <v>152</v>
      </c>
      <c r="D249" s="88">
        <f>SUM(D250:D251)</f>
        <v>20103</v>
      </c>
      <c r="E249" s="139">
        <f>SUM(E250:E251)</f>
        <v>20104</v>
      </c>
      <c r="F249" s="163">
        <f t="shared" si="7"/>
        <v>-1</v>
      </c>
      <c r="G249" s="179">
        <f t="shared" si="6"/>
        <v>1.0000497438193305</v>
      </c>
    </row>
    <row r="250" spans="1:8" s="6" customFormat="1" x14ac:dyDescent="0.2">
      <c r="A250" s="33"/>
      <c r="B250" s="21"/>
      <c r="C250" s="67" t="s">
        <v>247</v>
      </c>
      <c r="D250" s="87">
        <v>2921</v>
      </c>
      <c r="E250" s="124">
        <v>2921</v>
      </c>
      <c r="F250" s="168">
        <f t="shared" si="7"/>
        <v>0</v>
      </c>
      <c r="G250" s="165">
        <f t="shared" si="6"/>
        <v>1</v>
      </c>
    </row>
    <row r="251" spans="1:8" s="6" customFormat="1" x14ac:dyDescent="0.2">
      <c r="A251" s="33"/>
      <c r="B251" s="21"/>
      <c r="C251" s="67" t="s">
        <v>248</v>
      </c>
      <c r="D251" s="87">
        <v>17182</v>
      </c>
      <c r="E251" s="124">
        <v>17183</v>
      </c>
      <c r="F251" s="168">
        <f t="shared" si="7"/>
        <v>-1</v>
      </c>
      <c r="G251" s="165">
        <f t="shared" si="6"/>
        <v>1.0000582004423233</v>
      </c>
    </row>
    <row r="252" spans="1:8" s="6" customFormat="1" x14ac:dyDescent="0.2">
      <c r="A252" s="33"/>
      <c r="B252" s="24">
        <v>452</v>
      </c>
      <c r="C252" s="69" t="s">
        <v>153</v>
      </c>
      <c r="D252" s="88">
        <f>SUM(D253:D255)</f>
        <v>13354</v>
      </c>
      <c r="E252" s="139">
        <f>SUM(E253:E255)</f>
        <v>12446.9</v>
      </c>
      <c r="F252" s="163">
        <f t="shared" si="7"/>
        <v>907.10000000000036</v>
      </c>
      <c r="G252" s="179">
        <f t="shared" si="6"/>
        <v>0.93207278717987119</v>
      </c>
    </row>
    <row r="253" spans="1:8" x14ac:dyDescent="0.2">
      <c r="A253" s="35"/>
      <c r="B253" s="23"/>
      <c r="C253" s="67" t="s">
        <v>247</v>
      </c>
      <c r="D253" s="87">
        <v>9695</v>
      </c>
      <c r="E253" s="124">
        <v>9695</v>
      </c>
      <c r="F253" s="168">
        <f t="shared" si="7"/>
        <v>0</v>
      </c>
      <c r="G253" s="165">
        <f t="shared" si="6"/>
        <v>1</v>
      </c>
    </row>
    <row r="254" spans="1:8" x14ac:dyDescent="0.2">
      <c r="A254" s="35"/>
      <c r="B254" s="23"/>
      <c r="C254" s="67" t="s">
        <v>249</v>
      </c>
      <c r="D254" s="87">
        <v>3359</v>
      </c>
      <c r="E254" s="124">
        <v>2451.9</v>
      </c>
      <c r="F254" s="168">
        <f t="shared" si="7"/>
        <v>907.09999999999991</v>
      </c>
      <c r="G254" s="165">
        <f t="shared" si="6"/>
        <v>0.72994938969931533</v>
      </c>
    </row>
    <row r="255" spans="1:8" x14ac:dyDescent="0.2">
      <c r="A255" s="35"/>
      <c r="B255" s="23"/>
      <c r="C255" s="67" t="s">
        <v>250</v>
      </c>
      <c r="D255" s="87">
        <v>300</v>
      </c>
      <c r="E255" s="124">
        <v>300</v>
      </c>
      <c r="F255" s="168">
        <f t="shared" si="7"/>
        <v>0</v>
      </c>
      <c r="G255" s="165">
        <f t="shared" si="6"/>
        <v>1</v>
      </c>
    </row>
    <row r="256" spans="1:8" s="6" customFormat="1" x14ac:dyDescent="0.2">
      <c r="A256" s="33" t="s">
        <v>169</v>
      </c>
      <c r="B256" s="7" t="s">
        <v>432</v>
      </c>
      <c r="C256" s="50"/>
      <c r="D256" s="95">
        <f>SUM(D257)</f>
        <v>46026</v>
      </c>
      <c r="E256" s="144">
        <f>SUM(E257)</f>
        <v>40389.479999999996</v>
      </c>
      <c r="F256" s="163">
        <f t="shared" si="7"/>
        <v>5636.5200000000041</v>
      </c>
      <c r="G256" s="179">
        <f t="shared" si="6"/>
        <v>0.87753617520531868</v>
      </c>
    </row>
    <row r="257" spans="1:7" s="6" customFormat="1" x14ac:dyDescent="0.2">
      <c r="A257" s="33"/>
      <c r="B257" s="7">
        <v>65</v>
      </c>
      <c r="C257" s="50" t="s">
        <v>208</v>
      </c>
      <c r="D257" s="95">
        <f>SUM(D258:D259)</f>
        <v>46026</v>
      </c>
      <c r="E257" s="144">
        <f>SUM(E258:E259)</f>
        <v>40389.479999999996</v>
      </c>
      <c r="F257" s="163">
        <f t="shared" si="7"/>
        <v>5636.5200000000041</v>
      </c>
      <c r="G257" s="179">
        <f t="shared" si="6"/>
        <v>0.87753617520531868</v>
      </c>
    </row>
    <row r="258" spans="1:7" s="8" customFormat="1" ht="25.5" x14ac:dyDescent="0.2">
      <c r="A258" s="45"/>
      <c r="B258" s="23" t="s">
        <v>51</v>
      </c>
      <c r="C258" s="67" t="s">
        <v>98</v>
      </c>
      <c r="D258" s="102">
        <v>36459</v>
      </c>
      <c r="E258" s="124">
        <v>31854.6</v>
      </c>
      <c r="F258" s="168">
        <f t="shared" si="7"/>
        <v>4604.4000000000015</v>
      </c>
      <c r="G258" s="165">
        <f t="shared" si="6"/>
        <v>0.87371019501357683</v>
      </c>
    </row>
    <row r="259" spans="1:7" ht="13.5" thickBot="1" x14ac:dyDescent="0.25">
      <c r="A259" s="35"/>
      <c r="B259" s="19">
        <v>6502</v>
      </c>
      <c r="C259" s="53" t="s">
        <v>113</v>
      </c>
      <c r="D259" s="102">
        <v>9567</v>
      </c>
      <c r="E259" s="124">
        <v>8534.8799999999992</v>
      </c>
      <c r="F259" s="168">
        <f t="shared" si="7"/>
        <v>1032.1200000000008</v>
      </c>
      <c r="G259" s="165">
        <f t="shared" si="6"/>
        <v>0.89211665098777038</v>
      </c>
    </row>
    <row r="260" spans="1:7" ht="13.5" thickBot="1" x14ac:dyDescent="0.25">
      <c r="A260" s="44" t="s">
        <v>52</v>
      </c>
      <c r="B260" s="4" t="s">
        <v>170</v>
      </c>
      <c r="C260" s="183"/>
      <c r="D260" s="112">
        <f>SUM(D261+D264+D279)</f>
        <v>38844</v>
      </c>
      <c r="E260" s="138">
        <f>SUM(E261+E264+E279)</f>
        <v>33304.33</v>
      </c>
      <c r="F260" s="177">
        <f t="shared" si="7"/>
        <v>5539.6699999999983</v>
      </c>
      <c r="G260" s="175">
        <f t="shared" si="6"/>
        <v>0.85738672639275049</v>
      </c>
    </row>
    <row r="261" spans="1:7" x14ac:dyDescent="0.2">
      <c r="A261" s="33" t="s">
        <v>401</v>
      </c>
      <c r="B261" s="7" t="s">
        <v>433</v>
      </c>
      <c r="C261" s="145"/>
      <c r="D261" s="91">
        <f>SUM(D262)</f>
        <v>1339</v>
      </c>
      <c r="E261" s="126">
        <f>SUM(E262)</f>
        <v>120.37</v>
      </c>
      <c r="F261" s="163">
        <f t="shared" si="7"/>
        <v>1218.6300000000001</v>
      </c>
      <c r="G261" s="179">
        <f t="shared" si="6"/>
        <v>8.989544436146378E-2</v>
      </c>
    </row>
    <row r="262" spans="1:7" ht="25.5" x14ac:dyDescent="0.2">
      <c r="A262" s="33"/>
      <c r="B262" s="21">
        <v>413</v>
      </c>
      <c r="C262" s="146" t="s">
        <v>151</v>
      </c>
      <c r="D262" s="91">
        <f>SUM(D263)</f>
        <v>1339</v>
      </c>
      <c r="E262" s="126">
        <f>SUM(E263)</f>
        <v>120.37</v>
      </c>
      <c r="F262" s="163">
        <f t="shared" si="7"/>
        <v>1218.6300000000001</v>
      </c>
      <c r="G262" s="179">
        <f t="shared" si="6"/>
        <v>8.989544436146378E-2</v>
      </c>
    </row>
    <row r="263" spans="1:7" x14ac:dyDescent="0.2">
      <c r="A263" s="33"/>
      <c r="B263" s="19">
        <v>4139</v>
      </c>
      <c r="C263" s="147" t="s">
        <v>402</v>
      </c>
      <c r="D263" s="102">
        <v>1339</v>
      </c>
      <c r="E263" s="124">
        <v>120.37</v>
      </c>
      <c r="F263" s="168">
        <f t="shared" si="7"/>
        <v>1218.6300000000001</v>
      </c>
      <c r="G263" s="165">
        <f t="shared" si="6"/>
        <v>8.989544436146378E-2</v>
      </c>
    </row>
    <row r="264" spans="1:7" s="6" customFormat="1" x14ac:dyDescent="0.2">
      <c r="A264" s="33" t="s">
        <v>53</v>
      </c>
      <c r="B264" s="7" t="s">
        <v>434</v>
      </c>
      <c r="C264" s="72"/>
      <c r="D264" s="88">
        <f>SUM(D265+D266+D272)</f>
        <v>18638</v>
      </c>
      <c r="E264" s="139">
        <f>SUM(E265+E266+E272)</f>
        <v>15835.52</v>
      </c>
      <c r="F264" s="163">
        <f t="shared" si="7"/>
        <v>2802.4799999999996</v>
      </c>
      <c r="G264" s="179">
        <f t="shared" si="6"/>
        <v>0.84963622706298958</v>
      </c>
    </row>
    <row r="265" spans="1:7" s="6" customFormat="1" x14ac:dyDescent="0.2">
      <c r="A265" s="33"/>
      <c r="B265" s="24">
        <v>452</v>
      </c>
      <c r="C265" s="69" t="s">
        <v>153</v>
      </c>
      <c r="D265" s="88">
        <v>7</v>
      </c>
      <c r="E265" s="130">
        <v>7</v>
      </c>
      <c r="F265" s="163">
        <f t="shared" si="7"/>
        <v>0</v>
      </c>
      <c r="G265" s="179">
        <f t="shared" si="6"/>
        <v>1</v>
      </c>
    </row>
    <row r="266" spans="1:7" s="6" customFormat="1" x14ac:dyDescent="0.2">
      <c r="A266" s="33"/>
      <c r="B266" s="7">
        <v>50</v>
      </c>
      <c r="C266" s="50" t="s">
        <v>23</v>
      </c>
      <c r="D266" s="88">
        <f>SUM(D267+D270+D271)</f>
        <v>13283</v>
      </c>
      <c r="E266" s="139">
        <f>SUM(E267+E270+E271)</f>
        <v>12126.8</v>
      </c>
      <c r="F266" s="163">
        <f t="shared" si="7"/>
        <v>1156.2000000000007</v>
      </c>
      <c r="G266" s="179">
        <f t="shared" si="6"/>
        <v>0.91295641044944664</v>
      </c>
    </row>
    <row r="267" spans="1:7" s="6" customFormat="1" x14ac:dyDescent="0.2">
      <c r="A267" s="33"/>
      <c r="B267" s="5">
        <v>500</v>
      </c>
      <c r="C267" s="49" t="s">
        <v>228</v>
      </c>
      <c r="D267" s="97">
        <f>SUM(D268:D269)</f>
        <v>9541</v>
      </c>
      <c r="E267" s="141">
        <f>SUM(E268:E269)</f>
        <v>8728.82</v>
      </c>
      <c r="F267" s="168">
        <f t="shared" si="7"/>
        <v>812.18000000000029</v>
      </c>
      <c r="G267" s="165">
        <f t="shared" si="6"/>
        <v>0.91487475107431082</v>
      </c>
    </row>
    <row r="268" spans="1:7" s="6" customFormat="1" x14ac:dyDescent="0.2">
      <c r="A268" s="33"/>
      <c r="B268" s="5">
        <v>5002</v>
      </c>
      <c r="C268" s="49" t="s">
        <v>236</v>
      </c>
      <c r="D268" s="97">
        <v>9164</v>
      </c>
      <c r="E268" s="124">
        <v>8428.16</v>
      </c>
      <c r="F268" s="168">
        <f t="shared" si="7"/>
        <v>735.84000000000015</v>
      </c>
      <c r="G268" s="165">
        <f t="shared" si="6"/>
        <v>0.91970318638149273</v>
      </c>
    </row>
    <row r="269" spans="1:7" s="6" customFormat="1" x14ac:dyDescent="0.2">
      <c r="A269" s="33"/>
      <c r="B269" s="5">
        <v>5005</v>
      </c>
      <c r="C269" s="49" t="s">
        <v>282</v>
      </c>
      <c r="D269" s="97">
        <v>377</v>
      </c>
      <c r="E269" s="124">
        <v>300.66000000000003</v>
      </c>
      <c r="F269" s="168">
        <f t="shared" si="7"/>
        <v>76.339999999999975</v>
      </c>
      <c r="G269" s="165">
        <f t="shared" si="6"/>
        <v>0.79750663129973487</v>
      </c>
    </row>
    <row r="270" spans="1:7" s="6" customFormat="1" x14ac:dyDescent="0.2">
      <c r="A270" s="33"/>
      <c r="B270" s="5">
        <v>505</v>
      </c>
      <c r="C270" s="49" t="s">
        <v>94</v>
      </c>
      <c r="D270" s="97">
        <v>5</v>
      </c>
      <c r="E270" s="124">
        <v>4.8</v>
      </c>
      <c r="F270" s="168">
        <f t="shared" si="7"/>
        <v>0.20000000000000018</v>
      </c>
      <c r="G270" s="165">
        <f t="shared" si="6"/>
        <v>0.96</v>
      </c>
    </row>
    <row r="271" spans="1:7" s="6" customFormat="1" x14ac:dyDescent="0.2">
      <c r="A271" s="33"/>
      <c r="B271" s="5">
        <v>506</v>
      </c>
      <c r="C271" s="49" t="s">
        <v>229</v>
      </c>
      <c r="D271" s="97">
        <v>3737</v>
      </c>
      <c r="E271" s="124">
        <v>3393.18</v>
      </c>
      <c r="F271" s="168">
        <f t="shared" si="7"/>
        <v>343.82000000000016</v>
      </c>
      <c r="G271" s="165">
        <f t="shared" si="6"/>
        <v>0.90799571849076799</v>
      </c>
    </row>
    <row r="272" spans="1:7" s="6" customFormat="1" x14ac:dyDescent="0.2">
      <c r="A272" s="33"/>
      <c r="B272" s="7">
        <v>55</v>
      </c>
      <c r="C272" s="50" t="s">
        <v>24</v>
      </c>
      <c r="D272" s="88">
        <f>SUM(D273:D278)</f>
        <v>5348</v>
      </c>
      <c r="E272" s="139">
        <f>SUM(E273:E278)</f>
        <v>3701.7200000000003</v>
      </c>
      <c r="F272" s="163">
        <f t="shared" si="7"/>
        <v>1646.2799999999997</v>
      </c>
      <c r="G272" s="179">
        <f t="shared" si="6"/>
        <v>0.69216903515332839</v>
      </c>
    </row>
    <row r="273" spans="1:7" s="6" customFormat="1" x14ac:dyDescent="0.2">
      <c r="A273" s="33"/>
      <c r="B273" s="5">
        <v>5511</v>
      </c>
      <c r="C273" s="49" t="s">
        <v>230</v>
      </c>
      <c r="D273" s="87">
        <v>1555</v>
      </c>
      <c r="E273" s="124">
        <v>1007.7</v>
      </c>
      <c r="F273" s="168">
        <f t="shared" si="7"/>
        <v>547.29999999999995</v>
      </c>
      <c r="G273" s="165">
        <f t="shared" si="6"/>
        <v>0.64803858520900326</v>
      </c>
    </row>
    <row r="274" spans="1:7" s="6" customFormat="1" x14ac:dyDescent="0.2">
      <c r="A274" s="33"/>
      <c r="B274" s="5">
        <v>5513</v>
      </c>
      <c r="C274" s="49" t="s">
        <v>28</v>
      </c>
      <c r="D274" s="87">
        <v>2848</v>
      </c>
      <c r="E274" s="124">
        <v>1687.94</v>
      </c>
      <c r="F274" s="168">
        <f t="shared" si="7"/>
        <v>1160.06</v>
      </c>
      <c r="G274" s="165">
        <f t="shared" si="6"/>
        <v>0.59267556179775283</v>
      </c>
    </row>
    <row r="275" spans="1:7" s="6" customFormat="1" x14ac:dyDescent="0.2">
      <c r="A275" s="33"/>
      <c r="B275" s="5">
        <v>5514</v>
      </c>
      <c r="C275" s="49" t="s">
        <v>231</v>
      </c>
      <c r="D275" s="87">
        <v>0</v>
      </c>
      <c r="E275" s="124">
        <v>60</v>
      </c>
      <c r="F275" s="168">
        <f t="shared" si="7"/>
        <v>-60</v>
      </c>
      <c r="G275" s="165"/>
    </row>
    <row r="276" spans="1:7" s="6" customFormat="1" x14ac:dyDescent="0.2">
      <c r="A276" s="33"/>
      <c r="B276" s="5">
        <v>5515</v>
      </c>
      <c r="C276" s="49" t="s">
        <v>29</v>
      </c>
      <c r="D276" s="87">
        <v>630</v>
      </c>
      <c r="E276" s="124">
        <v>630.88</v>
      </c>
      <c r="F276" s="168">
        <f t="shared" si="7"/>
        <v>-0.87999999999999545</v>
      </c>
      <c r="G276" s="165">
        <f t="shared" si="6"/>
        <v>1.0013968253968253</v>
      </c>
    </row>
    <row r="277" spans="1:7" s="6" customFormat="1" x14ac:dyDescent="0.2">
      <c r="A277" s="33"/>
      <c r="B277" s="5">
        <v>5521</v>
      </c>
      <c r="C277" s="49" t="s">
        <v>133</v>
      </c>
      <c r="D277" s="87">
        <v>115</v>
      </c>
      <c r="E277" s="124">
        <v>115.2</v>
      </c>
      <c r="F277" s="168">
        <f t="shared" si="7"/>
        <v>-0.20000000000000284</v>
      </c>
      <c r="G277" s="165">
        <f t="shared" si="6"/>
        <v>1.0017391304347827</v>
      </c>
    </row>
    <row r="278" spans="1:7" s="6" customFormat="1" x14ac:dyDescent="0.2">
      <c r="A278" s="33"/>
      <c r="B278" s="5">
        <v>5525</v>
      </c>
      <c r="C278" s="49" t="s">
        <v>46</v>
      </c>
      <c r="D278" s="87">
        <v>200</v>
      </c>
      <c r="E278" s="124">
        <v>200</v>
      </c>
      <c r="F278" s="168">
        <f t="shared" si="7"/>
        <v>0</v>
      </c>
      <c r="G278" s="165">
        <f t="shared" si="6"/>
        <v>1</v>
      </c>
    </row>
    <row r="279" spans="1:7" s="6" customFormat="1" x14ac:dyDescent="0.2">
      <c r="A279" s="33" t="s">
        <v>54</v>
      </c>
      <c r="B279" s="7" t="s">
        <v>435</v>
      </c>
      <c r="C279" s="71"/>
      <c r="D279" s="103">
        <f>SUM(D280)</f>
        <v>18867</v>
      </c>
      <c r="E279" s="148">
        <f>SUM(E280)</f>
        <v>17348.439999999999</v>
      </c>
      <c r="F279" s="163">
        <f t="shared" si="7"/>
        <v>1518.5600000000013</v>
      </c>
      <c r="G279" s="179">
        <f t="shared" si="6"/>
        <v>0.91951237610642911</v>
      </c>
    </row>
    <row r="280" spans="1:7" s="6" customFormat="1" x14ac:dyDescent="0.2">
      <c r="A280" s="33"/>
      <c r="B280" s="7">
        <v>55</v>
      </c>
      <c r="C280" s="50" t="s">
        <v>24</v>
      </c>
      <c r="D280" s="103">
        <f>SUM(D281)</f>
        <v>18867</v>
      </c>
      <c r="E280" s="148">
        <f>SUM(E281)</f>
        <v>17348.439999999999</v>
      </c>
      <c r="F280" s="163">
        <f t="shared" si="7"/>
        <v>1518.5600000000013</v>
      </c>
      <c r="G280" s="179">
        <f t="shared" si="6"/>
        <v>0.91951237610642911</v>
      </c>
    </row>
    <row r="281" spans="1:7" s="8" customFormat="1" ht="13.5" thickBot="1" x14ac:dyDescent="0.25">
      <c r="A281" s="45"/>
      <c r="B281" s="5">
        <v>5511</v>
      </c>
      <c r="C281" s="49" t="s">
        <v>230</v>
      </c>
      <c r="D281" s="87">
        <v>18867</v>
      </c>
      <c r="E281" s="124">
        <v>17348.439999999999</v>
      </c>
      <c r="F281" s="168">
        <f t="shared" si="7"/>
        <v>1518.5600000000013</v>
      </c>
      <c r="G281" s="165">
        <f t="shared" si="6"/>
        <v>0.91951237610642911</v>
      </c>
    </row>
    <row r="282" spans="1:7" ht="13.5" thickBot="1" x14ac:dyDescent="0.25">
      <c r="A282" s="44" t="s">
        <v>55</v>
      </c>
      <c r="B282" s="4" t="s">
        <v>171</v>
      </c>
      <c r="C282" s="183"/>
      <c r="D282" s="112">
        <f>SUM(D283+D289+D312+D321)</f>
        <v>576804</v>
      </c>
      <c r="E282" s="138">
        <f>SUM(E283+E289+E312+E321)</f>
        <v>508887.87</v>
      </c>
      <c r="F282" s="177">
        <f t="shared" si="7"/>
        <v>67916.13</v>
      </c>
      <c r="G282" s="175">
        <f t="shared" si="6"/>
        <v>0.88225440530925581</v>
      </c>
    </row>
    <row r="283" spans="1:7" s="6" customFormat="1" x14ac:dyDescent="0.2">
      <c r="A283" s="33" t="s">
        <v>56</v>
      </c>
      <c r="B283" s="7" t="s">
        <v>436</v>
      </c>
      <c r="C283" s="72"/>
      <c r="D283" s="88">
        <f>SUM(D284+D287)</f>
        <v>1787</v>
      </c>
      <c r="E283" s="139">
        <f>SUM(E284+E287)</f>
        <v>1098.98</v>
      </c>
      <c r="F283" s="163">
        <f t="shared" si="7"/>
        <v>688.02</v>
      </c>
      <c r="G283" s="179">
        <f t="shared" si="6"/>
        <v>0.61498601007274767</v>
      </c>
    </row>
    <row r="284" spans="1:7" s="6" customFormat="1" x14ac:dyDescent="0.2">
      <c r="A284" s="33"/>
      <c r="B284" s="7">
        <v>55</v>
      </c>
      <c r="C284" s="50" t="s">
        <v>24</v>
      </c>
      <c r="D284" s="88">
        <f>SUM(D285:D286)</f>
        <v>1687</v>
      </c>
      <c r="E284" s="139">
        <f>SUM(E285:E286)</f>
        <v>1098.98</v>
      </c>
      <c r="F284" s="163">
        <f t="shared" si="7"/>
        <v>588.02</v>
      </c>
      <c r="G284" s="179">
        <f t="shared" si="6"/>
        <v>0.65144042679312386</v>
      </c>
    </row>
    <row r="285" spans="1:7" s="6" customFormat="1" x14ac:dyDescent="0.2">
      <c r="A285" s="33"/>
      <c r="B285" s="5">
        <v>5500</v>
      </c>
      <c r="C285" s="49" t="s">
        <v>25</v>
      </c>
      <c r="D285" s="87">
        <v>200</v>
      </c>
      <c r="E285" s="124">
        <v>168.98</v>
      </c>
      <c r="F285" s="168">
        <f t="shared" si="7"/>
        <v>31.02000000000001</v>
      </c>
      <c r="G285" s="165">
        <f t="shared" si="6"/>
        <v>0.84489999999999998</v>
      </c>
    </row>
    <row r="286" spans="1:7" s="6" customFormat="1" x14ac:dyDescent="0.2">
      <c r="A286" s="33"/>
      <c r="B286" s="5">
        <v>5511</v>
      </c>
      <c r="C286" s="49" t="s">
        <v>230</v>
      </c>
      <c r="D286" s="87">
        <v>1487</v>
      </c>
      <c r="E286" s="124">
        <v>930</v>
      </c>
      <c r="F286" s="168">
        <f>SUM(D286-E286)</f>
        <v>557</v>
      </c>
      <c r="G286" s="165">
        <f t="shared" si="6"/>
        <v>0.62542030934767989</v>
      </c>
    </row>
    <row r="287" spans="1:7" s="6" customFormat="1" x14ac:dyDescent="0.2">
      <c r="A287" s="33"/>
      <c r="B287" s="22">
        <v>60</v>
      </c>
      <c r="C287" s="51" t="s">
        <v>90</v>
      </c>
      <c r="D287" s="88">
        <f>SUM(D288)</f>
        <v>100</v>
      </c>
      <c r="E287" s="139">
        <f>SUM(E288)</f>
        <v>0</v>
      </c>
      <c r="F287" s="163">
        <f t="shared" si="7"/>
        <v>100</v>
      </c>
      <c r="G287" s="179">
        <f t="shared" si="6"/>
        <v>0</v>
      </c>
    </row>
    <row r="288" spans="1:7" s="6" customFormat="1" x14ac:dyDescent="0.2">
      <c r="A288" s="33"/>
      <c r="B288" s="20">
        <v>601</v>
      </c>
      <c r="C288" s="54" t="s">
        <v>233</v>
      </c>
      <c r="D288" s="87">
        <v>100</v>
      </c>
      <c r="E288" s="124">
        <v>0</v>
      </c>
      <c r="F288" s="168">
        <f t="shared" si="7"/>
        <v>100</v>
      </c>
      <c r="G288" s="165">
        <f t="shared" si="6"/>
        <v>0</v>
      </c>
    </row>
    <row r="289" spans="1:7" s="6" customFormat="1" x14ac:dyDescent="0.2">
      <c r="A289" s="33" t="s">
        <v>57</v>
      </c>
      <c r="B289" s="7" t="s">
        <v>437</v>
      </c>
      <c r="C289" s="72"/>
      <c r="D289" s="88">
        <f>SUM(D290+D308)</f>
        <v>537543</v>
      </c>
      <c r="E289" s="139">
        <f>SUM(E290+E308)</f>
        <v>482776.6</v>
      </c>
      <c r="F289" s="163">
        <f t="shared" si="7"/>
        <v>54766.400000000023</v>
      </c>
      <c r="G289" s="179">
        <f t="shared" si="6"/>
        <v>0.89811717388190337</v>
      </c>
    </row>
    <row r="290" spans="1:7" s="6" customFormat="1" x14ac:dyDescent="0.2">
      <c r="A290" s="33" t="s">
        <v>57</v>
      </c>
      <c r="B290" s="7" t="s">
        <v>172</v>
      </c>
      <c r="C290" s="72"/>
      <c r="D290" s="88">
        <f>SUM(D291+D303)</f>
        <v>351144</v>
      </c>
      <c r="E290" s="139">
        <f>SUM(E291+E303)</f>
        <v>303434.08</v>
      </c>
      <c r="F290" s="163">
        <f t="shared" si="7"/>
        <v>47709.919999999984</v>
      </c>
      <c r="G290" s="179">
        <f t="shared" si="6"/>
        <v>0.86413004351491129</v>
      </c>
    </row>
    <row r="291" spans="1:7" s="6" customFormat="1" x14ac:dyDescent="0.2">
      <c r="A291" s="33"/>
      <c r="B291" s="7">
        <v>55</v>
      </c>
      <c r="C291" s="50" t="s">
        <v>24</v>
      </c>
      <c r="D291" s="88">
        <f>SUM(D292)</f>
        <v>158198</v>
      </c>
      <c r="E291" s="139">
        <f>SUM(E292)</f>
        <v>112343.26000000002</v>
      </c>
      <c r="F291" s="163">
        <f t="shared" si="7"/>
        <v>45854.739999999976</v>
      </c>
      <c r="G291" s="179">
        <f t="shared" si="6"/>
        <v>0.71014336464430661</v>
      </c>
    </row>
    <row r="292" spans="1:7" x14ac:dyDescent="0.2">
      <c r="A292" s="35"/>
      <c r="B292" s="5">
        <v>5512</v>
      </c>
      <c r="C292" s="49" t="s">
        <v>30</v>
      </c>
      <c r="D292" s="87">
        <f>SUM(D293:D302)</f>
        <v>158198</v>
      </c>
      <c r="E292" s="149">
        <f>SUM(E293:E302)</f>
        <v>112343.26000000002</v>
      </c>
      <c r="F292" s="168">
        <f>SUM(D292-E292)</f>
        <v>45854.739999999976</v>
      </c>
      <c r="G292" s="165">
        <f t="shared" si="6"/>
        <v>0.71014336464430661</v>
      </c>
    </row>
    <row r="293" spans="1:7" x14ac:dyDescent="0.2">
      <c r="A293" s="35"/>
      <c r="B293" s="5"/>
      <c r="C293" s="49" t="s">
        <v>237</v>
      </c>
      <c r="D293" s="87">
        <v>21000</v>
      </c>
      <c r="E293" s="124">
        <v>16121.96</v>
      </c>
      <c r="F293" s="168">
        <f t="shared" si="7"/>
        <v>4878.0400000000009</v>
      </c>
      <c r="G293" s="165">
        <f t="shared" si="6"/>
        <v>0.76771238095238092</v>
      </c>
    </row>
    <row r="294" spans="1:7" x14ac:dyDescent="0.2">
      <c r="A294" s="35"/>
      <c r="B294" s="5"/>
      <c r="C294" s="49" t="s">
        <v>238</v>
      </c>
      <c r="D294" s="87">
        <v>40000</v>
      </c>
      <c r="E294" s="124">
        <v>22135.31</v>
      </c>
      <c r="F294" s="168">
        <f t="shared" si="7"/>
        <v>17864.689999999999</v>
      </c>
      <c r="G294" s="165">
        <f t="shared" si="6"/>
        <v>0.55338275000000003</v>
      </c>
    </row>
    <row r="295" spans="1:7" x14ac:dyDescent="0.2">
      <c r="A295" s="35"/>
      <c r="B295" s="5"/>
      <c r="C295" s="49" t="s">
        <v>239</v>
      </c>
      <c r="D295" s="87">
        <v>3000</v>
      </c>
      <c r="E295" s="124">
        <v>0</v>
      </c>
      <c r="F295" s="168">
        <f t="shared" si="7"/>
        <v>3000</v>
      </c>
      <c r="G295" s="165">
        <f t="shared" si="6"/>
        <v>0</v>
      </c>
    </row>
    <row r="296" spans="1:7" x14ac:dyDescent="0.2">
      <c r="A296" s="35"/>
      <c r="B296" s="5"/>
      <c r="C296" s="49" t="s">
        <v>240</v>
      </c>
      <c r="D296" s="87">
        <v>12000</v>
      </c>
      <c r="E296" s="124">
        <v>12634.52</v>
      </c>
      <c r="F296" s="168">
        <f t="shared" si="7"/>
        <v>-634.52000000000044</v>
      </c>
      <c r="G296" s="165">
        <f t="shared" si="6"/>
        <v>1.0528766666666667</v>
      </c>
    </row>
    <row r="297" spans="1:7" x14ac:dyDescent="0.2">
      <c r="A297" s="35"/>
      <c r="B297" s="5"/>
      <c r="C297" s="49" t="s">
        <v>241</v>
      </c>
      <c r="D297" s="87">
        <v>8000</v>
      </c>
      <c r="E297" s="124">
        <v>4476</v>
      </c>
      <c r="F297" s="168">
        <f t="shared" si="7"/>
        <v>3524</v>
      </c>
      <c r="G297" s="165">
        <f t="shared" si="6"/>
        <v>0.5595</v>
      </c>
    </row>
    <row r="298" spans="1:7" x14ac:dyDescent="0.2">
      <c r="A298" s="35"/>
      <c r="B298" s="5"/>
      <c r="C298" s="49" t="s">
        <v>327</v>
      </c>
      <c r="D298" s="87">
        <v>5000</v>
      </c>
      <c r="E298" s="124">
        <v>4736.7700000000004</v>
      </c>
      <c r="F298" s="168">
        <f t="shared" si="7"/>
        <v>263.22999999999956</v>
      </c>
      <c r="G298" s="165">
        <f t="shared" si="6"/>
        <v>0.94735400000000014</v>
      </c>
    </row>
    <row r="299" spans="1:7" x14ac:dyDescent="0.2">
      <c r="A299" s="35"/>
      <c r="B299" s="5"/>
      <c r="C299" s="49" t="s">
        <v>242</v>
      </c>
      <c r="D299" s="87">
        <v>23665</v>
      </c>
      <c r="E299" s="124">
        <v>16423.88</v>
      </c>
      <c r="F299" s="168">
        <f t="shared" si="7"/>
        <v>7241.119999999999</v>
      </c>
      <c r="G299" s="165">
        <f t="shared" si="6"/>
        <v>0.69401563490386653</v>
      </c>
    </row>
    <row r="300" spans="1:7" x14ac:dyDescent="0.2">
      <c r="A300" s="35"/>
      <c r="B300" s="5"/>
      <c r="C300" s="49" t="s">
        <v>328</v>
      </c>
      <c r="D300" s="87">
        <v>41006</v>
      </c>
      <c r="E300" s="124">
        <v>29693.63</v>
      </c>
      <c r="F300" s="168">
        <f t="shared" si="7"/>
        <v>11312.369999999999</v>
      </c>
      <c r="G300" s="165">
        <f t="shared" si="6"/>
        <v>0.7241289079646881</v>
      </c>
    </row>
    <row r="301" spans="1:7" x14ac:dyDescent="0.2">
      <c r="A301" s="35"/>
      <c r="B301" s="5"/>
      <c r="C301" s="49" t="s">
        <v>243</v>
      </c>
      <c r="D301" s="87">
        <v>3183</v>
      </c>
      <c r="E301" s="124">
        <v>2233.19</v>
      </c>
      <c r="F301" s="168">
        <f t="shared" si="7"/>
        <v>949.81</v>
      </c>
      <c r="G301" s="165">
        <f t="shared" si="6"/>
        <v>0.70159912032673577</v>
      </c>
    </row>
    <row r="302" spans="1:7" x14ac:dyDescent="0.2">
      <c r="A302" s="35"/>
      <c r="B302" s="5"/>
      <c r="C302" s="49" t="s">
        <v>516</v>
      </c>
      <c r="D302" s="87">
        <v>1344</v>
      </c>
      <c r="E302" s="124">
        <v>3888</v>
      </c>
      <c r="F302" s="168">
        <f t="shared" si="7"/>
        <v>-2544</v>
      </c>
      <c r="G302" s="165">
        <f t="shared" si="6"/>
        <v>2.8928571428571428</v>
      </c>
    </row>
    <row r="303" spans="1:7" x14ac:dyDescent="0.2">
      <c r="A303" s="35"/>
      <c r="B303" s="7">
        <v>15</v>
      </c>
      <c r="C303" s="62" t="s">
        <v>283</v>
      </c>
      <c r="D303" s="88">
        <f>SUM(D304)</f>
        <v>192946</v>
      </c>
      <c r="E303" s="139">
        <f>SUM(E304)</f>
        <v>191090.82</v>
      </c>
      <c r="F303" s="163">
        <f t="shared" si="7"/>
        <v>1855.179999999993</v>
      </c>
      <c r="G303" s="179">
        <f t="shared" si="6"/>
        <v>0.99038497818042359</v>
      </c>
    </row>
    <row r="304" spans="1:7" x14ac:dyDescent="0.2">
      <c r="A304" s="35"/>
      <c r="B304" s="5">
        <v>1551</v>
      </c>
      <c r="C304" s="49" t="s">
        <v>255</v>
      </c>
      <c r="D304" s="87">
        <f>SUM(D305:D307)</f>
        <v>192946</v>
      </c>
      <c r="E304" s="149">
        <f>SUM(E305:E307)</f>
        <v>191090.82</v>
      </c>
      <c r="F304" s="168">
        <f t="shared" si="7"/>
        <v>1855.179999999993</v>
      </c>
      <c r="G304" s="165">
        <f t="shared" ref="G304:G378" si="9">SUM(E304/D304)</f>
        <v>0.99038497818042359</v>
      </c>
    </row>
    <row r="305" spans="1:7" ht="25.5" x14ac:dyDescent="0.2">
      <c r="A305" s="35"/>
      <c r="B305" s="5"/>
      <c r="C305" s="63" t="s">
        <v>329</v>
      </c>
      <c r="D305" s="87">
        <v>44636</v>
      </c>
      <c r="E305" s="124">
        <v>44636.12</v>
      </c>
      <c r="F305" s="168">
        <f t="shared" si="7"/>
        <v>-0.12000000000261934</v>
      </c>
      <c r="G305" s="165">
        <f t="shared" si="9"/>
        <v>1.0000026884129403</v>
      </c>
    </row>
    <row r="306" spans="1:7" ht="25.5" x14ac:dyDescent="0.2">
      <c r="A306" s="35"/>
      <c r="B306" s="5"/>
      <c r="C306" s="63" t="s">
        <v>553</v>
      </c>
      <c r="D306" s="87">
        <v>103370</v>
      </c>
      <c r="E306" s="124">
        <v>103369.2</v>
      </c>
      <c r="F306" s="168">
        <f t="shared" si="7"/>
        <v>0.80000000000291038</v>
      </c>
      <c r="G306" s="165">
        <f t="shared" si="9"/>
        <v>0.99999226081068004</v>
      </c>
    </row>
    <row r="307" spans="1:7" ht="25.5" x14ac:dyDescent="0.2">
      <c r="A307" s="35"/>
      <c r="B307" s="5"/>
      <c r="C307" s="63" t="s">
        <v>554</v>
      </c>
      <c r="D307" s="87">
        <v>44940</v>
      </c>
      <c r="E307" s="124">
        <v>43085.5</v>
      </c>
      <c r="F307" s="168">
        <f t="shared" si="7"/>
        <v>1854.5</v>
      </c>
      <c r="G307" s="165">
        <f t="shared" si="9"/>
        <v>0.95873386737872723</v>
      </c>
    </row>
    <row r="308" spans="1:7" x14ac:dyDescent="0.2">
      <c r="A308" s="33" t="s">
        <v>57</v>
      </c>
      <c r="B308" s="7" t="s">
        <v>403</v>
      </c>
      <c r="C308" s="72"/>
      <c r="D308" s="91">
        <f t="shared" ref="D308:E310" si="10">SUM(D309)</f>
        <v>186399</v>
      </c>
      <c r="E308" s="126">
        <f t="shared" si="10"/>
        <v>179342.52</v>
      </c>
      <c r="F308" s="163">
        <f t="shared" si="7"/>
        <v>7056.4800000000105</v>
      </c>
      <c r="G308" s="179">
        <f t="shared" si="9"/>
        <v>0.96214314454476679</v>
      </c>
    </row>
    <row r="309" spans="1:7" x14ac:dyDescent="0.2">
      <c r="A309" s="35"/>
      <c r="B309" s="7">
        <v>15</v>
      </c>
      <c r="C309" s="50" t="s">
        <v>404</v>
      </c>
      <c r="D309" s="91">
        <f t="shared" si="10"/>
        <v>186399</v>
      </c>
      <c r="E309" s="126">
        <f t="shared" si="10"/>
        <v>179342.52</v>
      </c>
      <c r="F309" s="163">
        <f t="shared" si="7"/>
        <v>7056.4800000000105</v>
      </c>
      <c r="G309" s="179">
        <f t="shared" si="9"/>
        <v>0.96214314454476679</v>
      </c>
    </row>
    <row r="310" spans="1:7" x14ac:dyDescent="0.2">
      <c r="A310" s="35"/>
      <c r="B310" s="5">
        <v>1551</v>
      </c>
      <c r="C310" s="49" t="s">
        <v>255</v>
      </c>
      <c r="D310" s="92">
        <f t="shared" si="10"/>
        <v>186399</v>
      </c>
      <c r="E310" s="124">
        <f t="shared" si="10"/>
        <v>179342.52</v>
      </c>
      <c r="F310" s="168">
        <f t="shared" ref="F310:F383" si="11">SUM(D310-E310)</f>
        <v>7056.4800000000105</v>
      </c>
      <c r="G310" s="165">
        <f t="shared" si="9"/>
        <v>0.96214314454476679</v>
      </c>
    </row>
    <row r="311" spans="1:7" ht="25.5" x14ac:dyDescent="0.2">
      <c r="A311" s="35"/>
      <c r="B311" s="5"/>
      <c r="C311" s="63" t="s">
        <v>405</v>
      </c>
      <c r="D311" s="87">
        <v>186399</v>
      </c>
      <c r="E311" s="124">
        <v>179342.52</v>
      </c>
      <c r="F311" s="168">
        <f t="shared" si="11"/>
        <v>7056.4800000000105</v>
      </c>
      <c r="G311" s="165">
        <f t="shared" si="9"/>
        <v>0.96214314454476679</v>
      </c>
    </row>
    <row r="312" spans="1:7" x14ac:dyDescent="0.2">
      <c r="A312" s="33" t="s">
        <v>493</v>
      </c>
      <c r="B312" s="7" t="s">
        <v>331</v>
      </c>
      <c r="C312" s="72"/>
      <c r="D312" s="88">
        <f>SUM(D313+D317)</f>
        <v>18042</v>
      </c>
      <c r="E312" s="139">
        <f>SUM(E313+E317)</f>
        <v>15903.89</v>
      </c>
      <c r="F312" s="163">
        <f t="shared" si="11"/>
        <v>2138.1100000000006</v>
      </c>
      <c r="G312" s="179">
        <f t="shared" si="9"/>
        <v>0.88149262831171704</v>
      </c>
    </row>
    <row r="313" spans="1:7" x14ac:dyDescent="0.2">
      <c r="A313" s="33"/>
      <c r="B313" s="7">
        <v>50</v>
      </c>
      <c r="C313" s="50" t="s">
        <v>23</v>
      </c>
      <c r="D313" s="88">
        <f>SUM(D314+D316)</f>
        <v>7317</v>
      </c>
      <c r="E313" s="139">
        <f>SUM(E314+E316)</f>
        <v>6172.75</v>
      </c>
      <c r="F313" s="163">
        <f t="shared" si="11"/>
        <v>1144.25</v>
      </c>
      <c r="G313" s="179">
        <f t="shared" si="9"/>
        <v>0.84361760284269505</v>
      </c>
    </row>
    <row r="314" spans="1:7" x14ac:dyDescent="0.2">
      <c r="A314" s="33"/>
      <c r="B314" s="5">
        <v>500</v>
      </c>
      <c r="C314" s="49" t="s">
        <v>228</v>
      </c>
      <c r="D314" s="97">
        <f>SUM(D315)</f>
        <v>5458</v>
      </c>
      <c r="E314" s="141">
        <f>SUM(E315)</f>
        <v>4560.9799999999996</v>
      </c>
      <c r="F314" s="168">
        <f t="shared" si="11"/>
        <v>897.02000000000044</v>
      </c>
      <c r="G314" s="165">
        <f t="shared" si="9"/>
        <v>0.83565042139978007</v>
      </c>
    </row>
    <row r="315" spans="1:7" x14ac:dyDescent="0.2">
      <c r="A315" s="33"/>
      <c r="B315" s="5">
        <v>5002</v>
      </c>
      <c r="C315" s="49" t="s">
        <v>236</v>
      </c>
      <c r="D315" s="97">
        <v>5458</v>
      </c>
      <c r="E315" s="124">
        <v>4560.9799999999996</v>
      </c>
      <c r="F315" s="168">
        <f t="shared" si="11"/>
        <v>897.02000000000044</v>
      </c>
      <c r="G315" s="165">
        <f t="shared" si="9"/>
        <v>0.83565042139978007</v>
      </c>
    </row>
    <row r="316" spans="1:7" x14ac:dyDescent="0.2">
      <c r="A316" s="33"/>
      <c r="B316" s="5">
        <v>506</v>
      </c>
      <c r="C316" s="49" t="s">
        <v>229</v>
      </c>
      <c r="D316" s="97">
        <v>1859</v>
      </c>
      <c r="E316" s="124">
        <v>1611.77</v>
      </c>
      <c r="F316" s="168">
        <f t="shared" si="11"/>
        <v>247.23000000000002</v>
      </c>
      <c r="G316" s="165">
        <f t="shared" si="9"/>
        <v>0.86700914470145241</v>
      </c>
    </row>
    <row r="317" spans="1:7" x14ac:dyDescent="0.2">
      <c r="A317" s="33"/>
      <c r="B317" s="7">
        <v>55</v>
      </c>
      <c r="C317" s="50" t="s">
        <v>24</v>
      </c>
      <c r="D317" s="88">
        <f>SUM(D318:D320)</f>
        <v>10725</v>
      </c>
      <c r="E317" s="139">
        <f>SUM(E318:E320)</f>
        <v>9731.14</v>
      </c>
      <c r="F317" s="163">
        <f t="shared" si="11"/>
        <v>993.86000000000058</v>
      </c>
      <c r="G317" s="179">
        <f t="shared" si="9"/>
        <v>0.90733240093240086</v>
      </c>
    </row>
    <row r="318" spans="1:7" x14ac:dyDescent="0.2">
      <c r="A318" s="35"/>
      <c r="B318" s="5">
        <v>5500</v>
      </c>
      <c r="C318" s="49" t="s">
        <v>25</v>
      </c>
      <c r="D318" s="87">
        <v>0</v>
      </c>
      <c r="E318" s="149">
        <v>156.44</v>
      </c>
      <c r="F318" s="168">
        <f t="shared" si="11"/>
        <v>-156.44</v>
      </c>
      <c r="G318" s="165"/>
    </row>
    <row r="319" spans="1:7" x14ac:dyDescent="0.2">
      <c r="A319" s="35"/>
      <c r="B319" s="5">
        <v>5511</v>
      </c>
      <c r="C319" s="49" t="s">
        <v>230</v>
      </c>
      <c r="D319" s="87">
        <v>6419</v>
      </c>
      <c r="E319" s="124">
        <v>5541.2</v>
      </c>
      <c r="F319" s="168">
        <f t="shared" si="11"/>
        <v>877.80000000000018</v>
      </c>
      <c r="G319" s="165">
        <f t="shared" si="9"/>
        <v>0.86324972737186478</v>
      </c>
    </row>
    <row r="320" spans="1:7" x14ac:dyDescent="0.2">
      <c r="A320" s="35"/>
      <c r="B320" s="5">
        <v>5515</v>
      </c>
      <c r="C320" s="49" t="s">
        <v>29</v>
      </c>
      <c r="D320" s="87">
        <v>4306</v>
      </c>
      <c r="E320" s="124">
        <v>4033.5</v>
      </c>
      <c r="F320" s="168">
        <f t="shared" si="11"/>
        <v>272.5</v>
      </c>
      <c r="G320" s="165">
        <f t="shared" si="9"/>
        <v>0.93671620993961913</v>
      </c>
    </row>
    <row r="321" spans="1:8" s="6" customFormat="1" x14ac:dyDescent="0.2">
      <c r="A321" s="33" t="s">
        <v>58</v>
      </c>
      <c r="B321" s="7" t="s">
        <v>438</v>
      </c>
      <c r="C321" s="72"/>
      <c r="D321" s="88">
        <f>SUM(D322+D325)</f>
        <v>19432</v>
      </c>
      <c r="E321" s="139">
        <f>SUM(E322+E325)</f>
        <v>9108.4</v>
      </c>
      <c r="F321" s="163">
        <f t="shared" si="11"/>
        <v>10323.6</v>
      </c>
      <c r="G321" s="179">
        <f t="shared" si="9"/>
        <v>0.46873198847262249</v>
      </c>
    </row>
    <row r="322" spans="1:8" s="6" customFormat="1" x14ac:dyDescent="0.2">
      <c r="A322" s="33"/>
      <c r="B322" s="7">
        <v>55</v>
      </c>
      <c r="C322" s="50" t="s">
        <v>24</v>
      </c>
      <c r="D322" s="88">
        <f>SUM(D323:D324)</f>
        <v>14736</v>
      </c>
      <c r="E322" s="139">
        <f>SUM(E323:E324)</f>
        <v>9108.4</v>
      </c>
      <c r="F322" s="163">
        <f t="shared" si="11"/>
        <v>5627.6</v>
      </c>
      <c r="G322" s="179">
        <f t="shared" si="9"/>
        <v>0.61810532030401732</v>
      </c>
    </row>
    <row r="323" spans="1:8" s="6" customFormat="1" x14ac:dyDescent="0.2">
      <c r="A323" s="33"/>
      <c r="B323" s="5">
        <v>5500</v>
      </c>
      <c r="C323" s="49" t="s">
        <v>25</v>
      </c>
      <c r="D323" s="87">
        <v>1042</v>
      </c>
      <c r="E323" s="124">
        <v>2515.1999999999998</v>
      </c>
      <c r="F323" s="168">
        <f t="shared" si="11"/>
        <v>-1473.1999999999998</v>
      </c>
      <c r="G323" s="165">
        <f t="shared" si="9"/>
        <v>2.4138195777351248</v>
      </c>
    </row>
    <row r="324" spans="1:8" x14ac:dyDescent="0.2">
      <c r="A324" s="35"/>
      <c r="B324" s="5">
        <v>5502</v>
      </c>
      <c r="C324" s="49" t="s">
        <v>45</v>
      </c>
      <c r="D324" s="87">
        <v>13694</v>
      </c>
      <c r="E324" s="124">
        <v>6593.2</v>
      </c>
      <c r="F324" s="168">
        <f t="shared" si="11"/>
        <v>7100.8</v>
      </c>
      <c r="G324" s="165">
        <f t="shared" si="9"/>
        <v>0.48146633562144003</v>
      </c>
    </row>
    <row r="325" spans="1:8" x14ac:dyDescent="0.2">
      <c r="A325" s="35"/>
      <c r="B325" s="7">
        <v>15</v>
      </c>
      <c r="C325" s="62" t="s">
        <v>283</v>
      </c>
      <c r="D325" s="88">
        <f>SUM(D326)</f>
        <v>4696</v>
      </c>
      <c r="E325" s="139">
        <f>SUM(E326)</f>
        <v>0</v>
      </c>
      <c r="F325" s="163">
        <f t="shared" si="11"/>
        <v>4696</v>
      </c>
      <c r="G325" s="179">
        <f t="shared" si="9"/>
        <v>0</v>
      </c>
    </row>
    <row r="326" spans="1:8" x14ac:dyDescent="0.2">
      <c r="A326" s="35"/>
      <c r="B326" s="5">
        <v>1551</v>
      </c>
      <c r="C326" s="49" t="s">
        <v>255</v>
      </c>
      <c r="D326" s="87">
        <f>SUM(D327)</f>
        <v>4696</v>
      </c>
      <c r="E326" s="149">
        <f>SUM(E327)</f>
        <v>0</v>
      </c>
      <c r="F326" s="168">
        <f t="shared" si="11"/>
        <v>4696</v>
      </c>
      <c r="G326" s="165">
        <f t="shared" si="9"/>
        <v>0</v>
      </c>
    </row>
    <row r="327" spans="1:8" ht="26.25" thickBot="1" x14ac:dyDescent="0.25">
      <c r="A327" s="35"/>
      <c r="B327" s="5"/>
      <c r="C327" s="63" t="s">
        <v>330</v>
      </c>
      <c r="D327" s="87">
        <v>4696</v>
      </c>
      <c r="E327" s="124">
        <v>0</v>
      </c>
      <c r="F327" s="168">
        <f t="shared" si="11"/>
        <v>4696</v>
      </c>
      <c r="G327" s="165">
        <f t="shared" si="9"/>
        <v>0</v>
      </c>
    </row>
    <row r="328" spans="1:8" ht="13.5" thickBot="1" x14ac:dyDescent="0.25">
      <c r="A328" s="44" t="s">
        <v>59</v>
      </c>
      <c r="B328" s="4" t="s">
        <v>173</v>
      </c>
      <c r="C328" s="183"/>
      <c r="D328" s="112">
        <f>SUM(D329+D334+D337)</f>
        <v>134067</v>
      </c>
      <c r="E328" s="138">
        <f>SUM(E329+E334+E337)</f>
        <v>114021.64000000001</v>
      </c>
      <c r="F328" s="177">
        <f t="shared" si="11"/>
        <v>20045.359999999986</v>
      </c>
      <c r="G328" s="175">
        <f t="shared" si="9"/>
        <v>0.85048251993406287</v>
      </c>
      <c r="H328" s="158"/>
    </row>
    <row r="329" spans="1:8" s="6" customFormat="1" x14ac:dyDescent="0.2">
      <c r="A329" s="33" t="s">
        <v>60</v>
      </c>
      <c r="B329" s="7" t="s">
        <v>439</v>
      </c>
      <c r="C329" s="72"/>
      <c r="D329" s="88">
        <f>SUM(D330+D331)</f>
        <v>38020</v>
      </c>
      <c r="E329" s="139">
        <f>SUM(E330+E331)</f>
        <v>33901.97</v>
      </c>
      <c r="F329" s="163">
        <f t="shared" si="11"/>
        <v>4118.0299999999988</v>
      </c>
      <c r="G329" s="179">
        <f t="shared" si="9"/>
        <v>0.8916877958968964</v>
      </c>
    </row>
    <row r="330" spans="1:8" s="6" customFormat="1" x14ac:dyDescent="0.2">
      <c r="A330" s="33"/>
      <c r="B330" s="24">
        <v>452</v>
      </c>
      <c r="C330" s="69" t="s">
        <v>153</v>
      </c>
      <c r="D330" s="88">
        <v>5436</v>
      </c>
      <c r="E330" s="126">
        <v>5358.44</v>
      </c>
      <c r="F330" s="163">
        <f t="shared" si="11"/>
        <v>77.5600000000004</v>
      </c>
      <c r="G330" s="179">
        <f t="shared" si="9"/>
        <v>0.98573215599705655</v>
      </c>
    </row>
    <row r="331" spans="1:8" s="6" customFormat="1" x14ac:dyDescent="0.2">
      <c r="A331" s="33"/>
      <c r="B331" s="22">
        <v>55</v>
      </c>
      <c r="C331" s="51" t="s">
        <v>24</v>
      </c>
      <c r="D331" s="88">
        <f>SUM(D332:D333)</f>
        <v>32584</v>
      </c>
      <c r="E331" s="139">
        <f>SUM(E332:E333)</f>
        <v>28543.53</v>
      </c>
      <c r="F331" s="163">
        <f t="shared" si="11"/>
        <v>4040.4700000000012</v>
      </c>
      <c r="G331" s="179">
        <f t="shared" si="9"/>
        <v>0.8759983427449054</v>
      </c>
    </row>
    <row r="332" spans="1:8" s="6" customFormat="1" x14ac:dyDescent="0.2">
      <c r="A332" s="33"/>
      <c r="B332" s="5">
        <v>5512</v>
      </c>
      <c r="C332" s="49" t="s">
        <v>30</v>
      </c>
      <c r="D332" s="87">
        <v>31914</v>
      </c>
      <c r="E332" s="124">
        <v>27837.21</v>
      </c>
      <c r="F332" s="168">
        <f t="shared" si="11"/>
        <v>4076.7900000000009</v>
      </c>
      <c r="G332" s="165">
        <f t="shared" si="9"/>
        <v>0.87225700319608945</v>
      </c>
    </row>
    <row r="333" spans="1:8" s="6" customFormat="1" x14ac:dyDescent="0.2">
      <c r="A333" s="33"/>
      <c r="B333" s="5">
        <v>5515</v>
      </c>
      <c r="C333" s="49" t="s">
        <v>29</v>
      </c>
      <c r="D333" s="87">
        <v>670</v>
      </c>
      <c r="E333" s="124">
        <v>706.32</v>
      </c>
      <c r="F333" s="168">
        <f t="shared" si="11"/>
        <v>-36.32000000000005</v>
      </c>
      <c r="G333" s="165">
        <f t="shared" si="9"/>
        <v>1.0542089552238807</v>
      </c>
    </row>
    <row r="334" spans="1:8" s="6" customFormat="1" x14ac:dyDescent="0.2">
      <c r="A334" s="33" t="s">
        <v>604</v>
      </c>
      <c r="B334" s="7" t="s">
        <v>605</v>
      </c>
      <c r="C334" s="72"/>
      <c r="D334" s="88">
        <f>SUM(D335)</f>
        <v>1830</v>
      </c>
      <c r="E334" s="139">
        <f>SUM(E335)</f>
        <v>1830.48</v>
      </c>
      <c r="F334" s="163">
        <f t="shared" si="11"/>
        <v>-0.48000000000001819</v>
      </c>
      <c r="G334" s="179">
        <f t="shared" si="9"/>
        <v>1.0002622950819673</v>
      </c>
    </row>
    <row r="335" spans="1:8" s="6" customFormat="1" x14ac:dyDescent="0.2">
      <c r="A335" s="33"/>
      <c r="B335" s="22">
        <v>55</v>
      </c>
      <c r="C335" s="51" t="s">
        <v>24</v>
      </c>
      <c r="D335" s="88">
        <f>SUM(D336)</f>
        <v>1830</v>
      </c>
      <c r="E335" s="139">
        <f>SUM(E336)</f>
        <v>1830.48</v>
      </c>
      <c r="F335" s="163">
        <f t="shared" si="11"/>
        <v>-0.48000000000001819</v>
      </c>
      <c r="G335" s="179">
        <f t="shared" si="9"/>
        <v>1.0002622950819673</v>
      </c>
    </row>
    <row r="336" spans="1:8" s="6" customFormat="1" x14ac:dyDescent="0.2">
      <c r="A336" s="33"/>
      <c r="B336" s="5">
        <v>5512</v>
      </c>
      <c r="C336" s="49" t="s">
        <v>30</v>
      </c>
      <c r="D336" s="87">
        <v>1830</v>
      </c>
      <c r="E336" s="124">
        <v>1830.48</v>
      </c>
      <c r="F336" s="168">
        <f t="shared" si="11"/>
        <v>-0.48000000000001819</v>
      </c>
      <c r="G336" s="165">
        <f t="shared" si="9"/>
        <v>1.0002622950819673</v>
      </c>
    </row>
    <row r="337" spans="1:7" s="6" customFormat="1" x14ac:dyDescent="0.2">
      <c r="A337" s="33" t="s">
        <v>61</v>
      </c>
      <c r="B337" s="11" t="s">
        <v>174</v>
      </c>
      <c r="C337" s="72"/>
      <c r="D337" s="88">
        <f>SUM(D338+D342+D350)</f>
        <v>94217</v>
      </c>
      <c r="E337" s="139">
        <f>SUM(E338+E342+E350)</f>
        <v>78289.19</v>
      </c>
      <c r="F337" s="163">
        <f t="shared" si="11"/>
        <v>15927.809999999998</v>
      </c>
      <c r="G337" s="179">
        <f t="shared" si="9"/>
        <v>0.83094547693091481</v>
      </c>
    </row>
    <row r="338" spans="1:7" s="6" customFormat="1" x14ac:dyDescent="0.2">
      <c r="A338" s="33"/>
      <c r="B338" s="7">
        <v>50</v>
      </c>
      <c r="C338" s="50" t="s">
        <v>23</v>
      </c>
      <c r="D338" s="88">
        <f>SUM(D339+D341)</f>
        <v>53883</v>
      </c>
      <c r="E338" s="139">
        <f>SUM(E339+E341)</f>
        <v>49077.440000000002</v>
      </c>
      <c r="F338" s="163">
        <f t="shared" si="11"/>
        <v>4805.5599999999977</v>
      </c>
      <c r="G338" s="179">
        <f t="shared" si="9"/>
        <v>0.91081491379470336</v>
      </c>
    </row>
    <row r="339" spans="1:7" s="6" customFormat="1" x14ac:dyDescent="0.2">
      <c r="A339" s="33"/>
      <c r="B339" s="5">
        <v>500</v>
      </c>
      <c r="C339" s="49" t="s">
        <v>228</v>
      </c>
      <c r="D339" s="87">
        <f>SUM(D340)</f>
        <v>40211</v>
      </c>
      <c r="E339" s="149">
        <f>SUM(E340)</f>
        <v>36412.86</v>
      </c>
      <c r="F339" s="168">
        <f t="shared" si="11"/>
        <v>3798.1399999999994</v>
      </c>
      <c r="G339" s="165">
        <f t="shared" si="9"/>
        <v>0.90554475143617419</v>
      </c>
    </row>
    <row r="340" spans="1:7" s="6" customFormat="1" x14ac:dyDescent="0.2">
      <c r="A340" s="33"/>
      <c r="B340" s="5">
        <v>5002</v>
      </c>
      <c r="C340" s="49" t="s">
        <v>236</v>
      </c>
      <c r="D340" s="87">
        <v>40211</v>
      </c>
      <c r="E340" s="124">
        <v>36412.86</v>
      </c>
      <c r="F340" s="168">
        <f t="shared" si="11"/>
        <v>3798.1399999999994</v>
      </c>
      <c r="G340" s="165">
        <f t="shared" si="9"/>
        <v>0.90554475143617419</v>
      </c>
    </row>
    <row r="341" spans="1:7" s="6" customFormat="1" x14ac:dyDescent="0.2">
      <c r="A341" s="33"/>
      <c r="B341" s="5">
        <v>506</v>
      </c>
      <c r="C341" s="49" t="s">
        <v>229</v>
      </c>
      <c r="D341" s="87">
        <v>13672</v>
      </c>
      <c r="E341" s="124">
        <v>12664.58</v>
      </c>
      <c r="F341" s="168">
        <f t="shared" si="11"/>
        <v>1007.4200000000001</v>
      </c>
      <c r="G341" s="165">
        <f t="shared" si="9"/>
        <v>0.92631509654768873</v>
      </c>
    </row>
    <row r="342" spans="1:7" s="6" customFormat="1" x14ac:dyDescent="0.2">
      <c r="A342" s="33"/>
      <c r="B342" s="7">
        <v>55</v>
      </c>
      <c r="C342" s="50" t="s">
        <v>24</v>
      </c>
      <c r="D342" s="88">
        <f>SUM(D343:D349)</f>
        <v>34334</v>
      </c>
      <c r="E342" s="139">
        <f>SUM(E343:E349)</f>
        <v>29211.75</v>
      </c>
      <c r="F342" s="163">
        <f t="shared" si="11"/>
        <v>5122.25</v>
      </c>
      <c r="G342" s="179">
        <f t="shared" si="9"/>
        <v>0.85081114929807189</v>
      </c>
    </row>
    <row r="343" spans="1:7" s="6" customFormat="1" x14ac:dyDescent="0.2">
      <c r="A343" s="33"/>
      <c r="B343" s="5">
        <v>5500</v>
      </c>
      <c r="C343" s="49" t="s">
        <v>25</v>
      </c>
      <c r="D343" s="87">
        <v>400</v>
      </c>
      <c r="E343" s="124">
        <v>1049.6600000000001</v>
      </c>
      <c r="F343" s="168">
        <f t="shared" si="11"/>
        <v>-649.66000000000008</v>
      </c>
      <c r="G343" s="165">
        <f t="shared" si="9"/>
        <v>2.6241500000000002</v>
      </c>
    </row>
    <row r="344" spans="1:7" s="6" customFormat="1" x14ac:dyDescent="0.2">
      <c r="A344" s="33"/>
      <c r="B344" s="5">
        <v>5503</v>
      </c>
      <c r="C344" s="49" t="s">
        <v>26</v>
      </c>
      <c r="D344" s="87">
        <v>0</v>
      </c>
      <c r="E344" s="124">
        <v>84.15</v>
      </c>
      <c r="F344" s="168">
        <f t="shared" si="11"/>
        <v>-84.15</v>
      </c>
      <c r="G344" s="165"/>
    </row>
    <row r="345" spans="1:7" s="6" customFormat="1" x14ac:dyDescent="0.2">
      <c r="A345" s="33"/>
      <c r="B345" s="5">
        <v>5511</v>
      </c>
      <c r="C345" s="49" t="s">
        <v>230</v>
      </c>
      <c r="D345" s="87">
        <v>13734</v>
      </c>
      <c r="E345" s="124">
        <v>11283.54</v>
      </c>
      <c r="F345" s="168">
        <f t="shared" si="11"/>
        <v>2450.4599999999991</v>
      </c>
      <c r="G345" s="165">
        <f t="shared" si="9"/>
        <v>0.82157710790738325</v>
      </c>
    </row>
    <row r="346" spans="1:7" s="6" customFormat="1" x14ac:dyDescent="0.2">
      <c r="A346" s="33"/>
      <c r="B346" s="5">
        <v>5513</v>
      </c>
      <c r="C346" s="49" t="s">
        <v>28</v>
      </c>
      <c r="D346" s="87">
        <v>13600</v>
      </c>
      <c r="E346" s="124">
        <v>12549.06</v>
      </c>
      <c r="F346" s="168">
        <f t="shared" si="11"/>
        <v>1050.9400000000005</v>
      </c>
      <c r="G346" s="165">
        <f t="shared" si="9"/>
        <v>0.92272500000000002</v>
      </c>
    </row>
    <row r="347" spans="1:7" s="6" customFormat="1" x14ac:dyDescent="0.2">
      <c r="A347" s="33"/>
      <c r="B347" s="5">
        <v>5515</v>
      </c>
      <c r="C347" s="49" t="s">
        <v>29</v>
      </c>
      <c r="D347" s="87">
        <v>5000</v>
      </c>
      <c r="E347" s="124">
        <v>3809.47</v>
      </c>
      <c r="F347" s="168">
        <f t="shared" si="11"/>
        <v>1190.5300000000002</v>
      </c>
      <c r="G347" s="165">
        <f t="shared" si="9"/>
        <v>0.76189399999999996</v>
      </c>
    </row>
    <row r="348" spans="1:7" s="6" customFormat="1" x14ac:dyDescent="0.2">
      <c r="A348" s="33"/>
      <c r="B348" s="5">
        <v>5522</v>
      </c>
      <c r="C348" s="49" t="s">
        <v>95</v>
      </c>
      <c r="D348" s="87">
        <v>300</v>
      </c>
      <c r="E348" s="124">
        <v>0</v>
      </c>
      <c r="F348" s="168">
        <f t="shared" si="11"/>
        <v>300</v>
      </c>
      <c r="G348" s="165">
        <f t="shared" si="9"/>
        <v>0</v>
      </c>
    </row>
    <row r="349" spans="1:7" s="6" customFormat="1" x14ac:dyDescent="0.2">
      <c r="A349" s="33"/>
      <c r="B349" s="5">
        <v>5532</v>
      </c>
      <c r="C349" s="49" t="s">
        <v>93</v>
      </c>
      <c r="D349" s="87">
        <v>1300</v>
      </c>
      <c r="E349" s="124">
        <v>435.87</v>
      </c>
      <c r="F349" s="168">
        <f t="shared" si="11"/>
        <v>864.13</v>
      </c>
      <c r="G349" s="165">
        <f t="shared" si="9"/>
        <v>0.3352846153846154</v>
      </c>
    </row>
    <row r="350" spans="1:7" s="6" customFormat="1" x14ac:dyDescent="0.2">
      <c r="A350" s="33"/>
      <c r="B350" s="7">
        <v>15</v>
      </c>
      <c r="C350" s="62" t="s">
        <v>283</v>
      </c>
      <c r="D350" s="88">
        <f>SUM(D351)</f>
        <v>6000</v>
      </c>
      <c r="E350" s="139">
        <f>SUM(E351)</f>
        <v>0</v>
      </c>
      <c r="F350" s="163">
        <f t="shared" si="11"/>
        <v>6000</v>
      </c>
      <c r="G350" s="179">
        <f t="shared" si="9"/>
        <v>0</v>
      </c>
    </row>
    <row r="351" spans="1:7" s="6" customFormat="1" x14ac:dyDescent="0.2">
      <c r="A351" s="33"/>
      <c r="B351" s="5">
        <v>1551</v>
      </c>
      <c r="C351" s="49" t="s">
        <v>255</v>
      </c>
      <c r="D351" s="87">
        <f>SUM(D352:D352)</f>
        <v>6000</v>
      </c>
      <c r="E351" s="149">
        <f>SUM(E352:E352)</f>
        <v>0</v>
      </c>
      <c r="F351" s="168">
        <f t="shared" si="11"/>
        <v>6000</v>
      </c>
      <c r="G351" s="165">
        <f t="shared" si="9"/>
        <v>0</v>
      </c>
    </row>
    <row r="352" spans="1:7" s="6" customFormat="1" ht="39" thickBot="1" x14ac:dyDescent="0.25">
      <c r="A352" s="33"/>
      <c r="B352" s="5"/>
      <c r="C352" s="64" t="s">
        <v>332</v>
      </c>
      <c r="D352" s="87">
        <v>6000</v>
      </c>
      <c r="E352" s="127">
        <v>0</v>
      </c>
      <c r="F352" s="168">
        <f t="shared" si="11"/>
        <v>6000</v>
      </c>
      <c r="G352" s="165">
        <f t="shared" si="9"/>
        <v>0</v>
      </c>
    </row>
    <row r="353" spans="1:7" ht="13.5" thickBot="1" x14ac:dyDescent="0.25">
      <c r="A353" s="44" t="s">
        <v>62</v>
      </c>
      <c r="B353" s="4" t="s">
        <v>175</v>
      </c>
      <c r="C353" s="183"/>
      <c r="D353" s="112">
        <f>SUM(D354+D357+D360)</f>
        <v>114025</v>
      </c>
      <c r="E353" s="138">
        <f>SUM(E354+E357+E360)</f>
        <v>102263.22</v>
      </c>
      <c r="F353" s="177">
        <f t="shared" si="11"/>
        <v>11761.779999999999</v>
      </c>
      <c r="G353" s="175">
        <f t="shared" si="9"/>
        <v>0.89684911203683404</v>
      </c>
    </row>
    <row r="354" spans="1:7" s="6" customFormat="1" x14ac:dyDescent="0.2">
      <c r="A354" s="33" t="s">
        <v>63</v>
      </c>
      <c r="B354" s="7" t="s">
        <v>176</v>
      </c>
      <c r="C354" s="72"/>
      <c r="D354" s="88">
        <f>SUM(D355)</f>
        <v>20000</v>
      </c>
      <c r="E354" s="139">
        <f>SUM(E355)</f>
        <v>15189.7</v>
      </c>
      <c r="F354" s="163">
        <f t="shared" si="11"/>
        <v>4810.2999999999993</v>
      </c>
      <c r="G354" s="179">
        <f t="shared" si="9"/>
        <v>0.75948500000000008</v>
      </c>
    </row>
    <row r="355" spans="1:7" s="6" customFormat="1" x14ac:dyDescent="0.2">
      <c r="A355" s="33"/>
      <c r="B355" s="21">
        <v>4502</v>
      </c>
      <c r="C355" s="52" t="s">
        <v>132</v>
      </c>
      <c r="D355" s="88">
        <f>SUM(D356)</f>
        <v>20000</v>
      </c>
      <c r="E355" s="139">
        <f>SUM(E356)</f>
        <v>15189.7</v>
      </c>
      <c r="F355" s="163">
        <f t="shared" si="11"/>
        <v>4810.2999999999993</v>
      </c>
      <c r="G355" s="179">
        <f t="shared" si="9"/>
        <v>0.75948500000000008</v>
      </c>
    </row>
    <row r="356" spans="1:7" x14ac:dyDescent="0.2">
      <c r="A356" s="35"/>
      <c r="B356" s="19"/>
      <c r="C356" s="53" t="s">
        <v>326</v>
      </c>
      <c r="D356" s="87">
        <v>20000</v>
      </c>
      <c r="E356" s="124">
        <v>15189.7</v>
      </c>
      <c r="F356" s="168">
        <f t="shared" si="11"/>
        <v>4810.2999999999993</v>
      </c>
      <c r="G356" s="165">
        <f t="shared" si="9"/>
        <v>0.75948500000000008</v>
      </c>
    </row>
    <row r="357" spans="1:7" s="6" customFormat="1" x14ac:dyDescent="0.2">
      <c r="A357" s="33" t="s">
        <v>64</v>
      </c>
      <c r="B357" s="7" t="s">
        <v>177</v>
      </c>
      <c r="C357" s="72"/>
      <c r="D357" s="88">
        <f>SUM(D358)</f>
        <v>53980</v>
      </c>
      <c r="E357" s="139">
        <f>SUM(E358)</f>
        <v>51354.65</v>
      </c>
      <c r="F357" s="163">
        <f t="shared" si="11"/>
        <v>2625.3499999999985</v>
      </c>
      <c r="G357" s="179">
        <f t="shared" si="9"/>
        <v>0.95136439422008157</v>
      </c>
    </row>
    <row r="358" spans="1:7" s="6" customFormat="1" x14ac:dyDescent="0.2">
      <c r="A358" s="33"/>
      <c r="B358" s="7">
        <v>55</v>
      </c>
      <c r="C358" s="50" t="s">
        <v>24</v>
      </c>
      <c r="D358" s="88">
        <f>SUM(D359)</f>
        <v>53980</v>
      </c>
      <c r="E358" s="139">
        <f>SUM(E359)</f>
        <v>51354.65</v>
      </c>
      <c r="F358" s="163">
        <f t="shared" si="11"/>
        <v>2625.3499999999985</v>
      </c>
      <c r="G358" s="179">
        <f t="shared" si="9"/>
        <v>0.95136439422008157</v>
      </c>
    </row>
    <row r="359" spans="1:7" s="8" customFormat="1" x14ac:dyDescent="0.2">
      <c r="A359" s="45"/>
      <c r="B359" s="5">
        <v>5512</v>
      </c>
      <c r="C359" s="49" t="s">
        <v>30</v>
      </c>
      <c r="D359" s="87">
        <v>53980</v>
      </c>
      <c r="E359" s="124">
        <v>51354.65</v>
      </c>
      <c r="F359" s="168">
        <f t="shared" si="11"/>
        <v>2625.3499999999985</v>
      </c>
      <c r="G359" s="165">
        <f t="shared" si="9"/>
        <v>0.95136439422008157</v>
      </c>
    </row>
    <row r="360" spans="1:7" s="8" customFormat="1" x14ac:dyDescent="0.2">
      <c r="A360" s="33" t="s">
        <v>65</v>
      </c>
      <c r="B360" s="7" t="s">
        <v>440</v>
      </c>
      <c r="C360" s="150"/>
      <c r="D360" s="88">
        <f>SUM(D361+D371+D379)</f>
        <v>40045</v>
      </c>
      <c r="E360" s="139">
        <f>SUM(E361+E371+E379)</f>
        <v>35718.870000000003</v>
      </c>
      <c r="F360" s="163">
        <f t="shared" si="11"/>
        <v>4326.1299999999974</v>
      </c>
      <c r="G360" s="179">
        <f t="shared" si="9"/>
        <v>0.89196828567861164</v>
      </c>
    </row>
    <row r="361" spans="1:7" s="6" customFormat="1" x14ac:dyDescent="0.2">
      <c r="A361" s="33" t="s">
        <v>65</v>
      </c>
      <c r="B361" s="7" t="s">
        <v>193</v>
      </c>
      <c r="C361" s="72"/>
      <c r="D361" s="88">
        <f>SUM(D362+D366)</f>
        <v>13548</v>
      </c>
      <c r="E361" s="139">
        <f>SUM(E362+E366)</f>
        <v>12222.400000000001</v>
      </c>
      <c r="F361" s="163">
        <f t="shared" si="11"/>
        <v>1325.5999999999985</v>
      </c>
      <c r="G361" s="179">
        <f t="shared" si="9"/>
        <v>0.90215529967522889</v>
      </c>
    </row>
    <row r="362" spans="1:7" s="6" customFormat="1" x14ac:dyDescent="0.2">
      <c r="A362" s="33"/>
      <c r="B362" s="7">
        <v>50</v>
      </c>
      <c r="C362" s="50" t="s">
        <v>23</v>
      </c>
      <c r="D362" s="88">
        <f>SUM(D363+D365)</f>
        <v>11867</v>
      </c>
      <c r="E362" s="139">
        <f>SUM(E363+E365)</f>
        <v>10810.86</v>
      </c>
      <c r="F362" s="163">
        <f>SUM(D362-E362)</f>
        <v>1056.1399999999994</v>
      </c>
      <c r="G362" s="179">
        <f t="shared" si="9"/>
        <v>0.91100193814780484</v>
      </c>
    </row>
    <row r="363" spans="1:7" s="6" customFormat="1" x14ac:dyDescent="0.2">
      <c r="A363" s="33"/>
      <c r="B363" s="5">
        <v>500</v>
      </c>
      <c r="C363" s="49" t="s">
        <v>228</v>
      </c>
      <c r="D363" s="87">
        <f>SUM(D364)</f>
        <v>8856</v>
      </c>
      <c r="E363" s="149">
        <f>SUM(E364)</f>
        <v>8074.54</v>
      </c>
      <c r="F363" s="168">
        <f t="shared" si="11"/>
        <v>781.46</v>
      </c>
      <c r="G363" s="165">
        <f t="shared" si="9"/>
        <v>0.91175925925925927</v>
      </c>
    </row>
    <row r="364" spans="1:7" s="6" customFormat="1" x14ac:dyDescent="0.2">
      <c r="A364" s="33"/>
      <c r="B364" s="5">
        <v>5002</v>
      </c>
      <c r="C364" s="49" t="s">
        <v>236</v>
      </c>
      <c r="D364" s="87">
        <v>8856</v>
      </c>
      <c r="E364" s="124">
        <v>8074.54</v>
      </c>
      <c r="F364" s="168">
        <f t="shared" si="11"/>
        <v>781.46</v>
      </c>
      <c r="G364" s="165">
        <f t="shared" si="9"/>
        <v>0.91175925925925927</v>
      </c>
    </row>
    <row r="365" spans="1:7" s="6" customFormat="1" x14ac:dyDescent="0.2">
      <c r="A365" s="33"/>
      <c r="B365" s="5">
        <v>506</v>
      </c>
      <c r="C365" s="49" t="s">
        <v>229</v>
      </c>
      <c r="D365" s="87">
        <v>3011</v>
      </c>
      <c r="E365" s="124">
        <v>2736.32</v>
      </c>
      <c r="F365" s="168">
        <f t="shared" si="11"/>
        <v>274.67999999999984</v>
      </c>
      <c r="G365" s="165">
        <f t="shared" si="9"/>
        <v>0.90877449352374629</v>
      </c>
    </row>
    <row r="366" spans="1:7" s="6" customFormat="1" x14ac:dyDescent="0.2">
      <c r="A366" s="33"/>
      <c r="B366" s="7">
        <v>55</v>
      </c>
      <c r="C366" s="50" t="s">
        <v>24</v>
      </c>
      <c r="D366" s="88">
        <f>SUM(D367:D370)</f>
        <v>1681</v>
      </c>
      <c r="E366" s="139">
        <f>SUM(E367:E370)</f>
        <v>1411.5400000000002</v>
      </c>
      <c r="F366" s="163">
        <f>SUM(D366-E366)</f>
        <v>269.45999999999981</v>
      </c>
      <c r="G366" s="179">
        <f t="shared" si="9"/>
        <v>0.83970255800118987</v>
      </c>
    </row>
    <row r="367" spans="1:7" s="6" customFormat="1" x14ac:dyDescent="0.2">
      <c r="A367" s="33"/>
      <c r="B367" s="5">
        <v>5500</v>
      </c>
      <c r="C367" s="49" t="s">
        <v>25</v>
      </c>
      <c r="D367" s="87">
        <v>160</v>
      </c>
      <c r="E367" s="124">
        <v>103.39</v>
      </c>
      <c r="F367" s="168">
        <f t="shared" si="11"/>
        <v>56.61</v>
      </c>
      <c r="G367" s="165">
        <f t="shared" si="9"/>
        <v>0.64618750000000003</v>
      </c>
    </row>
    <row r="368" spans="1:7" s="6" customFormat="1" x14ac:dyDescent="0.2">
      <c r="A368" s="33"/>
      <c r="B368" s="5">
        <v>5511</v>
      </c>
      <c r="C368" s="49" t="s">
        <v>230</v>
      </c>
      <c r="D368" s="87">
        <v>1101</v>
      </c>
      <c r="E368" s="124">
        <v>1308.1500000000001</v>
      </c>
      <c r="F368" s="168">
        <f t="shared" si="11"/>
        <v>-207.15000000000009</v>
      </c>
      <c r="G368" s="165">
        <f t="shared" si="9"/>
        <v>1.1881471389645777</v>
      </c>
    </row>
    <row r="369" spans="1:7" s="6" customFormat="1" x14ac:dyDescent="0.2">
      <c r="A369" s="33"/>
      <c r="B369" s="5">
        <v>5515</v>
      </c>
      <c r="C369" s="49" t="s">
        <v>29</v>
      </c>
      <c r="D369" s="87">
        <v>320</v>
      </c>
      <c r="E369" s="124">
        <v>0</v>
      </c>
      <c r="F369" s="168">
        <f t="shared" si="11"/>
        <v>320</v>
      </c>
      <c r="G369" s="165">
        <f t="shared" si="9"/>
        <v>0</v>
      </c>
    </row>
    <row r="370" spans="1:7" s="6" customFormat="1" x14ac:dyDescent="0.2">
      <c r="A370" s="33"/>
      <c r="B370" s="5">
        <v>5532</v>
      </c>
      <c r="C370" s="49" t="s">
        <v>93</v>
      </c>
      <c r="D370" s="87">
        <v>100</v>
      </c>
      <c r="E370" s="124">
        <v>0</v>
      </c>
      <c r="F370" s="168">
        <f t="shared" si="11"/>
        <v>100</v>
      </c>
      <c r="G370" s="165">
        <f t="shared" si="9"/>
        <v>0</v>
      </c>
    </row>
    <row r="371" spans="1:7" x14ac:dyDescent="0.2">
      <c r="A371" s="33" t="s">
        <v>65</v>
      </c>
      <c r="B371" s="7" t="s">
        <v>194</v>
      </c>
      <c r="C371" s="73"/>
      <c r="D371" s="88">
        <f>SUM(D372+D376)</f>
        <v>17347</v>
      </c>
      <c r="E371" s="139">
        <f>SUM(E372+E376)</f>
        <v>15460.94</v>
      </c>
      <c r="F371" s="163">
        <f>SUM(D371-E371)</f>
        <v>1886.0599999999995</v>
      </c>
      <c r="G371" s="179">
        <f t="shared" si="9"/>
        <v>0.89127457197209892</v>
      </c>
    </row>
    <row r="372" spans="1:7" ht="25.5" x14ac:dyDescent="0.2">
      <c r="A372" s="210" t="s">
        <v>530</v>
      </c>
      <c r="B372" s="7">
        <v>50</v>
      </c>
      <c r="C372" s="50" t="s">
        <v>23</v>
      </c>
      <c r="D372" s="88">
        <f>SUM(D373+D375)</f>
        <v>11661</v>
      </c>
      <c r="E372" s="139">
        <f>SUM(E373+E375)</f>
        <v>11360.75</v>
      </c>
      <c r="F372" s="163">
        <f>SUM(D372-E372)</f>
        <v>300.25</v>
      </c>
      <c r="G372" s="179">
        <f t="shared" si="9"/>
        <v>0.97425177943572594</v>
      </c>
    </row>
    <row r="373" spans="1:7" x14ac:dyDescent="0.2">
      <c r="A373" s="35"/>
      <c r="B373" s="5">
        <v>500</v>
      </c>
      <c r="C373" s="49" t="s">
        <v>228</v>
      </c>
      <c r="D373" s="87">
        <f>SUM(D374)</f>
        <v>8478</v>
      </c>
      <c r="E373" s="149">
        <f>SUM(E374)</f>
        <v>8478.16</v>
      </c>
      <c r="F373" s="168">
        <f>SUM(D373-E373)</f>
        <v>-0.15999999999985448</v>
      </c>
      <c r="G373" s="165">
        <f t="shared" si="9"/>
        <v>1.0000188723755603</v>
      </c>
    </row>
    <row r="374" spans="1:7" x14ac:dyDescent="0.2">
      <c r="A374" s="35" t="s">
        <v>555</v>
      </c>
      <c r="B374" s="5">
        <v>5005</v>
      </c>
      <c r="C374" s="49" t="s">
        <v>282</v>
      </c>
      <c r="D374" s="87">
        <v>8478</v>
      </c>
      <c r="E374" s="149">
        <v>8478.16</v>
      </c>
      <c r="F374" s="168">
        <f>SUM(D374-E374)</f>
        <v>-0.15999999999985448</v>
      </c>
      <c r="G374" s="165">
        <f t="shared" si="9"/>
        <v>1.0000188723755603</v>
      </c>
    </row>
    <row r="375" spans="1:7" x14ac:dyDescent="0.2">
      <c r="A375" s="35" t="s">
        <v>556</v>
      </c>
      <c r="B375" s="5">
        <v>506</v>
      </c>
      <c r="C375" s="49" t="s">
        <v>229</v>
      </c>
      <c r="D375" s="87">
        <v>3183</v>
      </c>
      <c r="E375" s="149">
        <v>2882.59</v>
      </c>
      <c r="F375" s="168">
        <f>SUM(D375-E375)</f>
        <v>300.40999999999985</v>
      </c>
      <c r="G375" s="165">
        <f t="shared" si="9"/>
        <v>0.90562048382029536</v>
      </c>
    </row>
    <row r="376" spans="1:7" s="6" customFormat="1" x14ac:dyDescent="0.2">
      <c r="A376" s="33"/>
      <c r="B376" s="7">
        <v>55</v>
      </c>
      <c r="C376" s="50" t="s">
        <v>24</v>
      </c>
      <c r="D376" s="88">
        <f>SUM(D377:D378)</f>
        <v>5686</v>
      </c>
      <c r="E376" s="139">
        <f>SUM(E377:E378)</f>
        <v>4100.1900000000005</v>
      </c>
      <c r="F376" s="163">
        <f t="shared" si="11"/>
        <v>1585.8099999999995</v>
      </c>
      <c r="G376" s="179">
        <f t="shared" si="9"/>
        <v>0.72110270840661284</v>
      </c>
    </row>
    <row r="377" spans="1:7" s="6" customFormat="1" x14ac:dyDescent="0.2">
      <c r="A377" s="33"/>
      <c r="B377" s="5">
        <v>5512</v>
      </c>
      <c r="C377" s="49" t="s">
        <v>30</v>
      </c>
      <c r="D377" s="87">
        <v>3500</v>
      </c>
      <c r="E377" s="124">
        <v>1913.89</v>
      </c>
      <c r="F377" s="168">
        <f t="shared" si="11"/>
        <v>1586.11</v>
      </c>
      <c r="G377" s="165">
        <f t="shared" si="9"/>
        <v>0.54682571428571436</v>
      </c>
    </row>
    <row r="378" spans="1:7" s="6" customFormat="1" x14ac:dyDescent="0.2">
      <c r="A378" s="33"/>
      <c r="B378" s="5">
        <v>5540</v>
      </c>
      <c r="C378" s="49" t="s">
        <v>478</v>
      </c>
      <c r="D378" s="87">
        <v>2186</v>
      </c>
      <c r="E378" s="124">
        <v>2186.3000000000002</v>
      </c>
      <c r="F378" s="168">
        <f t="shared" si="11"/>
        <v>-0.3000000000001819</v>
      </c>
      <c r="G378" s="165">
        <f t="shared" si="9"/>
        <v>1.0001372369624886</v>
      </c>
    </row>
    <row r="379" spans="1:7" x14ac:dyDescent="0.2">
      <c r="A379" s="33" t="s">
        <v>65</v>
      </c>
      <c r="B379" s="7" t="s">
        <v>195</v>
      </c>
      <c r="C379" s="73"/>
      <c r="D379" s="88">
        <f>SUM(D380)</f>
        <v>9150</v>
      </c>
      <c r="E379" s="139">
        <f>SUM(E380)</f>
        <v>8035.53</v>
      </c>
      <c r="F379" s="163">
        <f t="shared" si="11"/>
        <v>1114.4700000000003</v>
      </c>
      <c r="G379" s="179">
        <f t="shared" ref="G379:G449" si="12">SUM(E379/D379)</f>
        <v>0.87819999999999998</v>
      </c>
    </row>
    <row r="380" spans="1:7" s="6" customFormat="1" x14ac:dyDescent="0.2">
      <c r="A380" s="33"/>
      <c r="B380" s="7">
        <v>55</v>
      </c>
      <c r="C380" s="50" t="s">
        <v>24</v>
      </c>
      <c r="D380" s="88">
        <f>SUM(D381:D383)</f>
        <v>9150</v>
      </c>
      <c r="E380" s="139">
        <f>SUM(E381:E383)</f>
        <v>8035.53</v>
      </c>
      <c r="F380" s="163">
        <f t="shared" si="11"/>
        <v>1114.4700000000003</v>
      </c>
      <c r="G380" s="179">
        <f t="shared" si="12"/>
        <v>0.87819999999999998</v>
      </c>
    </row>
    <row r="381" spans="1:7" s="6" customFormat="1" x14ac:dyDescent="0.2">
      <c r="A381" s="33"/>
      <c r="B381" s="5">
        <v>5511</v>
      </c>
      <c r="C381" s="49" t="s">
        <v>230</v>
      </c>
      <c r="D381" s="87">
        <v>8774</v>
      </c>
      <c r="E381" s="149">
        <v>7778.13</v>
      </c>
      <c r="F381" s="168">
        <f t="shared" si="11"/>
        <v>995.86999999999989</v>
      </c>
      <c r="G381" s="165">
        <f t="shared" si="12"/>
        <v>0.88649760656485066</v>
      </c>
    </row>
    <row r="382" spans="1:7" s="6" customFormat="1" x14ac:dyDescent="0.2">
      <c r="A382" s="33"/>
      <c r="B382" s="5">
        <v>5515</v>
      </c>
      <c r="C382" s="49" t="s">
        <v>29</v>
      </c>
      <c r="D382" s="87">
        <v>276</v>
      </c>
      <c r="E382" s="124">
        <v>225</v>
      </c>
      <c r="F382" s="168">
        <f t="shared" si="11"/>
        <v>51</v>
      </c>
      <c r="G382" s="165">
        <f t="shared" si="12"/>
        <v>0.81521739130434778</v>
      </c>
    </row>
    <row r="383" spans="1:7" s="6" customFormat="1" ht="13.5" thickBot="1" x14ac:dyDescent="0.25">
      <c r="A383" s="33"/>
      <c r="B383" s="5">
        <v>5539</v>
      </c>
      <c r="C383" s="49" t="s">
        <v>257</v>
      </c>
      <c r="D383" s="87">
        <v>100</v>
      </c>
      <c r="E383" s="124">
        <v>32.4</v>
      </c>
      <c r="F383" s="168">
        <f t="shared" si="11"/>
        <v>67.599999999999994</v>
      </c>
      <c r="G383" s="165">
        <f t="shared" si="12"/>
        <v>0.32400000000000001</v>
      </c>
    </row>
    <row r="384" spans="1:7" ht="13.5" thickBot="1" x14ac:dyDescent="0.25">
      <c r="A384" s="44" t="s">
        <v>67</v>
      </c>
      <c r="B384" s="4" t="s">
        <v>178</v>
      </c>
      <c r="C384" s="183"/>
      <c r="D384" s="112">
        <f>SUM(D385+D387)</f>
        <v>6113</v>
      </c>
      <c r="E384" s="138">
        <f>SUM(E385+E387)</f>
        <v>3811.38</v>
      </c>
      <c r="F384" s="177">
        <f t="shared" ref="F384:F453" si="13">SUM(D384-E384)</f>
        <v>2301.62</v>
      </c>
      <c r="G384" s="175">
        <f t="shared" si="12"/>
        <v>0.62348764927204325</v>
      </c>
    </row>
    <row r="385" spans="1:7" s="6" customFormat="1" x14ac:dyDescent="0.2">
      <c r="A385" s="33" t="s">
        <v>68</v>
      </c>
      <c r="B385" s="7" t="s">
        <v>284</v>
      </c>
      <c r="C385" s="72"/>
      <c r="D385" s="88">
        <f>SUM(D386)</f>
        <v>5813</v>
      </c>
      <c r="E385" s="139">
        <f>SUM(E386)</f>
        <v>3811.38</v>
      </c>
      <c r="F385" s="163">
        <f t="shared" si="13"/>
        <v>2001.62</v>
      </c>
      <c r="G385" s="179">
        <f t="shared" si="12"/>
        <v>0.65566488904180287</v>
      </c>
    </row>
    <row r="386" spans="1:7" s="6" customFormat="1" x14ac:dyDescent="0.2">
      <c r="A386" s="33"/>
      <c r="B386" s="21">
        <v>4500</v>
      </c>
      <c r="C386" s="52" t="s">
        <v>152</v>
      </c>
      <c r="D386" s="88">
        <v>5813</v>
      </c>
      <c r="E386" s="126">
        <v>3811.38</v>
      </c>
      <c r="F386" s="163">
        <f t="shared" si="13"/>
        <v>2001.62</v>
      </c>
      <c r="G386" s="179">
        <f t="shared" si="12"/>
        <v>0.65566488904180287</v>
      </c>
    </row>
    <row r="387" spans="1:7" s="8" customFormat="1" x14ac:dyDescent="0.2">
      <c r="A387" s="33" t="s">
        <v>92</v>
      </c>
      <c r="B387" s="7" t="s">
        <v>196</v>
      </c>
      <c r="C387" s="72"/>
      <c r="D387" s="88">
        <f>SUM(D388)</f>
        <v>300</v>
      </c>
      <c r="E387" s="139">
        <f>SUM(E388)</f>
        <v>0</v>
      </c>
      <c r="F387" s="163">
        <f t="shared" si="13"/>
        <v>300</v>
      </c>
      <c r="G387" s="179">
        <f t="shared" si="12"/>
        <v>0</v>
      </c>
    </row>
    <row r="388" spans="1:7" s="6" customFormat="1" x14ac:dyDescent="0.2">
      <c r="A388" s="33"/>
      <c r="B388" s="7">
        <v>55</v>
      </c>
      <c r="C388" s="50" t="s">
        <v>24</v>
      </c>
      <c r="D388" s="88">
        <f>SUM(D389)</f>
        <v>300</v>
      </c>
      <c r="E388" s="139">
        <f>SUM(E389)</f>
        <v>0</v>
      </c>
      <c r="F388" s="163">
        <f t="shared" si="13"/>
        <v>300</v>
      </c>
      <c r="G388" s="179">
        <f t="shared" si="12"/>
        <v>0</v>
      </c>
    </row>
    <row r="389" spans="1:7" ht="13.5" thickBot="1" x14ac:dyDescent="0.25">
      <c r="A389" s="35"/>
      <c r="B389" s="5">
        <v>5526</v>
      </c>
      <c r="C389" s="49" t="s">
        <v>8</v>
      </c>
      <c r="D389" s="87">
        <v>300</v>
      </c>
      <c r="E389" s="124">
        <v>0</v>
      </c>
      <c r="F389" s="168">
        <f t="shared" si="13"/>
        <v>300</v>
      </c>
      <c r="G389" s="165">
        <f t="shared" si="12"/>
        <v>0</v>
      </c>
    </row>
    <row r="390" spans="1:7" ht="13.5" thickBot="1" x14ac:dyDescent="0.25">
      <c r="A390" s="44" t="s">
        <v>69</v>
      </c>
      <c r="B390" s="4" t="s">
        <v>179</v>
      </c>
      <c r="C390" s="183"/>
      <c r="D390" s="112">
        <f>SUM(D391+D429+D444+D465+D509+D523+D576+D599+D691+D714+D742+D761)</f>
        <v>1251568</v>
      </c>
      <c r="E390" s="138">
        <f>SUM(E391+E429+E444+E465+E509+E523+E576+E599+E691+E714+E742+E761)</f>
        <v>1072116.47</v>
      </c>
      <c r="F390" s="177">
        <f t="shared" si="13"/>
        <v>179451.53000000003</v>
      </c>
      <c r="G390" s="175">
        <f t="shared" si="12"/>
        <v>0.85661863358602963</v>
      </c>
    </row>
    <row r="391" spans="1:7" x14ac:dyDescent="0.2">
      <c r="A391" s="193" t="s">
        <v>70</v>
      </c>
      <c r="B391" s="194" t="s">
        <v>441</v>
      </c>
      <c r="C391" s="195"/>
      <c r="D391" s="151">
        <f>SUM(D392+D410+D418+D426)</f>
        <v>269070</v>
      </c>
      <c r="E391" s="198">
        <f>SUM(E392+E410+E418+E426)</f>
        <v>234038.06000000003</v>
      </c>
      <c r="F391" s="163">
        <f t="shared" si="13"/>
        <v>35031.939999999973</v>
      </c>
      <c r="G391" s="179">
        <f t="shared" si="12"/>
        <v>0.86980361987586885</v>
      </c>
    </row>
    <row r="392" spans="1:7" s="6" customFormat="1" x14ac:dyDescent="0.2">
      <c r="A392" s="33" t="s">
        <v>70</v>
      </c>
      <c r="B392" s="7" t="s">
        <v>251</v>
      </c>
      <c r="C392" s="72"/>
      <c r="D392" s="114">
        <f>SUM(D393+D397+D405+D407)</f>
        <v>201932</v>
      </c>
      <c r="E392" s="187">
        <f>SUM(E393+E397+E405+E407)</f>
        <v>170387.31000000003</v>
      </c>
      <c r="F392" s="163">
        <f t="shared" si="13"/>
        <v>31544.689999999973</v>
      </c>
      <c r="G392" s="179">
        <f t="shared" si="12"/>
        <v>0.84378558128478909</v>
      </c>
    </row>
    <row r="393" spans="1:7" s="6" customFormat="1" x14ac:dyDescent="0.2">
      <c r="A393" s="33"/>
      <c r="B393" s="7">
        <v>50</v>
      </c>
      <c r="C393" s="50" t="s">
        <v>23</v>
      </c>
      <c r="D393" s="114">
        <f>SUM(D394+D396)</f>
        <v>67295</v>
      </c>
      <c r="E393" s="139">
        <f>SUM(E394+E396)</f>
        <v>60338.5</v>
      </c>
      <c r="F393" s="163">
        <f t="shared" si="13"/>
        <v>6956.5</v>
      </c>
      <c r="G393" s="179">
        <f t="shared" si="12"/>
        <v>0.89662679248086785</v>
      </c>
    </row>
    <row r="394" spans="1:7" s="6" customFormat="1" x14ac:dyDescent="0.2">
      <c r="A394" s="33"/>
      <c r="B394" s="5">
        <v>500</v>
      </c>
      <c r="C394" s="49" t="s">
        <v>228</v>
      </c>
      <c r="D394" s="113">
        <f>SUM(D395)</f>
        <v>50220</v>
      </c>
      <c r="E394" s="186">
        <f>SUM(E395)</f>
        <v>45129.1</v>
      </c>
      <c r="F394" s="168">
        <f t="shared" si="13"/>
        <v>5090.9000000000015</v>
      </c>
      <c r="G394" s="165">
        <f t="shared" si="12"/>
        <v>0.89862803663878932</v>
      </c>
    </row>
    <row r="395" spans="1:7" s="6" customFormat="1" x14ac:dyDescent="0.2">
      <c r="A395" s="33"/>
      <c r="B395" s="5">
        <v>5002</v>
      </c>
      <c r="C395" s="49" t="s">
        <v>236</v>
      </c>
      <c r="D395" s="113">
        <v>50220</v>
      </c>
      <c r="E395" s="124">
        <v>45129.1</v>
      </c>
      <c r="F395" s="168">
        <f t="shared" si="13"/>
        <v>5090.9000000000015</v>
      </c>
      <c r="G395" s="165">
        <f t="shared" si="12"/>
        <v>0.89862803663878932</v>
      </c>
    </row>
    <row r="396" spans="1:7" s="6" customFormat="1" x14ac:dyDescent="0.2">
      <c r="A396" s="33"/>
      <c r="B396" s="5">
        <v>506</v>
      </c>
      <c r="C396" s="49" t="s">
        <v>229</v>
      </c>
      <c r="D396" s="113">
        <v>17075</v>
      </c>
      <c r="E396" s="124">
        <v>15209.4</v>
      </c>
      <c r="F396" s="168">
        <f t="shared" si="13"/>
        <v>1865.6000000000004</v>
      </c>
      <c r="G396" s="165">
        <f t="shared" si="12"/>
        <v>0.89074084919472907</v>
      </c>
    </row>
    <row r="397" spans="1:7" s="6" customFormat="1" x14ac:dyDescent="0.2">
      <c r="A397" s="33"/>
      <c r="B397" s="7">
        <v>55</v>
      </c>
      <c r="C397" s="50" t="s">
        <v>24</v>
      </c>
      <c r="D397" s="114">
        <f>SUM(D398:D404)</f>
        <v>124637</v>
      </c>
      <c r="E397" s="139">
        <f>SUM(E398:E404)</f>
        <v>105458.14</v>
      </c>
      <c r="F397" s="163">
        <f t="shared" si="13"/>
        <v>19178.86</v>
      </c>
      <c r="G397" s="179">
        <f t="shared" si="12"/>
        <v>0.84612225904025284</v>
      </c>
    </row>
    <row r="398" spans="1:7" s="6" customFormat="1" x14ac:dyDescent="0.2">
      <c r="A398" s="33"/>
      <c r="B398" s="5">
        <v>5500</v>
      </c>
      <c r="C398" s="49" t="s">
        <v>25</v>
      </c>
      <c r="D398" s="113">
        <v>785</v>
      </c>
      <c r="E398" s="124">
        <v>967.38</v>
      </c>
      <c r="F398" s="168">
        <f t="shared" si="13"/>
        <v>-182.38</v>
      </c>
      <c r="G398" s="165">
        <f t="shared" si="12"/>
        <v>1.2323312101910828</v>
      </c>
    </row>
    <row r="399" spans="1:7" s="6" customFormat="1" x14ac:dyDescent="0.2">
      <c r="A399" s="33"/>
      <c r="B399" s="5">
        <v>5504</v>
      </c>
      <c r="C399" s="49" t="s">
        <v>27</v>
      </c>
      <c r="D399" s="113">
        <v>650</v>
      </c>
      <c r="E399" s="124">
        <v>493.36</v>
      </c>
      <c r="F399" s="168">
        <f t="shared" si="13"/>
        <v>156.63999999999999</v>
      </c>
      <c r="G399" s="165">
        <f t="shared" si="12"/>
        <v>0.75901538461538465</v>
      </c>
    </row>
    <row r="400" spans="1:7" s="6" customFormat="1" x14ac:dyDescent="0.2">
      <c r="A400" s="33"/>
      <c r="B400" s="5">
        <v>5511</v>
      </c>
      <c r="C400" s="49" t="s">
        <v>230</v>
      </c>
      <c r="D400" s="113">
        <v>115704</v>
      </c>
      <c r="E400" s="124">
        <v>99976.39</v>
      </c>
      <c r="F400" s="168">
        <f t="shared" si="13"/>
        <v>15727.61</v>
      </c>
      <c r="G400" s="165">
        <f t="shared" si="12"/>
        <v>0.86407030007605612</v>
      </c>
    </row>
    <row r="401" spans="1:7" s="6" customFormat="1" x14ac:dyDescent="0.2">
      <c r="A401" s="33"/>
      <c r="B401" s="5">
        <v>5513</v>
      </c>
      <c r="C401" s="49" t="s">
        <v>28</v>
      </c>
      <c r="D401" s="113">
        <v>3104</v>
      </c>
      <c r="E401" s="124">
        <v>700</v>
      </c>
      <c r="F401" s="168">
        <f t="shared" si="13"/>
        <v>2404</v>
      </c>
      <c r="G401" s="165">
        <f t="shared" si="12"/>
        <v>0.22551546391752578</v>
      </c>
    </row>
    <row r="402" spans="1:7" s="6" customFormat="1" x14ac:dyDescent="0.2">
      <c r="A402" s="33"/>
      <c r="B402" s="5">
        <v>5514</v>
      </c>
      <c r="C402" s="49" t="s">
        <v>231</v>
      </c>
      <c r="D402" s="113">
        <v>650</v>
      </c>
      <c r="E402" s="124">
        <v>194.97</v>
      </c>
      <c r="F402" s="168">
        <f t="shared" si="13"/>
        <v>455.03</v>
      </c>
      <c r="G402" s="165">
        <f t="shared" si="12"/>
        <v>0.29995384615384613</v>
      </c>
    </row>
    <row r="403" spans="1:7" s="6" customFormat="1" x14ac:dyDescent="0.2">
      <c r="A403" s="33"/>
      <c r="B403" s="5">
        <v>5515</v>
      </c>
      <c r="C403" s="49" t="s">
        <v>29</v>
      </c>
      <c r="D403" s="113">
        <v>3631</v>
      </c>
      <c r="E403" s="124">
        <v>2740.76</v>
      </c>
      <c r="F403" s="168">
        <f t="shared" si="13"/>
        <v>890.23999999999978</v>
      </c>
      <c r="G403" s="165">
        <f t="shared" si="12"/>
        <v>0.75482236298540351</v>
      </c>
    </row>
    <row r="404" spans="1:7" s="6" customFormat="1" x14ac:dyDescent="0.2">
      <c r="A404" s="33"/>
      <c r="B404" s="5">
        <v>5522</v>
      </c>
      <c r="C404" s="49" t="s">
        <v>95</v>
      </c>
      <c r="D404" s="113">
        <v>113</v>
      </c>
      <c r="E404" s="124">
        <v>385.28</v>
      </c>
      <c r="F404" s="168">
        <f t="shared" si="13"/>
        <v>-272.27999999999997</v>
      </c>
      <c r="G404" s="165">
        <f t="shared" si="12"/>
        <v>3.4095575221238934</v>
      </c>
    </row>
    <row r="405" spans="1:7" s="6" customFormat="1" x14ac:dyDescent="0.2">
      <c r="A405" s="33"/>
      <c r="B405" s="22">
        <v>60</v>
      </c>
      <c r="C405" s="51" t="s">
        <v>90</v>
      </c>
      <c r="D405" s="114">
        <f>SUM(D406)</f>
        <v>0</v>
      </c>
      <c r="E405" s="126">
        <f>SUM(E406)</f>
        <v>0.67</v>
      </c>
      <c r="F405" s="163">
        <f t="shared" si="13"/>
        <v>-0.67</v>
      </c>
      <c r="G405" s="165"/>
    </row>
    <row r="406" spans="1:7" s="6" customFormat="1" x14ac:dyDescent="0.2">
      <c r="A406" s="33"/>
      <c r="B406" s="20">
        <v>608</v>
      </c>
      <c r="C406" s="54" t="s">
        <v>154</v>
      </c>
      <c r="D406" s="113">
        <v>0</v>
      </c>
      <c r="E406" s="124">
        <v>0.67</v>
      </c>
      <c r="F406" s="168">
        <f t="shared" si="13"/>
        <v>-0.67</v>
      </c>
      <c r="G406" s="165"/>
    </row>
    <row r="407" spans="1:7" s="6" customFormat="1" x14ac:dyDescent="0.2">
      <c r="A407" s="33"/>
      <c r="B407" s="7">
        <v>15</v>
      </c>
      <c r="C407" s="50" t="s">
        <v>283</v>
      </c>
      <c r="D407" s="114">
        <f>SUM(D408)</f>
        <v>10000</v>
      </c>
      <c r="E407" s="139">
        <f>SUM(E408)</f>
        <v>4590</v>
      </c>
      <c r="F407" s="163">
        <f t="shared" si="13"/>
        <v>5410</v>
      </c>
      <c r="G407" s="179">
        <f t="shared" si="12"/>
        <v>0.45900000000000002</v>
      </c>
    </row>
    <row r="408" spans="1:7" s="6" customFormat="1" x14ac:dyDescent="0.2">
      <c r="A408" s="33"/>
      <c r="B408" s="5">
        <v>1551</v>
      </c>
      <c r="C408" s="49" t="s">
        <v>255</v>
      </c>
      <c r="D408" s="113">
        <f>SUM(D409)</f>
        <v>10000</v>
      </c>
      <c r="E408" s="149">
        <f>SUM(E409)</f>
        <v>4590</v>
      </c>
      <c r="F408" s="168">
        <f t="shared" si="13"/>
        <v>5410</v>
      </c>
      <c r="G408" s="165">
        <f t="shared" si="12"/>
        <v>0.45900000000000002</v>
      </c>
    </row>
    <row r="409" spans="1:7" s="6" customFormat="1" ht="38.25" x14ac:dyDescent="0.2">
      <c r="A409" s="33"/>
      <c r="B409" s="5"/>
      <c r="C409" s="65" t="s">
        <v>333</v>
      </c>
      <c r="D409" s="113">
        <v>10000</v>
      </c>
      <c r="E409" s="124">
        <v>4590</v>
      </c>
      <c r="F409" s="168">
        <f t="shared" si="13"/>
        <v>5410</v>
      </c>
      <c r="G409" s="165">
        <f t="shared" si="12"/>
        <v>0.45900000000000002</v>
      </c>
    </row>
    <row r="410" spans="1:7" x14ac:dyDescent="0.2">
      <c r="A410" s="33" t="s">
        <v>70</v>
      </c>
      <c r="B410" s="7" t="s">
        <v>197</v>
      </c>
      <c r="C410" s="72"/>
      <c r="D410" s="115">
        <f>SUM(D411)</f>
        <v>66069</v>
      </c>
      <c r="E410" s="159">
        <f>SUM(E411)</f>
        <v>62746.75</v>
      </c>
      <c r="F410" s="163">
        <f t="shared" si="13"/>
        <v>3322.25</v>
      </c>
      <c r="G410" s="179">
        <f t="shared" si="12"/>
        <v>0.94971544900028759</v>
      </c>
    </row>
    <row r="411" spans="1:7" s="6" customFormat="1" x14ac:dyDescent="0.2">
      <c r="A411" s="33"/>
      <c r="B411" s="21">
        <v>4500</v>
      </c>
      <c r="C411" s="52" t="s">
        <v>152</v>
      </c>
      <c r="D411" s="115">
        <f>SUM(D412:D417)</f>
        <v>66069</v>
      </c>
      <c r="E411" s="159">
        <f>SUM(E412:E417)</f>
        <v>62746.75</v>
      </c>
      <c r="F411" s="163">
        <f t="shared" si="13"/>
        <v>3322.25</v>
      </c>
      <c r="G411" s="179">
        <f t="shared" si="12"/>
        <v>0.94971544900028759</v>
      </c>
    </row>
    <row r="412" spans="1:7" x14ac:dyDescent="0.2">
      <c r="A412" s="35"/>
      <c r="B412" s="19"/>
      <c r="C412" s="53" t="s">
        <v>318</v>
      </c>
      <c r="D412" s="118">
        <v>52998.5</v>
      </c>
      <c r="E412" s="124">
        <v>50423</v>
      </c>
      <c r="F412" s="168">
        <f t="shared" si="13"/>
        <v>2575.5</v>
      </c>
      <c r="G412" s="165">
        <f t="shared" si="12"/>
        <v>0.95140428502693475</v>
      </c>
    </row>
    <row r="413" spans="1:7" x14ac:dyDescent="0.2">
      <c r="A413" s="35"/>
      <c r="B413" s="19"/>
      <c r="C413" s="53" t="s">
        <v>245</v>
      </c>
      <c r="D413" s="117">
        <v>3399</v>
      </c>
      <c r="E413" s="128">
        <v>3399</v>
      </c>
      <c r="F413" s="168">
        <f t="shared" si="13"/>
        <v>0</v>
      </c>
      <c r="G413" s="165">
        <f t="shared" si="12"/>
        <v>1</v>
      </c>
    </row>
    <row r="414" spans="1:7" x14ac:dyDescent="0.2">
      <c r="A414" s="35"/>
      <c r="B414" s="19"/>
      <c r="C414" s="53" t="s">
        <v>354</v>
      </c>
      <c r="D414" s="117">
        <v>6695</v>
      </c>
      <c r="E414" s="128">
        <v>6695</v>
      </c>
      <c r="F414" s="168">
        <f t="shared" si="13"/>
        <v>0</v>
      </c>
      <c r="G414" s="165">
        <f t="shared" si="12"/>
        <v>1</v>
      </c>
    </row>
    <row r="415" spans="1:7" x14ac:dyDescent="0.2">
      <c r="A415" s="35"/>
      <c r="B415" s="19"/>
      <c r="C415" s="53" t="s">
        <v>244</v>
      </c>
      <c r="D415" s="117">
        <v>206</v>
      </c>
      <c r="E415" s="128">
        <v>206</v>
      </c>
      <c r="F415" s="168">
        <f t="shared" si="13"/>
        <v>0</v>
      </c>
      <c r="G415" s="165">
        <f t="shared" si="12"/>
        <v>1</v>
      </c>
    </row>
    <row r="416" spans="1:7" x14ac:dyDescent="0.2">
      <c r="A416" s="35"/>
      <c r="B416" s="19"/>
      <c r="C416" s="53" t="s">
        <v>246</v>
      </c>
      <c r="D416" s="117">
        <v>1277</v>
      </c>
      <c r="E416" s="128">
        <v>1277</v>
      </c>
      <c r="F416" s="168">
        <f t="shared" si="13"/>
        <v>0</v>
      </c>
      <c r="G416" s="165">
        <f t="shared" si="12"/>
        <v>1</v>
      </c>
    </row>
    <row r="417" spans="1:7" x14ac:dyDescent="0.2">
      <c r="A417" s="35"/>
      <c r="B417" s="19"/>
      <c r="C417" s="53" t="s">
        <v>317</v>
      </c>
      <c r="D417" s="119">
        <v>1493.5</v>
      </c>
      <c r="E417" s="128">
        <v>746.75</v>
      </c>
      <c r="F417" s="168">
        <f t="shared" si="13"/>
        <v>746.75</v>
      </c>
      <c r="G417" s="165">
        <f t="shared" si="12"/>
        <v>0.5</v>
      </c>
    </row>
    <row r="418" spans="1:7" x14ac:dyDescent="0.2">
      <c r="A418" s="33" t="s">
        <v>70</v>
      </c>
      <c r="B418" s="7" t="s">
        <v>355</v>
      </c>
      <c r="C418" s="53"/>
      <c r="D418" s="120">
        <f>SUM(D419)</f>
        <v>1004</v>
      </c>
      <c r="E418" s="167">
        <f>SUM(E419)</f>
        <v>904</v>
      </c>
      <c r="F418" s="163">
        <f t="shared" si="13"/>
        <v>100</v>
      </c>
      <c r="G418" s="179">
        <f t="shared" si="12"/>
        <v>0.90039840637450197</v>
      </c>
    </row>
    <row r="419" spans="1:7" x14ac:dyDescent="0.2">
      <c r="A419" s="33"/>
      <c r="B419" s="21">
        <v>4500</v>
      </c>
      <c r="C419" s="52" t="s">
        <v>152</v>
      </c>
      <c r="D419" s="120">
        <f>SUM(D420:D425)</f>
        <v>1004</v>
      </c>
      <c r="E419" s="167">
        <f>SUM(E420:E425)</f>
        <v>904</v>
      </c>
      <c r="F419" s="163">
        <f t="shared" si="13"/>
        <v>100</v>
      </c>
      <c r="G419" s="179">
        <f t="shared" si="12"/>
        <v>0.90039840637450197</v>
      </c>
    </row>
    <row r="420" spans="1:7" x14ac:dyDescent="0.2">
      <c r="A420" s="33"/>
      <c r="B420" s="7"/>
      <c r="C420" s="53" t="s">
        <v>356</v>
      </c>
      <c r="D420" s="117">
        <v>115</v>
      </c>
      <c r="E420" s="128">
        <v>115</v>
      </c>
      <c r="F420" s="168">
        <f t="shared" si="13"/>
        <v>0</v>
      </c>
      <c r="G420" s="165">
        <f t="shared" si="12"/>
        <v>1</v>
      </c>
    </row>
    <row r="421" spans="1:7" x14ac:dyDescent="0.2">
      <c r="A421" s="33"/>
      <c r="B421" s="7"/>
      <c r="C421" s="53" t="s">
        <v>357</v>
      </c>
      <c r="D421" s="117">
        <v>300</v>
      </c>
      <c r="E421" s="128">
        <v>300</v>
      </c>
      <c r="F421" s="168">
        <f t="shared" si="13"/>
        <v>0</v>
      </c>
      <c r="G421" s="165">
        <f t="shared" si="12"/>
        <v>1</v>
      </c>
    </row>
    <row r="422" spans="1:7" x14ac:dyDescent="0.2">
      <c r="A422" s="33"/>
      <c r="B422" s="7"/>
      <c r="C422" s="53" t="s">
        <v>358</v>
      </c>
      <c r="D422" s="117">
        <v>100</v>
      </c>
      <c r="E422" s="128">
        <v>0</v>
      </c>
      <c r="F422" s="168">
        <f t="shared" si="13"/>
        <v>100</v>
      </c>
      <c r="G422" s="165">
        <f t="shared" si="12"/>
        <v>0</v>
      </c>
    </row>
    <row r="423" spans="1:7" x14ac:dyDescent="0.2">
      <c r="A423" s="33"/>
      <c r="B423" s="7"/>
      <c r="C423" s="53" t="s">
        <v>359</v>
      </c>
      <c r="D423" s="117">
        <v>161</v>
      </c>
      <c r="E423" s="128">
        <v>161</v>
      </c>
      <c r="F423" s="168">
        <f t="shared" si="13"/>
        <v>0</v>
      </c>
      <c r="G423" s="165">
        <f t="shared" si="12"/>
        <v>1</v>
      </c>
    </row>
    <row r="424" spans="1:7" x14ac:dyDescent="0.2">
      <c r="A424" s="33"/>
      <c r="B424" s="7"/>
      <c r="C424" s="53" t="s">
        <v>360</v>
      </c>
      <c r="D424" s="117">
        <v>188</v>
      </c>
      <c r="E424" s="128">
        <v>188</v>
      </c>
      <c r="F424" s="168">
        <f t="shared" si="13"/>
        <v>0</v>
      </c>
      <c r="G424" s="165">
        <f t="shared" si="12"/>
        <v>1</v>
      </c>
    </row>
    <row r="425" spans="1:7" x14ac:dyDescent="0.2">
      <c r="A425" s="33"/>
      <c r="B425" s="7"/>
      <c r="C425" s="53" t="s">
        <v>361</v>
      </c>
      <c r="D425" s="113">
        <v>140</v>
      </c>
      <c r="E425" s="128">
        <v>140</v>
      </c>
      <c r="F425" s="168">
        <f t="shared" si="13"/>
        <v>0</v>
      </c>
      <c r="G425" s="165">
        <f t="shared" si="12"/>
        <v>1</v>
      </c>
    </row>
    <row r="426" spans="1:7" x14ac:dyDescent="0.2">
      <c r="A426" s="33" t="s">
        <v>70</v>
      </c>
      <c r="B426" s="7" t="s">
        <v>494</v>
      </c>
      <c r="C426" s="53"/>
      <c r="D426" s="114">
        <f>SUM(D427)</f>
        <v>65</v>
      </c>
      <c r="E426" s="187">
        <f>SUM(E427)</f>
        <v>0</v>
      </c>
      <c r="F426" s="163">
        <f t="shared" si="13"/>
        <v>65</v>
      </c>
      <c r="G426" s="179">
        <f t="shared" si="12"/>
        <v>0</v>
      </c>
    </row>
    <row r="427" spans="1:7" x14ac:dyDescent="0.2">
      <c r="A427" s="33"/>
      <c r="B427" s="7">
        <v>55</v>
      </c>
      <c r="C427" s="50" t="s">
        <v>24</v>
      </c>
      <c r="D427" s="114">
        <f>SUM(D428)</f>
        <v>65</v>
      </c>
      <c r="E427" s="187">
        <f>SUM(E428)</f>
        <v>0</v>
      </c>
      <c r="F427" s="163">
        <f t="shared" si="13"/>
        <v>65</v>
      </c>
      <c r="G427" s="179">
        <f t="shared" si="12"/>
        <v>0</v>
      </c>
    </row>
    <row r="428" spans="1:7" x14ac:dyDescent="0.2">
      <c r="A428" s="35"/>
      <c r="B428" s="5">
        <v>5512</v>
      </c>
      <c r="C428" s="53" t="s">
        <v>30</v>
      </c>
      <c r="D428" s="113">
        <v>65</v>
      </c>
      <c r="E428" s="128">
        <v>0</v>
      </c>
      <c r="F428" s="168">
        <f t="shared" si="13"/>
        <v>65</v>
      </c>
      <c r="G428" s="165">
        <f t="shared" si="12"/>
        <v>0</v>
      </c>
    </row>
    <row r="429" spans="1:7" s="6" customFormat="1" x14ac:dyDescent="0.2">
      <c r="A429" s="33" t="s">
        <v>130</v>
      </c>
      <c r="B429" s="7" t="s">
        <v>198</v>
      </c>
      <c r="C429" s="72"/>
      <c r="D429" s="114">
        <f>SUM(D430+D434+D442)</f>
        <v>17439</v>
      </c>
      <c r="E429" s="139">
        <f>SUM(E430+E434+E442)</f>
        <v>16334.560000000001</v>
      </c>
      <c r="F429" s="163">
        <f t="shared" si="13"/>
        <v>1104.4399999999987</v>
      </c>
      <c r="G429" s="179">
        <f t="shared" si="12"/>
        <v>0.93666838694879306</v>
      </c>
    </row>
    <row r="430" spans="1:7" s="6" customFormat="1" x14ac:dyDescent="0.2">
      <c r="A430" s="33"/>
      <c r="B430" s="7">
        <v>50</v>
      </c>
      <c r="C430" s="50" t="s">
        <v>23</v>
      </c>
      <c r="D430" s="114">
        <f>SUM(D431+D433)</f>
        <v>9300</v>
      </c>
      <c r="E430" s="139">
        <f>SUM(E431+E433)</f>
        <v>8988.86</v>
      </c>
      <c r="F430" s="163">
        <f t="shared" si="13"/>
        <v>311.13999999999942</v>
      </c>
      <c r="G430" s="179">
        <f t="shared" si="12"/>
        <v>0.96654408602150543</v>
      </c>
    </row>
    <row r="431" spans="1:7" s="6" customFormat="1" x14ac:dyDescent="0.2">
      <c r="A431" s="33"/>
      <c r="B431" s="5">
        <v>500</v>
      </c>
      <c r="C431" s="49" t="s">
        <v>228</v>
      </c>
      <c r="D431" s="113">
        <f>SUM(D432)</f>
        <v>6935</v>
      </c>
      <c r="E431" s="149">
        <f>SUM(E432)</f>
        <v>6833.51</v>
      </c>
      <c r="F431" s="168">
        <f t="shared" si="13"/>
        <v>101.48999999999978</v>
      </c>
      <c r="G431" s="165">
        <f t="shared" si="12"/>
        <v>0.98536553713049746</v>
      </c>
    </row>
    <row r="432" spans="1:7" s="6" customFormat="1" x14ac:dyDescent="0.2">
      <c r="A432" s="33"/>
      <c r="B432" s="5">
        <v>5002</v>
      </c>
      <c r="C432" s="49" t="s">
        <v>236</v>
      </c>
      <c r="D432" s="113">
        <v>6935</v>
      </c>
      <c r="E432" s="124">
        <v>6833.51</v>
      </c>
      <c r="F432" s="168">
        <f t="shared" si="13"/>
        <v>101.48999999999978</v>
      </c>
      <c r="G432" s="165">
        <f t="shared" si="12"/>
        <v>0.98536553713049746</v>
      </c>
    </row>
    <row r="433" spans="1:7" s="6" customFormat="1" x14ac:dyDescent="0.2">
      <c r="A433" s="33"/>
      <c r="B433" s="5">
        <v>506</v>
      </c>
      <c r="C433" s="49" t="s">
        <v>229</v>
      </c>
      <c r="D433" s="113">
        <v>2365</v>
      </c>
      <c r="E433" s="124">
        <v>2155.35</v>
      </c>
      <c r="F433" s="168">
        <f t="shared" si="13"/>
        <v>209.65000000000009</v>
      </c>
      <c r="G433" s="165">
        <f t="shared" si="12"/>
        <v>0.911353065539112</v>
      </c>
    </row>
    <row r="434" spans="1:7" s="6" customFormat="1" x14ac:dyDescent="0.2">
      <c r="A434" s="33"/>
      <c r="B434" s="7">
        <v>55</v>
      </c>
      <c r="C434" s="50" t="s">
        <v>24</v>
      </c>
      <c r="D434" s="114">
        <f>SUM(D435:D441)</f>
        <v>8092</v>
      </c>
      <c r="E434" s="139">
        <f>SUM(E435:E441)</f>
        <v>7299.2</v>
      </c>
      <c r="F434" s="163">
        <f t="shared" si="13"/>
        <v>792.80000000000018</v>
      </c>
      <c r="G434" s="179">
        <f t="shared" si="12"/>
        <v>0.90202669303015326</v>
      </c>
    </row>
    <row r="435" spans="1:7" s="6" customFormat="1" x14ac:dyDescent="0.2">
      <c r="A435" s="33"/>
      <c r="B435" s="5">
        <v>5500</v>
      </c>
      <c r="C435" s="49" t="s">
        <v>25</v>
      </c>
      <c r="D435" s="113">
        <v>600</v>
      </c>
      <c r="E435" s="124">
        <v>533.4</v>
      </c>
      <c r="F435" s="168">
        <f t="shared" si="13"/>
        <v>66.600000000000023</v>
      </c>
      <c r="G435" s="165">
        <f t="shared" si="12"/>
        <v>0.88900000000000001</v>
      </c>
    </row>
    <row r="436" spans="1:7" s="6" customFormat="1" x14ac:dyDescent="0.2">
      <c r="A436" s="33"/>
      <c r="B436" s="5">
        <v>5511</v>
      </c>
      <c r="C436" s="49" t="s">
        <v>230</v>
      </c>
      <c r="D436" s="113">
        <v>1785</v>
      </c>
      <c r="E436" s="124">
        <v>2346.54</v>
      </c>
      <c r="F436" s="168">
        <f t="shared" si="13"/>
        <v>-561.54</v>
      </c>
      <c r="G436" s="165">
        <f t="shared" si="12"/>
        <v>1.3145882352941176</v>
      </c>
    </row>
    <row r="437" spans="1:7" s="6" customFormat="1" x14ac:dyDescent="0.2">
      <c r="A437" s="33"/>
      <c r="B437" s="5">
        <v>5512</v>
      </c>
      <c r="C437" s="49" t="s">
        <v>532</v>
      </c>
      <c r="D437" s="113">
        <v>0</v>
      </c>
      <c r="E437" s="124">
        <v>190</v>
      </c>
      <c r="F437" s="168">
        <f t="shared" si="13"/>
        <v>-190</v>
      </c>
      <c r="G437" s="165"/>
    </row>
    <row r="438" spans="1:7" s="6" customFormat="1" x14ac:dyDescent="0.2">
      <c r="A438" s="33"/>
      <c r="B438" s="5">
        <v>5513</v>
      </c>
      <c r="C438" s="49" t="s">
        <v>28</v>
      </c>
      <c r="D438" s="113">
        <v>4105</v>
      </c>
      <c r="E438" s="124">
        <v>3356.91</v>
      </c>
      <c r="F438" s="168">
        <f t="shared" si="13"/>
        <v>748.09000000000015</v>
      </c>
      <c r="G438" s="165">
        <f t="shared" si="12"/>
        <v>0.81776126674786842</v>
      </c>
    </row>
    <row r="439" spans="1:7" s="6" customFormat="1" x14ac:dyDescent="0.2">
      <c r="A439" s="33"/>
      <c r="B439" s="5">
        <v>5515</v>
      </c>
      <c r="C439" s="49" t="s">
        <v>29</v>
      </c>
      <c r="D439" s="113">
        <v>1399</v>
      </c>
      <c r="E439" s="124">
        <v>593.4</v>
      </c>
      <c r="F439" s="168">
        <f t="shared" si="13"/>
        <v>805.6</v>
      </c>
      <c r="G439" s="165">
        <f t="shared" si="12"/>
        <v>0.42416011436740525</v>
      </c>
    </row>
    <row r="440" spans="1:7" s="6" customFormat="1" x14ac:dyDescent="0.2">
      <c r="A440" s="33"/>
      <c r="B440" s="5">
        <v>5522</v>
      </c>
      <c r="C440" s="49" t="s">
        <v>95</v>
      </c>
      <c r="D440" s="113">
        <v>203</v>
      </c>
      <c r="E440" s="124">
        <v>204</v>
      </c>
      <c r="F440" s="168">
        <f t="shared" si="13"/>
        <v>-1</v>
      </c>
      <c r="G440" s="165">
        <f t="shared" si="12"/>
        <v>1.0049261083743843</v>
      </c>
    </row>
    <row r="441" spans="1:7" s="6" customFormat="1" x14ac:dyDescent="0.2">
      <c r="A441" s="33"/>
      <c r="B441" s="5">
        <v>5532</v>
      </c>
      <c r="C441" s="49" t="s">
        <v>93</v>
      </c>
      <c r="D441" s="113">
        <v>0</v>
      </c>
      <c r="E441" s="124">
        <v>74.95</v>
      </c>
      <c r="F441" s="168">
        <f t="shared" si="13"/>
        <v>-74.95</v>
      </c>
      <c r="G441" s="165"/>
    </row>
    <row r="442" spans="1:7" s="6" customFormat="1" x14ac:dyDescent="0.2">
      <c r="A442" s="33"/>
      <c r="B442" s="22">
        <v>60</v>
      </c>
      <c r="C442" s="51" t="s">
        <v>90</v>
      </c>
      <c r="D442" s="114">
        <f>SUM(D443)</f>
        <v>47</v>
      </c>
      <c r="E442" s="139">
        <f>SUM(E443)</f>
        <v>46.5</v>
      </c>
      <c r="F442" s="163">
        <f t="shared" si="13"/>
        <v>0.5</v>
      </c>
      <c r="G442" s="179">
        <f t="shared" si="12"/>
        <v>0.98936170212765961</v>
      </c>
    </row>
    <row r="443" spans="1:7" s="6" customFormat="1" x14ac:dyDescent="0.2">
      <c r="A443" s="33"/>
      <c r="B443" s="20">
        <v>601</v>
      </c>
      <c r="C443" s="54" t="s">
        <v>233</v>
      </c>
      <c r="D443" s="113">
        <v>47</v>
      </c>
      <c r="E443" s="124">
        <v>46.5</v>
      </c>
      <c r="F443" s="168">
        <f t="shared" si="13"/>
        <v>0.5</v>
      </c>
      <c r="G443" s="165">
        <f t="shared" si="12"/>
        <v>0.98936170212765961</v>
      </c>
    </row>
    <row r="444" spans="1:7" s="6" customFormat="1" x14ac:dyDescent="0.2">
      <c r="A444" s="33" t="s">
        <v>71</v>
      </c>
      <c r="B444" s="7" t="s">
        <v>134</v>
      </c>
      <c r="C444" s="72"/>
      <c r="D444" s="114">
        <f>SUM(D445+D446+D450+D460+D462)</f>
        <v>191718</v>
      </c>
      <c r="E444" s="187">
        <f>SUM(E445+E446+E450+E460+E462)</f>
        <v>176600.7</v>
      </c>
      <c r="F444" s="163">
        <f t="shared" si="13"/>
        <v>15117.299999999988</v>
      </c>
      <c r="G444" s="179">
        <f t="shared" si="12"/>
        <v>0.92114824899070513</v>
      </c>
    </row>
    <row r="445" spans="1:7" s="6" customFormat="1" x14ac:dyDescent="0.2">
      <c r="A445" s="33"/>
      <c r="B445" s="24">
        <v>452</v>
      </c>
      <c r="C445" s="69" t="s">
        <v>153</v>
      </c>
      <c r="D445" s="114">
        <v>136</v>
      </c>
      <c r="E445" s="126">
        <v>138</v>
      </c>
      <c r="F445" s="163">
        <f t="shared" si="13"/>
        <v>-2</v>
      </c>
      <c r="G445" s="179">
        <f t="shared" si="12"/>
        <v>1.0147058823529411</v>
      </c>
    </row>
    <row r="446" spans="1:7" s="6" customFormat="1" x14ac:dyDescent="0.2">
      <c r="A446" s="33"/>
      <c r="B446" s="7">
        <v>50</v>
      </c>
      <c r="C446" s="50" t="s">
        <v>23</v>
      </c>
      <c r="D446" s="114">
        <f>SUM(D447+D449)</f>
        <v>160315</v>
      </c>
      <c r="E446" s="139">
        <f>SUM(E447+E449)</f>
        <v>147159.01</v>
      </c>
      <c r="F446" s="163">
        <f t="shared" si="13"/>
        <v>13155.989999999991</v>
      </c>
      <c r="G446" s="179">
        <f t="shared" si="12"/>
        <v>0.91793662476998417</v>
      </c>
    </row>
    <row r="447" spans="1:7" s="6" customFormat="1" x14ac:dyDescent="0.2">
      <c r="A447" s="33"/>
      <c r="B447" s="5">
        <v>500</v>
      </c>
      <c r="C447" s="49" t="s">
        <v>228</v>
      </c>
      <c r="D447" s="113">
        <f>SUM(D448)</f>
        <v>119638</v>
      </c>
      <c r="E447" s="149">
        <f>SUM(E448)</f>
        <v>109559.03999999999</v>
      </c>
      <c r="F447" s="168">
        <f t="shared" si="13"/>
        <v>10078.960000000006</v>
      </c>
      <c r="G447" s="165">
        <f t="shared" si="12"/>
        <v>0.91575452615389752</v>
      </c>
    </row>
    <row r="448" spans="1:7" s="6" customFormat="1" x14ac:dyDescent="0.2">
      <c r="A448" s="33"/>
      <c r="B448" s="5">
        <v>5002</v>
      </c>
      <c r="C448" s="49" t="s">
        <v>236</v>
      </c>
      <c r="D448" s="113">
        <v>119638</v>
      </c>
      <c r="E448" s="124">
        <v>109559.03999999999</v>
      </c>
      <c r="F448" s="168">
        <f t="shared" si="13"/>
        <v>10078.960000000006</v>
      </c>
      <c r="G448" s="165">
        <f t="shared" si="12"/>
        <v>0.91575452615389752</v>
      </c>
    </row>
    <row r="449" spans="1:7" s="6" customFormat="1" x14ac:dyDescent="0.2">
      <c r="A449" s="33"/>
      <c r="B449" s="5">
        <v>506</v>
      </c>
      <c r="C449" s="49" t="s">
        <v>229</v>
      </c>
      <c r="D449" s="113">
        <v>40677</v>
      </c>
      <c r="E449" s="124">
        <v>37599.97</v>
      </c>
      <c r="F449" s="168">
        <f t="shared" si="13"/>
        <v>3077.0299999999988</v>
      </c>
      <c r="G449" s="165">
        <f t="shared" si="12"/>
        <v>0.92435454925387817</v>
      </c>
    </row>
    <row r="450" spans="1:7" s="6" customFormat="1" x14ac:dyDescent="0.2">
      <c r="A450" s="33"/>
      <c r="B450" s="7">
        <v>55</v>
      </c>
      <c r="C450" s="50" t="s">
        <v>24</v>
      </c>
      <c r="D450" s="114">
        <f>SUM(D451:D459)</f>
        <v>24031</v>
      </c>
      <c r="E450" s="139">
        <f>SUM(E451:E459)</f>
        <v>22056.84</v>
      </c>
      <c r="F450" s="163">
        <f t="shared" si="13"/>
        <v>1974.1599999999999</v>
      </c>
      <c r="G450" s="179">
        <f t="shared" ref="G450:G537" si="14">SUM(E450/D450)</f>
        <v>0.91784944446756278</v>
      </c>
    </row>
    <row r="451" spans="1:7" s="6" customFormat="1" x14ac:dyDescent="0.2">
      <c r="A451" s="33"/>
      <c r="B451" s="5">
        <v>5500</v>
      </c>
      <c r="C451" s="49" t="s">
        <v>25</v>
      </c>
      <c r="D451" s="113">
        <v>1173</v>
      </c>
      <c r="E451" s="124">
        <v>1286.31</v>
      </c>
      <c r="F451" s="168">
        <f t="shared" si="13"/>
        <v>-113.30999999999995</v>
      </c>
      <c r="G451" s="165">
        <f t="shared" si="14"/>
        <v>1.0965984654731458</v>
      </c>
    </row>
    <row r="452" spans="1:7" s="6" customFormat="1" x14ac:dyDescent="0.2">
      <c r="A452" s="33"/>
      <c r="B452" s="5">
        <v>5503</v>
      </c>
      <c r="C452" s="49" t="s">
        <v>26</v>
      </c>
      <c r="D452" s="113">
        <v>40</v>
      </c>
      <c r="E452" s="124">
        <v>40</v>
      </c>
      <c r="F452" s="168">
        <f t="shared" si="13"/>
        <v>0</v>
      </c>
      <c r="G452" s="165">
        <f t="shared" si="14"/>
        <v>1</v>
      </c>
    </row>
    <row r="453" spans="1:7" s="6" customFormat="1" x14ac:dyDescent="0.2">
      <c r="A453" s="33"/>
      <c r="B453" s="5">
        <v>5511</v>
      </c>
      <c r="C453" s="49" t="s">
        <v>230</v>
      </c>
      <c r="D453" s="113">
        <v>8170</v>
      </c>
      <c r="E453" s="124">
        <v>8521.77</v>
      </c>
      <c r="F453" s="168">
        <f t="shared" si="13"/>
        <v>-351.77000000000044</v>
      </c>
      <c r="G453" s="165">
        <f t="shared" si="14"/>
        <v>1.0430563035495717</v>
      </c>
    </row>
    <row r="454" spans="1:7" s="6" customFormat="1" x14ac:dyDescent="0.2">
      <c r="A454" s="33"/>
      <c r="B454" s="5">
        <v>5514</v>
      </c>
      <c r="C454" s="49" t="s">
        <v>231</v>
      </c>
      <c r="D454" s="113">
        <v>300</v>
      </c>
      <c r="E454" s="124">
        <v>220.83</v>
      </c>
      <c r="F454" s="168">
        <f t="shared" ref="F454:F542" si="15">SUM(D454-E454)</f>
        <v>79.169999999999987</v>
      </c>
      <c r="G454" s="165">
        <f t="shared" si="14"/>
        <v>0.73610000000000009</v>
      </c>
    </row>
    <row r="455" spans="1:7" s="6" customFormat="1" x14ac:dyDescent="0.2">
      <c r="A455" s="33"/>
      <c r="B455" s="5">
        <v>5515</v>
      </c>
      <c r="C455" s="49" t="s">
        <v>29</v>
      </c>
      <c r="D455" s="113">
        <v>393</v>
      </c>
      <c r="E455" s="124">
        <v>350.93</v>
      </c>
      <c r="F455" s="168">
        <f t="shared" si="15"/>
        <v>42.069999999999993</v>
      </c>
      <c r="G455" s="165">
        <f t="shared" si="14"/>
        <v>0.89295165394402032</v>
      </c>
    </row>
    <row r="456" spans="1:7" s="6" customFormat="1" x14ac:dyDescent="0.2">
      <c r="A456" s="33"/>
      <c r="B456" s="5">
        <v>5522</v>
      </c>
      <c r="C456" s="49" t="s">
        <v>95</v>
      </c>
      <c r="D456" s="113">
        <v>68</v>
      </c>
      <c r="E456" s="124">
        <v>67.7</v>
      </c>
      <c r="F456" s="168">
        <f t="shared" si="15"/>
        <v>0.29999999999999716</v>
      </c>
      <c r="G456" s="165">
        <f t="shared" si="14"/>
        <v>0.99558823529411766</v>
      </c>
    </row>
    <row r="457" spans="1:7" x14ac:dyDescent="0.2">
      <c r="A457" s="35"/>
      <c r="B457" s="5">
        <v>5524</v>
      </c>
      <c r="C457" s="49" t="s">
        <v>31</v>
      </c>
      <c r="D457" s="113">
        <v>13829</v>
      </c>
      <c r="E457" s="124">
        <v>11428.8</v>
      </c>
      <c r="F457" s="168">
        <f t="shared" si="15"/>
        <v>2400.2000000000007</v>
      </c>
      <c r="G457" s="165">
        <f t="shared" si="14"/>
        <v>0.82643719719430175</v>
      </c>
    </row>
    <row r="458" spans="1:7" x14ac:dyDescent="0.2">
      <c r="A458" s="35"/>
      <c r="B458" s="5">
        <v>5539</v>
      </c>
      <c r="C458" s="49" t="s">
        <v>257</v>
      </c>
      <c r="D458" s="113">
        <v>58</v>
      </c>
      <c r="E458" s="124">
        <v>58.5</v>
      </c>
      <c r="F458" s="168">
        <f t="shared" si="15"/>
        <v>-0.5</v>
      </c>
      <c r="G458" s="165">
        <f t="shared" si="14"/>
        <v>1.0086206896551724</v>
      </c>
    </row>
    <row r="459" spans="1:7" x14ac:dyDescent="0.2">
      <c r="A459" s="35"/>
      <c r="B459" s="5">
        <v>5540</v>
      </c>
      <c r="C459" s="49" t="s">
        <v>252</v>
      </c>
      <c r="D459" s="113">
        <v>0</v>
      </c>
      <c r="E459" s="192">
        <v>82</v>
      </c>
      <c r="F459" s="168">
        <f t="shared" si="15"/>
        <v>-82</v>
      </c>
      <c r="G459" s="165"/>
    </row>
    <row r="460" spans="1:7" x14ac:dyDescent="0.2">
      <c r="A460" s="35"/>
      <c r="B460" s="22">
        <v>60</v>
      </c>
      <c r="C460" s="51" t="s">
        <v>90</v>
      </c>
      <c r="D460" s="114">
        <f>SUM(D461)</f>
        <v>0</v>
      </c>
      <c r="E460" s="187">
        <f>SUM(E461)</f>
        <v>10.85</v>
      </c>
      <c r="F460" s="163">
        <f t="shared" si="15"/>
        <v>-10.85</v>
      </c>
      <c r="G460" s="165"/>
    </row>
    <row r="461" spans="1:7" x14ac:dyDescent="0.2">
      <c r="A461" s="35"/>
      <c r="B461" s="20">
        <v>608</v>
      </c>
      <c r="C461" s="54" t="s">
        <v>154</v>
      </c>
      <c r="D461" s="113">
        <v>0</v>
      </c>
      <c r="E461" s="124">
        <v>10.85</v>
      </c>
      <c r="F461" s="168">
        <f t="shared" si="15"/>
        <v>-10.85</v>
      </c>
      <c r="G461" s="165"/>
    </row>
    <row r="462" spans="1:7" x14ac:dyDescent="0.2">
      <c r="A462" s="35"/>
      <c r="B462" s="7">
        <v>15</v>
      </c>
      <c r="C462" s="50" t="s">
        <v>283</v>
      </c>
      <c r="D462" s="114">
        <f>SUM(D463)</f>
        <v>7236</v>
      </c>
      <c r="E462" s="139">
        <f>SUM(E463)</f>
        <v>7236</v>
      </c>
      <c r="F462" s="163">
        <f t="shared" si="15"/>
        <v>0</v>
      </c>
      <c r="G462" s="179">
        <f t="shared" si="14"/>
        <v>1</v>
      </c>
    </row>
    <row r="463" spans="1:7" x14ac:dyDescent="0.2">
      <c r="A463" s="35"/>
      <c r="B463" s="5">
        <v>1551</v>
      </c>
      <c r="C463" s="49" t="s">
        <v>255</v>
      </c>
      <c r="D463" s="113">
        <f>SUM(D464)</f>
        <v>7236</v>
      </c>
      <c r="E463" s="149">
        <f>SUM(E464)</f>
        <v>7236</v>
      </c>
      <c r="F463" s="168">
        <f t="shared" si="15"/>
        <v>0</v>
      </c>
      <c r="G463" s="165">
        <f t="shared" si="14"/>
        <v>1</v>
      </c>
    </row>
    <row r="464" spans="1:7" ht="25.5" x14ac:dyDescent="0.2">
      <c r="A464" s="35"/>
      <c r="B464" s="5"/>
      <c r="C464" s="65" t="s">
        <v>335</v>
      </c>
      <c r="D464" s="113">
        <v>7236</v>
      </c>
      <c r="E464" s="124">
        <v>7236</v>
      </c>
      <c r="F464" s="168">
        <f t="shared" si="15"/>
        <v>0</v>
      </c>
      <c r="G464" s="165">
        <f t="shared" si="14"/>
        <v>1</v>
      </c>
    </row>
    <row r="465" spans="1:8" x14ac:dyDescent="0.2">
      <c r="A465" s="33" t="s">
        <v>11</v>
      </c>
      <c r="B465" s="7" t="s">
        <v>442</v>
      </c>
      <c r="C465" s="50"/>
      <c r="D465" s="114">
        <f>SUM(D466+D489+D506)</f>
        <v>57049</v>
      </c>
      <c r="E465" s="139">
        <f>SUM(E466+E489+E506)</f>
        <v>41183.630000000005</v>
      </c>
      <c r="F465" s="163">
        <f t="shared" si="15"/>
        <v>15865.369999999995</v>
      </c>
      <c r="G465" s="179">
        <f>SUM(E465/D465)</f>
        <v>0.72189924450910625</v>
      </c>
    </row>
    <row r="466" spans="1:8" s="6" customFormat="1" x14ac:dyDescent="0.2">
      <c r="A466" s="33" t="s">
        <v>11</v>
      </c>
      <c r="B466" s="9" t="s">
        <v>0</v>
      </c>
      <c r="C466" s="74"/>
      <c r="D466" s="114">
        <f>SUM(D467+D468+D474+D485)</f>
        <v>44532</v>
      </c>
      <c r="E466" s="139">
        <f>SUM(E467+E468+E474+E485)</f>
        <v>28516.29</v>
      </c>
      <c r="F466" s="163">
        <f t="shared" si="15"/>
        <v>16015.71</v>
      </c>
      <c r="G466" s="179">
        <f>SUM(E466/D466)</f>
        <v>0.64035502559956892</v>
      </c>
      <c r="H466" s="221"/>
    </row>
    <row r="467" spans="1:8" s="6" customFormat="1" x14ac:dyDescent="0.2">
      <c r="A467" s="33"/>
      <c r="B467" s="24">
        <v>452</v>
      </c>
      <c r="C467" s="69" t="s">
        <v>153</v>
      </c>
      <c r="D467" s="114">
        <v>150</v>
      </c>
      <c r="E467" s="126">
        <v>150</v>
      </c>
      <c r="F467" s="163">
        <f t="shared" si="15"/>
        <v>0</v>
      </c>
      <c r="G467" s="179">
        <f t="shared" si="14"/>
        <v>1</v>
      </c>
    </row>
    <row r="468" spans="1:8" s="6" customFormat="1" x14ac:dyDescent="0.2">
      <c r="A468" s="33"/>
      <c r="B468" s="7">
        <v>50</v>
      </c>
      <c r="C468" s="50" t="s">
        <v>23</v>
      </c>
      <c r="D468" s="114">
        <f>SUM(D469+D472+D473)</f>
        <v>30930</v>
      </c>
      <c r="E468" s="139">
        <f>SUM(E469+E472+E473)</f>
        <v>24974.63</v>
      </c>
      <c r="F468" s="163">
        <f t="shared" si="15"/>
        <v>5955.369999999999</v>
      </c>
      <c r="G468" s="179">
        <f>SUM(E468/D468)</f>
        <v>0.80745651471063695</v>
      </c>
    </row>
    <row r="469" spans="1:8" s="6" customFormat="1" x14ac:dyDescent="0.2">
      <c r="A469" s="33"/>
      <c r="B469" s="5">
        <v>500</v>
      </c>
      <c r="C469" s="49" t="s">
        <v>228</v>
      </c>
      <c r="D469" s="113">
        <f>SUM(D470:D471)</f>
        <v>22140</v>
      </c>
      <c r="E469" s="149">
        <f>SUM(E470:E471)</f>
        <v>17877.060000000001</v>
      </c>
      <c r="F469" s="168">
        <f t="shared" si="15"/>
        <v>4262.9399999999987</v>
      </c>
      <c r="G469" s="165">
        <f t="shared" si="14"/>
        <v>0.80745528455284554</v>
      </c>
    </row>
    <row r="470" spans="1:8" s="6" customFormat="1" x14ac:dyDescent="0.2">
      <c r="A470" s="33"/>
      <c r="B470" s="5">
        <v>5002</v>
      </c>
      <c r="C470" s="49" t="s">
        <v>236</v>
      </c>
      <c r="D470" s="113">
        <v>22140</v>
      </c>
      <c r="E470" s="124">
        <v>17847.060000000001</v>
      </c>
      <c r="F470" s="168">
        <f t="shared" si="15"/>
        <v>4292.9399999999987</v>
      </c>
      <c r="G470" s="165">
        <f t="shared" si="14"/>
        <v>0.80610027100271009</v>
      </c>
    </row>
    <row r="471" spans="1:8" s="6" customFormat="1" x14ac:dyDescent="0.2">
      <c r="A471" s="33"/>
      <c r="B471" s="5">
        <v>5005</v>
      </c>
      <c r="C471" s="49" t="s">
        <v>282</v>
      </c>
      <c r="D471" s="113">
        <v>0</v>
      </c>
      <c r="E471" s="124">
        <v>30</v>
      </c>
      <c r="F471" s="168">
        <f t="shared" si="15"/>
        <v>-30</v>
      </c>
      <c r="G471" s="165"/>
    </row>
    <row r="472" spans="1:8" s="6" customFormat="1" x14ac:dyDescent="0.2">
      <c r="A472" s="33"/>
      <c r="B472" s="5">
        <v>505</v>
      </c>
      <c r="C472" s="49" t="s">
        <v>94</v>
      </c>
      <c r="D472" s="113">
        <v>750</v>
      </c>
      <c r="E472" s="124">
        <v>687.59</v>
      </c>
      <c r="F472" s="168">
        <f t="shared" si="15"/>
        <v>62.409999999999968</v>
      </c>
      <c r="G472" s="165">
        <f t="shared" si="14"/>
        <v>0.91678666666666675</v>
      </c>
    </row>
    <row r="473" spans="1:8" s="6" customFormat="1" x14ac:dyDescent="0.2">
      <c r="A473" s="33"/>
      <c r="B473" s="5">
        <v>506</v>
      </c>
      <c r="C473" s="49" t="s">
        <v>229</v>
      </c>
      <c r="D473" s="113">
        <v>8040</v>
      </c>
      <c r="E473" s="124">
        <v>6409.98</v>
      </c>
      <c r="F473" s="168">
        <f t="shared" si="15"/>
        <v>1630.0200000000004</v>
      </c>
      <c r="G473" s="165">
        <f t="shared" si="14"/>
        <v>0.79726119402985074</v>
      </c>
    </row>
    <row r="474" spans="1:8" s="6" customFormat="1" x14ac:dyDescent="0.2">
      <c r="A474" s="33"/>
      <c r="B474" s="7">
        <v>55</v>
      </c>
      <c r="C474" s="50" t="s">
        <v>24</v>
      </c>
      <c r="D474" s="114">
        <f>SUM(D475:D484)</f>
        <v>5252</v>
      </c>
      <c r="E474" s="139">
        <f>SUM(E475:E484)</f>
        <v>3391.6599999999994</v>
      </c>
      <c r="F474" s="163">
        <f t="shared" si="15"/>
        <v>1860.3400000000006</v>
      </c>
      <c r="G474" s="179">
        <f t="shared" si="14"/>
        <v>0.64578446306169068</v>
      </c>
    </row>
    <row r="475" spans="1:8" s="6" customFormat="1" x14ac:dyDescent="0.2">
      <c r="A475" s="33"/>
      <c r="B475" s="5">
        <v>5500</v>
      </c>
      <c r="C475" s="49" t="s">
        <v>25</v>
      </c>
      <c r="D475" s="113">
        <v>260</v>
      </c>
      <c r="E475" s="124">
        <v>165.32</v>
      </c>
      <c r="F475" s="168">
        <f t="shared" si="15"/>
        <v>94.68</v>
      </c>
      <c r="G475" s="165">
        <f t="shared" si="14"/>
        <v>0.63584615384615384</v>
      </c>
    </row>
    <row r="476" spans="1:8" s="6" customFormat="1" x14ac:dyDescent="0.2">
      <c r="A476" s="33"/>
      <c r="B476" s="5">
        <v>5503</v>
      </c>
      <c r="C476" s="49" t="s">
        <v>26</v>
      </c>
      <c r="D476" s="113">
        <v>50</v>
      </c>
      <c r="E476" s="124">
        <v>35</v>
      </c>
      <c r="F476" s="168">
        <f t="shared" si="15"/>
        <v>15</v>
      </c>
      <c r="G476" s="165">
        <f t="shared" si="14"/>
        <v>0.7</v>
      </c>
    </row>
    <row r="477" spans="1:8" s="6" customFormat="1" x14ac:dyDescent="0.2">
      <c r="A477" s="33"/>
      <c r="B477" s="5">
        <v>5504</v>
      </c>
      <c r="C477" s="49" t="s">
        <v>27</v>
      </c>
      <c r="D477" s="113">
        <v>70</v>
      </c>
      <c r="E477" s="124">
        <v>129.16999999999999</v>
      </c>
      <c r="F477" s="168">
        <f t="shared" si="15"/>
        <v>-59.169999999999987</v>
      </c>
      <c r="G477" s="165">
        <f t="shared" si="14"/>
        <v>1.8452857142857142</v>
      </c>
    </row>
    <row r="478" spans="1:8" s="6" customFormat="1" x14ac:dyDescent="0.2">
      <c r="A478" s="33"/>
      <c r="B478" s="5">
        <v>5511</v>
      </c>
      <c r="C478" s="49" t="s">
        <v>230</v>
      </c>
      <c r="D478" s="113">
        <v>2750</v>
      </c>
      <c r="E478" s="124">
        <v>1517.8</v>
      </c>
      <c r="F478" s="168">
        <f t="shared" si="15"/>
        <v>1232.2</v>
      </c>
      <c r="G478" s="165">
        <f t="shared" si="14"/>
        <v>0.55192727272727271</v>
      </c>
    </row>
    <row r="479" spans="1:8" s="6" customFormat="1" x14ac:dyDescent="0.2">
      <c r="A479" s="33"/>
      <c r="B479" s="5">
        <v>5513</v>
      </c>
      <c r="C479" s="49" t="s">
        <v>28</v>
      </c>
      <c r="D479" s="113">
        <v>300</v>
      </c>
      <c r="E479" s="124">
        <v>500.28</v>
      </c>
      <c r="F479" s="168">
        <f t="shared" si="15"/>
        <v>-200.27999999999997</v>
      </c>
      <c r="G479" s="165">
        <f t="shared" si="14"/>
        <v>1.6676</v>
      </c>
    </row>
    <row r="480" spans="1:8" s="6" customFormat="1" x14ac:dyDescent="0.2">
      <c r="A480" s="33"/>
      <c r="B480" s="5">
        <v>5514</v>
      </c>
      <c r="C480" s="49" t="s">
        <v>231</v>
      </c>
      <c r="D480" s="113">
        <v>1012</v>
      </c>
      <c r="E480" s="124">
        <v>468.31</v>
      </c>
      <c r="F480" s="168">
        <f t="shared" si="15"/>
        <v>543.69000000000005</v>
      </c>
      <c r="G480" s="165">
        <f t="shared" si="14"/>
        <v>0.46275691699604743</v>
      </c>
    </row>
    <row r="481" spans="1:7" s="6" customFormat="1" x14ac:dyDescent="0.2">
      <c r="A481" s="33"/>
      <c r="B481" s="5">
        <v>5515</v>
      </c>
      <c r="C481" s="49" t="s">
        <v>29</v>
      </c>
      <c r="D481" s="113">
        <v>0</v>
      </c>
      <c r="E481" s="124">
        <v>26.17</v>
      </c>
      <c r="F481" s="168">
        <f t="shared" si="15"/>
        <v>-26.17</v>
      </c>
      <c r="G481" s="165"/>
    </row>
    <row r="482" spans="1:7" s="6" customFormat="1" x14ac:dyDescent="0.2">
      <c r="A482" s="33"/>
      <c r="B482" s="5">
        <v>5522</v>
      </c>
      <c r="C482" s="49" t="s">
        <v>95</v>
      </c>
      <c r="D482" s="113">
        <v>10</v>
      </c>
      <c r="E482" s="124">
        <v>0</v>
      </c>
      <c r="F482" s="168">
        <f t="shared" si="15"/>
        <v>10</v>
      </c>
      <c r="G482" s="165">
        <f t="shared" si="14"/>
        <v>0</v>
      </c>
    </row>
    <row r="483" spans="1:7" s="6" customFormat="1" x14ac:dyDescent="0.2">
      <c r="A483" s="33"/>
      <c r="B483" s="5">
        <v>5525</v>
      </c>
      <c r="C483" s="49" t="s">
        <v>46</v>
      </c>
      <c r="D483" s="113">
        <v>600</v>
      </c>
      <c r="E483" s="124">
        <v>498.91</v>
      </c>
      <c r="F483" s="168">
        <f t="shared" si="15"/>
        <v>101.08999999999997</v>
      </c>
      <c r="G483" s="165">
        <f t="shared" si="14"/>
        <v>0.83151666666666668</v>
      </c>
    </row>
    <row r="484" spans="1:7" s="6" customFormat="1" x14ac:dyDescent="0.2">
      <c r="A484" s="33"/>
      <c r="B484" s="5">
        <v>5540</v>
      </c>
      <c r="C484" s="49" t="s">
        <v>252</v>
      </c>
      <c r="D484" s="113">
        <v>200</v>
      </c>
      <c r="E484" s="124">
        <v>50.7</v>
      </c>
      <c r="F484" s="168">
        <f t="shared" si="15"/>
        <v>149.30000000000001</v>
      </c>
      <c r="G484" s="165">
        <f t="shared" si="14"/>
        <v>0.2535</v>
      </c>
    </row>
    <row r="485" spans="1:7" s="6" customFormat="1" x14ac:dyDescent="0.2">
      <c r="A485" s="33"/>
      <c r="B485" s="7">
        <v>15</v>
      </c>
      <c r="C485" s="50" t="s">
        <v>283</v>
      </c>
      <c r="D485" s="114">
        <f>SUM(D486)</f>
        <v>8200</v>
      </c>
      <c r="E485" s="139">
        <f>SUM(E486)</f>
        <v>0</v>
      </c>
      <c r="F485" s="163">
        <f t="shared" si="15"/>
        <v>8200</v>
      </c>
      <c r="G485" s="179">
        <f t="shared" si="14"/>
        <v>0</v>
      </c>
    </row>
    <row r="486" spans="1:7" s="6" customFormat="1" x14ac:dyDescent="0.2">
      <c r="A486" s="33"/>
      <c r="B486" s="5">
        <v>1551</v>
      </c>
      <c r="C486" s="49" t="s">
        <v>255</v>
      </c>
      <c r="D486" s="113">
        <f>SUM(D487:D488)</f>
        <v>8200</v>
      </c>
      <c r="E486" s="149">
        <f>SUM(E487:E488)</f>
        <v>0</v>
      </c>
      <c r="F486" s="168">
        <f t="shared" si="15"/>
        <v>8200</v>
      </c>
      <c r="G486" s="165">
        <f t="shared" si="14"/>
        <v>0</v>
      </c>
    </row>
    <row r="487" spans="1:7" s="6" customFormat="1" ht="25.5" x14ac:dyDescent="0.2">
      <c r="A487" s="33"/>
      <c r="B487" s="5"/>
      <c r="C487" s="65" t="s">
        <v>336</v>
      </c>
      <c r="D487" s="113">
        <v>4200</v>
      </c>
      <c r="E487" s="124">
        <v>0</v>
      </c>
      <c r="F487" s="168">
        <f t="shared" si="15"/>
        <v>4200</v>
      </c>
      <c r="G487" s="165">
        <f t="shared" si="14"/>
        <v>0</v>
      </c>
    </row>
    <row r="488" spans="1:7" s="6" customFormat="1" ht="25.5" x14ac:dyDescent="0.2">
      <c r="A488" s="33"/>
      <c r="B488" s="5"/>
      <c r="C488" s="65" t="s">
        <v>337</v>
      </c>
      <c r="D488" s="113">
        <v>4000</v>
      </c>
      <c r="E488" s="124">
        <v>0</v>
      </c>
      <c r="F488" s="168">
        <f t="shared" si="15"/>
        <v>4000</v>
      </c>
      <c r="G488" s="165">
        <f t="shared" si="14"/>
        <v>0</v>
      </c>
    </row>
    <row r="489" spans="1:7" s="6" customFormat="1" x14ac:dyDescent="0.2">
      <c r="A489" s="33" t="s">
        <v>11</v>
      </c>
      <c r="B489" s="9" t="s">
        <v>406</v>
      </c>
      <c r="C489" s="74"/>
      <c r="D489" s="91">
        <f>SUM(D490+D493+D496+D502)</f>
        <v>11077</v>
      </c>
      <c r="E489" s="126">
        <f>SUM(E490+E493+E496+E502)</f>
        <v>11257.34</v>
      </c>
      <c r="F489" s="163">
        <f t="shared" si="15"/>
        <v>-180.34000000000015</v>
      </c>
      <c r="G489" s="179">
        <f t="shared" si="14"/>
        <v>1.0162805813848514</v>
      </c>
    </row>
    <row r="490" spans="1:7" s="6" customFormat="1" x14ac:dyDescent="0.2">
      <c r="A490" s="33"/>
      <c r="B490" s="7">
        <v>50</v>
      </c>
      <c r="C490" s="50" t="s">
        <v>23</v>
      </c>
      <c r="D490" s="154">
        <f>SUM(D491+D492)</f>
        <v>0</v>
      </c>
      <c r="E490" s="191">
        <f>SUM(E491+E492)</f>
        <v>89.87</v>
      </c>
      <c r="F490" s="163">
        <f t="shared" si="15"/>
        <v>-89.87</v>
      </c>
      <c r="G490" s="165"/>
    </row>
    <row r="491" spans="1:7" s="6" customFormat="1" x14ac:dyDescent="0.2">
      <c r="A491" s="33"/>
      <c r="B491" s="5">
        <v>505</v>
      </c>
      <c r="C491" s="49" t="s">
        <v>94</v>
      </c>
      <c r="D491" s="153">
        <v>0</v>
      </c>
      <c r="E491" s="124">
        <v>44.05</v>
      </c>
      <c r="F491" s="168">
        <f t="shared" si="15"/>
        <v>-44.05</v>
      </c>
      <c r="G491" s="165"/>
    </row>
    <row r="492" spans="1:7" s="6" customFormat="1" x14ac:dyDescent="0.2">
      <c r="A492" s="33"/>
      <c r="B492" s="5">
        <v>506</v>
      </c>
      <c r="C492" s="49" t="s">
        <v>229</v>
      </c>
      <c r="D492" s="153">
        <v>0</v>
      </c>
      <c r="E492" s="124">
        <v>45.82</v>
      </c>
      <c r="F492" s="168">
        <f t="shared" si="15"/>
        <v>-45.82</v>
      </c>
      <c r="G492" s="165"/>
    </row>
    <row r="493" spans="1:7" s="6" customFormat="1" x14ac:dyDescent="0.2">
      <c r="A493" s="33"/>
      <c r="B493" s="7">
        <v>55</v>
      </c>
      <c r="C493" s="50" t="s">
        <v>24</v>
      </c>
      <c r="D493" s="154">
        <f>SUM(D494)</f>
        <v>6254</v>
      </c>
      <c r="E493" s="191">
        <f>SUM(E494)</f>
        <v>6163.55</v>
      </c>
      <c r="F493" s="163">
        <f t="shared" si="15"/>
        <v>90.449999999999818</v>
      </c>
      <c r="G493" s="179">
        <f t="shared" si="14"/>
        <v>0.98553725615606014</v>
      </c>
    </row>
    <row r="494" spans="1:7" s="6" customFormat="1" x14ac:dyDescent="0.2">
      <c r="A494" s="33"/>
      <c r="B494" s="5">
        <v>5525</v>
      </c>
      <c r="C494" s="49" t="s">
        <v>46</v>
      </c>
      <c r="D494" s="153">
        <v>6254</v>
      </c>
      <c r="E494" s="192">
        <v>6163.55</v>
      </c>
      <c r="F494" s="168">
        <f t="shared" si="15"/>
        <v>90.449999999999818</v>
      </c>
      <c r="G494" s="165">
        <f t="shared" si="14"/>
        <v>0.98553725615606014</v>
      </c>
    </row>
    <row r="495" spans="1:7" s="6" customFormat="1" ht="38.25" x14ac:dyDescent="0.2">
      <c r="A495" s="33"/>
      <c r="B495" s="160" t="s">
        <v>457</v>
      </c>
      <c r="C495" s="54" t="s">
        <v>408</v>
      </c>
      <c r="D495" s="92">
        <f>SUM(D490+D493)</f>
        <v>6254</v>
      </c>
      <c r="E495" s="124">
        <f>SUM(E490+E493)</f>
        <v>6253.42</v>
      </c>
      <c r="F495" s="168">
        <f t="shared" si="15"/>
        <v>0.57999999999992724</v>
      </c>
      <c r="G495" s="165">
        <f t="shared" si="14"/>
        <v>0.99990725935401348</v>
      </c>
    </row>
    <row r="496" spans="1:7" s="6" customFormat="1" x14ac:dyDescent="0.2">
      <c r="A496" s="33"/>
      <c r="B496" s="7">
        <v>55</v>
      </c>
      <c r="C496" s="50" t="s">
        <v>24</v>
      </c>
      <c r="D496" s="154">
        <f>SUM(D497)</f>
        <v>3448</v>
      </c>
      <c r="E496" s="191">
        <f>SUM(E497)</f>
        <v>3629.12</v>
      </c>
      <c r="F496" s="163">
        <f t="shared" si="15"/>
        <v>-181.11999999999989</v>
      </c>
      <c r="G496" s="179">
        <f t="shared" si="14"/>
        <v>1.0525290023201856</v>
      </c>
    </row>
    <row r="497" spans="1:7" s="6" customFormat="1" x14ac:dyDescent="0.2">
      <c r="A497" s="33"/>
      <c r="B497" s="5">
        <v>5525</v>
      </c>
      <c r="C497" s="49" t="s">
        <v>46</v>
      </c>
      <c r="D497" s="113">
        <f>SUM(D498:D501)</f>
        <v>3448</v>
      </c>
      <c r="E497" s="186">
        <f>SUM(E498:E501)</f>
        <v>3629.12</v>
      </c>
      <c r="F497" s="168">
        <f t="shared" si="15"/>
        <v>-181.11999999999989</v>
      </c>
      <c r="G497" s="165">
        <f t="shared" si="14"/>
        <v>1.0525290023201856</v>
      </c>
    </row>
    <row r="498" spans="1:7" s="6" customFormat="1" ht="51" x14ac:dyDescent="0.2">
      <c r="A498" s="33"/>
      <c r="B498" s="160"/>
      <c r="C498" s="65" t="s">
        <v>495</v>
      </c>
      <c r="D498" s="113">
        <v>2460</v>
      </c>
      <c r="E498" s="124">
        <v>2941.12</v>
      </c>
      <c r="F498" s="168">
        <f t="shared" si="15"/>
        <v>-481.11999999999989</v>
      </c>
      <c r="G498" s="165">
        <f t="shared" si="14"/>
        <v>1.1955772357723577</v>
      </c>
    </row>
    <row r="499" spans="1:7" s="6" customFormat="1" ht="25.5" x14ac:dyDescent="0.2">
      <c r="A499" s="33"/>
      <c r="B499" s="160"/>
      <c r="C499" s="65" t="s">
        <v>546</v>
      </c>
      <c r="D499" s="113">
        <v>450</v>
      </c>
      <c r="E499" s="124">
        <v>150</v>
      </c>
      <c r="F499" s="168">
        <f t="shared" si="15"/>
        <v>300</v>
      </c>
      <c r="G499" s="165">
        <f t="shared" si="14"/>
        <v>0.33333333333333331</v>
      </c>
    </row>
    <row r="500" spans="1:7" s="6" customFormat="1" ht="25.5" x14ac:dyDescent="0.2">
      <c r="A500" s="33"/>
      <c r="B500" s="160" t="s">
        <v>573</v>
      </c>
      <c r="C500" s="65" t="s">
        <v>571</v>
      </c>
      <c r="D500" s="113">
        <v>338</v>
      </c>
      <c r="E500" s="124">
        <v>338</v>
      </c>
      <c r="F500" s="168">
        <f t="shared" si="15"/>
        <v>0</v>
      </c>
      <c r="G500" s="165">
        <f t="shared" si="14"/>
        <v>1</v>
      </c>
    </row>
    <row r="501" spans="1:7" s="6" customFormat="1" ht="38.25" x14ac:dyDescent="0.2">
      <c r="A501" s="33"/>
      <c r="B501" s="160" t="s">
        <v>574</v>
      </c>
      <c r="C501" s="65" t="s">
        <v>572</v>
      </c>
      <c r="D501" s="113">
        <v>200</v>
      </c>
      <c r="E501" s="124">
        <v>200</v>
      </c>
      <c r="F501" s="168">
        <f t="shared" si="15"/>
        <v>0</v>
      </c>
      <c r="G501" s="165">
        <f t="shared" si="14"/>
        <v>1</v>
      </c>
    </row>
    <row r="502" spans="1:7" s="6" customFormat="1" x14ac:dyDescent="0.2">
      <c r="A502" s="33"/>
      <c r="B502" s="7">
        <v>55</v>
      </c>
      <c r="C502" s="50" t="s">
        <v>24</v>
      </c>
      <c r="D502" s="91">
        <f>SUM(D503:D504)</f>
        <v>1375</v>
      </c>
      <c r="E502" s="126">
        <f>SUM(E503:E504)</f>
        <v>1374.8</v>
      </c>
      <c r="F502" s="163">
        <f t="shared" si="15"/>
        <v>0.20000000000004547</v>
      </c>
      <c r="G502" s="179">
        <f t="shared" si="14"/>
        <v>0.99985454545454544</v>
      </c>
    </row>
    <row r="503" spans="1:7" x14ac:dyDescent="0.2">
      <c r="A503" s="35"/>
      <c r="B503" s="5">
        <v>5515</v>
      </c>
      <c r="C503" s="49" t="s">
        <v>29</v>
      </c>
      <c r="D503" s="113">
        <v>715</v>
      </c>
      <c r="E503" s="124">
        <v>255</v>
      </c>
      <c r="F503" s="168">
        <f t="shared" si="15"/>
        <v>460</v>
      </c>
      <c r="G503" s="165">
        <f t="shared" si="14"/>
        <v>0.35664335664335667</v>
      </c>
    </row>
    <row r="504" spans="1:7" s="6" customFormat="1" x14ac:dyDescent="0.2">
      <c r="A504" s="33"/>
      <c r="B504" s="5">
        <v>5525</v>
      </c>
      <c r="C504" s="49" t="s">
        <v>46</v>
      </c>
      <c r="D504" s="113">
        <v>660</v>
      </c>
      <c r="E504" s="124">
        <v>1119.8</v>
      </c>
      <c r="F504" s="168">
        <f t="shared" si="15"/>
        <v>-459.79999999999995</v>
      </c>
      <c r="G504" s="165">
        <f t="shared" si="14"/>
        <v>1.6966666666666665</v>
      </c>
    </row>
    <row r="505" spans="1:7" s="6" customFormat="1" ht="25.5" x14ac:dyDescent="0.2">
      <c r="A505" s="33"/>
      <c r="B505" s="160"/>
      <c r="C505" s="65" t="s">
        <v>547</v>
      </c>
      <c r="D505" s="92">
        <f>SUM(D503:D504)</f>
        <v>1375</v>
      </c>
      <c r="E505" s="124">
        <f>SUM(E503:E504)</f>
        <v>1374.8</v>
      </c>
      <c r="F505" s="168">
        <f t="shared" si="15"/>
        <v>0.20000000000004547</v>
      </c>
      <c r="G505" s="165">
        <f t="shared" si="14"/>
        <v>0.99985454545454544</v>
      </c>
    </row>
    <row r="506" spans="1:7" x14ac:dyDescent="0.2">
      <c r="A506" s="33" t="s">
        <v>11</v>
      </c>
      <c r="B506" s="9" t="s">
        <v>199</v>
      </c>
      <c r="C506" s="74"/>
      <c r="D506" s="114">
        <f>SUM(D507)</f>
        <v>1440</v>
      </c>
      <c r="E506" s="139">
        <f>SUM(E507)</f>
        <v>1410</v>
      </c>
      <c r="F506" s="163">
        <f t="shared" si="15"/>
        <v>30</v>
      </c>
      <c r="G506" s="179">
        <f t="shared" si="14"/>
        <v>0.97916666666666663</v>
      </c>
    </row>
    <row r="507" spans="1:7" s="6" customFormat="1" x14ac:dyDescent="0.2">
      <c r="A507" s="33"/>
      <c r="B507" s="7">
        <v>55</v>
      </c>
      <c r="C507" s="50" t="s">
        <v>24</v>
      </c>
      <c r="D507" s="114">
        <f>SUM(D508:D508)</f>
        <v>1440</v>
      </c>
      <c r="E507" s="139">
        <f>SUM(E508:E508)</f>
        <v>1410</v>
      </c>
      <c r="F507" s="163">
        <f t="shared" si="15"/>
        <v>30</v>
      </c>
      <c r="G507" s="179">
        <f t="shared" si="14"/>
        <v>0.97916666666666663</v>
      </c>
    </row>
    <row r="508" spans="1:7" s="6" customFormat="1" x14ac:dyDescent="0.2">
      <c r="A508" s="33"/>
      <c r="B508" s="5">
        <v>5525</v>
      </c>
      <c r="C508" s="49" t="s">
        <v>46</v>
      </c>
      <c r="D508" s="113">
        <v>1440</v>
      </c>
      <c r="E508" s="124">
        <v>1410</v>
      </c>
      <c r="F508" s="168">
        <f t="shared" si="15"/>
        <v>30</v>
      </c>
      <c r="G508" s="165">
        <f t="shared" si="14"/>
        <v>0.97916666666666663</v>
      </c>
    </row>
    <row r="509" spans="1:7" s="6" customFormat="1" x14ac:dyDescent="0.2">
      <c r="A509" s="33" t="s">
        <v>72</v>
      </c>
      <c r="B509" s="7" t="s">
        <v>465</v>
      </c>
      <c r="C509" s="49"/>
      <c r="D509" s="114">
        <f>SUM(D510+D517)</f>
        <v>37455</v>
      </c>
      <c r="E509" s="187">
        <f>SUM(E510+E517)</f>
        <v>22133.050000000003</v>
      </c>
      <c r="F509" s="163">
        <f t="shared" si="15"/>
        <v>15321.949999999997</v>
      </c>
      <c r="G509" s="179">
        <f t="shared" si="14"/>
        <v>0.59092377519690298</v>
      </c>
    </row>
    <row r="510" spans="1:7" s="8" customFormat="1" x14ac:dyDescent="0.2">
      <c r="A510" s="33" t="s">
        <v>72</v>
      </c>
      <c r="B510" s="7" t="s">
        <v>200</v>
      </c>
      <c r="C510" s="72"/>
      <c r="D510" s="114">
        <f>SUM(D511+D515)</f>
        <v>9171</v>
      </c>
      <c r="E510" s="139">
        <f>SUM(E511+E515)</f>
        <v>8181.4400000000005</v>
      </c>
      <c r="F510" s="163">
        <f t="shared" si="15"/>
        <v>989.55999999999949</v>
      </c>
      <c r="G510" s="179">
        <f t="shared" si="14"/>
        <v>0.89209900774179485</v>
      </c>
    </row>
    <row r="511" spans="1:7" s="6" customFormat="1" x14ac:dyDescent="0.2">
      <c r="A511" s="33"/>
      <c r="B511" s="7">
        <v>50</v>
      </c>
      <c r="C511" s="50" t="s">
        <v>23</v>
      </c>
      <c r="D511" s="114">
        <f>SUM(D512+D514)</f>
        <v>3956</v>
      </c>
      <c r="E511" s="139">
        <f>SUM(E512+E514)</f>
        <v>3593.65</v>
      </c>
      <c r="F511" s="163">
        <f t="shared" si="15"/>
        <v>362.34999999999991</v>
      </c>
      <c r="G511" s="179">
        <f t="shared" si="14"/>
        <v>0.90840495449949443</v>
      </c>
    </row>
    <row r="512" spans="1:7" s="6" customFormat="1" x14ac:dyDescent="0.2">
      <c r="A512" s="33"/>
      <c r="B512" s="5">
        <v>500</v>
      </c>
      <c r="C512" s="49" t="s">
        <v>228</v>
      </c>
      <c r="D512" s="113">
        <f>SUM(D513)</f>
        <v>2952</v>
      </c>
      <c r="E512" s="149">
        <f>SUM(E513)</f>
        <v>2686.23</v>
      </c>
      <c r="F512" s="168">
        <f t="shared" si="15"/>
        <v>265.77</v>
      </c>
      <c r="G512" s="165">
        <f t="shared" si="14"/>
        <v>0.90996951219512201</v>
      </c>
    </row>
    <row r="513" spans="1:7" s="6" customFormat="1" x14ac:dyDescent="0.2">
      <c r="A513" s="33"/>
      <c r="B513" s="5">
        <v>5002</v>
      </c>
      <c r="C513" s="49" t="s">
        <v>236</v>
      </c>
      <c r="D513" s="113">
        <v>2952</v>
      </c>
      <c r="E513" s="124">
        <v>2686.23</v>
      </c>
      <c r="F513" s="168">
        <f t="shared" si="15"/>
        <v>265.77</v>
      </c>
      <c r="G513" s="165">
        <f t="shared" si="14"/>
        <v>0.90996951219512201</v>
      </c>
    </row>
    <row r="514" spans="1:7" s="6" customFormat="1" x14ac:dyDescent="0.2">
      <c r="A514" s="33"/>
      <c r="B514" s="5">
        <v>506</v>
      </c>
      <c r="C514" s="49" t="s">
        <v>229</v>
      </c>
      <c r="D514" s="113">
        <v>1004</v>
      </c>
      <c r="E514" s="124">
        <v>907.42</v>
      </c>
      <c r="F514" s="168">
        <f t="shared" si="15"/>
        <v>96.580000000000041</v>
      </c>
      <c r="G514" s="165">
        <f t="shared" si="14"/>
        <v>0.90380478087649396</v>
      </c>
    </row>
    <row r="515" spans="1:7" s="6" customFormat="1" x14ac:dyDescent="0.2">
      <c r="A515" s="33"/>
      <c r="B515" s="7">
        <v>55</v>
      </c>
      <c r="C515" s="50" t="s">
        <v>24</v>
      </c>
      <c r="D515" s="114">
        <f>SUM(D516)</f>
        <v>5215</v>
      </c>
      <c r="E515" s="139">
        <f>SUM(E516)</f>
        <v>4587.79</v>
      </c>
      <c r="F515" s="163">
        <f t="shared" si="15"/>
        <v>627.21</v>
      </c>
      <c r="G515" s="179">
        <f t="shared" si="14"/>
        <v>0.87972962607861938</v>
      </c>
    </row>
    <row r="516" spans="1:7" s="6" customFormat="1" x14ac:dyDescent="0.2">
      <c r="A516" s="33"/>
      <c r="B516" s="5">
        <v>5511</v>
      </c>
      <c r="C516" s="49" t="s">
        <v>230</v>
      </c>
      <c r="D516" s="113">
        <v>5215</v>
      </c>
      <c r="E516" s="124">
        <v>4587.79</v>
      </c>
      <c r="F516" s="168">
        <f t="shared" si="15"/>
        <v>627.21</v>
      </c>
      <c r="G516" s="165">
        <f t="shared" si="14"/>
        <v>0.87972962607861938</v>
      </c>
    </row>
    <row r="517" spans="1:7" s="6" customFormat="1" x14ac:dyDescent="0.2">
      <c r="A517" s="33" t="s">
        <v>72</v>
      </c>
      <c r="B517" s="7" t="s">
        <v>557</v>
      </c>
      <c r="C517" s="72"/>
      <c r="D517" s="114">
        <f t="shared" ref="D517:E517" si="16">SUM(D518)</f>
        <v>28284</v>
      </c>
      <c r="E517" s="187">
        <f t="shared" si="16"/>
        <v>13951.61</v>
      </c>
      <c r="F517" s="163">
        <f t="shared" si="15"/>
        <v>14332.39</v>
      </c>
      <c r="G517" s="179">
        <f t="shared" si="14"/>
        <v>0.49326863244237029</v>
      </c>
    </row>
    <row r="518" spans="1:7" s="6" customFormat="1" x14ac:dyDescent="0.2">
      <c r="A518" s="210"/>
      <c r="B518" s="7">
        <v>15</v>
      </c>
      <c r="C518" s="50" t="s">
        <v>283</v>
      </c>
      <c r="D518" s="114">
        <f>SUM(D519+D521)</f>
        <v>28284</v>
      </c>
      <c r="E518" s="187">
        <f>SUM(E519+E521)</f>
        <v>13951.61</v>
      </c>
      <c r="F518" s="163">
        <f>SUM(D518-E518)</f>
        <v>14332.39</v>
      </c>
      <c r="G518" s="179">
        <f t="shared" si="14"/>
        <v>0.49326863244237029</v>
      </c>
    </row>
    <row r="519" spans="1:7" s="6" customFormat="1" x14ac:dyDescent="0.2">
      <c r="A519" s="210"/>
      <c r="B519" s="5">
        <v>1551</v>
      </c>
      <c r="C519" s="49" t="s">
        <v>255</v>
      </c>
      <c r="D519" s="113">
        <f>SUM(D520)</f>
        <v>1800</v>
      </c>
      <c r="E519" s="186">
        <f>SUM(E520)</f>
        <v>3735</v>
      </c>
      <c r="F519" s="168">
        <f t="shared" si="15"/>
        <v>-1935</v>
      </c>
      <c r="G519" s="165">
        <f t="shared" si="14"/>
        <v>2.0750000000000002</v>
      </c>
    </row>
    <row r="520" spans="1:7" s="6" customFormat="1" ht="25.5" x14ac:dyDescent="0.2">
      <c r="A520" s="210" t="s">
        <v>529</v>
      </c>
      <c r="B520" s="5"/>
      <c r="C520" s="65" t="s">
        <v>464</v>
      </c>
      <c r="D520" s="113">
        <v>1800</v>
      </c>
      <c r="E520" s="124">
        <v>3735</v>
      </c>
      <c r="F520" s="168">
        <f t="shared" si="15"/>
        <v>-1935</v>
      </c>
      <c r="G520" s="165">
        <f t="shared" si="14"/>
        <v>2.0750000000000002</v>
      </c>
    </row>
    <row r="521" spans="1:7" ht="25.5" x14ac:dyDescent="0.2">
      <c r="A521" s="35"/>
      <c r="B521" s="5">
        <v>1554</v>
      </c>
      <c r="C521" s="54" t="s">
        <v>559</v>
      </c>
      <c r="D521" s="113">
        <f>SUM(D522)</f>
        <v>26484</v>
      </c>
      <c r="E521" s="186">
        <f>SUM(E522)</f>
        <v>10216.61</v>
      </c>
      <c r="F521" s="168">
        <f t="shared" si="15"/>
        <v>16267.39</v>
      </c>
      <c r="G521" s="165">
        <f t="shared" si="14"/>
        <v>0.38576536776921916</v>
      </c>
    </row>
    <row r="522" spans="1:7" s="6" customFormat="1" ht="25.5" x14ac:dyDescent="0.2">
      <c r="A522" s="33"/>
      <c r="B522" s="5"/>
      <c r="C522" s="65" t="s">
        <v>558</v>
      </c>
      <c r="D522" s="113">
        <v>26484</v>
      </c>
      <c r="E522" s="124">
        <v>10216.61</v>
      </c>
      <c r="F522" s="168">
        <f t="shared" si="15"/>
        <v>16267.39</v>
      </c>
      <c r="G522" s="165">
        <f t="shared" si="14"/>
        <v>0.38576536776921916</v>
      </c>
    </row>
    <row r="523" spans="1:7" s="6" customFormat="1" x14ac:dyDescent="0.2">
      <c r="A523" s="33" t="s">
        <v>124</v>
      </c>
      <c r="B523" s="7" t="s">
        <v>201</v>
      </c>
      <c r="C523" s="72"/>
      <c r="D523" s="114">
        <f>SUM(D524)</f>
        <v>85296</v>
      </c>
      <c r="E523" s="139">
        <f>SUM(E524)</f>
        <v>81196</v>
      </c>
      <c r="F523" s="163">
        <f t="shared" si="15"/>
        <v>4100</v>
      </c>
      <c r="G523" s="179">
        <f t="shared" si="14"/>
        <v>0.95193209529169009</v>
      </c>
    </row>
    <row r="524" spans="1:7" s="6" customFormat="1" x14ac:dyDescent="0.2">
      <c r="A524" s="33"/>
      <c r="B524" s="21">
        <v>4500</v>
      </c>
      <c r="C524" s="52" t="s">
        <v>152</v>
      </c>
      <c r="D524" s="114">
        <f>SUM(D563+D572+D573+D575)</f>
        <v>85296</v>
      </c>
      <c r="E524" s="139">
        <f>SUM(E525:E573)</f>
        <v>81196</v>
      </c>
      <c r="F524" s="163">
        <f>SUM(D524-E524)</f>
        <v>4100</v>
      </c>
      <c r="G524" s="179">
        <f t="shared" si="14"/>
        <v>0.95193209529169009</v>
      </c>
    </row>
    <row r="525" spans="1:7" s="6" customFormat="1" ht="25.5" x14ac:dyDescent="0.2">
      <c r="A525" s="33"/>
      <c r="B525" s="21"/>
      <c r="C525" s="53" t="s">
        <v>362</v>
      </c>
      <c r="D525" s="113">
        <v>325</v>
      </c>
      <c r="E525" s="149">
        <v>325</v>
      </c>
      <c r="F525" s="168">
        <f t="shared" si="15"/>
        <v>0</v>
      </c>
      <c r="G525" s="165">
        <f t="shared" si="14"/>
        <v>1</v>
      </c>
    </row>
    <row r="526" spans="1:7" s="6" customFormat="1" x14ac:dyDescent="0.2">
      <c r="A526" s="33"/>
      <c r="B526" s="21"/>
      <c r="C526" s="53" t="s">
        <v>363</v>
      </c>
      <c r="D526" s="113">
        <v>646</v>
      </c>
      <c r="E526" s="127">
        <v>646</v>
      </c>
      <c r="F526" s="168">
        <f t="shared" si="15"/>
        <v>0</v>
      </c>
      <c r="G526" s="165">
        <f t="shared" si="14"/>
        <v>1</v>
      </c>
    </row>
    <row r="527" spans="1:7" s="6" customFormat="1" x14ac:dyDescent="0.2">
      <c r="A527" s="33"/>
      <c r="B527" s="21"/>
      <c r="C527" s="53" t="s">
        <v>364</v>
      </c>
      <c r="D527" s="113">
        <v>300</v>
      </c>
      <c r="E527" s="127">
        <v>300</v>
      </c>
      <c r="F527" s="168">
        <f t="shared" si="15"/>
        <v>0</v>
      </c>
      <c r="G527" s="165">
        <f t="shared" si="14"/>
        <v>1</v>
      </c>
    </row>
    <row r="528" spans="1:7" s="6" customFormat="1" x14ac:dyDescent="0.2">
      <c r="A528" s="33"/>
      <c r="B528" s="21"/>
      <c r="C528" s="53" t="s">
        <v>365</v>
      </c>
      <c r="D528" s="113">
        <v>300</v>
      </c>
      <c r="E528" s="127">
        <v>300</v>
      </c>
      <c r="F528" s="168">
        <f t="shared" si="15"/>
        <v>0</v>
      </c>
      <c r="G528" s="165">
        <f t="shared" si="14"/>
        <v>1</v>
      </c>
    </row>
    <row r="529" spans="1:7" s="6" customFormat="1" x14ac:dyDescent="0.2">
      <c r="A529" s="33"/>
      <c r="B529" s="21"/>
      <c r="C529" s="53" t="s">
        <v>366</v>
      </c>
      <c r="D529" s="113">
        <v>500</v>
      </c>
      <c r="E529" s="127">
        <v>500</v>
      </c>
      <c r="F529" s="168">
        <f t="shared" si="15"/>
        <v>0</v>
      </c>
      <c r="G529" s="165">
        <f t="shared" si="14"/>
        <v>1</v>
      </c>
    </row>
    <row r="530" spans="1:7" s="6" customFormat="1" x14ac:dyDescent="0.2">
      <c r="A530" s="33"/>
      <c r="B530" s="21"/>
      <c r="C530" s="53" t="s">
        <v>367</v>
      </c>
      <c r="D530" s="113">
        <v>692</v>
      </c>
      <c r="E530" s="127">
        <v>692</v>
      </c>
      <c r="F530" s="168">
        <f t="shared" si="15"/>
        <v>0</v>
      </c>
      <c r="G530" s="165">
        <f t="shared" si="14"/>
        <v>1</v>
      </c>
    </row>
    <row r="531" spans="1:7" s="6" customFormat="1" x14ac:dyDescent="0.2">
      <c r="A531" s="33"/>
      <c r="B531" s="21"/>
      <c r="C531" s="53" t="s">
        <v>368</v>
      </c>
      <c r="D531" s="113">
        <v>300</v>
      </c>
      <c r="E531" s="127">
        <v>300</v>
      </c>
      <c r="F531" s="168">
        <f t="shared" si="15"/>
        <v>0</v>
      </c>
      <c r="G531" s="165">
        <f t="shared" si="14"/>
        <v>1</v>
      </c>
    </row>
    <row r="532" spans="1:7" s="6" customFormat="1" x14ac:dyDescent="0.2">
      <c r="A532" s="33"/>
      <c r="B532" s="21"/>
      <c r="C532" s="53" t="s">
        <v>369</v>
      </c>
      <c r="D532" s="113">
        <v>100</v>
      </c>
      <c r="E532" s="127">
        <v>100</v>
      </c>
      <c r="F532" s="168">
        <f t="shared" si="15"/>
        <v>0</v>
      </c>
      <c r="G532" s="165">
        <f t="shared" si="14"/>
        <v>1</v>
      </c>
    </row>
    <row r="533" spans="1:7" s="6" customFormat="1" x14ac:dyDescent="0.2">
      <c r="A533" s="33"/>
      <c r="B533" s="21"/>
      <c r="C533" s="53" t="s">
        <v>370</v>
      </c>
      <c r="D533" s="113">
        <v>200</v>
      </c>
      <c r="E533" s="127">
        <v>200</v>
      </c>
      <c r="F533" s="168">
        <f t="shared" si="15"/>
        <v>0</v>
      </c>
      <c r="G533" s="165">
        <f t="shared" si="14"/>
        <v>1</v>
      </c>
    </row>
    <row r="534" spans="1:7" s="6" customFormat="1" x14ac:dyDescent="0.2">
      <c r="A534" s="33"/>
      <c r="B534" s="21"/>
      <c r="C534" s="53" t="s">
        <v>371</v>
      </c>
      <c r="D534" s="113">
        <v>3240</v>
      </c>
      <c r="E534" s="127">
        <v>2520</v>
      </c>
      <c r="F534" s="168">
        <f t="shared" si="15"/>
        <v>720</v>
      </c>
      <c r="G534" s="165">
        <f t="shared" si="14"/>
        <v>0.77777777777777779</v>
      </c>
    </row>
    <row r="535" spans="1:7" s="6" customFormat="1" x14ac:dyDescent="0.2">
      <c r="A535" s="33"/>
      <c r="B535" s="21"/>
      <c r="C535" s="53" t="s">
        <v>372</v>
      </c>
      <c r="D535" s="113">
        <v>350</v>
      </c>
      <c r="E535" s="127">
        <v>350</v>
      </c>
      <c r="F535" s="168">
        <f t="shared" si="15"/>
        <v>0</v>
      </c>
      <c r="G535" s="165">
        <f t="shared" si="14"/>
        <v>1</v>
      </c>
    </row>
    <row r="536" spans="1:7" s="6" customFormat="1" x14ac:dyDescent="0.2">
      <c r="A536" s="33"/>
      <c r="B536" s="21"/>
      <c r="C536" s="53" t="s">
        <v>373</v>
      </c>
      <c r="D536" s="113">
        <v>172</v>
      </c>
      <c r="E536" s="127">
        <v>172</v>
      </c>
      <c r="F536" s="168">
        <f t="shared" si="15"/>
        <v>0</v>
      </c>
      <c r="G536" s="165">
        <f t="shared" si="14"/>
        <v>1</v>
      </c>
    </row>
    <row r="537" spans="1:7" s="6" customFormat="1" x14ac:dyDescent="0.2">
      <c r="A537" s="33"/>
      <c r="B537" s="21"/>
      <c r="C537" s="53" t="s">
        <v>374</v>
      </c>
      <c r="D537" s="113">
        <v>190</v>
      </c>
      <c r="E537" s="127">
        <v>190</v>
      </c>
      <c r="F537" s="168">
        <f t="shared" si="15"/>
        <v>0</v>
      </c>
      <c r="G537" s="165">
        <f t="shared" si="14"/>
        <v>1</v>
      </c>
    </row>
    <row r="538" spans="1:7" s="6" customFormat="1" x14ac:dyDescent="0.2">
      <c r="A538" s="33"/>
      <c r="B538" s="21"/>
      <c r="C538" s="53" t="s">
        <v>375</v>
      </c>
      <c r="D538" s="113">
        <v>24807</v>
      </c>
      <c r="E538" s="127">
        <v>23698</v>
      </c>
      <c r="F538" s="168">
        <f t="shared" si="15"/>
        <v>1109</v>
      </c>
      <c r="G538" s="165">
        <f t="shared" ref="G538:G622" si="17">SUM(E538/D538)</f>
        <v>0.9552948764461644</v>
      </c>
    </row>
    <row r="539" spans="1:7" s="6" customFormat="1" x14ac:dyDescent="0.2">
      <c r="A539" s="33"/>
      <c r="B539" s="21"/>
      <c r="C539" s="53" t="s">
        <v>376</v>
      </c>
      <c r="D539" s="113">
        <v>200</v>
      </c>
      <c r="E539" s="127">
        <v>0</v>
      </c>
      <c r="F539" s="168">
        <f t="shared" si="15"/>
        <v>200</v>
      </c>
      <c r="G539" s="165">
        <f t="shared" si="17"/>
        <v>0</v>
      </c>
    </row>
    <row r="540" spans="1:7" s="6" customFormat="1" ht="25.5" x14ac:dyDescent="0.2">
      <c r="A540" s="33"/>
      <c r="B540" s="21"/>
      <c r="C540" s="53" t="s">
        <v>377</v>
      </c>
      <c r="D540" s="113">
        <v>120</v>
      </c>
      <c r="E540" s="127">
        <v>120</v>
      </c>
      <c r="F540" s="168">
        <f t="shared" si="15"/>
        <v>0</v>
      </c>
      <c r="G540" s="165">
        <f t="shared" si="17"/>
        <v>1</v>
      </c>
    </row>
    <row r="541" spans="1:7" s="6" customFormat="1" x14ac:dyDescent="0.2">
      <c r="A541" s="33"/>
      <c r="B541" s="21"/>
      <c r="C541" s="53" t="s">
        <v>378</v>
      </c>
      <c r="D541" s="113">
        <v>750</v>
      </c>
      <c r="E541" s="127">
        <v>750</v>
      </c>
      <c r="F541" s="168">
        <f t="shared" si="15"/>
        <v>0</v>
      </c>
      <c r="G541" s="165">
        <f t="shared" si="17"/>
        <v>1</v>
      </c>
    </row>
    <row r="542" spans="1:7" s="6" customFormat="1" x14ac:dyDescent="0.2">
      <c r="A542" s="33"/>
      <c r="B542" s="21"/>
      <c r="C542" s="53" t="s">
        <v>379</v>
      </c>
      <c r="D542" s="113">
        <v>300</v>
      </c>
      <c r="E542" s="127">
        <v>300</v>
      </c>
      <c r="F542" s="168">
        <f t="shared" si="15"/>
        <v>0</v>
      </c>
      <c r="G542" s="165">
        <f t="shared" si="17"/>
        <v>1</v>
      </c>
    </row>
    <row r="543" spans="1:7" s="6" customFormat="1" x14ac:dyDescent="0.2">
      <c r="A543" s="33"/>
      <c r="B543" s="21"/>
      <c r="C543" s="53" t="s">
        <v>380</v>
      </c>
      <c r="D543" s="113">
        <v>1100</v>
      </c>
      <c r="E543" s="127">
        <v>1100</v>
      </c>
      <c r="F543" s="168">
        <f t="shared" ref="F543:F641" si="18">SUM(D543-E543)</f>
        <v>0</v>
      </c>
      <c r="G543" s="165">
        <f t="shared" si="17"/>
        <v>1</v>
      </c>
    </row>
    <row r="544" spans="1:7" s="6" customFormat="1" x14ac:dyDescent="0.2">
      <c r="A544" s="33"/>
      <c r="B544" s="21"/>
      <c r="C544" s="53" t="s">
        <v>381</v>
      </c>
      <c r="D544" s="113">
        <v>229</v>
      </c>
      <c r="E544" s="127">
        <v>0</v>
      </c>
      <c r="F544" s="168">
        <f t="shared" si="18"/>
        <v>229</v>
      </c>
      <c r="G544" s="165">
        <f t="shared" si="17"/>
        <v>0</v>
      </c>
    </row>
    <row r="545" spans="1:7" s="6" customFormat="1" x14ac:dyDescent="0.2">
      <c r="A545" s="33"/>
      <c r="B545" s="21"/>
      <c r="C545" s="53" t="s">
        <v>382</v>
      </c>
      <c r="D545" s="113">
        <v>314</v>
      </c>
      <c r="E545" s="127">
        <v>314</v>
      </c>
      <c r="F545" s="168">
        <f t="shared" si="18"/>
        <v>0</v>
      </c>
      <c r="G545" s="165">
        <f t="shared" si="17"/>
        <v>1</v>
      </c>
    </row>
    <row r="546" spans="1:7" s="6" customFormat="1" x14ac:dyDescent="0.2">
      <c r="A546" s="33"/>
      <c r="B546" s="21"/>
      <c r="C546" s="53" t="s">
        <v>383</v>
      </c>
      <c r="D546" s="113">
        <v>1852</v>
      </c>
      <c r="E546" s="127">
        <v>1852</v>
      </c>
      <c r="F546" s="168">
        <f t="shared" si="18"/>
        <v>0</v>
      </c>
      <c r="G546" s="165">
        <f t="shared" si="17"/>
        <v>1</v>
      </c>
    </row>
    <row r="547" spans="1:7" s="6" customFormat="1" x14ac:dyDescent="0.2">
      <c r="A547" s="33"/>
      <c r="B547" s="21"/>
      <c r="C547" s="53" t="s">
        <v>384</v>
      </c>
      <c r="D547" s="113">
        <v>150</v>
      </c>
      <c r="E547" s="127">
        <v>150</v>
      </c>
      <c r="F547" s="168">
        <f t="shared" si="18"/>
        <v>0</v>
      </c>
      <c r="G547" s="165">
        <f t="shared" si="17"/>
        <v>1</v>
      </c>
    </row>
    <row r="548" spans="1:7" s="6" customFormat="1" x14ac:dyDescent="0.2">
      <c r="A548" s="33"/>
      <c r="B548" s="21"/>
      <c r="C548" s="53" t="s">
        <v>385</v>
      </c>
      <c r="D548" s="113">
        <v>250</v>
      </c>
      <c r="E548" s="127">
        <v>250</v>
      </c>
      <c r="F548" s="168">
        <f t="shared" si="18"/>
        <v>0</v>
      </c>
      <c r="G548" s="165">
        <f t="shared" si="17"/>
        <v>1</v>
      </c>
    </row>
    <row r="549" spans="1:7" s="6" customFormat="1" x14ac:dyDescent="0.2">
      <c r="A549" s="33"/>
      <c r="B549" s="21"/>
      <c r="C549" s="53" t="s">
        <v>386</v>
      </c>
      <c r="D549" s="113">
        <v>1500</v>
      </c>
      <c r="E549" s="127">
        <v>1125</v>
      </c>
      <c r="F549" s="168">
        <f t="shared" si="18"/>
        <v>375</v>
      </c>
      <c r="G549" s="165">
        <f t="shared" si="17"/>
        <v>0.75</v>
      </c>
    </row>
    <row r="550" spans="1:7" s="6" customFormat="1" x14ac:dyDescent="0.2">
      <c r="A550" s="33"/>
      <c r="B550" s="21"/>
      <c r="C550" s="53" t="s">
        <v>387</v>
      </c>
      <c r="D550" s="113">
        <v>968</v>
      </c>
      <c r="E550" s="127">
        <v>543</v>
      </c>
      <c r="F550" s="168">
        <f t="shared" si="18"/>
        <v>425</v>
      </c>
      <c r="G550" s="165">
        <f t="shared" si="17"/>
        <v>0.56095041322314054</v>
      </c>
    </row>
    <row r="551" spans="1:7" s="6" customFormat="1" x14ac:dyDescent="0.2">
      <c r="A551" s="33"/>
      <c r="B551" s="21"/>
      <c r="C551" s="53" t="s">
        <v>388</v>
      </c>
      <c r="D551" s="113">
        <v>724</v>
      </c>
      <c r="E551" s="127">
        <v>724</v>
      </c>
      <c r="F551" s="168">
        <f t="shared" si="18"/>
        <v>0</v>
      </c>
      <c r="G551" s="165">
        <f t="shared" si="17"/>
        <v>1</v>
      </c>
    </row>
    <row r="552" spans="1:7" s="6" customFormat="1" x14ac:dyDescent="0.2">
      <c r="A552" s="33"/>
      <c r="B552" s="21"/>
      <c r="C552" s="53" t="s">
        <v>389</v>
      </c>
      <c r="D552" s="113">
        <v>100</v>
      </c>
      <c r="E552" s="127">
        <v>100</v>
      </c>
      <c r="F552" s="168">
        <f t="shared" si="18"/>
        <v>0</v>
      </c>
      <c r="G552" s="165">
        <f t="shared" si="17"/>
        <v>1</v>
      </c>
    </row>
    <row r="553" spans="1:7" s="6" customFormat="1" x14ac:dyDescent="0.2">
      <c r="A553" s="33"/>
      <c r="B553" s="21"/>
      <c r="C553" s="53" t="s">
        <v>390</v>
      </c>
      <c r="D553" s="113">
        <v>2960</v>
      </c>
      <c r="E553" s="127">
        <v>2960</v>
      </c>
      <c r="F553" s="168">
        <f t="shared" si="18"/>
        <v>0</v>
      </c>
      <c r="G553" s="165">
        <f t="shared" si="17"/>
        <v>1</v>
      </c>
    </row>
    <row r="554" spans="1:7" s="6" customFormat="1" x14ac:dyDescent="0.2">
      <c r="A554" s="33"/>
      <c r="B554" s="21"/>
      <c r="C554" s="53" t="s">
        <v>391</v>
      </c>
      <c r="D554" s="113">
        <v>440</v>
      </c>
      <c r="E554" s="127">
        <v>440</v>
      </c>
      <c r="F554" s="168">
        <f t="shared" si="18"/>
        <v>0</v>
      </c>
      <c r="G554" s="165">
        <f t="shared" si="17"/>
        <v>1</v>
      </c>
    </row>
    <row r="555" spans="1:7" s="6" customFormat="1" x14ac:dyDescent="0.2">
      <c r="A555" s="33"/>
      <c r="B555" s="21"/>
      <c r="C555" s="53" t="s">
        <v>392</v>
      </c>
      <c r="D555" s="113">
        <v>500</v>
      </c>
      <c r="E555" s="127">
        <v>500</v>
      </c>
      <c r="F555" s="168">
        <f t="shared" si="18"/>
        <v>0</v>
      </c>
      <c r="G555" s="165">
        <f t="shared" si="17"/>
        <v>1</v>
      </c>
    </row>
    <row r="556" spans="1:7" s="6" customFormat="1" x14ac:dyDescent="0.2">
      <c r="A556" s="33"/>
      <c r="B556" s="21"/>
      <c r="C556" s="53" t="s">
        <v>393</v>
      </c>
      <c r="D556" s="113">
        <v>895</v>
      </c>
      <c r="E556" s="127">
        <v>895</v>
      </c>
      <c r="F556" s="168">
        <f t="shared" si="18"/>
        <v>0</v>
      </c>
      <c r="G556" s="165">
        <f t="shared" si="17"/>
        <v>1</v>
      </c>
    </row>
    <row r="557" spans="1:7" s="6" customFormat="1" x14ac:dyDescent="0.2">
      <c r="A557" s="33"/>
      <c r="B557" s="21"/>
      <c r="C557" s="53" t="s">
        <v>394</v>
      </c>
      <c r="D557" s="113">
        <v>190</v>
      </c>
      <c r="E557" s="127">
        <v>190</v>
      </c>
      <c r="F557" s="168">
        <f t="shared" si="18"/>
        <v>0</v>
      </c>
      <c r="G557" s="165">
        <f t="shared" si="17"/>
        <v>1</v>
      </c>
    </row>
    <row r="558" spans="1:7" s="6" customFormat="1" x14ac:dyDescent="0.2">
      <c r="A558" s="33"/>
      <c r="B558" s="21"/>
      <c r="C558" s="53" t="s">
        <v>395</v>
      </c>
      <c r="D558" s="113">
        <v>461</v>
      </c>
      <c r="E558" s="127">
        <v>135</v>
      </c>
      <c r="F558" s="168">
        <f t="shared" si="18"/>
        <v>326</v>
      </c>
      <c r="G558" s="165">
        <f t="shared" si="17"/>
        <v>0.29284164859002171</v>
      </c>
    </row>
    <row r="559" spans="1:7" s="6" customFormat="1" x14ac:dyDescent="0.2">
      <c r="A559" s="33"/>
      <c r="B559" s="21"/>
      <c r="C559" s="53" t="s">
        <v>396</v>
      </c>
      <c r="D559" s="113">
        <v>300</v>
      </c>
      <c r="E559" s="127">
        <v>300</v>
      </c>
      <c r="F559" s="168">
        <f t="shared" si="18"/>
        <v>0</v>
      </c>
      <c r="G559" s="165">
        <f t="shared" si="17"/>
        <v>1</v>
      </c>
    </row>
    <row r="560" spans="1:7" s="6" customFormat="1" x14ac:dyDescent="0.2">
      <c r="A560" s="33"/>
      <c r="B560" s="21"/>
      <c r="C560" s="53" t="s">
        <v>397</v>
      </c>
      <c r="D560" s="113">
        <v>310</v>
      </c>
      <c r="E560" s="127">
        <v>310</v>
      </c>
      <c r="F560" s="168">
        <f t="shared" si="18"/>
        <v>0</v>
      </c>
      <c r="G560" s="165">
        <f t="shared" si="17"/>
        <v>1</v>
      </c>
    </row>
    <row r="561" spans="1:8" s="6" customFormat="1" x14ac:dyDescent="0.2">
      <c r="A561" s="33"/>
      <c r="B561" s="21"/>
      <c r="C561" s="53" t="s">
        <v>398</v>
      </c>
      <c r="D561" s="113">
        <v>30700</v>
      </c>
      <c r="E561" s="127">
        <v>30700</v>
      </c>
      <c r="F561" s="168">
        <f t="shared" si="18"/>
        <v>0</v>
      </c>
      <c r="G561" s="165">
        <f t="shared" si="17"/>
        <v>1</v>
      </c>
    </row>
    <row r="562" spans="1:8" s="6" customFormat="1" x14ac:dyDescent="0.2">
      <c r="A562" s="33"/>
      <c r="B562" s="21"/>
      <c r="C562" s="53" t="s">
        <v>361</v>
      </c>
      <c r="D562" s="113">
        <v>1530</v>
      </c>
      <c r="E562" s="127">
        <v>1350</v>
      </c>
      <c r="F562" s="168">
        <f t="shared" si="18"/>
        <v>180</v>
      </c>
      <c r="G562" s="165">
        <f t="shared" si="17"/>
        <v>0.88235294117647056</v>
      </c>
    </row>
    <row r="563" spans="1:8" s="6" customFormat="1" ht="25.5" x14ac:dyDescent="0.2">
      <c r="A563" s="33"/>
      <c r="B563" s="21"/>
      <c r="C563" s="52" t="s">
        <v>515</v>
      </c>
      <c r="D563" s="114">
        <f>SUM(D525:D562)</f>
        <v>78965</v>
      </c>
      <c r="E563" s="126"/>
      <c r="F563" s="163"/>
      <c r="G563" s="179"/>
    </row>
    <row r="564" spans="1:8" s="6" customFormat="1" x14ac:dyDescent="0.2">
      <c r="A564" s="33"/>
      <c r="B564" s="21"/>
      <c r="C564" s="53" t="s">
        <v>480</v>
      </c>
      <c r="D564" s="87">
        <v>1025</v>
      </c>
      <c r="E564" s="124">
        <v>1025</v>
      </c>
      <c r="F564" s="168">
        <f t="shared" si="18"/>
        <v>0</v>
      </c>
      <c r="G564" s="165">
        <f t="shared" si="17"/>
        <v>1</v>
      </c>
    </row>
    <row r="565" spans="1:8" s="6" customFormat="1" x14ac:dyDescent="0.2">
      <c r="A565" s="33"/>
      <c r="B565" s="21"/>
      <c r="C565" s="53" t="s">
        <v>496</v>
      </c>
      <c r="D565" s="87">
        <v>500</v>
      </c>
      <c r="E565" s="124">
        <v>500</v>
      </c>
      <c r="F565" s="168">
        <f t="shared" si="18"/>
        <v>0</v>
      </c>
      <c r="G565" s="165">
        <f t="shared" si="17"/>
        <v>1</v>
      </c>
    </row>
    <row r="566" spans="1:8" s="6" customFormat="1" x14ac:dyDescent="0.2">
      <c r="A566" s="33"/>
      <c r="B566" s="21"/>
      <c r="C566" s="53" t="s">
        <v>497</v>
      </c>
      <c r="D566" s="87">
        <v>720</v>
      </c>
      <c r="E566" s="124">
        <v>720</v>
      </c>
      <c r="F566" s="168">
        <f t="shared" si="18"/>
        <v>0</v>
      </c>
      <c r="G566" s="165">
        <f t="shared" si="17"/>
        <v>1</v>
      </c>
    </row>
    <row r="567" spans="1:8" s="6" customFormat="1" x14ac:dyDescent="0.2">
      <c r="A567" s="33"/>
      <c r="B567" s="21"/>
      <c r="C567" s="53" t="s">
        <v>386</v>
      </c>
      <c r="D567" s="87">
        <v>475</v>
      </c>
      <c r="E567" s="124">
        <v>325</v>
      </c>
      <c r="F567" s="168">
        <f t="shared" si="18"/>
        <v>150</v>
      </c>
      <c r="G567" s="165">
        <f t="shared" si="17"/>
        <v>0.68421052631578949</v>
      </c>
    </row>
    <row r="568" spans="1:8" s="6" customFormat="1" x14ac:dyDescent="0.2">
      <c r="A568" s="33"/>
      <c r="B568" s="21"/>
      <c r="C568" s="53" t="s">
        <v>498</v>
      </c>
      <c r="D568" s="87">
        <v>630</v>
      </c>
      <c r="E568" s="124">
        <v>630</v>
      </c>
      <c r="F568" s="168">
        <f t="shared" si="18"/>
        <v>0</v>
      </c>
      <c r="G568" s="165">
        <f t="shared" si="17"/>
        <v>1</v>
      </c>
    </row>
    <row r="569" spans="1:8" s="6" customFormat="1" x14ac:dyDescent="0.2">
      <c r="A569" s="33"/>
      <c r="B569" s="21"/>
      <c r="C569" s="53" t="s">
        <v>368</v>
      </c>
      <c r="D569" s="87">
        <v>350</v>
      </c>
      <c r="E569" s="124">
        <v>350</v>
      </c>
      <c r="F569" s="168">
        <f t="shared" si="18"/>
        <v>0</v>
      </c>
      <c r="G569" s="165">
        <f t="shared" si="17"/>
        <v>1</v>
      </c>
    </row>
    <row r="570" spans="1:8" s="6" customFormat="1" x14ac:dyDescent="0.2">
      <c r="A570" s="33"/>
      <c r="B570" s="21"/>
      <c r="C570" s="53" t="s">
        <v>499</v>
      </c>
      <c r="D570" s="87">
        <v>670</v>
      </c>
      <c r="E570" s="124">
        <v>670</v>
      </c>
      <c r="F570" s="168">
        <f t="shared" si="18"/>
        <v>0</v>
      </c>
      <c r="G570" s="165">
        <f t="shared" si="17"/>
        <v>1</v>
      </c>
    </row>
    <row r="571" spans="1:8" s="6" customFormat="1" x14ac:dyDescent="0.2">
      <c r="A571" s="33"/>
      <c r="B571" s="21"/>
      <c r="C571" s="53" t="s">
        <v>479</v>
      </c>
      <c r="D571" s="87">
        <v>1175</v>
      </c>
      <c r="E571" s="124">
        <v>1175</v>
      </c>
      <c r="F571" s="168">
        <f t="shared" si="18"/>
        <v>0</v>
      </c>
      <c r="G571" s="165">
        <f t="shared" si="17"/>
        <v>1</v>
      </c>
    </row>
    <row r="572" spans="1:8" s="6" customFormat="1" ht="25.5" x14ac:dyDescent="0.2">
      <c r="A572" s="33"/>
      <c r="B572" s="21"/>
      <c r="C572" s="52" t="s">
        <v>514</v>
      </c>
      <c r="D572" s="88">
        <f>SUM(D564:D571)</f>
        <v>5545</v>
      </c>
      <c r="E572" s="124"/>
      <c r="F572" s="168"/>
      <c r="G572" s="165"/>
    </row>
    <row r="573" spans="1:8" s="6" customFormat="1" ht="25.5" x14ac:dyDescent="0.2">
      <c r="A573" s="33"/>
      <c r="B573" s="21"/>
      <c r="C573" s="53" t="s">
        <v>501</v>
      </c>
      <c r="D573" s="87">
        <v>400</v>
      </c>
      <c r="E573" s="124">
        <v>400</v>
      </c>
      <c r="F573" s="168">
        <f t="shared" si="18"/>
        <v>0</v>
      </c>
      <c r="G573" s="165">
        <f t="shared" si="17"/>
        <v>1</v>
      </c>
    </row>
    <row r="574" spans="1:8" s="6" customFormat="1" x14ac:dyDescent="0.2">
      <c r="A574" s="33"/>
      <c r="B574" s="21"/>
      <c r="C574" s="53" t="s">
        <v>502</v>
      </c>
      <c r="D574" s="87">
        <v>553</v>
      </c>
      <c r="E574" s="124"/>
      <c r="F574" s="168"/>
      <c r="G574" s="165"/>
    </row>
    <row r="575" spans="1:8" s="6" customFormat="1" x14ac:dyDescent="0.2">
      <c r="A575" s="33"/>
      <c r="B575" s="21"/>
      <c r="C575" s="52" t="s">
        <v>500</v>
      </c>
      <c r="D575" s="88">
        <v>386</v>
      </c>
      <c r="E575" s="124"/>
      <c r="F575" s="168"/>
      <c r="G575" s="165"/>
    </row>
    <row r="576" spans="1:8" s="6" customFormat="1" x14ac:dyDescent="0.2">
      <c r="A576" s="33" t="s">
        <v>73</v>
      </c>
      <c r="B576" s="7" t="s">
        <v>538</v>
      </c>
      <c r="C576" s="52"/>
      <c r="D576" s="114">
        <f>SUM(D577+D595)</f>
        <v>172595</v>
      </c>
      <c r="E576" s="187">
        <f>SUM(E577+E595)</f>
        <v>149093.53</v>
      </c>
      <c r="F576" s="163">
        <f t="shared" si="18"/>
        <v>23501.47</v>
      </c>
      <c r="G576" s="179">
        <f t="shared" si="17"/>
        <v>0.86383458385237111</v>
      </c>
      <c r="H576" s="185"/>
    </row>
    <row r="577" spans="1:7" s="6" customFormat="1" x14ac:dyDescent="0.2">
      <c r="A577" s="33" t="s">
        <v>73</v>
      </c>
      <c r="B577" s="7" t="s">
        <v>202</v>
      </c>
      <c r="C577" s="72"/>
      <c r="D577" s="114">
        <f>SUM(D578+D583)</f>
        <v>172395</v>
      </c>
      <c r="E577" s="139">
        <f>SUM(E578+E583)</f>
        <v>148893.53</v>
      </c>
      <c r="F577" s="163">
        <f t="shared" si="18"/>
        <v>23501.47</v>
      </c>
      <c r="G577" s="179">
        <f t="shared" si="17"/>
        <v>0.86367661475100788</v>
      </c>
    </row>
    <row r="578" spans="1:7" s="6" customFormat="1" x14ac:dyDescent="0.2">
      <c r="A578" s="33"/>
      <c r="B578" s="7">
        <v>50</v>
      </c>
      <c r="C578" s="50" t="s">
        <v>23</v>
      </c>
      <c r="D578" s="114">
        <f>SUM(D579+D582)</f>
        <v>114483</v>
      </c>
      <c r="E578" s="139">
        <f>SUM(E579+E582)</f>
        <v>103572.68</v>
      </c>
      <c r="F578" s="163">
        <f t="shared" si="18"/>
        <v>10910.320000000007</v>
      </c>
      <c r="G578" s="179">
        <f>SUM(E578/D578)</f>
        <v>0.90469921298358702</v>
      </c>
    </row>
    <row r="579" spans="1:7" s="6" customFormat="1" x14ac:dyDescent="0.2">
      <c r="A579" s="33"/>
      <c r="B579" s="5">
        <v>500</v>
      </c>
      <c r="C579" s="49" t="s">
        <v>228</v>
      </c>
      <c r="D579" s="113">
        <f>SUM(D580:D581)</f>
        <v>85435</v>
      </c>
      <c r="E579" s="149">
        <f>SUM(E580:E581)</f>
        <v>77072.819999999992</v>
      </c>
      <c r="F579" s="168">
        <f t="shared" si="18"/>
        <v>8362.1800000000076</v>
      </c>
      <c r="G579" s="165">
        <f t="shared" si="17"/>
        <v>0.90212231521039377</v>
      </c>
    </row>
    <row r="580" spans="1:7" s="6" customFormat="1" x14ac:dyDescent="0.2">
      <c r="A580" s="33"/>
      <c r="B580" s="5">
        <v>5002</v>
      </c>
      <c r="C580" s="49" t="s">
        <v>236</v>
      </c>
      <c r="D580" s="113">
        <v>85435</v>
      </c>
      <c r="E580" s="124">
        <v>76873.289999999994</v>
      </c>
      <c r="F580" s="168">
        <f t="shared" si="18"/>
        <v>8561.7100000000064</v>
      </c>
      <c r="G580" s="165">
        <f t="shared" si="17"/>
        <v>0.89978685550418436</v>
      </c>
    </row>
    <row r="581" spans="1:7" s="6" customFormat="1" ht="25.5" x14ac:dyDescent="0.2">
      <c r="A581" s="33"/>
      <c r="B581" s="5">
        <v>5005</v>
      </c>
      <c r="C581" s="65" t="s">
        <v>282</v>
      </c>
      <c r="D581" s="113">
        <v>0</v>
      </c>
      <c r="E581" s="124">
        <v>199.53</v>
      </c>
      <c r="F581" s="168">
        <f t="shared" si="18"/>
        <v>-199.53</v>
      </c>
      <c r="G581" s="165"/>
    </row>
    <row r="582" spans="1:7" s="6" customFormat="1" x14ac:dyDescent="0.2">
      <c r="A582" s="33"/>
      <c r="B582" s="5">
        <v>506</v>
      </c>
      <c r="C582" s="49" t="s">
        <v>229</v>
      </c>
      <c r="D582" s="113">
        <v>29048</v>
      </c>
      <c r="E582" s="124">
        <v>26499.86</v>
      </c>
      <c r="F582" s="168">
        <f t="shared" si="18"/>
        <v>2548.1399999999994</v>
      </c>
      <c r="G582" s="165">
        <f t="shared" si="17"/>
        <v>0.91227829798953464</v>
      </c>
    </row>
    <row r="583" spans="1:7" s="6" customFormat="1" x14ac:dyDescent="0.2">
      <c r="A583" s="33"/>
      <c r="B583" s="7">
        <v>55</v>
      </c>
      <c r="C583" s="50" t="s">
        <v>24</v>
      </c>
      <c r="D583" s="114">
        <f>SUM(D584:D594)</f>
        <v>57912</v>
      </c>
      <c r="E583" s="139">
        <f>SUM(E584:E594)</f>
        <v>45320.850000000006</v>
      </c>
      <c r="F583" s="163">
        <f t="shared" si="18"/>
        <v>12591.149999999994</v>
      </c>
      <c r="G583" s="179">
        <f>SUM(E583/D583)</f>
        <v>0.7825813302942396</v>
      </c>
    </row>
    <row r="584" spans="1:7" s="6" customFormat="1" x14ac:dyDescent="0.2">
      <c r="A584" s="33"/>
      <c r="B584" s="5">
        <v>5500</v>
      </c>
      <c r="C584" s="49" t="s">
        <v>25</v>
      </c>
      <c r="D584" s="113">
        <v>8550</v>
      </c>
      <c r="E584" s="124">
        <v>9018.89</v>
      </c>
      <c r="F584" s="168">
        <f t="shared" si="18"/>
        <v>-468.88999999999942</v>
      </c>
      <c r="G584" s="165">
        <f t="shared" si="17"/>
        <v>1.0548409356725146</v>
      </c>
    </row>
    <row r="585" spans="1:7" s="6" customFormat="1" x14ac:dyDescent="0.2">
      <c r="A585" s="33"/>
      <c r="B585" s="5">
        <v>5503</v>
      </c>
      <c r="C585" s="49" t="s">
        <v>26</v>
      </c>
      <c r="D585" s="113">
        <v>60</v>
      </c>
      <c r="E585" s="124">
        <v>68.77</v>
      </c>
      <c r="F585" s="168">
        <f t="shared" si="18"/>
        <v>-8.769999999999996</v>
      </c>
      <c r="G585" s="165">
        <f t="shared" si="17"/>
        <v>1.1461666666666666</v>
      </c>
    </row>
    <row r="586" spans="1:7" s="6" customFormat="1" x14ac:dyDescent="0.2">
      <c r="A586" s="33"/>
      <c r="B586" s="5">
        <v>5504</v>
      </c>
      <c r="C586" s="49" t="s">
        <v>27</v>
      </c>
      <c r="D586" s="113">
        <v>1550</v>
      </c>
      <c r="E586" s="124">
        <v>1180.83</v>
      </c>
      <c r="F586" s="168">
        <f t="shared" si="18"/>
        <v>369.17000000000007</v>
      </c>
      <c r="G586" s="165">
        <f t="shared" si="17"/>
        <v>0.76182580645161291</v>
      </c>
    </row>
    <row r="587" spans="1:7" s="6" customFormat="1" x14ac:dyDescent="0.2">
      <c r="A587" s="33"/>
      <c r="B587" s="5">
        <v>5511</v>
      </c>
      <c r="C587" s="49" t="s">
        <v>230</v>
      </c>
      <c r="D587" s="113">
        <v>23380</v>
      </c>
      <c r="E587" s="124">
        <v>14659.06</v>
      </c>
      <c r="F587" s="168">
        <f t="shared" si="18"/>
        <v>8720.94</v>
      </c>
      <c r="G587" s="165">
        <f t="shared" si="17"/>
        <v>0.62699144568006837</v>
      </c>
    </row>
    <row r="588" spans="1:7" s="6" customFormat="1" x14ac:dyDescent="0.2">
      <c r="A588" s="33"/>
      <c r="B588" s="5">
        <v>5513</v>
      </c>
      <c r="C588" s="49" t="s">
        <v>28</v>
      </c>
      <c r="D588" s="113">
        <v>1200</v>
      </c>
      <c r="E588" s="124">
        <v>1133.4100000000001</v>
      </c>
      <c r="F588" s="168">
        <f t="shared" si="18"/>
        <v>66.589999999999918</v>
      </c>
      <c r="G588" s="165">
        <f t="shared" si="17"/>
        <v>0.94450833333333339</v>
      </c>
    </row>
    <row r="589" spans="1:7" s="6" customFormat="1" x14ac:dyDescent="0.2">
      <c r="A589" s="33"/>
      <c r="B589" s="5">
        <v>5514</v>
      </c>
      <c r="C589" s="49" t="s">
        <v>231</v>
      </c>
      <c r="D589" s="113">
        <v>4660</v>
      </c>
      <c r="E589" s="124">
        <v>3565.26</v>
      </c>
      <c r="F589" s="168">
        <f t="shared" si="18"/>
        <v>1094.7399999999998</v>
      </c>
      <c r="G589" s="165">
        <f t="shared" si="17"/>
        <v>0.7650772532188842</v>
      </c>
    </row>
    <row r="590" spans="1:7" s="6" customFormat="1" x14ac:dyDescent="0.2">
      <c r="A590" s="33"/>
      <c r="B590" s="5">
        <v>5515</v>
      </c>
      <c r="C590" s="49" t="s">
        <v>29</v>
      </c>
      <c r="D590" s="113">
        <v>100</v>
      </c>
      <c r="E590" s="124">
        <v>92.04</v>
      </c>
      <c r="F590" s="168">
        <f t="shared" si="18"/>
        <v>7.9599999999999937</v>
      </c>
      <c r="G590" s="165">
        <f t="shared" si="17"/>
        <v>0.92040000000000011</v>
      </c>
    </row>
    <row r="591" spans="1:7" s="6" customFormat="1" x14ac:dyDescent="0.2">
      <c r="A591" s="33"/>
      <c r="B591" s="5">
        <v>5522</v>
      </c>
      <c r="C591" s="49" t="s">
        <v>95</v>
      </c>
      <c r="D591" s="113">
        <v>480</v>
      </c>
      <c r="E591" s="124">
        <v>468.29</v>
      </c>
      <c r="F591" s="168">
        <f t="shared" si="18"/>
        <v>11.70999999999998</v>
      </c>
      <c r="G591" s="165">
        <f t="shared" si="17"/>
        <v>0.97560416666666672</v>
      </c>
    </row>
    <row r="592" spans="1:7" s="6" customFormat="1" x14ac:dyDescent="0.2">
      <c r="A592" s="33"/>
      <c r="B592" s="5">
        <v>5523</v>
      </c>
      <c r="C592" s="49" t="s">
        <v>32</v>
      </c>
      <c r="D592" s="113">
        <v>17514</v>
      </c>
      <c r="E592" s="124">
        <v>14964</v>
      </c>
      <c r="F592" s="168">
        <f t="shared" si="18"/>
        <v>2550</v>
      </c>
      <c r="G592" s="165">
        <f t="shared" si="17"/>
        <v>0.85440219253168892</v>
      </c>
    </row>
    <row r="593" spans="1:7" s="6" customFormat="1" x14ac:dyDescent="0.2">
      <c r="A593" s="33"/>
      <c r="B593" s="5">
        <v>5525</v>
      </c>
      <c r="C593" s="49" t="s">
        <v>46</v>
      </c>
      <c r="D593" s="113">
        <v>268</v>
      </c>
      <c r="E593" s="124">
        <v>229.29</v>
      </c>
      <c r="F593" s="168">
        <f t="shared" si="18"/>
        <v>38.710000000000008</v>
      </c>
      <c r="G593" s="165">
        <f t="shared" si="17"/>
        <v>0.85555970149253724</v>
      </c>
    </row>
    <row r="594" spans="1:7" x14ac:dyDescent="0.2">
      <c r="A594" s="35"/>
      <c r="B594" s="5">
        <v>5540</v>
      </c>
      <c r="C594" s="49" t="s">
        <v>252</v>
      </c>
      <c r="D594" s="113">
        <v>150</v>
      </c>
      <c r="E594" s="124">
        <v>-58.99</v>
      </c>
      <c r="F594" s="168">
        <f t="shared" si="18"/>
        <v>208.99</v>
      </c>
      <c r="G594" s="165">
        <f t="shared" si="17"/>
        <v>-0.39326666666666665</v>
      </c>
    </row>
    <row r="595" spans="1:7" x14ac:dyDescent="0.2">
      <c r="A595" s="33" t="s">
        <v>73</v>
      </c>
      <c r="B595" s="7" t="s">
        <v>537</v>
      </c>
      <c r="C595" s="72"/>
      <c r="D595" s="154">
        <f>SUM(D596)</f>
        <v>200</v>
      </c>
      <c r="E595" s="191">
        <f>SUM(E596)</f>
        <v>200</v>
      </c>
      <c r="F595" s="163">
        <f t="shared" si="18"/>
        <v>0</v>
      </c>
      <c r="G595" s="179">
        <f t="shared" si="17"/>
        <v>1</v>
      </c>
    </row>
    <row r="596" spans="1:7" x14ac:dyDescent="0.2">
      <c r="A596" s="35"/>
      <c r="B596" s="7">
        <v>55</v>
      </c>
      <c r="C596" s="50" t="s">
        <v>24</v>
      </c>
      <c r="D596" s="154">
        <f>SUM(D597)</f>
        <v>200</v>
      </c>
      <c r="E596" s="191">
        <f>SUM(E597)</f>
        <v>200</v>
      </c>
      <c r="F596" s="163">
        <f t="shared" si="18"/>
        <v>0</v>
      </c>
      <c r="G596" s="179">
        <f t="shared" si="17"/>
        <v>1</v>
      </c>
    </row>
    <row r="597" spans="1:7" x14ac:dyDescent="0.2">
      <c r="A597" s="35"/>
      <c r="B597" s="5">
        <v>5525</v>
      </c>
      <c r="C597" s="49" t="s">
        <v>46</v>
      </c>
      <c r="D597" s="113">
        <v>200</v>
      </c>
      <c r="E597" s="192">
        <v>200</v>
      </c>
      <c r="F597" s="168">
        <f t="shared" si="18"/>
        <v>0</v>
      </c>
      <c r="G597" s="165">
        <f t="shared" si="17"/>
        <v>1</v>
      </c>
    </row>
    <row r="598" spans="1:7" ht="51" x14ac:dyDescent="0.2">
      <c r="A598" s="35"/>
      <c r="B598" s="23" t="s">
        <v>539</v>
      </c>
      <c r="C598" s="56" t="s">
        <v>540</v>
      </c>
      <c r="D598" s="153">
        <f>SUM(D597)</f>
        <v>200</v>
      </c>
      <c r="E598" s="192">
        <f>SUM(E597)</f>
        <v>200</v>
      </c>
      <c r="F598" s="168">
        <f t="shared" si="18"/>
        <v>0</v>
      </c>
      <c r="G598" s="165">
        <f t="shared" si="17"/>
        <v>1</v>
      </c>
    </row>
    <row r="599" spans="1:7" s="6" customFormat="1" x14ac:dyDescent="0.2">
      <c r="A599" s="33" t="s">
        <v>74</v>
      </c>
      <c r="B599" s="7" t="s">
        <v>443</v>
      </c>
      <c r="C599" s="50"/>
      <c r="D599" s="114">
        <f>SUM(D600+D619+D640+D653+D666+D670+D687)</f>
        <v>258134</v>
      </c>
      <c r="E599" s="187">
        <f>SUM(E600+E619+E640+E653+E666+E670+E687)</f>
        <v>232304.63999999996</v>
      </c>
      <c r="F599" s="163">
        <f t="shared" si="18"/>
        <v>25829.360000000044</v>
      </c>
      <c r="G599" s="179">
        <f t="shared" si="17"/>
        <v>0.89993817164728385</v>
      </c>
    </row>
    <row r="600" spans="1:7" s="6" customFormat="1" x14ac:dyDescent="0.2">
      <c r="A600" s="33" t="s">
        <v>74</v>
      </c>
      <c r="B600" s="7" t="s">
        <v>285</v>
      </c>
      <c r="C600" s="72"/>
      <c r="D600" s="114">
        <f>SUM(D601+D607+D616)</f>
        <v>155884</v>
      </c>
      <c r="E600" s="187">
        <f>SUM(E601+E607+E616)</f>
        <v>141613.13999999998</v>
      </c>
      <c r="F600" s="163">
        <f t="shared" si="18"/>
        <v>14270.860000000015</v>
      </c>
      <c r="G600" s="179">
        <f t="shared" si="17"/>
        <v>0.90845205409150387</v>
      </c>
    </row>
    <row r="601" spans="1:7" s="6" customFormat="1" x14ac:dyDescent="0.2">
      <c r="A601" s="33"/>
      <c r="B601" s="7">
        <v>50</v>
      </c>
      <c r="C601" s="50" t="s">
        <v>23</v>
      </c>
      <c r="D601" s="114">
        <f>SUM(D602+D605+D606)</f>
        <v>99748</v>
      </c>
      <c r="E601" s="139">
        <f>SUM(E602+E605+E606)</f>
        <v>88812.65</v>
      </c>
      <c r="F601" s="163">
        <f t="shared" si="18"/>
        <v>10935.350000000006</v>
      </c>
      <c r="G601" s="179">
        <f t="shared" si="17"/>
        <v>0.89037023298712747</v>
      </c>
    </row>
    <row r="602" spans="1:7" s="6" customFormat="1" x14ac:dyDescent="0.2">
      <c r="A602" s="33"/>
      <c r="B602" s="5">
        <v>500</v>
      </c>
      <c r="C602" s="49" t="s">
        <v>228</v>
      </c>
      <c r="D602" s="113">
        <f>SUM(D603:D604)</f>
        <v>74438</v>
      </c>
      <c r="E602" s="149">
        <f>SUM(E603:E604)</f>
        <v>66294.080000000002</v>
      </c>
      <c r="F602" s="168">
        <f t="shared" si="18"/>
        <v>8143.9199999999983</v>
      </c>
      <c r="G602" s="165">
        <f t="shared" si="17"/>
        <v>0.89059458878529785</v>
      </c>
    </row>
    <row r="603" spans="1:7" s="6" customFormat="1" x14ac:dyDescent="0.2">
      <c r="A603" s="33"/>
      <c r="B603" s="5">
        <v>5002</v>
      </c>
      <c r="C603" s="49" t="s">
        <v>236</v>
      </c>
      <c r="D603" s="113">
        <v>74438</v>
      </c>
      <c r="E603" s="124">
        <v>66063.11</v>
      </c>
      <c r="F603" s="168">
        <f t="shared" si="18"/>
        <v>8374.89</v>
      </c>
      <c r="G603" s="165">
        <f t="shared" si="17"/>
        <v>0.8874917380907601</v>
      </c>
    </row>
    <row r="604" spans="1:7" s="6" customFormat="1" x14ac:dyDescent="0.2">
      <c r="A604" s="33"/>
      <c r="B604" s="5">
        <v>5005</v>
      </c>
      <c r="C604" s="49" t="s">
        <v>282</v>
      </c>
      <c r="D604" s="113">
        <v>0</v>
      </c>
      <c r="E604" s="124">
        <v>230.97</v>
      </c>
      <c r="F604" s="168">
        <f t="shared" si="18"/>
        <v>-230.97</v>
      </c>
      <c r="G604" s="165"/>
    </row>
    <row r="605" spans="1:7" s="6" customFormat="1" x14ac:dyDescent="0.2">
      <c r="A605" s="33"/>
      <c r="B605" s="5">
        <v>505</v>
      </c>
      <c r="C605" s="49" t="s">
        <v>94</v>
      </c>
      <c r="D605" s="113">
        <v>0</v>
      </c>
      <c r="E605" s="124">
        <v>11.65</v>
      </c>
      <c r="F605" s="168">
        <f t="shared" si="18"/>
        <v>-11.65</v>
      </c>
      <c r="G605" s="165"/>
    </row>
    <row r="606" spans="1:7" s="6" customFormat="1" x14ac:dyDescent="0.2">
      <c r="A606" s="33"/>
      <c r="B606" s="5">
        <v>506</v>
      </c>
      <c r="C606" s="49" t="s">
        <v>229</v>
      </c>
      <c r="D606" s="113">
        <v>25310</v>
      </c>
      <c r="E606" s="124">
        <v>22506.92</v>
      </c>
      <c r="F606" s="168">
        <f t="shared" si="18"/>
        <v>2803.0800000000017</v>
      </c>
      <c r="G606" s="165">
        <f t="shared" si="17"/>
        <v>0.88925009877518757</v>
      </c>
    </row>
    <row r="607" spans="1:7" s="6" customFormat="1" x14ac:dyDescent="0.2">
      <c r="A607" s="33"/>
      <c r="B607" s="7">
        <v>55</v>
      </c>
      <c r="C607" s="50" t="s">
        <v>24</v>
      </c>
      <c r="D607" s="114">
        <f>SUM(D608:D615)</f>
        <v>51495</v>
      </c>
      <c r="E607" s="139">
        <f>SUM(E608:E615)</f>
        <v>48159.49</v>
      </c>
      <c r="F607" s="163">
        <f t="shared" si="18"/>
        <v>3335.510000000002</v>
      </c>
      <c r="G607" s="179">
        <f t="shared" si="17"/>
        <v>0.9352265268472667</v>
      </c>
    </row>
    <row r="608" spans="1:7" s="6" customFormat="1" x14ac:dyDescent="0.2">
      <c r="A608" s="33"/>
      <c r="B608" s="5">
        <v>5500</v>
      </c>
      <c r="C608" s="49" t="s">
        <v>25</v>
      </c>
      <c r="D608" s="113">
        <v>1130</v>
      </c>
      <c r="E608" s="124">
        <v>1428.79</v>
      </c>
      <c r="F608" s="168">
        <f t="shared" si="18"/>
        <v>-298.78999999999996</v>
      </c>
      <c r="G608" s="165">
        <f t="shared" si="17"/>
        <v>1.2644159292035397</v>
      </c>
    </row>
    <row r="609" spans="1:7" s="6" customFormat="1" x14ac:dyDescent="0.2">
      <c r="A609" s="33"/>
      <c r="B609" s="5">
        <v>5503</v>
      </c>
      <c r="C609" s="49" t="s">
        <v>26</v>
      </c>
      <c r="D609" s="113">
        <v>200</v>
      </c>
      <c r="E609" s="124">
        <v>0</v>
      </c>
      <c r="F609" s="168">
        <f t="shared" si="18"/>
        <v>200</v>
      </c>
      <c r="G609" s="165">
        <f t="shared" si="17"/>
        <v>0</v>
      </c>
    </row>
    <row r="610" spans="1:7" s="6" customFormat="1" x14ac:dyDescent="0.2">
      <c r="A610" s="33"/>
      <c r="B610" s="5">
        <v>5504</v>
      </c>
      <c r="C610" s="49" t="s">
        <v>27</v>
      </c>
      <c r="D610" s="113">
        <v>600</v>
      </c>
      <c r="E610" s="124">
        <v>709.29</v>
      </c>
      <c r="F610" s="168">
        <f t="shared" si="18"/>
        <v>-109.28999999999996</v>
      </c>
      <c r="G610" s="165">
        <f t="shared" si="17"/>
        <v>1.18215</v>
      </c>
    </row>
    <row r="611" spans="1:7" s="6" customFormat="1" x14ac:dyDescent="0.2">
      <c r="A611" s="33"/>
      <c r="B611" s="5">
        <v>5511</v>
      </c>
      <c r="C611" s="49" t="s">
        <v>230</v>
      </c>
      <c r="D611" s="113">
        <v>33200</v>
      </c>
      <c r="E611" s="124">
        <v>32230.880000000001</v>
      </c>
      <c r="F611" s="168">
        <f t="shared" si="18"/>
        <v>969.11999999999898</v>
      </c>
      <c r="G611" s="165">
        <f t="shared" si="17"/>
        <v>0.97080963855421687</v>
      </c>
    </row>
    <row r="612" spans="1:7" s="6" customFormat="1" x14ac:dyDescent="0.2">
      <c r="A612" s="33"/>
      <c r="B612" s="5">
        <v>5513</v>
      </c>
      <c r="C612" s="49" t="s">
        <v>28</v>
      </c>
      <c r="D612" s="113">
        <v>600</v>
      </c>
      <c r="E612" s="124">
        <v>478.34</v>
      </c>
      <c r="F612" s="168">
        <f t="shared" si="18"/>
        <v>121.66000000000003</v>
      </c>
      <c r="G612" s="165">
        <f t="shared" si="17"/>
        <v>0.79723333333333324</v>
      </c>
    </row>
    <row r="613" spans="1:7" s="6" customFormat="1" x14ac:dyDescent="0.2">
      <c r="A613" s="33"/>
      <c r="B613" s="5">
        <v>5514</v>
      </c>
      <c r="C613" s="49" t="s">
        <v>231</v>
      </c>
      <c r="D613" s="113">
        <v>1750</v>
      </c>
      <c r="E613" s="124">
        <v>873.53</v>
      </c>
      <c r="F613" s="168">
        <f t="shared" si="18"/>
        <v>876.47</v>
      </c>
      <c r="G613" s="165">
        <f t="shared" si="17"/>
        <v>0.49915999999999999</v>
      </c>
    </row>
    <row r="614" spans="1:7" s="6" customFormat="1" x14ac:dyDescent="0.2">
      <c r="A614" s="33"/>
      <c r="B614" s="5">
        <v>5515</v>
      </c>
      <c r="C614" s="49" t="s">
        <v>29</v>
      </c>
      <c r="D614" s="113">
        <v>2115</v>
      </c>
      <c r="E614" s="124">
        <v>2272.4699999999998</v>
      </c>
      <c r="F614" s="168">
        <f t="shared" si="18"/>
        <v>-157.4699999999998</v>
      </c>
      <c r="G614" s="165">
        <f t="shared" si="17"/>
        <v>1.0744539007092198</v>
      </c>
    </row>
    <row r="615" spans="1:7" s="6" customFormat="1" x14ac:dyDescent="0.2">
      <c r="A615" s="33"/>
      <c r="B615" s="5">
        <v>5525</v>
      </c>
      <c r="C615" s="49" t="s">
        <v>46</v>
      </c>
      <c r="D615" s="113">
        <v>11900</v>
      </c>
      <c r="E615" s="124">
        <v>10166.19</v>
      </c>
      <c r="F615" s="168">
        <f t="shared" si="18"/>
        <v>1733.8099999999995</v>
      </c>
      <c r="G615" s="165">
        <f t="shared" si="17"/>
        <v>0.85430168067226897</v>
      </c>
    </row>
    <row r="616" spans="1:7" s="6" customFormat="1" x14ac:dyDescent="0.2">
      <c r="A616" s="33"/>
      <c r="B616" s="7">
        <v>15</v>
      </c>
      <c r="C616" s="50" t="s">
        <v>283</v>
      </c>
      <c r="D616" s="114">
        <f>SUM(D617)</f>
        <v>4641</v>
      </c>
      <c r="E616" s="187">
        <f>SUM(E617)</f>
        <v>4641</v>
      </c>
      <c r="F616" s="163">
        <f t="shared" si="18"/>
        <v>0</v>
      </c>
      <c r="G616" s="179">
        <f t="shared" si="17"/>
        <v>1</v>
      </c>
    </row>
    <row r="617" spans="1:7" s="6" customFormat="1" ht="25.5" x14ac:dyDescent="0.2">
      <c r="A617" s="33"/>
      <c r="B617" s="5">
        <v>1554</v>
      </c>
      <c r="C617" s="54" t="s">
        <v>559</v>
      </c>
      <c r="D617" s="113">
        <f>SUM(D618)</f>
        <v>4641</v>
      </c>
      <c r="E617" s="186">
        <f>SUM(E618)</f>
        <v>4641</v>
      </c>
      <c r="F617" s="168">
        <f t="shared" si="18"/>
        <v>0</v>
      </c>
      <c r="G617" s="165">
        <f t="shared" si="17"/>
        <v>1</v>
      </c>
    </row>
    <row r="618" spans="1:7" s="6" customFormat="1" x14ac:dyDescent="0.2">
      <c r="A618" s="33"/>
      <c r="B618" s="5"/>
      <c r="C618" s="65" t="s">
        <v>560</v>
      </c>
      <c r="D618" s="113">
        <v>4641</v>
      </c>
      <c r="E618" s="124">
        <v>4641</v>
      </c>
      <c r="F618" s="168">
        <f t="shared" si="18"/>
        <v>0</v>
      </c>
      <c r="G618" s="165">
        <f t="shared" si="17"/>
        <v>1</v>
      </c>
    </row>
    <row r="619" spans="1:7" s="6" customFormat="1" x14ac:dyDescent="0.2">
      <c r="A619" s="33" t="s">
        <v>74</v>
      </c>
      <c r="B619" s="7" t="s">
        <v>286</v>
      </c>
      <c r="C619" s="72"/>
      <c r="D619" s="114">
        <f>SUM(D620+D637)</f>
        <v>11129</v>
      </c>
      <c r="E619" s="139">
        <f>SUM(E620+E637)</f>
        <v>11234.49</v>
      </c>
      <c r="F619" s="163">
        <f t="shared" si="18"/>
        <v>-105.48999999999978</v>
      </c>
      <c r="G619" s="179">
        <f t="shared" si="17"/>
        <v>1.0094788390690987</v>
      </c>
    </row>
    <row r="620" spans="1:7" s="6" customFormat="1" x14ac:dyDescent="0.2">
      <c r="A620" s="33"/>
      <c r="B620" s="7">
        <v>55</v>
      </c>
      <c r="C620" s="50" t="s">
        <v>24</v>
      </c>
      <c r="D620" s="114">
        <f>SUM(D621)</f>
        <v>7089</v>
      </c>
      <c r="E620" s="139">
        <f>SUM(E621)</f>
        <v>7194.49</v>
      </c>
      <c r="F620" s="163">
        <f t="shared" si="18"/>
        <v>-105.48999999999978</v>
      </c>
      <c r="G620" s="179">
        <f t="shared" si="17"/>
        <v>1.0148808012413599</v>
      </c>
    </row>
    <row r="621" spans="1:7" s="6" customFormat="1" x14ac:dyDescent="0.2">
      <c r="A621" s="33"/>
      <c r="B621" s="5">
        <v>5525</v>
      </c>
      <c r="C621" s="49" t="s">
        <v>46</v>
      </c>
      <c r="D621" s="113">
        <f>SUM(D622:D636)</f>
        <v>7089</v>
      </c>
      <c r="E621" s="149">
        <f>SUM(E622:E636)</f>
        <v>7194.49</v>
      </c>
      <c r="F621" s="168">
        <f t="shared" si="18"/>
        <v>-105.48999999999978</v>
      </c>
      <c r="G621" s="165">
        <f t="shared" si="17"/>
        <v>1.0148808012413599</v>
      </c>
    </row>
    <row r="622" spans="1:7" s="6" customFormat="1" ht="38.25" x14ac:dyDescent="0.2">
      <c r="A622" s="33"/>
      <c r="B622" s="23" t="s">
        <v>410</v>
      </c>
      <c r="C622" s="56" t="s">
        <v>411</v>
      </c>
      <c r="D622" s="113">
        <v>1200</v>
      </c>
      <c r="E622" s="149">
        <v>1198.1300000000001</v>
      </c>
      <c r="F622" s="168">
        <f t="shared" si="18"/>
        <v>1.8699999999998909</v>
      </c>
      <c r="G622" s="165">
        <f t="shared" si="17"/>
        <v>0.99844166666666678</v>
      </c>
    </row>
    <row r="623" spans="1:7" s="6" customFormat="1" ht="38.25" x14ac:dyDescent="0.2">
      <c r="A623" s="33"/>
      <c r="B623" s="23" t="s">
        <v>481</v>
      </c>
      <c r="C623" s="56" t="s">
        <v>411</v>
      </c>
      <c r="D623" s="113">
        <v>300</v>
      </c>
      <c r="E623" s="149">
        <v>300</v>
      </c>
      <c r="F623" s="168">
        <f t="shared" si="18"/>
        <v>0</v>
      </c>
      <c r="G623" s="165">
        <f t="shared" ref="G623:G690" si="19">SUM(E623/D623)</f>
        <v>1</v>
      </c>
    </row>
    <row r="624" spans="1:7" s="6" customFormat="1" ht="38.25" x14ac:dyDescent="0.2">
      <c r="A624" s="33"/>
      <c r="B624" s="23" t="s">
        <v>482</v>
      </c>
      <c r="C624" s="56" t="s">
        <v>411</v>
      </c>
      <c r="D624" s="113">
        <v>900</v>
      </c>
      <c r="E624" s="149">
        <v>899.2</v>
      </c>
      <c r="F624" s="168">
        <f t="shared" si="18"/>
        <v>0.79999999999995453</v>
      </c>
      <c r="G624" s="165">
        <f t="shared" si="19"/>
        <v>0.99911111111111117</v>
      </c>
    </row>
    <row r="625" spans="1:7" s="6" customFormat="1" ht="38.25" x14ac:dyDescent="0.2">
      <c r="A625" s="33"/>
      <c r="B625" s="23" t="s">
        <v>489</v>
      </c>
      <c r="C625" s="56" t="s">
        <v>420</v>
      </c>
      <c r="D625" s="113">
        <v>600</v>
      </c>
      <c r="E625" s="149">
        <v>600</v>
      </c>
      <c r="F625" s="168">
        <f t="shared" si="18"/>
        <v>0</v>
      </c>
      <c r="G625" s="165">
        <f t="shared" si="19"/>
        <v>1</v>
      </c>
    </row>
    <row r="626" spans="1:7" s="6" customFormat="1" ht="38.25" x14ac:dyDescent="0.2">
      <c r="A626" s="33"/>
      <c r="B626" s="23" t="s">
        <v>503</v>
      </c>
      <c r="C626" s="56" t="s">
        <v>420</v>
      </c>
      <c r="D626" s="113">
        <v>300</v>
      </c>
      <c r="E626" s="149">
        <v>301.8</v>
      </c>
      <c r="F626" s="168">
        <f t="shared" si="18"/>
        <v>-1.8000000000000114</v>
      </c>
      <c r="G626" s="165">
        <f t="shared" si="19"/>
        <v>1.006</v>
      </c>
    </row>
    <row r="627" spans="1:7" s="6" customFormat="1" ht="25.5" x14ac:dyDescent="0.2">
      <c r="A627" s="33"/>
      <c r="B627" s="23" t="s">
        <v>490</v>
      </c>
      <c r="C627" s="56" t="s">
        <v>488</v>
      </c>
      <c r="D627" s="113">
        <v>300</v>
      </c>
      <c r="E627" s="149">
        <v>300</v>
      </c>
      <c r="F627" s="168">
        <f t="shared" si="18"/>
        <v>0</v>
      </c>
      <c r="G627" s="165">
        <f t="shared" si="19"/>
        <v>1</v>
      </c>
    </row>
    <row r="628" spans="1:7" s="6" customFormat="1" ht="38.25" x14ac:dyDescent="0.2">
      <c r="A628" s="33"/>
      <c r="B628" s="23" t="s">
        <v>485</v>
      </c>
      <c r="C628" s="56" t="s">
        <v>486</v>
      </c>
      <c r="D628" s="113">
        <v>800</v>
      </c>
      <c r="E628" s="149">
        <v>800.04</v>
      </c>
      <c r="F628" s="168">
        <f t="shared" si="18"/>
        <v>-3.999999999996362E-2</v>
      </c>
      <c r="G628" s="165">
        <f t="shared" si="19"/>
        <v>1.0000499999999999</v>
      </c>
    </row>
    <row r="629" spans="1:7" s="6" customFormat="1" ht="25.5" x14ac:dyDescent="0.2">
      <c r="A629" s="33"/>
      <c r="B629" s="23" t="s">
        <v>487</v>
      </c>
      <c r="C629" s="56" t="s">
        <v>488</v>
      </c>
      <c r="D629" s="113">
        <v>100</v>
      </c>
      <c r="E629" s="149">
        <v>100</v>
      </c>
      <c r="F629" s="168">
        <f t="shared" si="18"/>
        <v>0</v>
      </c>
      <c r="G629" s="165">
        <f t="shared" si="19"/>
        <v>1</v>
      </c>
    </row>
    <row r="630" spans="1:7" s="6" customFormat="1" ht="25.5" x14ac:dyDescent="0.2">
      <c r="A630" s="33"/>
      <c r="B630" s="23">
        <v>2014</v>
      </c>
      <c r="C630" s="56" t="s">
        <v>520</v>
      </c>
      <c r="D630" s="113">
        <v>300</v>
      </c>
      <c r="E630" s="149">
        <v>296.32</v>
      </c>
      <c r="F630" s="168">
        <f t="shared" si="18"/>
        <v>3.6800000000000068</v>
      </c>
      <c r="G630" s="165">
        <f t="shared" si="19"/>
        <v>0.98773333333333335</v>
      </c>
    </row>
    <row r="631" spans="1:7" s="6" customFormat="1" ht="38.25" x14ac:dyDescent="0.2">
      <c r="A631" s="33"/>
      <c r="B631" s="23" t="s">
        <v>548</v>
      </c>
      <c r="C631" s="56" t="s">
        <v>549</v>
      </c>
      <c r="D631" s="113">
        <v>700</v>
      </c>
      <c r="E631" s="149">
        <v>700</v>
      </c>
      <c r="F631" s="168">
        <f t="shared" si="18"/>
        <v>0</v>
      </c>
      <c r="G631" s="165">
        <f t="shared" si="19"/>
        <v>1</v>
      </c>
    </row>
    <row r="632" spans="1:7" s="6" customFormat="1" ht="38.25" x14ac:dyDescent="0.2">
      <c r="A632" s="33"/>
      <c r="B632" s="23" t="s">
        <v>521</v>
      </c>
      <c r="C632" s="56" t="s">
        <v>522</v>
      </c>
      <c r="D632" s="113">
        <v>289</v>
      </c>
      <c r="E632" s="149">
        <v>289</v>
      </c>
      <c r="F632" s="168">
        <f t="shared" si="18"/>
        <v>0</v>
      </c>
      <c r="G632" s="165">
        <f t="shared" si="19"/>
        <v>1</v>
      </c>
    </row>
    <row r="633" spans="1:7" s="6" customFormat="1" ht="25.5" x14ac:dyDescent="0.2">
      <c r="A633" s="33"/>
      <c r="B633" s="23" t="s">
        <v>588</v>
      </c>
      <c r="C633" s="56" t="s">
        <v>488</v>
      </c>
      <c r="D633" s="113">
        <v>900</v>
      </c>
      <c r="E633" s="149">
        <v>900</v>
      </c>
      <c r="F633" s="168">
        <f t="shared" si="18"/>
        <v>0</v>
      </c>
      <c r="G633" s="165">
        <f t="shared" si="19"/>
        <v>1</v>
      </c>
    </row>
    <row r="634" spans="1:7" s="6" customFormat="1" ht="25.5" x14ac:dyDescent="0.2">
      <c r="A634" s="33"/>
      <c r="B634" s="23" t="s">
        <v>589</v>
      </c>
      <c r="C634" s="56" t="s">
        <v>488</v>
      </c>
      <c r="D634" s="113">
        <v>400</v>
      </c>
      <c r="E634" s="149">
        <v>400</v>
      </c>
      <c r="F634" s="168">
        <f t="shared" si="18"/>
        <v>0</v>
      </c>
      <c r="G634" s="165">
        <f t="shared" si="19"/>
        <v>1</v>
      </c>
    </row>
    <row r="635" spans="1:7" s="6" customFormat="1" ht="38.25" x14ac:dyDescent="0.2">
      <c r="A635" s="33"/>
      <c r="B635" s="23" t="s">
        <v>617</v>
      </c>
      <c r="C635" s="56" t="s">
        <v>411</v>
      </c>
      <c r="D635" s="113">
        <v>0</v>
      </c>
      <c r="E635" s="149">
        <v>40</v>
      </c>
      <c r="F635" s="168">
        <f t="shared" si="18"/>
        <v>-40</v>
      </c>
      <c r="G635" s="165"/>
    </row>
    <row r="636" spans="1:7" s="6" customFormat="1" ht="38.25" x14ac:dyDescent="0.2">
      <c r="A636" s="33"/>
      <c r="B636" s="23" t="s">
        <v>618</v>
      </c>
      <c r="C636" s="56" t="s">
        <v>411</v>
      </c>
      <c r="D636" s="113">
        <v>0</v>
      </c>
      <c r="E636" s="149">
        <v>70</v>
      </c>
      <c r="F636" s="168">
        <f t="shared" si="18"/>
        <v>-70</v>
      </c>
      <c r="G636" s="165"/>
    </row>
    <row r="637" spans="1:7" s="6" customFormat="1" x14ac:dyDescent="0.2">
      <c r="A637" s="33"/>
      <c r="B637" s="7">
        <v>15</v>
      </c>
      <c r="C637" s="50" t="s">
        <v>283</v>
      </c>
      <c r="D637" s="114">
        <f>SUM(D638)</f>
        <v>4040</v>
      </c>
      <c r="E637" s="139">
        <f>SUM(E638)</f>
        <v>4040</v>
      </c>
      <c r="F637" s="163">
        <f t="shared" si="18"/>
        <v>0</v>
      </c>
      <c r="G637" s="179">
        <f t="shared" si="19"/>
        <v>1</v>
      </c>
    </row>
    <row r="638" spans="1:7" s="6" customFormat="1" x14ac:dyDescent="0.2">
      <c r="A638" s="33"/>
      <c r="B638" s="5">
        <v>1556</v>
      </c>
      <c r="C638" s="49" t="s">
        <v>131</v>
      </c>
      <c r="D638" s="113">
        <f>SUM(D639)</f>
        <v>4040</v>
      </c>
      <c r="E638" s="149">
        <f>SUM(E639)</f>
        <v>4040</v>
      </c>
      <c r="F638" s="168">
        <f t="shared" si="18"/>
        <v>0</v>
      </c>
      <c r="G638" s="165">
        <f t="shared" si="19"/>
        <v>1</v>
      </c>
    </row>
    <row r="639" spans="1:7" s="6" customFormat="1" ht="51" x14ac:dyDescent="0.2">
      <c r="A639" s="33"/>
      <c r="B639" s="47"/>
      <c r="C639" s="65" t="s">
        <v>338</v>
      </c>
      <c r="D639" s="113">
        <v>4040</v>
      </c>
      <c r="E639" s="124">
        <v>4040</v>
      </c>
      <c r="F639" s="168">
        <f t="shared" si="18"/>
        <v>0</v>
      </c>
      <c r="G639" s="165">
        <f t="shared" si="19"/>
        <v>1</v>
      </c>
    </row>
    <row r="640" spans="1:7" x14ac:dyDescent="0.2">
      <c r="A640" s="33" t="s">
        <v>74</v>
      </c>
      <c r="B640" s="7" t="s">
        <v>4</v>
      </c>
      <c r="C640" s="72"/>
      <c r="D640" s="114">
        <f>SUM(D641+D646)</f>
        <v>30610</v>
      </c>
      <c r="E640" s="139">
        <f>SUM(E641+E646)</f>
        <v>26624.89</v>
      </c>
      <c r="F640" s="163">
        <f t="shared" si="18"/>
        <v>3985.1100000000006</v>
      </c>
      <c r="G640" s="179">
        <f t="shared" si="19"/>
        <v>0.86981019274746818</v>
      </c>
    </row>
    <row r="641" spans="1:7" s="6" customFormat="1" x14ac:dyDescent="0.2">
      <c r="A641" s="33"/>
      <c r="B641" s="7">
        <v>50</v>
      </c>
      <c r="C641" s="50" t="s">
        <v>23</v>
      </c>
      <c r="D641" s="88">
        <f>SUM(D642+D645)</f>
        <v>23574</v>
      </c>
      <c r="E641" s="139">
        <f>SUM(E642+E645)</f>
        <v>20631.439999999999</v>
      </c>
      <c r="F641" s="163">
        <f t="shared" si="18"/>
        <v>2942.5600000000013</v>
      </c>
      <c r="G641" s="179">
        <f t="shared" si="19"/>
        <v>0.8751777381861372</v>
      </c>
    </row>
    <row r="642" spans="1:7" s="6" customFormat="1" x14ac:dyDescent="0.2">
      <c r="A642" s="33"/>
      <c r="B642" s="5">
        <v>500</v>
      </c>
      <c r="C642" s="49" t="s">
        <v>228</v>
      </c>
      <c r="D642" s="113">
        <f>SUM(D643:D644)</f>
        <v>17592</v>
      </c>
      <c r="E642" s="149">
        <f>SUM(E643:E644)</f>
        <v>15405.57</v>
      </c>
      <c r="F642" s="168">
        <f t="shared" ref="F642:F729" si="20">SUM(D642-E642)</f>
        <v>2186.4300000000003</v>
      </c>
      <c r="G642" s="165">
        <f t="shared" si="19"/>
        <v>0.87571452933151428</v>
      </c>
    </row>
    <row r="643" spans="1:7" s="6" customFormat="1" x14ac:dyDescent="0.2">
      <c r="A643" s="33"/>
      <c r="B643" s="5">
        <v>5002</v>
      </c>
      <c r="C643" s="49" t="s">
        <v>236</v>
      </c>
      <c r="D643" s="113">
        <v>15638</v>
      </c>
      <c r="E643" s="124">
        <v>14305.16</v>
      </c>
      <c r="F643" s="168">
        <f t="shared" si="20"/>
        <v>1332.8400000000001</v>
      </c>
      <c r="G643" s="165">
        <f t="shared" si="19"/>
        <v>0.91476915206548148</v>
      </c>
    </row>
    <row r="644" spans="1:7" s="6" customFormat="1" x14ac:dyDescent="0.2">
      <c r="A644" s="33"/>
      <c r="B644" s="5">
        <v>5005</v>
      </c>
      <c r="C644" s="49" t="s">
        <v>282</v>
      </c>
      <c r="D644" s="113">
        <v>1954</v>
      </c>
      <c r="E644" s="124">
        <v>1100.4100000000001</v>
      </c>
      <c r="F644" s="168">
        <f t="shared" si="20"/>
        <v>853.58999999999992</v>
      </c>
      <c r="G644" s="165">
        <f t="shared" si="19"/>
        <v>0.56315762538382808</v>
      </c>
    </row>
    <row r="645" spans="1:7" s="6" customFormat="1" x14ac:dyDescent="0.2">
      <c r="A645" s="33"/>
      <c r="B645" s="5">
        <v>506</v>
      </c>
      <c r="C645" s="49" t="s">
        <v>229</v>
      </c>
      <c r="D645" s="113">
        <v>5982</v>
      </c>
      <c r="E645" s="124">
        <v>5225.87</v>
      </c>
      <c r="F645" s="168">
        <f t="shared" si="20"/>
        <v>756.13000000000011</v>
      </c>
      <c r="G645" s="165">
        <f t="shared" si="19"/>
        <v>0.87359913072550988</v>
      </c>
    </row>
    <row r="646" spans="1:7" s="6" customFormat="1" x14ac:dyDescent="0.2">
      <c r="A646" s="33"/>
      <c r="B646" s="7">
        <v>55</v>
      </c>
      <c r="C646" s="50" t="s">
        <v>24</v>
      </c>
      <c r="D646" s="114">
        <f>SUM(D647:D652)</f>
        <v>7036</v>
      </c>
      <c r="E646" s="139">
        <f>SUM(E647:E652)</f>
        <v>5993.45</v>
      </c>
      <c r="F646" s="163">
        <f t="shared" si="20"/>
        <v>1042.5500000000002</v>
      </c>
      <c r="G646" s="179">
        <f t="shared" si="19"/>
        <v>0.85182632177373507</v>
      </c>
    </row>
    <row r="647" spans="1:7" s="6" customFormat="1" x14ac:dyDescent="0.2">
      <c r="A647" s="33"/>
      <c r="B647" s="5">
        <v>5500</v>
      </c>
      <c r="C647" s="49" t="s">
        <v>25</v>
      </c>
      <c r="D647" s="113">
        <v>380</v>
      </c>
      <c r="E647" s="124">
        <v>298.27999999999997</v>
      </c>
      <c r="F647" s="168">
        <f t="shared" si="20"/>
        <v>81.720000000000027</v>
      </c>
      <c r="G647" s="165">
        <f t="shared" si="19"/>
        <v>0.7849473684210525</v>
      </c>
    </row>
    <row r="648" spans="1:7" s="6" customFormat="1" x14ac:dyDescent="0.2">
      <c r="A648" s="33"/>
      <c r="B648" s="5">
        <v>5504</v>
      </c>
      <c r="C648" s="49" t="s">
        <v>27</v>
      </c>
      <c r="D648" s="113">
        <v>100</v>
      </c>
      <c r="E648" s="124">
        <v>93.28</v>
      </c>
      <c r="F648" s="168">
        <f t="shared" si="20"/>
        <v>6.7199999999999989</v>
      </c>
      <c r="G648" s="165">
        <f t="shared" si="19"/>
        <v>0.93279999999999996</v>
      </c>
    </row>
    <row r="649" spans="1:7" s="6" customFormat="1" x14ac:dyDescent="0.2">
      <c r="A649" s="33"/>
      <c r="B649" s="5">
        <v>5511</v>
      </c>
      <c r="C649" s="49" t="s">
        <v>230</v>
      </c>
      <c r="D649" s="113">
        <v>5356</v>
      </c>
      <c r="E649" s="124">
        <v>5207.8</v>
      </c>
      <c r="F649" s="168">
        <f t="shared" si="20"/>
        <v>148.19999999999982</v>
      </c>
      <c r="G649" s="165">
        <f t="shared" si="19"/>
        <v>0.97233009708737872</v>
      </c>
    </row>
    <row r="650" spans="1:7" s="6" customFormat="1" x14ac:dyDescent="0.2">
      <c r="A650" s="33"/>
      <c r="B650" s="5">
        <v>5514</v>
      </c>
      <c r="C650" s="49" t="s">
        <v>231</v>
      </c>
      <c r="D650" s="113">
        <v>150</v>
      </c>
      <c r="E650" s="124">
        <v>128.4</v>
      </c>
      <c r="F650" s="168">
        <f t="shared" si="20"/>
        <v>21.599999999999994</v>
      </c>
      <c r="G650" s="165">
        <f t="shared" si="19"/>
        <v>0.85599999999999998</v>
      </c>
    </row>
    <row r="651" spans="1:7" s="6" customFormat="1" x14ac:dyDescent="0.2">
      <c r="A651" s="33"/>
      <c r="B651" s="5">
        <v>5515</v>
      </c>
      <c r="C651" s="49" t="s">
        <v>29</v>
      </c>
      <c r="D651" s="113">
        <v>550</v>
      </c>
      <c r="E651" s="124">
        <v>0</v>
      </c>
      <c r="F651" s="168">
        <f t="shared" si="20"/>
        <v>550</v>
      </c>
      <c r="G651" s="165">
        <f t="shared" si="19"/>
        <v>0</v>
      </c>
    </row>
    <row r="652" spans="1:7" s="6" customFormat="1" x14ac:dyDescent="0.2">
      <c r="A652" s="33"/>
      <c r="B652" s="5">
        <v>5525</v>
      </c>
      <c r="C652" s="49" t="s">
        <v>46</v>
      </c>
      <c r="D652" s="113">
        <v>500</v>
      </c>
      <c r="E652" s="124">
        <v>265.69</v>
      </c>
      <c r="F652" s="168">
        <f t="shared" si="20"/>
        <v>234.31</v>
      </c>
      <c r="G652" s="165">
        <f t="shared" si="19"/>
        <v>0.53137999999999996</v>
      </c>
    </row>
    <row r="653" spans="1:7" x14ac:dyDescent="0.2">
      <c r="A653" s="33" t="s">
        <v>74</v>
      </c>
      <c r="B653" s="7" t="s">
        <v>5</v>
      </c>
      <c r="C653" s="72"/>
      <c r="D653" s="114">
        <f>SUM(D654+D658)</f>
        <v>18077</v>
      </c>
      <c r="E653" s="139">
        <f>SUM(E654+E658)</f>
        <v>15053.06</v>
      </c>
      <c r="F653" s="163">
        <f t="shared" si="20"/>
        <v>3023.9400000000005</v>
      </c>
      <c r="G653" s="179">
        <f t="shared" si="19"/>
        <v>0.83271892460032082</v>
      </c>
    </row>
    <row r="654" spans="1:7" s="6" customFormat="1" x14ac:dyDescent="0.2">
      <c r="A654" s="33"/>
      <c r="B654" s="7">
        <v>50</v>
      </c>
      <c r="C654" s="50" t="s">
        <v>23</v>
      </c>
      <c r="D654" s="114">
        <f>SUM(D655+D657)</f>
        <v>14444</v>
      </c>
      <c r="E654" s="139">
        <f>SUM(E655+E657)</f>
        <v>13068.5</v>
      </c>
      <c r="F654" s="163">
        <f t="shared" si="20"/>
        <v>1375.5</v>
      </c>
      <c r="G654" s="179">
        <f t="shared" si="19"/>
        <v>0.9047701467737469</v>
      </c>
    </row>
    <row r="655" spans="1:7" s="6" customFormat="1" x14ac:dyDescent="0.2">
      <c r="A655" s="33"/>
      <c r="B655" s="5">
        <v>500</v>
      </c>
      <c r="C655" s="49" t="s">
        <v>228</v>
      </c>
      <c r="D655" s="113">
        <f>SUM(D656)</f>
        <v>10779</v>
      </c>
      <c r="E655" s="149">
        <f>SUM(E656)</f>
        <v>9787.85</v>
      </c>
      <c r="F655" s="168">
        <f t="shared" si="20"/>
        <v>991.14999999999964</v>
      </c>
      <c r="G655" s="165">
        <f t="shared" si="19"/>
        <v>0.90804805640597464</v>
      </c>
    </row>
    <row r="656" spans="1:7" s="6" customFormat="1" x14ac:dyDescent="0.2">
      <c r="A656" s="33"/>
      <c r="B656" s="5">
        <v>5002</v>
      </c>
      <c r="C656" s="49" t="s">
        <v>236</v>
      </c>
      <c r="D656" s="113">
        <v>10779</v>
      </c>
      <c r="E656" s="124">
        <v>9787.85</v>
      </c>
      <c r="F656" s="168">
        <f t="shared" si="20"/>
        <v>991.14999999999964</v>
      </c>
      <c r="G656" s="165">
        <f t="shared" si="19"/>
        <v>0.90804805640597464</v>
      </c>
    </row>
    <row r="657" spans="1:7" s="6" customFormat="1" x14ac:dyDescent="0.2">
      <c r="A657" s="33"/>
      <c r="B657" s="5">
        <v>506</v>
      </c>
      <c r="C657" s="49" t="s">
        <v>229</v>
      </c>
      <c r="D657" s="113">
        <v>3665</v>
      </c>
      <c r="E657" s="124">
        <v>3280.65</v>
      </c>
      <c r="F657" s="168">
        <f t="shared" si="20"/>
        <v>384.34999999999991</v>
      </c>
      <c r="G657" s="165">
        <f t="shared" si="19"/>
        <v>0.89512960436562072</v>
      </c>
    </row>
    <row r="658" spans="1:7" s="6" customFormat="1" x14ac:dyDescent="0.2">
      <c r="A658" s="33"/>
      <c r="B658" s="7">
        <v>55</v>
      </c>
      <c r="C658" s="50" t="s">
        <v>24</v>
      </c>
      <c r="D658" s="114">
        <f>SUM(D659:D665)</f>
        <v>3633</v>
      </c>
      <c r="E658" s="139">
        <f>SUM(E659:E665)</f>
        <v>1984.56</v>
      </c>
      <c r="F658" s="163">
        <f t="shared" si="20"/>
        <v>1648.44</v>
      </c>
      <c r="G658" s="179">
        <f t="shared" si="19"/>
        <v>0.5462592898431049</v>
      </c>
    </row>
    <row r="659" spans="1:7" s="6" customFormat="1" x14ac:dyDescent="0.2">
      <c r="A659" s="33"/>
      <c r="B659" s="5">
        <v>5500</v>
      </c>
      <c r="C659" s="49" t="s">
        <v>25</v>
      </c>
      <c r="D659" s="113">
        <v>450</v>
      </c>
      <c r="E659" s="124">
        <v>112.11</v>
      </c>
      <c r="F659" s="168">
        <f t="shared" si="20"/>
        <v>337.89</v>
      </c>
      <c r="G659" s="165">
        <f t="shared" si="19"/>
        <v>0.24913333333333335</v>
      </c>
    </row>
    <row r="660" spans="1:7" s="6" customFormat="1" x14ac:dyDescent="0.2">
      <c r="A660" s="33"/>
      <c r="B660" s="5">
        <v>5504</v>
      </c>
      <c r="C660" s="49" t="s">
        <v>27</v>
      </c>
      <c r="D660" s="113">
        <v>180</v>
      </c>
      <c r="E660" s="124">
        <v>193.28</v>
      </c>
      <c r="F660" s="168">
        <f t="shared" si="20"/>
        <v>-13.280000000000001</v>
      </c>
      <c r="G660" s="165">
        <f t="shared" si="19"/>
        <v>1.0737777777777777</v>
      </c>
    </row>
    <row r="661" spans="1:7" s="6" customFormat="1" x14ac:dyDescent="0.2">
      <c r="A661" s="33"/>
      <c r="B661" s="5">
        <v>5511</v>
      </c>
      <c r="C661" s="49" t="s">
        <v>230</v>
      </c>
      <c r="D661" s="113">
        <v>1373</v>
      </c>
      <c r="E661" s="124">
        <v>668.57</v>
      </c>
      <c r="F661" s="168">
        <f t="shared" si="20"/>
        <v>704.43</v>
      </c>
      <c r="G661" s="165">
        <f t="shared" si="19"/>
        <v>0.48694100509832489</v>
      </c>
    </row>
    <row r="662" spans="1:7" s="6" customFormat="1" x14ac:dyDescent="0.2">
      <c r="A662" s="33"/>
      <c r="B662" s="5">
        <v>5514</v>
      </c>
      <c r="C662" s="49" t="s">
        <v>231</v>
      </c>
      <c r="D662" s="113">
        <v>150</v>
      </c>
      <c r="E662" s="124">
        <v>139.6</v>
      </c>
      <c r="F662" s="168">
        <f t="shared" si="20"/>
        <v>10.400000000000006</v>
      </c>
      <c r="G662" s="165">
        <f t="shared" si="19"/>
        <v>0.93066666666666664</v>
      </c>
    </row>
    <row r="663" spans="1:7" s="6" customFormat="1" x14ac:dyDescent="0.2">
      <c r="A663" s="33"/>
      <c r="B663" s="5">
        <v>5515</v>
      </c>
      <c r="C663" s="49" t="s">
        <v>29</v>
      </c>
      <c r="D663" s="113">
        <v>450</v>
      </c>
      <c r="E663" s="124">
        <v>521</v>
      </c>
      <c r="F663" s="168">
        <f t="shared" si="20"/>
        <v>-71</v>
      </c>
      <c r="G663" s="165">
        <f t="shared" si="19"/>
        <v>1.1577777777777778</v>
      </c>
    </row>
    <row r="664" spans="1:7" s="6" customFormat="1" x14ac:dyDescent="0.2">
      <c r="A664" s="33"/>
      <c r="B664" s="5">
        <v>5522</v>
      </c>
      <c r="C664" s="49" t="s">
        <v>95</v>
      </c>
      <c r="D664" s="113">
        <v>30</v>
      </c>
      <c r="E664" s="124">
        <v>0</v>
      </c>
      <c r="F664" s="168">
        <f t="shared" si="20"/>
        <v>30</v>
      </c>
      <c r="G664" s="165">
        <f t="shared" si="19"/>
        <v>0</v>
      </c>
    </row>
    <row r="665" spans="1:7" s="6" customFormat="1" x14ac:dyDescent="0.2">
      <c r="A665" s="33"/>
      <c r="B665" s="5">
        <v>5525</v>
      </c>
      <c r="C665" s="49" t="s">
        <v>46</v>
      </c>
      <c r="D665" s="113">
        <v>1000</v>
      </c>
      <c r="E665" s="124">
        <v>350</v>
      </c>
      <c r="F665" s="168">
        <f t="shared" si="20"/>
        <v>650</v>
      </c>
      <c r="G665" s="165">
        <f t="shared" si="19"/>
        <v>0.35</v>
      </c>
    </row>
    <row r="666" spans="1:7" s="6" customFormat="1" x14ac:dyDescent="0.2">
      <c r="A666" s="33" t="s">
        <v>74</v>
      </c>
      <c r="B666" s="7" t="s">
        <v>483</v>
      </c>
      <c r="C666" s="72"/>
      <c r="D666" s="154">
        <f t="shared" ref="D666:E668" si="21">SUM(D667)</f>
        <v>300</v>
      </c>
      <c r="E666" s="126">
        <f t="shared" si="21"/>
        <v>300</v>
      </c>
      <c r="F666" s="163">
        <f t="shared" si="20"/>
        <v>0</v>
      </c>
      <c r="G666" s="179">
        <f t="shared" si="19"/>
        <v>1</v>
      </c>
    </row>
    <row r="667" spans="1:7" s="6" customFormat="1" x14ac:dyDescent="0.2">
      <c r="A667" s="33"/>
      <c r="B667" s="7">
        <v>55</v>
      </c>
      <c r="C667" s="50" t="s">
        <v>24</v>
      </c>
      <c r="D667" s="154">
        <f t="shared" si="21"/>
        <v>300</v>
      </c>
      <c r="E667" s="126">
        <f t="shared" si="21"/>
        <v>300</v>
      </c>
      <c r="F667" s="163">
        <f t="shared" si="20"/>
        <v>0</v>
      </c>
      <c r="G667" s="179">
        <f t="shared" si="19"/>
        <v>1</v>
      </c>
    </row>
    <row r="668" spans="1:7" s="6" customFormat="1" x14ac:dyDescent="0.2">
      <c r="A668" s="33"/>
      <c r="B668" s="5">
        <v>5525</v>
      </c>
      <c r="C668" s="49" t="s">
        <v>46</v>
      </c>
      <c r="D668" s="153">
        <f t="shared" si="21"/>
        <v>300</v>
      </c>
      <c r="E668" s="124">
        <f t="shared" si="21"/>
        <v>300</v>
      </c>
      <c r="F668" s="168">
        <f t="shared" si="20"/>
        <v>0</v>
      </c>
      <c r="G668" s="165">
        <f t="shared" si="19"/>
        <v>1</v>
      </c>
    </row>
    <row r="669" spans="1:7" s="6" customFormat="1" ht="38.25" x14ac:dyDescent="0.2">
      <c r="A669" s="33"/>
      <c r="B669" s="157" t="s">
        <v>484</v>
      </c>
      <c r="C669" s="56" t="s">
        <v>413</v>
      </c>
      <c r="D669" s="113">
        <v>300</v>
      </c>
      <c r="E669" s="124">
        <v>300</v>
      </c>
      <c r="F669" s="168">
        <f t="shared" si="20"/>
        <v>0</v>
      </c>
      <c r="G669" s="165">
        <f t="shared" si="19"/>
        <v>1</v>
      </c>
    </row>
    <row r="670" spans="1:7" x14ac:dyDescent="0.2">
      <c r="A670" s="33" t="s">
        <v>74</v>
      </c>
      <c r="B670" s="7" t="s">
        <v>6</v>
      </c>
      <c r="C670" s="72"/>
      <c r="D670" s="114">
        <f>SUM(D671+D675+D684)</f>
        <v>41834</v>
      </c>
      <c r="E670" s="187">
        <f>SUM(E671+E675+E684)</f>
        <v>37179.06</v>
      </c>
      <c r="F670" s="163">
        <f t="shared" si="20"/>
        <v>4654.9400000000023</v>
      </c>
      <c r="G670" s="179">
        <f t="shared" si="19"/>
        <v>0.88872830711861162</v>
      </c>
    </row>
    <row r="671" spans="1:7" s="6" customFormat="1" x14ac:dyDescent="0.2">
      <c r="A671" s="33"/>
      <c r="B671" s="7">
        <v>50</v>
      </c>
      <c r="C671" s="50" t="s">
        <v>23</v>
      </c>
      <c r="D671" s="114">
        <f>SUM(D672+D674)</f>
        <v>23442</v>
      </c>
      <c r="E671" s="139">
        <f>SUM(E672+E674)</f>
        <v>20847.09</v>
      </c>
      <c r="F671" s="163">
        <f t="shared" si="20"/>
        <v>2594.91</v>
      </c>
      <c r="G671" s="179">
        <f t="shared" si="19"/>
        <v>0.88930509342206299</v>
      </c>
    </row>
    <row r="672" spans="1:7" s="6" customFormat="1" x14ac:dyDescent="0.2">
      <c r="A672" s="33"/>
      <c r="B672" s="5">
        <v>500</v>
      </c>
      <c r="C672" s="49" t="s">
        <v>228</v>
      </c>
      <c r="D672" s="113">
        <f>SUM(D673)</f>
        <v>17494</v>
      </c>
      <c r="E672" s="149">
        <f>SUM(E673)</f>
        <v>15574.85</v>
      </c>
      <c r="F672" s="168">
        <f t="shared" si="20"/>
        <v>1919.1499999999996</v>
      </c>
      <c r="G672" s="165">
        <f t="shared" si="19"/>
        <v>0.89029667314507832</v>
      </c>
    </row>
    <row r="673" spans="1:7" s="6" customFormat="1" x14ac:dyDescent="0.2">
      <c r="A673" s="33"/>
      <c r="B673" s="5">
        <v>5002</v>
      </c>
      <c r="C673" s="49" t="s">
        <v>236</v>
      </c>
      <c r="D673" s="113">
        <v>17494</v>
      </c>
      <c r="E673" s="124">
        <v>15574.85</v>
      </c>
      <c r="F673" s="168">
        <f t="shared" si="20"/>
        <v>1919.1499999999996</v>
      </c>
      <c r="G673" s="165">
        <f t="shared" si="19"/>
        <v>0.89029667314507832</v>
      </c>
    </row>
    <row r="674" spans="1:7" s="6" customFormat="1" x14ac:dyDescent="0.2">
      <c r="A674" s="33"/>
      <c r="B674" s="5">
        <v>506</v>
      </c>
      <c r="C674" s="49" t="s">
        <v>229</v>
      </c>
      <c r="D674" s="113">
        <v>5948</v>
      </c>
      <c r="E674" s="124">
        <v>5272.24</v>
      </c>
      <c r="F674" s="168">
        <f t="shared" si="20"/>
        <v>675.76000000000022</v>
      </c>
      <c r="G674" s="165">
        <f t="shared" si="19"/>
        <v>0.8863887020847343</v>
      </c>
    </row>
    <row r="675" spans="1:7" s="6" customFormat="1" x14ac:dyDescent="0.2">
      <c r="A675" s="33"/>
      <c r="B675" s="7">
        <v>55</v>
      </c>
      <c r="C675" s="50" t="s">
        <v>24</v>
      </c>
      <c r="D675" s="114">
        <f>SUM(D676:D683)</f>
        <v>9729</v>
      </c>
      <c r="E675" s="139">
        <f>SUM(E676:E683)</f>
        <v>7669.17</v>
      </c>
      <c r="F675" s="163">
        <f t="shared" si="20"/>
        <v>2059.83</v>
      </c>
      <c r="G675" s="179">
        <f t="shared" si="19"/>
        <v>0.78827937095282152</v>
      </c>
    </row>
    <row r="676" spans="1:7" s="6" customFormat="1" x14ac:dyDescent="0.2">
      <c r="A676" s="33"/>
      <c r="B676" s="5">
        <v>5500</v>
      </c>
      <c r="C676" s="49" t="s">
        <v>25</v>
      </c>
      <c r="D676" s="113">
        <v>110</v>
      </c>
      <c r="E676" s="124">
        <v>664.44</v>
      </c>
      <c r="F676" s="168">
        <f t="shared" si="20"/>
        <v>-554.44000000000005</v>
      </c>
      <c r="G676" s="165">
        <f t="shared" si="19"/>
        <v>6.0403636363636366</v>
      </c>
    </row>
    <row r="677" spans="1:7" s="6" customFormat="1" x14ac:dyDescent="0.2">
      <c r="A677" s="33"/>
      <c r="B677" s="5">
        <v>5503</v>
      </c>
      <c r="C677" s="49" t="s">
        <v>26</v>
      </c>
      <c r="D677" s="113">
        <v>100</v>
      </c>
      <c r="E677" s="124">
        <v>0</v>
      </c>
      <c r="F677" s="168">
        <f t="shared" si="20"/>
        <v>100</v>
      </c>
      <c r="G677" s="165">
        <f t="shared" si="19"/>
        <v>0</v>
      </c>
    </row>
    <row r="678" spans="1:7" s="6" customFormat="1" x14ac:dyDescent="0.2">
      <c r="A678" s="33"/>
      <c r="B678" s="5">
        <v>5504</v>
      </c>
      <c r="C678" s="49" t="s">
        <v>27</v>
      </c>
      <c r="D678" s="113">
        <v>300</v>
      </c>
      <c r="E678" s="124">
        <v>261.27999999999997</v>
      </c>
      <c r="F678" s="168">
        <f t="shared" si="20"/>
        <v>38.720000000000027</v>
      </c>
      <c r="G678" s="165">
        <f t="shared" si="19"/>
        <v>0.87093333333333323</v>
      </c>
    </row>
    <row r="679" spans="1:7" s="6" customFormat="1" x14ac:dyDescent="0.2">
      <c r="A679" s="33"/>
      <c r="B679" s="5">
        <v>5511</v>
      </c>
      <c r="C679" s="49" t="s">
        <v>230</v>
      </c>
      <c r="D679" s="113">
        <v>7641</v>
      </c>
      <c r="E679" s="124">
        <v>5337.48</v>
      </c>
      <c r="F679" s="168">
        <f t="shared" si="20"/>
        <v>2303.5200000000004</v>
      </c>
      <c r="G679" s="165">
        <f t="shared" si="19"/>
        <v>0.69853160581075768</v>
      </c>
    </row>
    <row r="680" spans="1:7" s="6" customFormat="1" x14ac:dyDescent="0.2">
      <c r="A680" s="33"/>
      <c r="B680" s="5">
        <v>5513</v>
      </c>
      <c r="C680" s="49" t="s">
        <v>28</v>
      </c>
      <c r="D680" s="113">
        <v>450</v>
      </c>
      <c r="E680" s="124">
        <v>367.93</v>
      </c>
      <c r="F680" s="168">
        <f t="shared" si="20"/>
        <v>82.07</v>
      </c>
      <c r="G680" s="165">
        <f t="shared" si="19"/>
        <v>0.81762222222222225</v>
      </c>
    </row>
    <row r="681" spans="1:7" s="6" customFormat="1" x14ac:dyDescent="0.2">
      <c r="A681" s="33"/>
      <c r="B681" s="5">
        <v>5514</v>
      </c>
      <c r="C681" s="49" t="s">
        <v>231</v>
      </c>
      <c r="D681" s="113">
        <v>462</v>
      </c>
      <c r="E681" s="124">
        <v>117.2</v>
      </c>
      <c r="F681" s="168">
        <f t="shared" si="20"/>
        <v>344.8</v>
      </c>
      <c r="G681" s="165">
        <f t="shared" si="19"/>
        <v>0.25367965367965367</v>
      </c>
    </row>
    <row r="682" spans="1:7" s="6" customFormat="1" x14ac:dyDescent="0.2">
      <c r="A682" s="33"/>
      <c r="B682" s="5">
        <v>5515</v>
      </c>
      <c r="C682" s="49" t="s">
        <v>29</v>
      </c>
      <c r="D682" s="113">
        <v>0</v>
      </c>
      <c r="E682" s="124">
        <v>413.04</v>
      </c>
      <c r="F682" s="168">
        <f t="shared" si="20"/>
        <v>-413.04</v>
      </c>
      <c r="G682" s="165"/>
    </row>
    <row r="683" spans="1:7" s="6" customFormat="1" x14ac:dyDescent="0.2">
      <c r="A683" s="33"/>
      <c r="B683" s="5">
        <v>5525</v>
      </c>
      <c r="C683" s="49" t="s">
        <v>46</v>
      </c>
      <c r="D683" s="113">
        <v>666</v>
      </c>
      <c r="E683" s="124">
        <v>507.8</v>
      </c>
      <c r="F683" s="168">
        <f t="shared" si="20"/>
        <v>158.19999999999999</v>
      </c>
      <c r="G683" s="165">
        <f t="shared" si="19"/>
        <v>0.76246246246246252</v>
      </c>
    </row>
    <row r="684" spans="1:7" s="6" customFormat="1" x14ac:dyDescent="0.2">
      <c r="A684" s="33"/>
      <c r="B684" s="7">
        <v>15</v>
      </c>
      <c r="C684" s="50" t="s">
        <v>283</v>
      </c>
      <c r="D684" s="114">
        <f>SUM(D685)</f>
        <v>8663</v>
      </c>
      <c r="E684" s="187">
        <f>SUM(E685)</f>
        <v>8662.7999999999993</v>
      </c>
      <c r="F684" s="163">
        <f t="shared" si="20"/>
        <v>0.2000000000007276</v>
      </c>
      <c r="G684" s="179">
        <f t="shared" si="19"/>
        <v>0.99997691330947702</v>
      </c>
    </row>
    <row r="685" spans="1:7" s="6" customFormat="1" ht="25.5" x14ac:dyDescent="0.2">
      <c r="A685" s="33"/>
      <c r="B685" s="5">
        <v>1554</v>
      </c>
      <c r="C685" s="54" t="s">
        <v>559</v>
      </c>
      <c r="D685" s="113">
        <f>SUM(D686)</f>
        <v>8663</v>
      </c>
      <c r="E685" s="186">
        <f>SUM(E686)</f>
        <v>8662.7999999999993</v>
      </c>
      <c r="F685" s="168">
        <f t="shared" si="20"/>
        <v>0.2000000000007276</v>
      </c>
      <c r="G685" s="165">
        <f t="shared" si="19"/>
        <v>0.99997691330947702</v>
      </c>
    </row>
    <row r="686" spans="1:7" s="6" customFormat="1" ht="25.5" x14ac:dyDescent="0.2">
      <c r="A686" s="33"/>
      <c r="B686" s="5"/>
      <c r="C686" s="65" t="s">
        <v>561</v>
      </c>
      <c r="D686" s="113">
        <v>8663</v>
      </c>
      <c r="E686" s="124">
        <v>8662.7999999999993</v>
      </c>
      <c r="F686" s="168">
        <f t="shared" si="20"/>
        <v>0.2000000000007276</v>
      </c>
      <c r="G686" s="165">
        <f t="shared" si="19"/>
        <v>0.99997691330947702</v>
      </c>
    </row>
    <row r="687" spans="1:7" s="6" customFormat="1" x14ac:dyDescent="0.2">
      <c r="A687" s="33" t="s">
        <v>74</v>
      </c>
      <c r="B687" s="7" t="s">
        <v>412</v>
      </c>
      <c r="C687" s="72"/>
      <c r="D687" s="114">
        <f t="shared" ref="D687:E689" si="22">SUM(D688)</f>
        <v>300</v>
      </c>
      <c r="E687" s="139">
        <f t="shared" si="22"/>
        <v>300</v>
      </c>
      <c r="F687" s="163">
        <f t="shared" si="20"/>
        <v>0</v>
      </c>
      <c r="G687" s="179">
        <f t="shared" si="19"/>
        <v>1</v>
      </c>
    </row>
    <row r="688" spans="1:7" s="6" customFormat="1" x14ac:dyDescent="0.2">
      <c r="A688" s="33"/>
      <c r="B688" s="7">
        <v>55</v>
      </c>
      <c r="C688" s="50" t="s">
        <v>24</v>
      </c>
      <c r="D688" s="114">
        <f t="shared" si="22"/>
        <v>300</v>
      </c>
      <c r="E688" s="139">
        <f t="shared" si="22"/>
        <v>300</v>
      </c>
      <c r="F688" s="163">
        <f t="shared" si="20"/>
        <v>0</v>
      </c>
      <c r="G688" s="179">
        <f t="shared" si="19"/>
        <v>1</v>
      </c>
    </row>
    <row r="689" spans="1:7" s="6" customFormat="1" x14ac:dyDescent="0.2">
      <c r="A689" s="33"/>
      <c r="B689" s="5">
        <v>5525</v>
      </c>
      <c r="C689" s="49" t="s">
        <v>46</v>
      </c>
      <c r="D689" s="113">
        <f t="shared" si="22"/>
        <v>300</v>
      </c>
      <c r="E689" s="149">
        <f t="shared" si="22"/>
        <v>300</v>
      </c>
      <c r="F689" s="168">
        <f t="shared" si="20"/>
        <v>0</v>
      </c>
      <c r="G689" s="165">
        <f t="shared" si="19"/>
        <v>1</v>
      </c>
    </row>
    <row r="690" spans="1:7" s="6" customFormat="1" ht="38.25" x14ac:dyDescent="0.2">
      <c r="A690" s="33"/>
      <c r="B690" s="157" t="s">
        <v>414</v>
      </c>
      <c r="C690" s="56" t="s">
        <v>413</v>
      </c>
      <c r="D690" s="113">
        <v>300</v>
      </c>
      <c r="E690" s="124">
        <v>300</v>
      </c>
      <c r="F690" s="168">
        <f t="shared" si="20"/>
        <v>0</v>
      </c>
      <c r="G690" s="165">
        <f t="shared" si="19"/>
        <v>1</v>
      </c>
    </row>
    <row r="691" spans="1:7" s="6" customFormat="1" x14ac:dyDescent="0.2">
      <c r="A691" s="33" t="s">
        <v>75</v>
      </c>
      <c r="B691" s="7" t="s">
        <v>525</v>
      </c>
      <c r="C691" s="56"/>
      <c r="D691" s="114">
        <f>SUM(D692+D709)</f>
        <v>33427</v>
      </c>
      <c r="E691" s="126">
        <f>SUM(E692+E709)</f>
        <v>33597.699999999997</v>
      </c>
      <c r="F691" s="163">
        <f t="shared" si="20"/>
        <v>-170.69999999999709</v>
      </c>
      <c r="G691" s="179">
        <f t="shared" ref="G691:G784" si="23">SUM(E691/D691)</f>
        <v>1.0051066503126214</v>
      </c>
    </row>
    <row r="692" spans="1:7" s="6" customFormat="1" x14ac:dyDescent="0.2">
      <c r="A692" s="33" t="s">
        <v>75</v>
      </c>
      <c r="B692" s="7" t="s">
        <v>33</v>
      </c>
      <c r="C692" s="72"/>
      <c r="D692" s="114">
        <f>SUM(D693+D697+D706)</f>
        <v>32785</v>
      </c>
      <c r="E692" s="187">
        <f>SUM(E693+E697+E706)</f>
        <v>29906.2</v>
      </c>
      <c r="F692" s="163">
        <f t="shared" si="20"/>
        <v>2878.7999999999993</v>
      </c>
      <c r="G692" s="179">
        <f t="shared" si="23"/>
        <v>0.91219155101418337</v>
      </c>
    </row>
    <row r="693" spans="1:7" s="6" customFormat="1" x14ac:dyDescent="0.2">
      <c r="A693" s="33"/>
      <c r="B693" s="7">
        <v>50</v>
      </c>
      <c r="C693" s="50" t="s">
        <v>23</v>
      </c>
      <c r="D693" s="114">
        <f>SUM(D694+D696)</f>
        <v>26387</v>
      </c>
      <c r="E693" s="139">
        <f>SUM(E694+E696)</f>
        <v>24523.47</v>
      </c>
      <c r="F693" s="163">
        <f t="shared" si="20"/>
        <v>1863.5299999999988</v>
      </c>
      <c r="G693" s="179">
        <f t="shared" si="23"/>
        <v>0.92937696593019292</v>
      </c>
    </row>
    <row r="694" spans="1:7" s="6" customFormat="1" x14ac:dyDescent="0.2">
      <c r="A694" s="33"/>
      <c r="B694" s="5">
        <v>500</v>
      </c>
      <c r="C694" s="49" t="s">
        <v>228</v>
      </c>
      <c r="D694" s="113">
        <f>SUM(D695)</f>
        <v>19692</v>
      </c>
      <c r="E694" s="149">
        <f>SUM(E695)</f>
        <v>18255.43</v>
      </c>
      <c r="F694" s="168">
        <f t="shared" si="20"/>
        <v>1436.5699999999997</v>
      </c>
      <c r="G694" s="165">
        <f t="shared" si="23"/>
        <v>0.92704803981312212</v>
      </c>
    </row>
    <row r="695" spans="1:7" s="6" customFormat="1" x14ac:dyDescent="0.2">
      <c r="A695" s="33"/>
      <c r="B695" s="5">
        <v>5002</v>
      </c>
      <c r="C695" s="49" t="s">
        <v>236</v>
      </c>
      <c r="D695" s="113">
        <v>19692</v>
      </c>
      <c r="E695" s="124">
        <v>18255.43</v>
      </c>
      <c r="F695" s="168">
        <f t="shared" si="20"/>
        <v>1436.5699999999997</v>
      </c>
      <c r="G695" s="165">
        <f t="shared" si="23"/>
        <v>0.92704803981312212</v>
      </c>
    </row>
    <row r="696" spans="1:7" s="6" customFormat="1" x14ac:dyDescent="0.2">
      <c r="A696" s="33"/>
      <c r="B696" s="5">
        <v>506</v>
      </c>
      <c r="C696" s="49" t="s">
        <v>229</v>
      </c>
      <c r="D696" s="113">
        <v>6695</v>
      </c>
      <c r="E696" s="124">
        <v>6268.04</v>
      </c>
      <c r="F696" s="168">
        <f t="shared" si="20"/>
        <v>426.96000000000004</v>
      </c>
      <c r="G696" s="165">
        <f t="shared" si="23"/>
        <v>0.9362270351008215</v>
      </c>
    </row>
    <row r="697" spans="1:7" s="6" customFormat="1" x14ac:dyDescent="0.2">
      <c r="A697" s="33"/>
      <c r="B697" s="7">
        <v>55</v>
      </c>
      <c r="C697" s="50" t="s">
        <v>24</v>
      </c>
      <c r="D697" s="114">
        <f>SUM(D698:D705)</f>
        <v>5558</v>
      </c>
      <c r="E697" s="139">
        <f>SUM(E698:E705)</f>
        <v>4686.7300000000005</v>
      </c>
      <c r="F697" s="163">
        <f t="shared" si="20"/>
        <v>871.26999999999953</v>
      </c>
      <c r="G697" s="179">
        <f t="shared" si="23"/>
        <v>0.84324037423533649</v>
      </c>
    </row>
    <row r="698" spans="1:7" s="6" customFormat="1" x14ac:dyDescent="0.2">
      <c r="A698" s="33"/>
      <c r="B698" s="5">
        <v>5500</v>
      </c>
      <c r="C698" s="49" t="s">
        <v>25</v>
      </c>
      <c r="D698" s="113">
        <v>672</v>
      </c>
      <c r="E698" s="124">
        <v>821.02</v>
      </c>
      <c r="F698" s="168">
        <f t="shared" si="20"/>
        <v>-149.01999999999998</v>
      </c>
      <c r="G698" s="165">
        <f t="shared" si="23"/>
        <v>1.2217559523809522</v>
      </c>
    </row>
    <row r="699" spans="1:7" s="6" customFormat="1" x14ac:dyDescent="0.2">
      <c r="A699" s="33"/>
      <c r="B699" s="5">
        <v>5503</v>
      </c>
      <c r="C699" s="49" t="s">
        <v>26</v>
      </c>
      <c r="D699" s="113">
        <v>0</v>
      </c>
      <c r="E699" s="124">
        <v>38.4</v>
      </c>
      <c r="F699" s="168">
        <f t="shared" si="20"/>
        <v>-38.4</v>
      </c>
      <c r="G699" s="165"/>
    </row>
    <row r="700" spans="1:7" s="6" customFormat="1" x14ac:dyDescent="0.2">
      <c r="A700" s="33"/>
      <c r="B700" s="5">
        <v>5504</v>
      </c>
      <c r="C700" s="49" t="s">
        <v>27</v>
      </c>
      <c r="D700" s="113">
        <v>229</v>
      </c>
      <c r="E700" s="124">
        <v>111.28</v>
      </c>
      <c r="F700" s="168">
        <f t="shared" si="20"/>
        <v>117.72</v>
      </c>
      <c r="G700" s="165">
        <f t="shared" si="23"/>
        <v>0.48593886462882097</v>
      </c>
    </row>
    <row r="701" spans="1:7" s="6" customFormat="1" x14ac:dyDescent="0.2">
      <c r="A701" s="33"/>
      <c r="B701" s="5">
        <v>5511</v>
      </c>
      <c r="C701" s="49" t="s">
        <v>230</v>
      </c>
      <c r="D701" s="113">
        <v>1938</v>
      </c>
      <c r="E701" s="124">
        <v>1558.38</v>
      </c>
      <c r="F701" s="168">
        <f t="shared" si="20"/>
        <v>379.61999999999989</v>
      </c>
      <c r="G701" s="165">
        <f t="shared" si="23"/>
        <v>0.8041176470588236</v>
      </c>
    </row>
    <row r="702" spans="1:7" s="6" customFormat="1" x14ac:dyDescent="0.2">
      <c r="A702" s="33"/>
      <c r="B702" s="5">
        <v>5513</v>
      </c>
      <c r="C702" s="49" t="s">
        <v>28</v>
      </c>
      <c r="D702" s="113">
        <v>607</v>
      </c>
      <c r="E702" s="124">
        <v>617.22</v>
      </c>
      <c r="F702" s="168">
        <f t="shared" si="20"/>
        <v>-10.220000000000027</v>
      </c>
      <c r="G702" s="165">
        <f t="shared" si="23"/>
        <v>1.016836902800659</v>
      </c>
    </row>
    <row r="703" spans="1:7" s="6" customFormat="1" x14ac:dyDescent="0.2">
      <c r="A703" s="33"/>
      <c r="B703" s="5">
        <v>5514</v>
      </c>
      <c r="C703" s="49" t="s">
        <v>231</v>
      </c>
      <c r="D703" s="113">
        <v>1112</v>
      </c>
      <c r="E703" s="124">
        <v>665.11</v>
      </c>
      <c r="F703" s="168">
        <f t="shared" si="20"/>
        <v>446.89</v>
      </c>
      <c r="G703" s="165">
        <f t="shared" si="23"/>
        <v>0.59812050359712232</v>
      </c>
    </row>
    <row r="704" spans="1:7" s="6" customFormat="1" x14ac:dyDescent="0.2">
      <c r="A704" s="33"/>
      <c r="B704" s="5">
        <v>5515</v>
      </c>
      <c r="C704" s="49" t="s">
        <v>29</v>
      </c>
      <c r="D704" s="113">
        <v>0</v>
      </c>
      <c r="E704" s="124">
        <v>99</v>
      </c>
      <c r="F704" s="168">
        <f t="shared" si="20"/>
        <v>-99</v>
      </c>
      <c r="G704" s="165"/>
    </row>
    <row r="705" spans="1:7" s="6" customFormat="1" x14ac:dyDescent="0.2">
      <c r="A705" s="33"/>
      <c r="B705" s="5">
        <v>5525</v>
      </c>
      <c r="C705" s="49" t="s">
        <v>46</v>
      </c>
      <c r="D705" s="113">
        <v>1000</v>
      </c>
      <c r="E705" s="124">
        <v>776.32</v>
      </c>
      <c r="F705" s="168">
        <f t="shared" si="20"/>
        <v>223.67999999999995</v>
      </c>
      <c r="G705" s="165">
        <f t="shared" si="23"/>
        <v>0.77632000000000001</v>
      </c>
    </row>
    <row r="706" spans="1:7" s="6" customFormat="1" x14ac:dyDescent="0.2">
      <c r="A706" s="33"/>
      <c r="B706" s="7">
        <v>15</v>
      </c>
      <c r="C706" s="50" t="s">
        <v>283</v>
      </c>
      <c r="D706" s="114">
        <f>SUM(D707)</f>
        <v>840</v>
      </c>
      <c r="E706" s="187">
        <f>SUM(E707)</f>
        <v>696</v>
      </c>
      <c r="F706" s="163">
        <f t="shared" si="20"/>
        <v>144</v>
      </c>
      <c r="G706" s="179">
        <f t="shared" si="23"/>
        <v>0.82857142857142863</v>
      </c>
    </row>
    <row r="707" spans="1:7" s="6" customFormat="1" x14ac:dyDescent="0.2">
      <c r="A707" s="33"/>
      <c r="B707" s="5">
        <v>1551</v>
      </c>
      <c r="C707" s="49" t="s">
        <v>255</v>
      </c>
      <c r="D707" s="113">
        <f>SUM(D708)</f>
        <v>840</v>
      </c>
      <c r="E707" s="186">
        <f>SUM(E708)</f>
        <v>696</v>
      </c>
      <c r="F707" s="168">
        <f t="shared" si="20"/>
        <v>144</v>
      </c>
      <c r="G707" s="165">
        <f t="shared" si="23"/>
        <v>0.82857142857142863</v>
      </c>
    </row>
    <row r="708" spans="1:7" s="6" customFormat="1" ht="25.5" x14ac:dyDescent="0.2">
      <c r="A708" s="33"/>
      <c r="B708" s="5"/>
      <c r="C708" s="65" t="s">
        <v>562</v>
      </c>
      <c r="D708" s="113">
        <v>840</v>
      </c>
      <c r="E708" s="124">
        <v>696</v>
      </c>
      <c r="F708" s="168">
        <f t="shared" si="20"/>
        <v>144</v>
      </c>
      <c r="G708" s="165">
        <f t="shared" si="23"/>
        <v>0.82857142857142863</v>
      </c>
    </row>
    <row r="709" spans="1:7" s="6" customFormat="1" x14ac:dyDescent="0.2">
      <c r="A709" s="33" t="s">
        <v>75</v>
      </c>
      <c r="B709" s="7" t="s">
        <v>544</v>
      </c>
      <c r="C709" s="72"/>
      <c r="D709" s="209">
        <f t="shared" ref="D709:E710" si="24">SUM(D710)</f>
        <v>642</v>
      </c>
      <c r="E709" s="126">
        <f t="shared" si="24"/>
        <v>3691.5</v>
      </c>
      <c r="F709" s="163">
        <f t="shared" si="20"/>
        <v>-3049.5</v>
      </c>
      <c r="G709" s="179">
        <f t="shared" si="23"/>
        <v>5.75</v>
      </c>
    </row>
    <row r="710" spans="1:7" s="6" customFormat="1" x14ac:dyDescent="0.2">
      <c r="A710" s="33"/>
      <c r="B710" s="7">
        <v>55</v>
      </c>
      <c r="C710" s="50" t="s">
        <v>24</v>
      </c>
      <c r="D710" s="209">
        <f t="shared" si="24"/>
        <v>642</v>
      </c>
      <c r="E710" s="126">
        <f t="shared" si="24"/>
        <v>3691.5</v>
      </c>
      <c r="F710" s="163">
        <f t="shared" si="20"/>
        <v>-3049.5</v>
      </c>
      <c r="G710" s="179">
        <f t="shared" si="23"/>
        <v>5.75</v>
      </c>
    </row>
    <row r="711" spans="1:7" s="6" customFormat="1" x14ac:dyDescent="0.2">
      <c r="A711" s="33"/>
      <c r="B711" s="5">
        <v>5525</v>
      </c>
      <c r="C711" s="49" t="s">
        <v>46</v>
      </c>
      <c r="D711" s="207">
        <f>SUM(D712:D713)</f>
        <v>642</v>
      </c>
      <c r="E711" s="124">
        <f>SUM(E712:E713)</f>
        <v>3691.5</v>
      </c>
      <c r="F711" s="168">
        <f t="shared" si="20"/>
        <v>-3049.5</v>
      </c>
      <c r="G711" s="165">
        <f t="shared" si="23"/>
        <v>5.75</v>
      </c>
    </row>
    <row r="712" spans="1:7" s="6" customFormat="1" ht="38.25" x14ac:dyDescent="0.2">
      <c r="A712" s="33"/>
      <c r="B712" s="157" t="s">
        <v>541</v>
      </c>
      <c r="C712" s="56" t="s">
        <v>524</v>
      </c>
      <c r="D712" s="208">
        <v>300</v>
      </c>
      <c r="E712" s="124">
        <v>300</v>
      </c>
      <c r="F712" s="168">
        <f t="shared" si="20"/>
        <v>0</v>
      </c>
      <c r="G712" s="165">
        <f t="shared" si="23"/>
        <v>1</v>
      </c>
    </row>
    <row r="713" spans="1:7" s="6" customFormat="1" ht="25.5" x14ac:dyDescent="0.2">
      <c r="A713" s="210" t="s">
        <v>593</v>
      </c>
      <c r="B713" s="157" t="s">
        <v>591</v>
      </c>
      <c r="C713" s="56" t="s">
        <v>592</v>
      </c>
      <c r="D713" s="208">
        <v>342</v>
      </c>
      <c r="E713" s="192">
        <v>3391.5</v>
      </c>
      <c r="F713" s="168">
        <f t="shared" si="20"/>
        <v>-3049.5</v>
      </c>
      <c r="G713" s="165">
        <f t="shared" si="23"/>
        <v>9.9166666666666661</v>
      </c>
    </row>
    <row r="714" spans="1:7" s="6" customFormat="1" x14ac:dyDescent="0.2">
      <c r="A714" s="33" t="s">
        <v>76</v>
      </c>
      <c r="B714" s="7" t="s">
        <v>581</v>
      </c>
      <c r="C714" s="72"/>
      <c r="D714" s="114">
        <f>SUM(D715+D734)</f>
        <v>45759</v>
      </c>
      <c r="E714" s="187">
        <f>SUM(E715+E734)</f>
        <v>45944.619999999995</v>
      </c>
      <c r="F714" s="163">
        <f t="shared" si="20"/>
        <v>-185.61999999999534</v>
      </c>
      <c r="G714" s="179">
        <f t="shared" si="23"/>
        <v>1.0040564697655106</v>
      </c>
    </row>
    <row r="715" spans="1:7" s="6" customFormat="1" x14ac:dyDescent="0.2">
      <c r="A715" s="33" t="s">
        <v>76</v>
      </c>
      <c r="B715" s="7" t="s">
        <v>180</v>
      </c>
      <c r="C715" s="72"/>
      <c r="D715" s="114">
        <f>SUM(D716+D719+D722+D731)</f>
        <v>35294</v>
      </c>
      <c r="E715" s="187">
        <f>SUM(E716+E719+E722+E731)</f>
        <v>35479.619999999995</v>
      </c>
      <c r="F715" s="163">
        <f t="shared" si="20"/>
        <v>-185.61999999999534</v>
      </c>
      <c r="G715" s="179">
        <f t="shared" si="23"/>
        <v>1.0052592508641693</v>
      </c>
    </row>
    <row r="716" spans="1:7" s="6" customFormat="1" x14ac:dyDescent="0.2">
      <c r="A716" s="33"/>
      <c r="B716" s="7">
        <v>50</v>
      </c>
      <c r="C716" s="50" t="s">
        <v>23</v>
      </c>
      <c r="D716" s="114">
        <f>SUM(D717+D718)</f>
        <v>0</v>
      </c>
      <c r="E716" s="187">
        <f>SUM(E717+E718)</f>
        <v>490.19000000000005</v>
      </c>
      <c r="F716" s="163">
        <f t="shared" si="20"/>
        <v>-490.19000000000005</v>
      </c>
      <c r="G716" s="179"/>
    </row>
    <row r="717" spans="1:7" s="6" customFormat="1" x14ac:dyDescent="0.2">
      <c r="A717" s="33"/>
      <c r="B717" s="5">
        <v>505</v>
      </c>
      <c r="C717" s="49" t="s">
        <v>94</v>
      </c>
      <c r="D717" s="113">
        <v>0</v>
      </c>
      <c r="E717" s="149">
        <v>291.16000000000003</v>
      </c>
      <c r="F717" s="168">
        <f t="shared" si="20"/>
        <v>-291.16000000000003</v>
      </c>
      <c r="G717" s="179"/>
    </row>
    <row r="718" spans="1:7" s="6" customFormat="1" x14ac:dyDescent="0.2">
      <c r="A718" s="33"/>
      <c r="B718" s="5">
        <v>506</v>
      </c>
      <c r="C718" s="49" t="s">
        <v>229</v>
      </c>
      <c r="D718" s="113">
        <v>0</v>
      </c>
      <c r="E718" s="149">
        <v>199.03</v>
      </c>
      <c r="F718" s="168">
        <f t="shared" si="20"/>
        <v>-199.03</v>
      </c>
      <c r="G718" s="179"/>
    </row>
    <row r="719" spans="1:7" s="6" customFormat="1" x14ac:dyDescent="0.2">
      <c r="A719" s="33"/>
      <c r="B719" s="7">
        <v>55</v>
      </c>
      <c r="C719" s="50" t="s">
        <v>24</v>
      </c>
      <c r="D719" s="88">
        <f>SUM(D720)</f>
        <v>5200</v>
      </c>
      <c r="E719" s="139">
        <f>SUM(E720)</f>
        <v>4888.08</v>
      </c>
      <c r="F719" s="163">
        <f t="shared" si="20"/>
        <v>311.92000000000007</v>
      </c>
      <c r="G719" s="179">
        <f t="shared" si="23"/>
        <v>0.94001538461538459</v>
      </c>
    </row>
    <row r="720" spans="1:7" s="6" customFormat="1" x14ac:dyDescent="0.2">
      <c r="A720" s="33"/>
      <c r="B720" s="5">
        <v>5525</v>
      </c>
      <c r="C720" s="49" t="s">
        <v>46</v>
      </c>
      <c r="D720" s="113">
        <v>5200</v>
      </c>
      <c r="E720" s="149">
        <v>4888.08</v>
      </c>
      <c r="F720" s="168">
        <f t="shared" si="20"/>
        <v>311.92000000000007</v>
      </c>
      <c r="G720" s="179">
        <f t="shared" si="23"/>
        <v>0.94001538461538459</v>
      </c>
    </row>
    <row r="721" spans="1:7" x14ac:dyDescent="0.2">
      <c r="A721" s="35"/>
      <c r="B721" s="5"/>
      <c r="C721" s="67" t="s">
        <v>551</v>
      </c>
      <c r="D721" s="87">
        <f>SUM(D716+D719)</f>
        <v>5200</v>
      </c>
      <c r="E721" s="149">
        <f>SUM(E716+E719)</f>
        <v>5378.27</v>
      </c>
      <c r="F721" s="168">
        <f t="shared" si="20"/>
        <v>-178.27000000000044</v>
      </c>
      <c r="G721" s="179">
        <f t="shared" si="23"/>
        <v>1.0342826923076924</v>
      </c>
    </row>
    <row r="722" spans="1:7" s="6" customFormat="1" x14ac:dyDescent="0.2">
      <c r="A722" s="33"/>
      <c r="B722" s="7">
        <v>55</v>
      </c>
      <c r="C722" s="50" t="s">
        <v>24</v>
      </c>
      <c r="D722" s="114">
        <f>SUM(D723)</f>
        <v>27262</v>
      </c>
      <c r="E722" s="139">
        <f>SUM(E723)</f>
        <v>27269.35</v>
      </c>
      <c r="F722" s="163">
        <f t="shared" si="20"/>
        <v>-7.3499999999985448</v>
      </c>
      <c r="G722" s="179">
        <f t="shared" si="23"/>
        <v>1.0002696060450442</v>
      </c>
    </row>
    <row r="723" spans="1:7" s="6" customFormat="1" x14ac:dyDescent="0.2">
      <c r="A723" s="33"/>
      <c r="B723" s="5">
        <v>5525</v>
      </c>
      <c r="C723" s="49" t="s">
        <v>46</v>
      </c>
      <c r="D723" s="113">
        <f>SUM(D724:D730)</f>
        <v>27262</v>
      </c>
      <c r="E723" s="149">
        <f>SUM(E724:E730)</f>
        <v>27269.35</v>
      </c>
      <c r="F723" s="168">
        <f t="shared" si="20"/>
        <v>-7.3499999999985448</v>
      </c>
      <c r="G723" s="165">
        <f t="shared" si="23"/>
        <v>1.0002696060450442</v>
      </c>
    </row>
    <row r="724" spans="1:7" s="6" customFormat="1" x14ac:dyDescent="0.2">
      <c r="A724" s="33"/>
      <c r="B724" s="7"/>
      <c r="C724" s="67" t="s">
        <v>287</v>
      </c>
      <c r="D724" s="113">
        <v>3000</v>
      </c>
      <c r="E724" s="124">
        <v>3021.61</v>
      </c>
      <c r="F724" s="168">
        <f t="shared" si="20"/>
        <v>-21.610000000000127</v>
      </c>
      <c r="G724" s="165">
        <f t="shared" si="23"/>
        <v>1.0072033333333335</v>
      </c>
    </row>
    <row r="725" spans="1:7" s="6" customFormat="1" ht="25.5" x14ac:dyDescent="0.2">
      <c r="A725" s="210" t="s">
        <v>595</v>
      </c>
      <c r="B725" s="7"/>
      <c r="C725" s="67" t="s">
        <v>111</v>
      </c>
      <c r="D725" s="113">
        <v>16920</v>
      </c>
      <c r="E725" s="124">
        <v>16919.47</v>
      </c>
      <c r="F725" s="168">
        <f t="shared" si="20"/>
        <v>0.52999999999883585</v>
      </c>
      <c r="G725" s="165">
        <f t="shared" si="23"/>
        <v>0.9999686761229315</v>
      </c>
    </row>
    <row r="726" spans="1:7" s="6" customFormat="1" x14ac:dyDescent="0.2">
      <c r="A726" s="33"/>
      <c r="B726" s="7"/>
      <c r="C726" s="67" t="s">
        <v>1</v>
      </c>
      <c r="D726" s="113">
        <v>200</v>
      </c>
      <c r="E726" s="124">
        <v>186.35</v>
      </c>
      <c r="F726" s="168">
        <f t="shared" si="20"/>
        <v>13.650000000000006</v>
      </c>
      <c r="G726" s="165">
        <f t="shared" si="23"/>
        <v>0.93174999999999997</v>
      </c>
    </row>
    <row r="727" spans="1:7" s="6" customFormat="1" ht="25.5" x14ac:dyDescent="0.2">
      <c r="A727" s="210" t="s">
        <v>594</v>
      </c>
      <c r="B727" s="7"/>
      <c r="C727" s="67" t="s">
        <v>288</v>
      </c>
      <c r="D727" s="113">
        <v>669</v>
      </c>
      <c r="E727" s="124">
        <v>668.92</v>
      </c>
      <c r="F727" s="168">
        <f t="shared" si="20"/>
        <v>8.0000000000040927E-2</v>
      </c>
      <c r="G727" s="165">
        <f t="shared" si="23"/>
        <v>0.99988041853512699</v>
      </c>
    </row>
    <row r="728" spans="1:7" x14ac:dyDescent="0.2">
      <c r="A728" s="35"/>
      <c r="B728" s="5"/>
      <c r="C728" s="67" t="s">
        <v>118</v>
      </c>
      <c r="D728" s="113">
        <v>150</v>
      </c>
      <c r="E728" s="124">
        <v>150</v>
      </c>
      <c r="F728" s="168">
        <f t="shared" si="20"/>
        <v>0</v>
      </c>
      <c r="G728" s="165">
        <f t="shared" si="23"/>
        <v>1</v>
      </c>
    </row>
    <row r="729" spans="1:7" x14ac:dyDescent="0.2">
      <c r="A729" s="35"/>
      <c r="B729" s="5"/>
      <c r="C729" s="67" t="s">
        <v>207</v>
      </c>
      <c r="D729" s="113">
        <v>500</v>
      </c>
      <c r="E729" s="124">
        <v>500</v>
      </c>
      <c r="F729" s="168">
        <f t="shared" si="20"/>
        <v>0</v>
      </c>
      <c r="G729" s="165">
        <f t="shared" si="23"/>
        <v>1</v>
      </c>
    </row>
    <row r="730" spans="1:7" x14ac:dyDescent="0.2">
      <c r="A730" s="35"/>
      <c r="B730" s="5"/>
      <c r="C730" s="67" t="s">
        <v>334</v>
      </c>
      <c r="D730" s="113">
        <v>5823</v>
      </c>
      <c r="E730" s="124">
        <v>5823</v>
      </c>
      <c r="F730" s="168">
        <f t="shared" ref="F730:F812" si="25">SUM(D730-E730)</f>
        <v>0</v>
      </c>
      <c r="G730" s="165">
        <f t="shared" si="23"/>
        <v>1</v>
      </c>
    </row>
    <row r="731" spans="1:7" x14ac:dyDescent="0.2">
      <c r="A731" s="33"/>
      <c r="B731" s="7">
        <v>55</v>
      </c>
      <c r="C731" s="50" t="s">
        <v>24</v>
      </c>
      <c r="D731" s="91">
        <f>SUM(D732)</f>
        <v>2832</v>
      </c>
      <c r="E731" s="126">
        <f>SUM(E732)</f>
        <v>2832</v>
      </c>
      <c r="F731" s="163">
        <f t="shared" si="25"/>
        <v>0</v>
      </c>
      <c r="G731" s="179">
        <f t="shared" si="23"/>
        <v>1</v>
      </c>
    </row>
    <row r="732" spans="1:7" x14ac:dyDescent="0.2">
      <c r="A732" s="33"/>
      <c r="B732" s="5">
        <v>5525</v>
      </c>
      <c r="C732" s="49" t="s">
        <v>46</v>
      </c>
      <c r="D732" s="92">
        <f>SUM(D733)</f>
        <v>2832</v>
      </c>
      <c r="E732" s="124">
        <f>SUM(E733)</f>
        <v>2832</v>
      </c>
      <c r="F732" s="168">
        <f t="shared" si="25"/>
        <v>0</v>
      </c>
      <c r="G732" s="165">
        <f t="shared" si="23"/>
        <v>1</v>
      </c>
    </row>
    <row r="733" spans="1:7" x14ac:dyDescent="0.2">
      <c r="A733" s="35"/>
      <c r="B733" s="5"/>
      <c r="C733" s="67" t="s">
        <v>550</v>
      </c>
      <c r="D733" s="113">
        <v>2832</v>
      </c>
      <c r="E733" s="124">
        <v>2832</v>
      </c>
      <c r="F733" s="168">
        <f t="shared" si="25"/>
        <v>0</v>
      </c>
      <c r="G733" s="165">
        <f t="shared" si="23"/>
        <v>1</v>
      </c>
    </row>
    <row r="734" spans="1:7" x14ac:dyDescent="0.2">
      <c r="A734" s="33" t="s">
        <v>76</v>
      </c>
      <c r="B734" s="7" t="s">
        <v>563</v>
      </c>
      <c r="C734" s="67"/>
      <c r="D734" s="114">
        <f>SUM(D735)</f>
        <v>10465</v>
      </c>
      <c r="E734" s="187">
        <f>SUM(E735)</f>
        <v>10465</v>
      </c>
      <c r="F734" s="163">
        <f t="shared" si="25"/>
        <v>0</v>
      </c>
      <c r="G734" s="179">
        <f t="shared" si="23"/>
        <v>1</v>
      </c>
    </row>
    <row r="735" spans="1:7" x14ac:dyDescent="0.2">
      <c r="A735" s="35"/>
      <c r="B735" s="7">
        <v>55</v>
      </c>
      <c r="C735" s="50" t="s">
        <v>24</v>
      </c>
      <c r="D735" s="114">
        <f>SUM(D736)</f>
        <v>10465</v>
      </c>
      <c r="E735" s="187">
        <f>SUM(E736)</f>
        <v>10465</v>
      </c>
      <c r="F735" s="163">
        <f t="shared" si="25"/>
        <v>0</v>
      </c>
      <c r="G735" s="179">
        <f t="shared" si="23"/>
        <v>1</v>
      </c>
    </row>
    <row r="736" spans="1:7" x14ac:dyDescent="0.2">
      <c r="A736" s="35"/>
      <c r="B736" s="5">
        <v>5525</v>
      </c>
      <c r="C736" s="49" t="s">
        <v>46</v>
      </c>
      <c r="D736" s="113">
        <f>SUM(D737:D741)</f>
        <v>10465</v>
      </c>
      <c r="E736" s="186">
        <f>SUM(E737:E741)</f>
        <v>10465</v>
      </c>
      <c r="F736" s="168">
        <f t="shared" si="25"/>
        <v>0</v>
      </c>
      <c r="G736" s="165">
        <f t="shared" si="23"/>
        <v>1</v>
      </c>
    </row>
    <row r="737" spans="1:7" ht="25.5" x14ac:dyDescent="0.2">
      <c r="A737" s="35"/>
      <c r="B737" s="5" t="s">
        <v>564</v>
      </c>
      <c r="C737" s="67" t="s">
        <v>565</v>
      </c>
      <c r="D737" s="113">
        <v>1215</v>
      </c>
      <c r="E737" s="124">
        <v>1215</v>
      </c>
      <c r="F737" s="168">
        <f t="shared" si="25"/>
        <v>0</v>
      </c>
      <c r="G737" s="165">
        <f t="shared" si="23"/>
        <v>1</v>
      </c>
    </row>
    <row r="738" spans="1:7" ht="25.5" x14ac:dyDescent="0.2">
      <c r="A738" s="35"/>
      <c r="B738" s="5" t="s">
        <v>566</v>
      </c>
      <c r="C738" s="67" t="s">
        <v>567</v>
      </c>
      <c r="D738" s="113">
        <v>450</v>
      </c>
      <c r="E738" s="124">
        <v>450</v>
      </c>
      <c r="F738" s="168">
        <f t="shared" si="25"/>
        <v>0</v>
      </c>
      <c r="G738" s="165">
        <f t="shared" si="23"/>
        <v>1</v>
      </c>
    </row>
    <row r="739" spans="1:7" ht="25.5" x14ac:dyDescent="0.2">
      <c r="A739" s="35"/>
      <c r="B739" s="5" t="s">
        <v>575</v>
      </c>
      <c r="C739" s="67" t="s">
        <v>576</v>
      </c>
      <c r="D739" s="113">
        <v>1000</v>
      </c>
      <c r="E739" s="124">
        <v>1000</v>
      </c>
      <c r="F739" s="168">
        <f t="shared" si="25"/>
        <v>0</v>
      </c>
      <c r="G739" s="165">
        <f t="shared" si="23"/>
        <v>1</v>
      </c>
    </row>
    <row r="740" spans="1:7" x14ac:dyDescent="0.2">
      <c r="A740" s="35"/>
      <c r="B740" s="5" t="s">
        <v>577</v>
      </c>
      <c r="C740" s="67" t="s">
        <v>578</v>
      </c>
      <c r="D740" s="113">
        <v>6000</v>
      </c>
      <c r="E740" s="124">
        <v>6000</v>
      </c>
      <c r="F740" s="168">
        <f t="shared" si="25"/>
        <v>0</v>
      </c>
      <c r="G740" s="165">
        <f t="shared" si="23"/>
        <v>1</v>
      </c>
    </row>
    <row r="741" spans="1:7" ht="25.5" x14ac:dyDescent="0.2">
      <c r="A741" s="35"/>
      <c r="B741" s="47" t="s">
        <v>579</v>
      </c>
      <c r="C741" s="67" t="s">
        <v>580</v>
      </c>
      <c r="D741" s="113">
        <v>1800</v>
      </c>
      <c r="E741" s="124">
        <v>1800</v>
      </c>
      <c r="F741" s="168">
        <f t="shared" si="25"/>
        <v>0</v>
      </c>
      <c r="G741" s="165">
        <f t="shared" si="23"/>
        <v>1</v>
      </c>
    </row>
    <row r="742" spans="1:7" x14ac:dyDescent="0.2">
      <c r="A742" s="33" t="s">
        <v>343</v>
      </c>
      <c r="B742" s="7" t="s">
        <v>613</v>
      </c>
      <c r="C742" s="67"/>
      <c r="D742" s="114">
        <f>D743+D756</f>
        <v>52583</v>
      </c>
      <c r="E742" s="187">
        <f>E743+E756</f>
        <v>11824.3</v>
      </c>
      <c r="F742" s="163">
        <f t="shared" si="25"/>
        <v>40758.699999999997</v>
      </c>
      <c r="G742" s="179">
        <f t="shared" si="23"/>
        <v>0.22486925432173896</v>
      </c>
    </row>
    <row r="743" spans="1:7" x14ac:dyDescent="0.2">
      <c r="A743" s="33" t="s">
        <v>343</v>
      </c>
      <c r="B743" s="7" t="s">
        <v>203</v>
      </c>
      <c r="C743" s="72"/>
      <c r="D743" s="115">
        <f>SUM(D744+D748)</f>
        <v>15147</v>
      </c>
      <c r="E743" s="159">
        <f>SUM(E744+E748)</f>
        <v>11824.3</v>
      </c>
      <c r="F743" s="163">
        <f t="shared" si="25"/>
        <v>3322.7000000000007</v>
      </c>
      <c r="G743" s="179">
        <f t="shared" si="23"/>
        <v>0.78063642965603741</v>
      </c>
    </row>
    <row r="744" spans="1:7" x14ac:dyDescent="0.2">
      <c r="A744" s="33"/>
      <c r="B744" s="7">
        <v>50</v>
      </c>
      <c r="C744" s="50" t="s">
        <v>23</v>
      </c>
      <c r="D744" s="114">
        <f>SUM(D745+D747)</f>
        <v>7558</v>
      </c>
      <c r="E744" s="139">
        <f>SUM(E745+E747)</f>
        <v>6927.8</v>
      </c>
      <c r="F744" s="163">
        <f t="shared" si="25"/>
        <v>630.19999999999982</v>
      </c>
      <c r="G744" s="179">
        <f t="shared" si="23"/>
        <v>0.91661815295051607</v>
      </c>
    </row>
    <row r="745" spans="1:7" x14ac:dyDescent="0.2">
      <c r="A745" s="33"/>
      <c r="B745" s="5">
        <v>500</v>
      </c>
      <c r="C745" s="49" t="s">
        <v>228</v>
      </c>
      <c r="D745" s="113">
        <f>SUM(D746)</f>
        <v>5640</v>
      </c>
      <c r="E745" s="149">
        <f>SUM(E746)</f>
        <v>5170</v>
      </c>
      <c r="F745" s="168">
        <f t="shared" si="25"/>
        <v>470</v>
      </c>
      <c r="G745" s="165">
        <f t="shared" si="23"/>
        <v>0.91666666666666663</v>
      </c>
    </row>
    <row r="746" spans="1:7" x14ac:dyDescent="0.2">
      <c r="A746" s="33"/>
      <c r="B746" s="5">
        <v>5002</v>
      </c>
      <c r="C746" s="49" t="s">
        <v>236</v>
      </c>
      <c r="D746" s="113">
        <v>5640</v>
      </c>
      <c r="E746" s="124">
        <v>5170</v>
      </c>
      <c r="F746" s="168">
        <f t="shared" si="25"/>
        <v>470</v>
      </c>
      <c r="G746" s="165">
        <f t="shared" si="23"/>
        <v>0.91666666666666663</v>
      </c>
    </row>
    <row r="747" spans="1:7" x14ac:dyDescent="0.2">
      <c r="A747" s="33"/>
      <c r="B747" s="5">
        <v>506</v>
      </c>
      <c r="C747" s="49" t="s">
        <v>229</v>
      </c>
      <c r="D747" s="113">
        <v>1918</v>
      </c>
      <c r="E747" s="124">
        <v>1757.8</v>
      </c>
      <c r="F747" s="168">
        <f t="shared" si="25"/>
        <v>160.20000000000005</v>
      </c>
      <c r="G747" s="165">
        <f t="shared" si="23"/>
        <v>0.91647549530761208</v>
      </c>
    </row>
    <row r="748" spans="1:7" x14ac:dyDescent="0.2">
      <c r="A748" s="33"/>
      <c r="B748" s="7">
        <v>55</v>
      </c>
      <c r="C748" s="50" t="s">
        <v>24</v>
      </c>
      <c r="D748" s="114">
        <f>SUM(D749:D755)</f>
        <v>7589</v>
      </c>
      <c r="E748" s="139">
        <f>SUM(E749:E755)</f>
        <v>4896.5</v>
      </c>
      <c r="F748" s="163">
        <f t="shared" si="25"/>
        <v>2692.5</v>
      </c>
      <c r="G748" s="179">
        <f t="shared" si="23"/>
        <v>0.6452101726182633</v>
      </c>
    </row>
    <row r="749" spans="1:7" x14ac:dyDescent="0.2">
      <c r="A749" s="33"/>
      <c r="B749" s="5">
        <v>5500</v>
      </c>
      <c r="C749" s="49" t="s">
        <v>25</v>
      </c>
      <c r="D749" s="113">
        <v>1229</v>
      </c>
      <c r="E749" s="124">
        <v>380.89</v>
      </c>
      <c r="F749" s="168">
        <f t="shared" si="25"/>
        <v>848.11</v>
      </c>
      <c r="G749" s="165">
        <f t="shared" si="23"/>
        <v>0.30991863303498779</v>
      </c>
    </row>
    <row r="750" spans="1:7" x14ac:dyDescent="0.2">
      <c r="A750" s="33"/>
      <c r="B750" s="5">
        <v>5504</v>
      </c>
      <c r="C750" s="49" t="s">
        <v>27</v>
      </c>
      <c r="D750" s="113">
        <v>140</v>
      </c>
      <c r="E750" s="124">
        <v>140</v>
      </c>
      <c r="F750" s="168">
        <f t="shared" si="25"/>
        <v>0</v>
      </c>
      <c r="G750" s="165">
        <f t="shared" si="23"/>
        <v>1</v>
      </c>
    </row>
    <row r="751" spans="1:7" x14ac:dyDescent="0.2">
      <c r="A751" s="33"/>
      <c r="B751" s="5">
        <v>5511</v>
      </c>
      <c r="C751" s="49" t="s">
        <v>230</v>
      </c>
      <c r="D751" s="113">
        <v>80</v>
      </c>
      <c r="E751" s="124">
        <v>9.7899999999999991</v>
      </c>
      <c r="F751" s="168">
        <f t="shared" si="25"/>
        <v>70.210000000000008</v>
      </c>
      <c r="G751" s="165">
        <f t="shared" si="23"/>
        <v>0.12237499999999998</v>
      </c>
    </row>
    <row r="752" spans="1:7" x14ac:dyDescent="0.2">
      <c r="A752" s="33"/>
      <c r="B752" s="5">
        <v>5515</v>
      </c>
      <c r="C752" s="49" t="s">
        <v>29</v>
      </c>
      <c r="D752" s="113">
        <v>6000</v>
      </c>
      <c r="E752" s="124">
        <v>4359.16</v>
      </c>
      <c r="F752" s="168">
        <f t="shared" si="25"/>
        <v>1640.8400000000001</v>
      </c>
      <c r="G752" s="165">
        <f t="shared" si="23"/>
        <v>0.72652666666666665</v>
      </c>
    </row>
    <row r="753" spans="1:7" x14ac:dyDescent="0.2">
      <c r="A753" s="33"/>
      <c r="B753" s="5">
        <v>5522</v>
      </c>
      <c r="C753" s="49" t="s">
        <v>95</v>
      </c>
      <c r="D753" s="113">
        <v>40</v>
      </c>
      <c r="E753" s="124">
        <v>0</v>
      </c>
      <c r="F753" s="168">
        <f t="shared" si="25"/>
        <v>40</v>
      </c>
      <c r="G753" s="165">
        <f t="shared" si="23"/>
        <v>0</v>
      </c>
    </row>
    <row r="754" spans="1:7" x14ac:dyDescent="0.2">
      <c r="A754" s="33"/>
      <c r="B754" s="5">
        <v>5524</v>
      </c>
      <c r="C754" s="49" t="s">
        <v>31</v>
      </c>
      <c r="D754" s="113">
        <v>100</v>
      </c>
      <c r="E754" s="124">
        <v>0</v>
      </c>
      <c r="F754" s="168">
        <f t="shared" si="25"/>
        <v>100</v>
      </c>
      <c r="G754" s="165">
        <f t="shared" si="23"/>
        <v>0</v>
      </c>
    </row>
    <row r="755" spans="1:7" x14ac:dyDescent="0.2">
      <c r="A755" s="33"/>
      <c r="B755" s="5">
        <v>5525</v>
      </c>
      <c r="C755" s="49" t="s">
        <v>46</v>
      </c>
      <c r="D755" s="113">
        <v>0</v>
      </c>
      <c r="E755" s="124">
        <v>6.66</v>
      </c>
      <c r="F755" s="168">
        <f t="shared" si="25"/>
        <v>-6.66</v>
      </c>
      <c r="G755" s="165"/>
    </row>
    <row r="756" spans="1:7" x14ac:dyDescent="0.2">
      <c r="A756" s="33" t="s">
        <v>343</v>
      </c>
      <c r="B756" s="7" t="s">
        <v>608</v>
      </c>
      <c r="C756" s="72"/>
      <c r="D756" s="114">
        <f>SUM(D757)</f>
        <v>37436</v>
      </c>
      <c r="E756" s="114">
        <f>SUM(E757)</f>
        <v>0</v>
      </c>
      <c r="F756" s="163">
        <f t="shared" si="25"/>
        <v>37436</v>
      </c>
      <c r="G756" s="179">
        <f t="shared" si="23"/>
        <v>0</v>
      </c>
    </row>
    <row r="757" spans="1:7" x14ac:dyDescent="0.2">
      <c r="A757" s="33"/>
      <c r="B757" s="7">
        <v>15</v>
      </c>
      <c r="C757" s="62" t="s">
        <v>283</v>
      </c>
      <c r="D757" s="114">
        <f>SUM(D758)</f>
        <v>37436</v>
      </c>
      <c r="E757" s="114">
        <f>SUM(E758)</f>
        <v>0</v>
      </c>
      <c r="F757" s="163">
        <f t="shared" si="25"/>
        <v>37436</v>
      </c>
      <c r="G757" s="179">
        <f t="shared" si="23"/>
        <v>0</v>
      </c>
    </row>
    <row r="758" spans="1:7" x14ac:dyDescent="0.2">
      <c r="A758" s="35"/>
      <c r="B758" s="5">
        <v>1555</v>
      </c>
      <c r="C758" s="49" t="s">
        <v>609</v>
      </c>
      <c r="D758" s="113">
        <f>SUM(D759:D760)</f>
        <v>37436</v>
      </c>
      <c r="E758" s="113">
        <f>SUM(E759:E760)</f>
        <v>0</v>
      </c>
      <c r="F758" s="168">
        <f t="shared" si="25"/>
        <v>37436</v>
      </c>
      <c r="G758" s="165">
        <f t="shared" si="23"/>
        <v>0</v>
      </c>
    </row>
    <row r="759" spans="1:7" ht="38.25" x14ac:dyDescent="0.2">
      <c r="A759" s="33"/>
      <c r="B759" s="160" t="s">
        <v>610</v>
      </c>
      <c r="C759" s="65" t="s">
        <v>611</v>
      </c>
      <c r="D759" s="113">
        <v>3700</v>
      </c>
      <c r="E759" s="113">
        <v>0</v>
      </c>
      <c r="F759" s="168">
        <f t="shared" si="25"/>
        <v>3700</v>
      </c>
      <c r="G759" s="165">
        <f t="shared" si="23"/>
        <v>0</v>
      </c>
    </row>
    <row r="760" spans="1:7" ht="38.25" x14ac:dyDescent="0.2">
      <c r="A760" s="33"/>
      <c r="B760" s="160" t="s">
        <v>612</v>
      </c>
      <c r="C760" s="65" t="s">
        <v>611</v>
      </c>
      <c r="D760" s="113">
        <v>33736</v>
      </c>
      <c r="E760" s="124">
        <v>0</v>
      </c>
      <c r="F760" s="168">
        <f t="shared" si="25"/>
        <v>33736</v>
      </c>
      <c r="G760" s="165">
        <f t="shared" si="23"/>
        <v>0</v>
      </c>
    </row>
    <row r="761" spans="1:7" s="6" customFormat="1" x14ac:dyDescent="0.2">
      <c r="A761" s="33" t="s">
        <v>77</v>
      </c>
      <c r="B761" s="7" t="s">
        <v>256</v>
      </c>
      <c r="C761" s="72"/>
      <c r="D761" s="114">
        <f>SUM(D762+D767)</f>
        <v>31043</v>
      </c>
      <c r="E761" s="139">
        <f>SUM(E762+E767)</f>
        <v>27865.68</v>
      </c>
      <c r="F761" s="163">
        <f t="shared" si="25"/>
        <v>3177.3199999999997</v>
      </c>
      <c r="G761" s="179">
        <f t="shared" si="23"/>
        <v>0.89764777888734981</v>
      </c>
    </row>
    <row r="762" spans="1:7" s="6" customFormat="1" x14ac:dyDescent="0.2">
      <c r="A762" s="33"/>
      <c r="B762" s="7">
        <v>50</v>
      </c>
      <c r="C762" s="50" t="s">
        <v>23</v>
      </c>
      <c r="D762" s="114">
        <f>SUM(D763+D766)</f>
        <v>11336</v>
      </c>
      <c r="E762" s="139">
        <f>SUM(E763+E766)</f>
        <v>10277.69</v>
      </c>
      <c r="F762" s="163">
        <f t="shared" si="25"/>
        <v>1058.3099999999995</v>
      </c>
      <c r="G762" s="179">
        <f t="shared" si="23"/>
        <v>0.90664167254763595</v>
      </c>
    </row>
    <row r="763" spans="1:7" s="6" customFormat="1" x14ac:dyDescent="0.2">
      <c r="A763" s="33"/>
      <c r="B763" s="5">
        <v>500</v>
      </c>
      <c r="C763" s="49" t="s">
        <v>228</v>
      </c>
      <c r="D763" s="113">
        <f>SUM(D764:D765)</f>
        <v>8460</v>
      </c>
      <c r="E763" s="186">
        <f>SUM(E764:E765)</f>
        <v>7669.9400000000005</v>
      </c>
      <c r="F763" s="168">
        <f t="shared" si="25"/>
        <v>790.05999999999949</v>
      </c>
      <c r="G763" s="165">
        <f t="shared" si="23"/>
        <v>0.9066122931442081</v>
      </c>
    </row>
    <row r="764" spans="1:7" s="6" customFormat="1" x14ac:dyDescent="0.2">
      <c r="A764" s="33"/>
      <c r="B764" s="5">
        <v>5002</v>
      </c>
      <c r="C764" s="49" t="s">
        <v>236</v>
      </c>
      <c r="D764" s="113">
        <v>7740</v>
      </c>
      <c r="E764" s="124">
        <v>7107.51</v>
      </c>
      <c r="F764" s="168">
        <f t="shared" si="25"/>
        <v>632.48999999999978</v>
      </c>
      <c r="G764" s="165">
        <f t="shared" si="23"/>
        <v>0.9182829457364341</v>
      </c>
    </row>
    <row r="765" spans="1:7" s="6" customFormat="1" x14ac:dyDescent="0.2">
      <c r="A765" s="33"/>
      <c r="B765" s="5">
        <v>5005</v>
      </c>
      <c r="C765" s="49" t="s">
        <v>282</v>
      </c>
      <c r="D765" s="113">
        <v>720</v>
      </c>
      <c r="E765" s="124">
        <v>562.42999999999995</v>
      </c>
      <c r="F765" s="168">
        <f t="shared" si="25"/>
        <v>157.57000000000005</v>
      </c>
      <c r="G765" s="165">
        <f t="shared" si="23"/>
        <v>0.7811527777777777</v>
      </c>
    </row>
    <row r="766" spans="1:7" s="6" customFormat="1" x14ac:dyDescent="0.2">
      <c r="A766" s="33"/>
      <c r="B766" s="5">
        <v>506</v>
      </c>
      <c r="C766" s="49" t="s">
        <v>229</v>
      </c>
      <c r="D766" s="113">
        <v>2876</v>
      </c>
      <c r="E766" s="124">
        <v>2607.75</v>
      </c>
      <c r="F766" s="168">
        <f t="shared" si="25"/>
        <v>268.25</v>
      </c>
      <c r="G766" s="165">
        <f t="shared" si="23"/>
        <v>0.90672809457579973</v>
      </c>
    </row>
    <row r="767" spans="1:7" s="6" customFormat="1" x14ac:dyDescent="0.2">
      <c r="A767" s="33"/>
      <c r="B767" s="7">
        <v>55</v>
      </c>
      <c r="C767" s="50" t="s">
        <v>24</v>
      </c>
      <c r="D767" s="114">
        <f>SUM(D768:D769)</f>
        <v>19707</v>
      </c>
      <c r="E767" s="187">
        <f>SUM(E768:E769)</f>
        <v>17587.990000000002</v>
      </c>
      <c r="F767" s="163">
        <f t="shared" si="25"/>
        <v>2119.0099999999984</v>
      </c>
      <c r="G767" s="179">
        <f t="shared" si="23"/>
        <v>0.89247424772923334</v>
      </c>
    </row>
    <row r="768" spans="1:7" s="6" customFormat="1" x14ac:dyDescent="0.2">
      <c r="A768" s="33"/>
      <c r="B768" s="5">
        <v>5500</v>
      </c>
      <c r="C768" s="49" t="s">
        <v>25</v>
      </c>
      <c r="D768" s="113">
        <v>19261</v>
      </c>
      <c r="E768" s="124">
        <v>17138.29</v>
      </c>
      <c r="F768" s="168">
        <f t="shared" si="25"/>
        <v>2122.7099999999991</v>
      </c>
      <c r="G768" s="165">
        <f t="shared" si="23"/>
        <v>0.88979232646280049</v>
      </c>
    </row>
    <row r="769" spans="1:8" s="6" customFormat="1" ht="13.5" thickBot="1" x14ac:dyDescent="0.25">
      <c r="A769" s="46"/>
      <c r="B769" s="196">
        <v>5504</v>
      </c>
      <c r="C769" s="197" t="s">
        <v>27</v>
      </c>
      <c r="D769" s="113">
        <v>446</v>
      </c>
      <c r="E769" s="124">
        <v>449.7</v>
      </c>
      <c r="F769" s="168">
        <f t="shared" si="25"/>
        <v>-3.6999999999999886</v>
      </c>
      <c r="G769" s="165">
        <f t="shared" si="23"/>
        <v>1.0082959641255604</v>
      </c>
    </row>
    <row r="770" spans="1:8" ht="13.5" thickBot="1" x14ac:dyDescent="0.25">
      <c r="A770" s="44" t="s">
        <v>78</v>
      </c>
      <c r="B770" s="4" t="s">
        <v>181</v>
      </c>
      <c r="C770" s="183"/>
      <c r="D770" s="112">
        <f>SUM(D771+D884+D951+D985+D991+D1033+D1038+D1078+D1094)</f>
        <v>3260344</v>
      </c>
      <c r="E770" s="138">
        <f>SUM(E771+E884+E951+E985+E991+E1033+E1038+E1078+E1094)</f>
        <v>2979508.6300000004</v>
      </c>
      <c r="F770" s="177">
        <f t="shared" si="25"/>
        <v>280835.36999999965</v>
      </c>
      <c r="G770" s="175">
        <f t="shared" si="23"/>
        <v>0.91386327025614489</v>
      </c>
      <c r="H770" s="158"/>
    </row>
    <row r="771" spans="1:8" x14ac:dyDescent="0.2">
      <c r="A771" s="33" t="s">
        <v>79</v>
      </c>
      <c r="B771" s="7" t="s">
        <v>444</v>
      </c>
      <c r="C771" s="184"/>
      <c r="D771" s="95">
        <f>SUM(D772+D795+D822+D825+D844+D865+D873+D881)</f>
        <v>1033085</v>
      </c>
      <c r="E771" s="144">
        <f>SUM(E772+E795+E822+E825+E844+E865+E873+E881)</f>
        <v>931954.18</v>
      </c>
      <c r="F771" s="163">
        <f t="shared" si="25"/>
        <v>101130.81999999995</v>
      </c>
      <c r="G771" s="179">
        <f t="shared" si="23"/>
        <v>0.90210793884336726</v>
      </c>
      <c r="H771" s="158"/>
    </row>
    <row r="772" spans="1:8" s="6" customFormat="1" x14ac:dyDescent="0.2">
      <c r="A772" s="33" t="s">
        <v>79</v>
      </c>
      <c r="B772" s="7" t="s">
        <v>114</v>
      </c>
      <c r="C772" s="72"/>
      <c r="D772" s="88">
        <f>SUM(D773+D779+D792)</f>
        <v>381091</v>
      </c>
      <c r="E772" s="139">
        <f>SUM(E773+E779+E792)</f>
        <v>344673.18</v>
      </c>
      <c r="F772" s="163">
        <f t="shared" si="25"/>
        <v>36417.820000000007</v>
      </c>
      <c r="G772" s="179">
        <f t="shared" si="23"/>
        <v>0.90443799512452405</v>
      </c>
    </row>
    <row r="773" spans="1:8" s="6" customFormat="1" x14ac:dyDescent="0.2">
      <c r="A773" s="33"/>
      <c r="B773" s="7">
        <v>50</v>
      </c>
      <c r="C773" s="50" t="s">
        <v>23</v>
      </c>
      <c r="D773" s="88">
        <f>SUM(D774+D777+D778)</f>
        <v>266937</v>
      </c>
      <c r="E773" s="139">
        <f>SUM(E774+E777+E778)</f>
        <v>241391.37</v>
      </c>
      <c r="F773" s="163">
        <f t="shared" si="25"/>
        <v>25545.630000000005</v>
      </c>
      <c r="G773" s="179">
        <f t="shared" si="23"/>
        <v>0.90430090246013106</v>
      </c>
    </row>
    <row r="774" spans="1:8" s="6" customFormat="1" x14ac:dyDescent="0.2">
      <c r="A774" s="33"/>
      <c r="B774" s="5">
        <v>500</v>
      </c>
      <c r="C774" s="49" t="s">
        <v>228</v>
      </c>
      <c r="D774" s="87">
        <f>SUM(D775:D776)</f>
        <v>198243</v>
      </c>
      <c r="E774" s="149">
        <f>SUM(E775:E776)</f>
        <v>179075.37</v>
      </c>
      <c r="F774" s="168">
        <f t="shared" si="25"/>
        <v>19167.630000000005</v>
      </c>
      <c r="G774" s="165">
        <f t="shared" si="23"/>
        <v>0.90331244987212655</v>
      </c>
    </row>
    <row r="775" spans="1:8" s="6" customFormat="1" x14ac:dyDescent="0.2">
      <c r="A775" s="33"/>
      <c r="B775" s="5">
        <v>5002</v>
      </c>
      <c r="C775" s="49" t="s">
        <v>236</v>
      </c>
      <c r="D775" s="87">
        <v>198243</v>
      </c>
      <c r="E775" s="124">
        <v>178770.09</v>
      </c>
      <c r="F775" s="168">
        <f t="shared" si="25"/>
        <v>19472.910000000003</v>
      </c>
      <c r="G775" s="165">
        <f t="shared" si="23"/>
        <v>0.90177252160227594</v>
      </c>
    </row>
    <row r="776" spans="1:8" s="6" customFormat="1" x14ac:dyDescent="0.2">
      <c r="A776" s="33"/>
      <c r="B776" s="5">
        <v>5005</v>
      </c>
      <c r="C776" s="49" t="s">
        <v>282</v>
      </c>
      <c r="D776" s="87">
        <v>0</v>
      </c>
      <c r="E776" s="124">
        <v>305.27999999999997</v>
      </c>
      <c r="F776" s="168">
        <f t="shared" si="25"/>
        <v>-305.27999999999997</v>
      </c>
      <c r="G776" s="165"/>
    </row>
    <row r="777" spans="1:8" s="6" customFormat="1" x14ac:dyDescent="0.2">
      <c r="A777" s="33"/>
      <c r="B777" s="5">
        <v>505</v>
      </c>
      <c r="C777" s="49" t="s">
        <v>94</v>
      </c>
      <c r="D777" s="87">
        <v>766</v>
      </c>
      <c r="E777" s="124">
        <v>866.24</v>
      </c>
      <c r="F777" s="168">
        <f t="shared" si="25"/>
        <v>-100.24000000000001</v>
      </c>
      <c r="G777" s="165">
        <f t="shared" si="23"/>
        <v>1.1308616187989555</v>
      </c>
    </row>
    <row r="778" spans="1:8" s="6" customFormat="1" x14ac:dyDescent="0.2">
      <c r="A778" s="33"/>
      <c r="B778" s="5">
        <v>506</v>
      </c>
      <c r="C778" s="49" t="s">
        <v>229</v>
      </c>
      <c r="D778" s="87">
        <v>67928</v>
      </c>
      <c r="E778" s="124">
        <v>61449.760000000002</v>
      </c>
      <c r="F778" s="168">
        <f t="shared" si="25"/>
        <v>6478.239999999998</v>
      </c>
      <c r="G778" s="165">
        <f t="shared" si="23"/>
        <v>0.9046307855376281</v>
      </c>
    </row>
    <row r="779" spans="1:8" s="6" customFormat="1" x14ac:dyDescent="0.2">
      <c r="A779" s="33"/>
      <c r="B779" s="7">
        <v>55</v>
      </c>
      <c r="C779" s="50" t="s">
        <v>24</v>
      </c>
      <c r="D779" s="88">
        <f>SUM(D780:D791)</f>
        <v>79266</v>
      </c>
      <c r="E779" s="139">
        <f>SUM(E780:E791)</f>
        <v>74167.760000000009</v>
      </c>
      <c r="F779" s="163">
        <f t="shared" si="25"/>
        <v>5098.2399999999907</v>
      </c>
      <c r="G779" s="179">
        <f t="shared" si="23"/>
        <v>0.93568188126056584</v>
      </c>
    </row>
    <row r="780" spans="1:8" s="6" customFormat="1" x14ac:dyDescent="0.2">
      <c r="A780" s="33"/>
      <c r="B780" s="5">
        <v>5500</v>
      </c>
      <c r="C780" s="49" t="s">
        <v>25</v>
      </c>
      <c r="D780" s="87">
        <v>380</v>
      </c>
      <c r="E780" s="124">
        <v>806.68</v>
      </c>
      <c r="F780" s="168">
        <f t="shared" si="25"/>
        <v>-426.67999999999995</v>
      </c>
      <c r="G780" s="165">
        <f t="shared" si="23"/>
        <v>2.1228421052631576</v>
      </c>
    </row>
    <row r="781" spans="1:8" s="6" customFormat="1" x14ac:dyDescent="0.2">
      <c r="A781" s="33"/>
      <c r="B781" s="5">
        <v>5503</v>
      </c>
      <c r="C781" s="49" t="s">
        <v>26</v>
      </c>
      <c r="D781" s="87">
        <v>0</v>
      </c>
      <c r="E781" s="124">
        <v>17.399999999999999</v>
      </c>
      <c r="F781" s="168">
        <f t="shared" si="25"/>
        <v>-17.399999999999999</v>
      </c>
      <c r="G781" s="165"/>
    </row>
    <row r="782" spans="1:8" s="6" customFormat="1" x14ac:dyDescent="0.2">
      <c r="A782" s="33"/>
      <c r="B782" s="5">
        <v>5504</v>
      </c>
      <c r="C782" s="49" t="s">
        <v>27</v>
      </c>
      <c r="D782" s="87">
        <v>2430</v>
      </c>
      <c r="E782" s="124">
        <v>1536.86</v>
      </c>
      <c r="F782" s="168">
        <f t="shared" si="25"/>
        <v>893.1400000000001</v>
      </c>
      <c r="G782" s="165">
        <f t="shared" si="23"/>
        <v>0.63245267489711932</v>
      </c>
    </row>
    <row r="783" spans="1:8" s="6" customFormat="1" x14ac:dyDescent="0.2">
      <c r="A783" s="33"/>
      <c r="B783" s="5">
        <v>5511</v>
      </c>
      <c r="C783" s="49" t="s">
        <v>230</v>
      </c>
      <c r="D783" s="87">
        <v>41110</v>
      </c>
      <c r="E783" s="124">
        <v>41994.68</v>
      </c>
      <c r="F783" s="168">
        <f t="shared" si="25"/>
        <v>-884.68000000000029</v>
      </c>
      <c r="G783" s="165">
        <f t="shared" si="23"/>
        <v>1.0215198248601314</v>
      </c>
    </row>
    <row r="784" spans="1:8" s="6" customFormat="1" x14ac:dyDescent="0.2">
      <c r="A784" s="33"/>
      <c r="B784" s="5">
        <v>5513</v>
      </c>
      <c r="C784" s="49" t="s">
        <v>28</v>
      </c>
      <c r="D784" s="87">
        <v>100</v>
      </c>
      <c r="E784" s="124">
        <v>0</v>
      </c>
      <c r="F784" s="168">
        <f t="shared" si="25"/>
        <v>100</v>
      </c>
      <c r="G784" s="165">
        <f t="shared" si="23"/>
        <v>0</v>
      </c>
    </row>
    <row r="785" spans="1:7" s="6" customFormat="1" x14ac:dyDescent="0.2">
      <c r="A785" s="33"/>
      <c r="B785" s="5">
        <v>5514</v>
      </c>
      <c r="C785" s="49" t="s">
        <v>231</v>
      </c>
      <c r="D785" s="87">
        <v>1425</v>
      </c>
      <c r="E785" s="124">
        <v>1057.17</v>
      </c>
      <c r="F785" s="168">
        <f t="shared" si="25"/>
        <v>367.82999999999993</v>
      </c>
      <c r="G785" s="165">
        <f t="shared" ref="G785:G864" si="26">SUM(E785/D785)</f>
        <v>0.74187368421052635</v>
      </c>
    </row>
    <row r="786" spans="1:7" s="6" customFormat="1" x14ac:dyDescent="0.2">
      <c r="A786" s="33"/>
      <c r="B786" s="5">
        <v>5515</v>
      </c>
      <c r="C786" s="49" t="s">
        <v>29</v>
      </c>
      <c r="D786" s="87">
        <v>3406</v>
      </c>
      <c r="E786" s="124">
        <v>2793</v>
      </c>
      <c r="F786" s="168">
        <f t="shared" si="25"/>
        <v>613</v>
      </c>
      <c r="G786" s="165">
        <f t="shared" si="26"/>
        <v>0.82002348796241931</v>
      </c>
    </row>
    <row r="787" spans="1:7" s="6" customFormat="1" x14ac:dyDescent="0.2">
      <c r="A787" s="33"/>
      <c r="B787" s="5">
        <v>5521</v>
      </c>
      <c r="C787" s="49" t="s">
        <v>133</v>
      </c>
      <c r="D787" s="87">
        <v>19300</v>
      </c>
      <c r="E787" s="124">
        <v>15078.04</v>
      </c>
      <c r="F787" s="168">
        <f t="shared" si="25"/>
        <v>4221.9599999999991</v>
      </c>
      <c r="G787" s="165">
        <f t="shared" si="26"/>
        <v>0.78124559585492237</v>
      </c>
    </row>
    <row r="788" spans="1:7" s="6" customFormat="1" x14ac:dyDescent="0.2">
      <c r="A788" s="33"/>
      <c r="B788" s="5">
        <v>5522</v>
      </c>
      <c r="C788" s="49" t="s">
        <v>95</v>
      </c>
      <c r="D788" s="87">
        <v>190</v>
      </c>
      <c r="E788" s="124">
        <v>140.4</v>
      </c>
      <c r="F788" s="168">
        <f t="shared" si="25"/>
        <v>49.599999999999994</v>
      </c>
      <c r="G788" s="165">
        <f t="shared" si="26"/>
        <v>0.73894736842105269</v>
      </c>
    </row>
    <row r="789" spans="1:7" s="6" customFormat="1" x14ac:dyDescent="0.2">
      <c r="A789" s="33"/>
      <c r="B789" s="5">
        <v>5524</v>
      </c>
      <c r="C789" s="49" t="s">
        <v>31</v>
      </c>
      <c r="D789" s="87">
        <v>10350</v>
      </c>
      <c r="E789" s="124">
        <v>10237.530000000001</v>
      </c>
      <c r="F789" s="168">
        <f t="shared" si="25"/>
        <v>112.46999999999935</v>
      </c>
      <c r="G789" s="165">
        <f t="shared" si="26"/>
        <v>0.98913333333333342</v>
      </c>
    </row>
    <row r="790" spans="1:7" s="6" customFormat="1" x14ac:dyDescent="0.2">
      <c r="A790" s="33"/>
      <c r="B790" s="5">
        <v>5525</v>
      </c>
      <c r="C790" s="49" t="s">
        <v>46</v>
      </c>
      <c r="D790" s="87">
        <v>575</v>
      </c>
      <c r="E790" s="124">
        <v>500</v>
      </c>
      <c r="F790" s="168">
        <f t="shared" si="25"/>
        <v>75</v>
      </c>
      <c r="G790" s="165">
        <f t="shared" si="26"/>
        <v>0.86956521739130432</v>
      </c>
    </row>
    <row r="791" spans="1:7" s="6" customFormat="1" x14ac:dyDescent="0.2">
      <c r="A791" s="33"/>
      <c r="B791" s="5">
        <v>5539</v>
      </c>
      <c r="C791" s="49" t="s">
        <v>257</v>
      </c>
      <c r="D791" s="87">
        <v>0</v>
      </c>
      <c r="E791" s="124">
        <v>6</v>
      </c>
      <c r="F791" s="168">
        <f t="shared" si="25"/>
        <v>-6</v>
      </c>
      <c r="G791" s="165"/>
    </row>
    <row r="792" spans="1:7" x14ac:dyDescent="0.2">
      <c r="A792" s="35"/>
      <c r="B792" s="7">
        <v>15</v>
      </c>
      <c r="C792" s="50" t="s">
        <v>283</v>
      </c>
      <c r="D792" s="88">
        <f>SUM(D793)</f>
        <v>34888</v>
      </c>
      <c r="E792" s="139">
        <f>SUM(E793)</f>
        <v>29114.05</v>
      </c>
      <c r="F792" s="163">
        <f t="shared" si="25"/>
        <v>5773.9500000000007</v>
      </c>
      <c r="G792" s="179">
        <f t="shared" si="26"/>
        <v>0.83450040128410918</v>
      </c>
    </row>
    <row r="793" spans="1:7" x14ac:dyDescent="0.2">
      <c r="A793" s="35"/>
      <c r="B793" s="5">
        <v>1551</v>
      </c>
      <c r="C793" s="49" t="s">
        <v>255</v>
      </c>
      <c r="D793" s="87">
        <f>SUM(D794:D794)</f>
        <v>34888</v>
      </c>
      <c r="E793" s="149">
        <f>SUM(E794:E794)</f>
        <v>29114.05</v>
      </c>
      <c r="F793" s="168">
        <f t="shared" si="25"/>
        <v>5773.9500000000007</v>
      </c>
      <c r="G793" s="165">
        <f t="shared" si="26"/>
        <v>0.83450040128410918</v>
      </c>
    </row>
    <row r="794" spans="1:7" ht="38.25" x14ac:dyDescent="0.2">
      <c r="A794" s="210" t="s">
        <v>616</v>
      </c>
      <c r="B794" s="5"/>
      <c r="C794" s="65" t="s">
        <v>340</v>
      </c>
      <c r="D794" s="87">
        <v>34888</v>
      </c>
      <c r="E794" s="124">
        <v>29114.05</v>
      </c>
      <c r="F794" s="168">
        <f t="shared" si="25"/>
        <v>5773.9500000000007</v>
      </c>
      <c r="G794" s="165">
        <f t="shared" si="26"/>
        <v>0.83450040128410918</v>
      </c>
    </row>
    <row r="795" spans="1:7" s="10" customFormat="1" ht="13.5" x14ac:dyDescent="0.25">
      <c r="A795" s="33" t="s">
        <v>79</v>
      </c>
      <c r="B795" s="7" t="s">
        <v>115</v>
      </c>
      <c r="C795" s="72"/>
      <c r="D795" s="88">
        <f>SUM(D796+D802+D816+D818)</f>
        <v>264261</v>
      </c>
      <c r="E795" s="139">
        <f>SUM(E796+E802+E816+E818)</f>
        <v>230765.42000000004</v>
      </c>
      <c r="F795" s="163">
        <f t="shared" si="25"/>
        <v>33495.579999999958</v>
      </c>
      <c r="G795" s="179">
        <f t="shared" si="26"/>
        <v>0.87324811455341511</v>
      </c>
    </row>
    <row r="796" spans="1:7" s="6" customFormat="1" x14ac:dyDescent="0.2">
      <c r="A796" s="33"/>
      <c r="B796" s="7">
        <v>50</v>
      </c>
      <c r="C796" s="50" t="s">
        <v>23</v>
      </c>
      <c r="D796" s="88">
        <f>SUM(D797+D800+D801)</f>
        <v>167658</v>
      </c>
      <c r="E796" s="139">
        <f>SUM(E797+E800+E801)</f>
        <v>149472.95000000001</v>
      </c>
      <c r="F796" s="163">
        <f t="shared" si="25"/>
        <v>18185.049999999988</v>
      </c>
      <c r="G796" s="179">
        <f t="shared" si="26"/>
        <v>0.89153485070798899</v>
      </c>
    </row>
    <row r="797" spans="1:7" s="6" customFormat="1" x14ac:dyDescent="0.2">
      <c r="A797" s="33"/>
      <c r="B797" s="5">
        <v>500</v>
      </c>
      <c r="C797" s="49" t="s">
        <v>228</v>
      </c>
      <c r="D797" s="87">
        <f>SUM(D798:D799)</f>
        <v>124744</v>
      </c>
      <c r="E797" s="149">
        <f>SUM(E798:E799)</f>
        <v>111328.46</v>
      </c>
      <c r="F797" s="168">
        <f t="shared" si="25"/>
        <v>13415.539999999994</v>
      </c>
      <c r="G797" s="165">
        <f t="shared" si="26"/>
        <v>0.89245542871801453</v>
      </c>
    </row>
    <row r="798" spans="1:7" s="6" customFormat="1" x14ac:dyDescent="0.2">
      <c r="A798" s="33"/>
      <c r="B798" s="5">
        <v>5002</v>
      </c>
      <c r="C798" s="49" t="s">
        <v>236</v>
      </c>
      <c r="D798" s="87">
        <v>124744</v>
      </c>
      <c r="E798" s="124">
        <v>111002.46</v>
      </c>
      <c r="F798" s="168">
        <f t="shared" si="25"/>
        <v>13741.539999999994</v>
      </c>
      <c r="G798" s="165">
        <f t="shared" si="26"/>
        <v>0.88984207657282122</v>
      </c>
    </row>
    <row r="799" spans="1:7" s="6" customFormat="1" x14ac:dyDescent="0.2">
      <c r="A799" s="33"/>
      <c r="B799" s="5">
        <v>5005</v>
      </c>
      <c r="C799" s="49" t="s">
        <v>282</v>
      </c>
      <c r="D799" s="87">
        <v>0</v>
      </c>
      <c r="E799" s="124">
        <v>326</v>
      </c>
      <c r="F799" s="168"/>
      <c r="G799" s="165"/>
    </row>
    <row r="800" spans="1:7" s="6" customFormat="1" x14ac:dyDescent="0.2">
      <c r="A800" s="33"/>
      <c r="B800" s="5">
        <v>505</v>
      </c>
      <c r="C800" s="49" t="s">
        <v>94</v>
      </c>
      <c r="D800" s="87">
        <v>297</v>
      </c>
      <c r="E800" s="124">
        <v>297.01</v>
      </c>
      <c r="F800" s="168">
        <f t="shared" si="25"/>
        <v>-9.9999999999909051E-3</v>
      </c>
      <c r="G800" s="165">
        <f t="shared" si="26"/>
        <v>1.0000336700336701</v>
      </c>
    </row>
    <row r="801" spans="1:7" s="6" customFormat="1" x14ac:dyDescent="0.2">
      <c r="A801" s="33"/>
      <c r="B801" s="5">
        <v>506</v>
      </c>
      <c r="C801" s="49" t="s">
        <v>229</v>
      </c>
      <c r="D801" s="87">
        <v>42617</v>
      </c>
      <c r="E801" s="124">
        <v>37847.480000000003</v>
      </c>
      <c r="F801" s="168">
        <f t="shared" si="25"/>
        <v>4769.5199999999968</v>
      </c>
      <c r="G801" s="165">
        <f t="shared" si="26"/>
        <v>0.88808409789520626</v>
      </c>
    </row>
    <row r="802" spans="1:7" s="6" customFormat="1" x14ac:dyDescent="0.2">
      <c r="A802" s="33"/>
      <c r="B802" s="7">
        <v>55</v>
      </c>
      <c r="C802" s="50" t="s">
        <v>24</v>
      </c>
      <c r="D802" s="88">
        <f>SUM(D803:D815)</f>
        <v>57558</v>
      </c>
      <c r="E802" s="139">
        <f>SUM(E803:E815)</f>
        <v>46792.450000000004</v>
      </c>
      <c r="F802" s="163">
        <f t="shared" si="25"/>
        <v>10765.549999999996</v>
      </c>
      <c r="G802" s="179">
        <f t="shared" si="26"/>
        <v>0.81296170818999969</v>
      </c>
    </row>
    <row r="803" spans="1:7" s="6" customFormat="1" x14ac:dyDescent="0.2">
      <c r="A803" s="33"/>
      <c r="B803" s="5">
        <v>5500</v>
      </c>
      <c r="C803" s="49" t="s">
        <v>25</v>
      </c>
      <c r="D803" s="87">
        <v>835</v>
      </c>
      <c r="E803" s="124">
        <v>832.12</v>
      </c>
      <c r="F803" s="168">
        <f t="shared" si="25"/>
        <v>2.8799999999999955</v>
      </c>
      <c r="G803" s="165">
        <f t="shared" si="26"/>
        <v>0.99655089820359277</v>
      </c>
    </row>
    <row r="804" spans="1:7" s="6" customFormat="1" x14ac:dyDescent="0.2">
      <c r="A804" s="33"/>
      <c r="B804" s="5">
        <v>5504</v>
      </c>
      <c r="C804" s="49" t="s">
        <v>27</v>
      </c>
      <c r="D804" s="87">
        <v>1240</v>
      </c>
      <c r="E804" s="124">
        <v>873.51</v>
      </c>
      <c r="F804" s="168">
        <f t="shared" si="25"/>
        <v>366.49</v>
      </c>
      <c r="G804" s="165">
        <f t="shared" si="26"/>
        <v>0.70444354838709677</v>
      </c>
    </row>
    <row r="805" spans="1:7" s="6" customFormat="1" x14ac:dyDescent="0.2">
      <c r="A805" s="33"/>
      <c r="B805" s="5">
        <v>5511</v>
      </c>
      <c r="C805" s="49" t="s">
        <v>230</v>
      </c>
      <c r="D805" s="87">
        <v>27013</v>
      </c>
      <c r="E805" s="124">
        <v>23172.82</v>
      </c>
      <c r="F805" s="168">
        <f t="shared" si="25"/>
        <v>3840.1800000000003</v>
      </c>
      <c r="G805" s="165">
        <f t="shared" si="26"/>
        <v>0.85783955873098139</v>
      </c>
    </row>
    <row r="806" spans="1:7" s="6" customFormat="1" x14ac:dyDescent="0.2">
      <c r="A806" s="33"/>
      <c r="B806" s="5">
        <v>5513</v>
      </c>
      <c r="C806" s="49" t="s">
        <v>28</v>
      </c>
      <c r="D806" s="87">
        <v>180</v>
      </c>
      <c r="E806" s="124">
        <v>79.8</v>
      </c>
      <c r="F806" s="168">
        <f t="shared" si="25"/>
        <v>100.2</v>
      </c>
      <c r="G806" s="165">
        <f t="shared" si="26"/>
        <v>0.4433333333333333</v>
      </c>
    </row>
    <row r="807" spans="1:7" s="6" customFormat="1" x14ac:dyDescent="0.2">
      <c r="A807" s="33"/>
      <c r="B807" s="5">
        <v>5514</v>
      </c>
      <c r="C807" s="49" t="s">
        <v>231</v>
      </c>
      <c r="D807" s="87">
        <v>1877</v>
      </c>
      <c r="E807" s="124">
        <v>1457.86</v>
      </c>
      <c r="F807" s="168">
        <f t="shared" si="25"/>
        <v>419.1400000000001</v>
      </c>
      <c r="G807" s="165">
        <f t="shared" si="26"/>
        <v>0.77669685668620136</v>
      </c>
    </row>
    <row r="808" spans="1:7" s="6" customFormat="1" x14ac:dyDescent="0.2">
      <c r="A808" s="33"/>
      <c r="B808" s="5">
        <v>5515</v>
      </c>
      <c r="C808" s="49" t="s">
        <v>29</v>
      </c>
      <c r="D808" s="87">
        <v>4214</v>
      </c>
      <c r="E808" s="124">
        <v>3698.79</v>
      </c>
      <c r="F808" s="168">
        <f t="shared" si="25"/>
        <v>515.21</v>
      </c>
      <c r="G808" s="165">
        <f t="shared" si="26"/>
        <v>0.87773849074513521</v>
      </c>
    </row>
    <row r="809" spans="1:7" s="6" customFormat="1" x14ac:dyDescent="0.2">
      <c r="A809" s="33"/>
      <c r="B809" s="5">
        <v>5521</v>
      </c>
      <c r="C809" s="49" t="s">
        <v>133</v>
      </c>
      <c r="D809" s="87">
        <v>13700</v>
      </c>
      <c r="E809" s="124">
        <v>10339.969999999999</v>
      </c>
      <c r="F809" s="168">
        <f t="shared" si="25"/>
        <v>3360.0300000000007</v>
      </c>
      <c r="G809" s="165">
        <f t="shared" si="26"/>
        <v>0.75474233576642336</v>
      </c>
    </row>
    <row r="810" spans="1:7" s="6" customFormat="1" x14ac:dyDescent="0.2">
      <c r="A810" s="33"/>
      <c r="B810" s="5">
        <v>5522</v>
      </c>
      <c r="C810" s="49" t="s">
        <v>95</v>
      </c>
      <c r="D810" s="87">
        <v>150</v>
      </c>
      <c r="E810" s="124">
        <v>68.5</v>
      </c>
      <c r="F810" s="168">
        <f t="shared" si="25"/>
        <v>81.5</v>
      </c>
      <c r="G810" s="165">
        <f t="shared" si="26"/>
        <v>0.45666666666666667</v>
      </c>
    </row>
    <row r="811" spans="1:7" s="6" customFormat="1" x14ac:dyDescent="0.2">
      <c r="A811" s="33"/>
      <c r="B811" s="5">
        <v>5524</v>
      </c>
      <c r="C811" s="49" t="s">
        <v>31</v>
      </c>
      <c r="D811" s="87">
        <v>7782</v>
      </c>
      <c r="E811" s="124">
        <v>5809.58</v>
      </c>
      <c r="F811" s="168">
        <f t="shared" si="25"/>
        <v>1972.42</v>
      </c>
      <c r="G811" s="165">
        <f t="shared" si="26"/>
        <v>0.74654073502955542</v>
      </c>
    </row>
    <row r="812" spans="1:7" s="6" customFormat="1" x14ac:dyDescent="0.2">
      <c r="A812" s="33"/>
      <c r="B812" s="5">
        <v>5525</v>
      </c>
      <c r="C812" s="49" t="s">
        <v>46</v>
      </c>
      <c r="D812" s="87">
        <v>400</v>
      </c>
      <c r="E812" s="124">
        <v>362.28</v>
      </c>
      <c r="F812" s="168">
        <f t="shared" si="25"/>
        <v>37.720000000000027</v>
      </c>
      <c r="G812" s="165">
        <f t="shared" si="26"/>
        <v>0.90569999999999995</v>
      </c>
    </row>
    <row r="813" spans="1:7" s="6" customFormat="1" x14ac:dyDescent="0.2">
      <c r="A813" s="33"/>
      <c r="B813" s="5">
        <v>5532</v>
      </c>
      <c r="C813" s="49" t="s">
        <v>93</v>
      </c>
      <c r="D813" s="87">
        <v>25</v>
      </c>
      <c r="E813" s="124">
        <v>24.64</v>
      </c>
      <c r="F813" s="168">
        <f t="shared" ref="F813:F882" si="27">SUM(D813-E813)</f>
        <v>0.35999999999999943</v>
      </c>
      <c r="G813" s="165">
        <f t="shared" si="26"/>
        <v>0.98560000000000003</v>
      </c>
    </row>
    <row r="814" spans="1:7" s="6" customFormat="1" x14ac:dyDescent="0.2">
      <c r="A814" s="33"/>
      <c r="B814" s="5">
        <v>5539</v>
      </c>
      <c r="C814" s="49" t="s">
        <v>257</v>
      </c>
      <c r="D814" s="87">
        <v>27</v>
      </c>
      <c r="E814" s="124">
        <v>0</v>
      </c>
      <c r="F814" s="168">
        <f t="shared" si="27"/>
        <v>27</v>
      </c>
      <c r="G814" s="165">
        <f t="shared" si="26"/>
        <v>0</v>
      </c>
    </row>
    <row r="815" spans="1:7" x14ac:dyDescent="0.2">
      <c r="A815" s="35"/>
      <c r="B815" s="5">
        <v>5540</v>
      </c>
      <c r="C815" s="49" t="s">
        <v>252</v>
      </c>
      <c r="D815" s="87">
        <v>115</v>
      </c>
      <c r="E815" s="124">
        <v>72.58</v>
      </c>
      <c r="F815" s="168">
        <f t="shared" si="27"/>
        <v>42.42</v>
      </c>
      <c r="G815" s="165">
        <f t="shared" si="26"/>
        <v>0.63113043478260866</v>
      </c>
    </row>
    <row r="816" spans="1:7" x14ac:dyDescent="0.2">
      <c r="A816" s="35"/>
      <c r="B816" s="22">
        <v>60</v>
      </c>
      <c r="C816" s="51" t="s">
        <v>90</v>
      </c>
      <c r="D816" s="88">
        <f>SUM(D817)</f>
        <v>0</v>
      </c>
      <c r="E816" s="139">
        <f>SUM(E817)</f>
        <v>1.48</v>
      </c>
      <c r="F816" s="163">
        <f t="shared" si="27"/>
        <v>-1.48</v>
      </c>
      <c r="G816" s="165"/>
    </row>
    <row r="817" spans="1:7" x14ac:dyDescent="0.2">
      <c r="A817" s="35"/>
      <c r="B817" s="20">
        <v>608</v>
      </c>
      <c r="C817" s="54" t="s">
        <v>154</v>
      </c>
      <c r="D817" s="87">
        <v>0</v>
      </c>
      <c r="E817" s="124">
        <v>1.48</v>
      </c>
      <c r="F817" s="168">
        <f t="shared" si="27"/>
        <v>-1.48</v>
      </c>
      <c r="G817" s="165"/>
    </row>
    <row r="818" spans="1:7" x14ac:dyDescent="0.2">
      <c r="A818" s="35"/>
      <c r="B818" s="7">
        <v>15</v>
      </c>
      <c r="C818" s="50" t="s">
        <v>283</v>
      </c>
      <c r="D818" s="88">
        <f>SUM(D819)</f>
        <v>39045</v>
      </c>
      <c r="E818" s="139">
        <f>SUM(E819)</f>
        <v>34498.54</v>
      </c>
      <c r="F818" s="163">
        <f t="shared" si="27"/>
        <v>4546.4599999999991</v>
      </c>
      <c r="G818" s="179">
        <f t="shared" si="26"/>
        <v>0.88355845818926881</v>
      </c>
    </row>
    <row r="819" spans="1:7" x14ac:dyDescent="0.2">
      <c r="A819" s="35"/>
      <c r="B819" s="5">
        <v>1551</v>
      </c>
      <c r="C819" s="49" t="s">
        <v>255</v>
      </c>
      <c r="D819" s="87">
        <f>SUM(D820:D821)</f>
        <v>39045</v>
      </c>
      <c r="E819" s="149">
        <f>SUM(E820:E821)</f>
        <v>34498.54</v>
      </c>
      <c r="F819" s="168">
        <f>SUM(D819-E819)</f>
        <v>4546.4599999999991</v>
      </c>
      <c r="G819" s="165">
        <f t="shared" si="26"/>
        <v>0.88355845818926881</v>
      </c>
    </row>
    <row r="820" spans="1:7" ht="25.5" x14ac:dyDescent="0.2">
      <c r="A820" s="35"/>
      <c r="B820" s="5"/>
      <c r="C820" s="65" t="s">
        <v>341</v>
      </c>
      <c r="D820" s="87">
        <v>34945</v>
      </c>
      <c r="E820" s="124">
        <v>34498.54</v>
      </c>
      <c r="F820" s="168">
        <f t="shared" si="27"/>
        <v>446.45999999999913</v>
      </c>
      <c r="G820" s="165">
        <f t="shared" si="26"/>
        <v>0.98722392330805553</v>
      </c>
    </row>
    <row r="821" spans="1:7" ht="25.5" x14ac:dyDescent="0.2">
      <c r="A821" s="35"/>
      <c r="B821" s="5"/>
      <c r="C821" s="65" t="s">
        <v>568</v>
      </c>
      <c r="D821" s="87">
        <v>4100</v>
      </c>
      <c r="E821" s="124">
        <v>0</v>
      </c>
      <c r="F821" s="168">
        <f t="shared" si="27"/>
        <v>4100</v>
      </c>
      <c r="G821" s="165">
        <f t="shared" si="26"/>
        <v>0</v>
      </c>
    </row>
    <row r="822" spans="1:7" x14ac:dyDescent="0.2">
      <c r="A822" s="33" t="s">
        <v>79</v>
      </c>
      <c r="B822" s="7" t="s">
        <v>596</v>
      </c>
      <c r="C822" s="72"/>
      <c r="D822" s="91">
        <f>D823</f>
        <v>750</v>
      </c>
      <c r="E822" s="126">
        <f>E823</f>
        <v>293</v>
      </c>
      <c r="F822" s="163">
        <f t="shared" si="27"/>
        <v>457</v>
      </c>
      <c r="G822" s="179">
        <f t="shared" si="26"/>
        <v>0.39066666666666666</v>
      </c>
    </row>
    <row r="823" spans="1:7" x14ac:dyDescent="0.2">
      <c r="A823" s="35"/>
      <c r="B823" s="7">
        <v>55</v>
      </c>
      <c r="C823" s="50" t="s">
        <v>24</v>
      </c>
      <c r="D823" s="92">
        <f>D824</f>
        <v>750</v>
      </c>
      <c r="E823" s="124">
        <f>E824</f>
        <v>293</v>
      </c>
      <c r="F823" s="168">
        <f t="shared" si="27"/>
        <v>457</v>
      </c>
      <c r="G823" s="165">
        <f t="shared" si="26"/>
        <v>0.39066666666666666</v>
      </c>
    </row>
    <row r="824" spans="1:7" x14ac:dyDescent="0.2">
      <c r="A824" s="35"/>
      <c r="B824" s="5">
        <v>5524</v>
      </c>
      <c r="C824" s="49" t="s">
        <v>31</v>
      </c>
      <c r="D824" s="87">
        <v>750</v>
      </c>
      <c r="E824" s="124">
        <v>293</v>
      </c>
      <c r="F824" s="168">
        <f t="shared" si="27"/>
        <v>457</v>
      </c>
      <c r="G824" s="165">
        <f t="shared" si="26"/>
        <v>0.39066666666666666</v>
      </c>
    </row>
    <row r="825" spans="1:7" s="10" customFormat="1" ht="13.5" x14ac:dyDescent="0.25">
      <c r="A825" s="33" t="s">
        <v>79</v>
      </c>
      <c r="B825" s="7" t="s">
        <v>116</v>
      </c>
      <c r="C825" s="72"/>
      <c r="D825" s="88">
        <f>SUM(D826+D831)</f>
        <v>128066</v>
      </c>
      <c r="E825" s="139">
        <f>SUM(E826+E831)</f>
        <v>116505.73</v>
      </c>
      <c r="F825" s="163">
        <f t="shared" si="27"/>
        <v>11560.270000000004</v>
      </c>
      <c r="G825" s="179">
        <f t="shared" si="26"/>
        <v>0.90973193509596606</v>
      </c>
    </row>
    <row r="826" spans="1:7" s="6" customFormat="1" x14ac:dyDescent="0.2">
      <c r="A826" s="33"/>
      <c r="B826" s="7">
        <v>50</v>
      </c>
      <c r="C826" s="50" t="s">
        <v>23</v>
      </c>
      <c r="D826" s="88">
        <f>SUM(D827+D829+D830)</f>
        <v>85698</v>
      </c>
      <c r="E826" s="139">
        <f>SUM(E827+E829+E830)</f>
        <v>80427.75</v>
      </c>
      <c r="F826" s="163">
        <f t="shared" si="27"/>
        <v>5270.25</v>
      </c>
      <c r="G826" s="179">
        <f t="shared" si="26"/>
        <v>0.93850206539242453</v>
      </c>
    </row>
    <row r="827" spans="1:7" s="6" customFormat="1" x14ac:dyDescent="0.2">
      <c r="A827" s="33"/>
      <c r="B827" s="5">
        <v>500</v>
      </c>
      <c r="C827" s="49" t="s">
        <v>228</v>
      </c>
      <c r="D827" s="87">
        <f>SUM(D828)</f>
        <v>63290</v>
      </c>
      <c r="E827" s="149">
        <f>SUM(E828)</f>
        <v>59280.95</v>
      </c>
      <c r="F827" s="168">
        <f t="shared" si="27"/>
        <v>4009.0500000000029</v>
      </c>
      <c r="G827" s="165">
        <f t="shared" si="26"/>
        <v>0.9366558698056564</v>
      </c>
    </row>
    <row r="828" spans="1:7" s="6" customFormat="1" x14ac:dyDescent="0.2">
      <c r="A828" s="33"/>
      <c r="B828" s="5">
        <v>5002</v>
      </c>
      <c r="C828" s="49" t="s">
        <v>236</v>
      </c>
      <c r="D828" s="87">
        <v>63290</v>
      </c>
      <c r="E828" s="124">
        <v>59280.95</v>
      </c>
      <c r="F828" s="168">
        <f t="shared" si="27"/>
        <v>4009.0500000000029</v>
      </c>
      <c r="G828" s="165">
        <f t="shared" si="26"/>
        <v>0.9366558698056564</v>
      </c>
    </row>
    <row r="829" spans="1:7" s="6" customFormat="1" x14ac:dyDescent="0.2">
      <c r="A829" s="33"/>
      <c r="B829" s="5">
        <v>505</v>
      </c>
      <c r="C829" s="49" t="s">
        <v>94</v>
      </c>
      <c r="D829" s="87">
        <v>528</v>
      </c>
      <c r="E829" s="124">
        <v>528.20000000000005</v>
      </c>
      <c r="F829" s="168">
        <f t="shared" si="27"/>
        <v>-0.20000000000004547</v>
      </c>
      <c r="G829" s="165">
        <f t="shared" si="26"/>
        <v>1.000378787878788</v>
      </c>
    </row>
    <row r="830" spans="1:7" s="6" customFormat="1" x14ac:dyDescent="0.2">
      <c r="A830" s="33"/>
      <c r="B830" s="5">
        <v>506</v>
      </c>
      <c r="C830" s="49" t="s">
        <v>229</v>
      </c>
      <c r="D830" s="87">
        <v>21880</v>
      </c>
      <c r="E830" s="124">
        <v>20618.599999999999</v>
      </c>
      <c r="F830" s="168">
        <f t="shared" si="27"/>
        <v>1261.4000000000015</v>
      </c>
      <c r="G830" s="165">
        <f t="shared" si="26"/>
        <v>0.94234917733089574</v>
      </c>
    </row>
    <row r="831" spans="1:7" s="6" customFormat="1" x14ac:dyDescent="0.2">
      <c r="A831" s="33"/>
      <c r="B831" s="7">
        <v>55</v>
      </c>
      <c r="C831" s="50" t="s">
        <v>24</v>
      </c>
      <c r="D831" s="88">
        <f>SUM(D832:D843)</f>
        <v>42368</v>
      </c>
      <c r="E831" s="139">
        <f>SUM(E832:E843)</f>
        <v>36077.979999999996</v>
      </c>
      <c r="F831" s="163">
        <f t="shared" si="27"/>
        <v>6290.0200000000041</v>
      </c>
      <c r="G831" s="179">
        <f t="shared" si="26"/>
        <v>0.85153842522658596</v>
      </c>
    </row>
    <row r="832" spans="1:7" s="6" customFormat="1" x14ac:dyDescent="0.2">
      <c r="A832" s="33"/>
      <c r="B832" s="5">
        <v>5500</v>
      </c>
      <c r="C832" s="49" t="s">
        <v>25</v>
      </c>
      <c r="D832" s="87">
        <v>584</v>
      </c>
      <c r="E832" s="124">
        <v>923.76</v>
      </c>
      <c r="F832" s="168">
        <f t="shared" si="27"/>
        <v>-339.76</v>
      </c>
      <c r="G832" s="165">
        <f t="shared" si="26"/>
        <v>1.5817808219178082</v>
      </c>
    </row>
    <row r="833" spans="1:7" s="6" customFormat="1" x14ac:dyDescent="0.2">
      <c r="A833" s="33"/>
      <c r="B833" s="5">
        <v>5504</v>
      </c>
      <c r="C833" s="49" t="s">
        <v>27</v>
      </c>
      <c r="D833" s="87">
        <v>380</v>
      </c>
      <c r="E833" s="124">
        <v>241.91</v>
      </c>
      <c r="F833" s="168">
        <f t="shared" si="27"/>
        <v>138.09</v>
      </c>
      <c r="G833" s="165">
        <f t="shared" si="26"/>
        <v>0.63660526315789467</v>
      </c>
    </row>
    <row r="834" spans="1:7" s="6" customFormat="1" ht="25.5" x14ac:dyDescent="0.2">
      <c r="A834" s="210" t="s">
        <v>569</v>
      </c>
      <c r="B834" s="5">
        <v>5511</v>
      </c>
      <c r="C834" s="49" t="s">
        <v>230</v>
      </c>
      <c r="D834" s="87">
        <v>31001</v>
      </c>
      <c r="E834" s="124">
        <v>27389.46</v>
      </c>
      <c r="F834" s="168">
        <f t="shared" si="27"/>
        <v>3611.5400000000009</v>
      </c>
      <c r="G834" s="165">
        <f t="shared" si="26"/>
        <v>0.88350246766233342</v>
      </c>
    </row>
    <row r="835" spans="1:7" s="6" customFormat="1" x14ac:dyDescent="0.2">
      <c r="A835" s="33"/>
      <c r="B835" s="5">
        <v>5513</v>
      </c>
      <c r="C835" s="49" t="s">
        <v>28</v>
      </c>
      <c r="D835" s="87">
        <v>100</v>
      </c>
      <c r="E835" s="124">
        <v>0</v>
      </c>
      <c r="F835" s="168">
        <f t="shared" si="27"/>
        <v>100</v>
      </c>
      <c r="G835" s="165">
        <f t="shared" si="26"/>
        <v>0</v>
      </c>
    </row>
    <row r="836" spans="1:7" s="6" customFormat="1" x14ac:dyDescent="0.2">
      <c r="A836" s="33"/>
      <c r="B836" s="5">
        <v>5514</v>
      </c>
      <c r="C836" s="49" t="s">
        <v>231</v>
      </c>
      <c r="D836" s="87">
        <v>950</v>
      </c>
      <c r="E836" s="124">
        <v>752.34</v>
      </c>
      <c r="F836" s="168">
        <f t="shared" si="27"/>
        <v>197.65999999999997</v>
      </c>
      <c r="G836" s="165">
        <f t="shared" si="26"/>
        <v>0.79193684210526316</v>
      </c>
    </row>
    <row r="837" spans="1:7" s="6" customFormat="1" x14ac:dyDescent="0.2">
      <c r="A837" s="33"/>
      <c r="B837" s="5">
        <v>5515</v>
      </c>
      <c r="C837" s="49" t="s">
        <v>29</v>
      </c>
      <c r="D837" s="87">
        <v>1000</v>
      </c>
      <c r="E837" s="124">
        <v>758.04</v>
      </c>
      <c r="F837" s="168">
        <f t="shared" si="27"/>
        <v>241.96000000000004</v>
      </c>
      <c r="G837" s="165">
        <f t="shared" si="26"/>
        <v>0.75803999999999994</v>
      </c>
    </row>
    <row r="838" spans="1:7" s="6" customFormat="1" x14ac:dyDescent="0.2">
      <c r="A838" s="33"/>
      <c r="B838" s="5">
        <v>5521</v>
      </c>
      <c r="C838" s="49" t="s">
        <v>133</v>
      </c>
      <c r="D838" s="87">
        <v>4995</v>
      </c>
      <c r="E838" s="124">
        <v>4362.6499999999996</v>
      </c>
      <c r="F838" s="168">
        <f t="shared" si="27"/>
        <v>632.35000000000036</v>
      </c>
      <c r="G838" s="165">
        <f t="shared" si="26"/>
        <v>0.87340340340340328</v>
      </c>
    </row>
    <row r="839" spans="1:7" s="6" customFormat="1" x14ac:dyDescent="0.2">
      <c r="A839" s="33"/>
      <c r="B839" s="5">
        <v>5522</v>
      </c>
      <c r="C839" s="49" t="s">
        <v>95</v>
      </c>
      <c r="D839" s="87">
        <v>20</v>
      </c>
      <c r="E839" s="124">
        <v>34.590000000000003</v>
      </c>
      <c r="F839" s="168">
        <f t="shared" si="27"/>
        <v>-14.590000000000003</v>
      </c>
      <c r="G839" s="165">
        <f t="shared" si="26"/>
        <v>1.7295000000000003</v>
      </c>
    </row>
    <row r="840" spans="1:7" s="6" customFormat="1" x14ac:dyDescent="0.2">
      <c r="A840" s="33"/>
      <c r="B840" s="5">
        <v>5524</v>
      </c>
      <c r="C840" s="49" t="s">
        <v>31</v>
      </c>
      <c r="D840" s="87">
        <v>2911</v>
      </c>
      <c r="E840" s="124">
        <v>1518.11</v>
      </c>
      <c r="F840" s="168">
        <f t="shared" si="27"/>
        <v>1392.89</v>
      </c>
      <c r="G840" s="165">
        <f t="shared" si="26"/>
        <v>0.52150807282720713</v>
      </c>
    </row>
    <row r="841" spans="1:7" s="6" customFormat="1" x14ac:dyDescent="0.2">
      <c r="A841" s="33"/>
      <c r="B841" s="5">
        <v>5525</v>
      </c>
      <c r="C841" s="49" t="s">
        <v>46</v>
      </c>
      <c r="D841" s="87">
        <v>150</v>
      </c>
      <c r="E841" s="124">
        <v>0</v>
      </c>
      <c r="F841" s="168">
        <f t="shared" si="27"/>
        <v>150</v>
      </c>
      <c r="G841" s="165">
        <f t="shared" si="26"/>
        <v>0</v>
      </c>
    </row>
    <row r="842" spans="1:7" s="6" customFormat="1" x14ac:dyDescent="0.2">
      <c r="A842" s="33"/>
      <c r="B842" s="5">
        <v>5539</v>
      </c>
      <c r="C842" s="49" t="s">
        <v>257</v>
      </c>
      <c r="D842" s="87">
        <v>0</v>
      </c>
      <c r="E842" s="124">
        <v>36.4</v>
      </c>
      <c r="F842" s="168">
        <f t="shared" si="27"/>
        <v>-36.4</v>
      </c>
      <c r="G842" s="165"/>
    </row>
    <row r="843" spans="1:7" s="6" customFormat="1" x14ac:dyDescent="0.2">
      <c r="A843" s="33"/>
      <c r="B843" s="5">
        <v>5540</v>
      </c>
      <c r="C843" s="49" t="s">
        <v>252</v>
      </c>
      <c r="D843" s="87">
        <v>277</v>
      </c>
      <c r="E843" s="124">
        <v>60.72</v>
      </c>
      <c r="F843" s="168">
        <f t="shared" si="27"/>
        <v>216.28</v>
      </c>
      <c r="G843" s="165">
        <f t="shared" si="26"/>
        <v>0.21920577617328518</v>
      </c>
    </row>
    <row r="844" spans="1:7" s="10" customFormat="1" ht="13.5" x14ac:dyDescent="0.25">
      <c r="A844" s="33" t="s">
        <v>79</v>
      </c>
      <c r="B844" s="7" t="s">
        <v>204</v>
      </c>
      <c r="C844" s="72"/>
      <c r="D844" s="88">
        <f>SUM(D845+D850)</f>
        <v>161236</v>
      </c>
      <c r="E844" s="139">
        <f>SUM(E845+E850)</f>
        <v>148734.95000000001</v>
      </c>
      <c r="F844" s="163">
        <f t="shared" si="27"/>
        <v>12501.049999999988</v>
      </c>
      <c r="G844" s="179">
        <f t="shared" si="26"/>
        <v>0.92246737701257786</v>
      </c>
    </row>
    <row r="845" spans="1:7" s="6" customFormat="1" x14ac:dyDescent="0.2">
      <c r="A845" s="33"/>
      <c r="B845" s="7">
        <v>50</v>
      </c>
      <c r="C845" s="50" t="s">
        <v>23</v>
      </c>
      <c r="D845" s="88">
        <f>SUM(D846+D848+D849)</f>
        <v>109837</v>
      </c>
      <c r="E845" s="139">
        <f>SUM(E846+E848+E849)</f>
        <v>101608.47</v>
      </c>
      <c r="F845" s="163">
        <f t="shared" si="27"/>
        <v>8228.5299999999988</v>
      </c>
      <c r="G845" s="179">
        <f t="shared" si="26"/>
        <v>0.92508417017944777</v>
      </c>
    </row>
    <row r="846" spans="1:7" s="6" customFormat="1" x14ac:dyDescent="0.2">
      <c r="A846" s="33"/>
      <c r="B846" s="5">
        <v>500</v>
      </c>
      <c r="C846" s="49" t="s">
        <v>228</v>
      </c>
      <c r="D846" s="87">
        <f>SUM(D847)</f>
        <v>80574</v>
      </c>
      <c r="E846" s="149">
        <f>SUM(E847)</f>
        <v>73714.45</v>
      </c>
      <c r="F846" s="168">
        <f t="shared" si="27"/>
        <v>6859.5500000000029</v>
      </c>
      <c r="G846" s="165">
        <f t="shared" si="26"/>
        <v>0.91486645816268275</v>
      </c>
    </row>
    <row r="847" spans="1:7" s="6" customFormat="1" x14ac:dyDescent="0.2">
      <c r="A847" s="33"/>
      <c r="B847" s="5">
        <v>5002</v>
      </c>
      <c r="C847" s="49" t="s">
        <v>236</v>
      </c>
      <c r="D847" s="87">
        <v>80574</v>
      </c>
      <c r="E847" s="124">
        <v>73714.45</v>
      </c>
      <c r="F847" s="168">
        <f t="shared" si="27"/>
        <v>6859.5500000000029</v>
      </c>
      <c r="G847" s="165">
        <f t="shared" si="26"/>
        <v>0.91486645816268275</v>
      </c>
    </row>
    <row r="848" spans="1:7" s="6" customFormat="1" x14ac:dyDescent="0.2">
      <c r="A848" s="33"/>
      <c r="B848" s="5">
        <v>505</v>
      </c>
      <c r="C848" s="49" t="s">
        <v>94</v>
      </c>
      <c r="D848" s="87">
        <v>1110</v>
      </c>
      <c r="E848" s="124">
        <v>1061.0999999999999</v>
      </c>
      <c r="F848" s="168">
        <f t="shared" si="27"/>
        <v>48.900000000000091</v>
      </c>
      <c r="G848" s="165">
        <f t="shared" si="26"/>
        <v>0.95594594594594584</v>
      </c>
    </row>
    <row r="849" spans="1:7" s="6" customFormat="1" x14ac:dyDescent="0.2">
      <c r="A849" s="33"/>
      <c r="B849" s="5">
        <v>506</v>
      </c>
      <c r="C849" s="49" t="s">
        <v>229</v>
      </c>
      <c r="D849" s="87">
        <v>28153</v>
      </c>
      <c r="E849" s="124">
        <v>26832.92</v>
      </c>
      <c r="F849" s="168">
        <f t="shared" si="27"/>
        <v>1320.0800000000017</v>
      </c>
      <c r="G849" s="165">
        <f t="shared" si="26"/>
        <v>0.953110503321138</v>
      </c>
    </row>
    <row r="850" spans="1:7" s="6" customFormat="1" x14ac:dyDescent="0.2">
      <c r="A850" s="33"/>
      <c r="B850" s="7">
        <v>55</v>
      </c>
      <c r="C850" s="50" t="s">
        <v>24</v>
      </c>
      <c r="D850" s="88">
        <f>SUM(D851:D864)</f>
        <v>51399</v>
      </c>
      <c r="E850" s="139">
        <f>SUM(E851:E864)</f>
        <v>47126.479999999996</v>
      </c>
      <c r="F850" s="163">
        <f t="shared" si="27"/>
        <v>4272.5200000000041</v>
      </c>
      <c r="G850" s="179">
        <f t="shared" si="26"/>
        <v>0.91687542559193747</v>
      </c>
    </row>
    <row r="851" spans="1:7" s="6" customFormat="1" x14ac:dyDescent="0.2">
      <c r="A851" s="33"/>
      <c r="B851" s="5">
        <v>5500</v>
      </c>
      <c r="C851" s="49" t="s">
        <v>25</v>
      </c>
      <c r="D851" s="87">
        <v>910</v>
      </c>
      <c r="E851" s="124">
        <v>493.63</v>
      </c>
      <c r="F851" s="168">
        <f t="shared" si="27"/>
        <v>416.37</v>
      </c>
      <c r="G851" s="165">
        <f t="shared" si="26"/>
        <v>0.54245054945054949</v>
      </c>
    </row>
    <row r="852" spans="1:7" s="6" customFormat="1" x14ac:dyDescent="0.2">
      <c r="A852" s="33"/>
      <c r="B852" s="5">
        <v>5503</v>
      </c>
      <c r="C852" s="49" t="s">
        <v>26</v>
      </c>
      <c r="D852" s="87">
        <v>0</v>
      </c>
      <c r="E852" s="124">
        <v>13.2</v>
      </c>
      <c r="F852" s="168">
        <f t="shared" si="27"/>
        <v>-13.2</v>
      </c>
      <c r="G852" s="165"/>
    </row>
    <row r="853" spans="1:7" s="6" customFormat="1" x14ac:dyDescent="0.2">
      <c r="A853" s="33"/>
      <c r="B853" s="5">
        <v>5504</v>
      </c>
      <c r="C853" s="49" t="s">
        <v>27</v>
      </c>
      <c r="D853" s="87">
        <v>213</v>
      </c>
      <c r="E853" s="124">
        <v>95.04</v>
      </c>
      <c r="F853" s="168">
        <f t="shared" si="27"/>
        <v>117.96</v>
      </c>
      <c r="G853" s="165">
        <f t="shared" si="26"/>
        <v>0.44619718309859158</v>
      </c>
    </row>
    <row r="854" spans="1:7" s="6" customFormat="1" x14ac:dyDescent="0.2">
      <c r="A854" s="33"/>
      <c r="B854" s="5">
        <v>5511</v>
      </c>
      <c r="C854" s="49" t="s">
        <v>230</v>
      </c>
      <c r="D854" s="87">
        <v>40292</v>
      </c>
      <c r="E854" s="124">
        <v>37676.199999999997</v>
      </c>
      <c r="F854" s="168">
        <f t="shared" si="27"/>
        <v>2615.8000000000029</v>
      </c>
      <c r="G854" s="165">
        <f t="shared" si="26"/>
        <v>0.93507892385585223</v>
      </c>
    </row>
    <row r="855" spans="1:7" s="6" customFormat="1" x14ac:dyDescent="0.2">
      <c r="A855" s="33"/>
      <c r="B855" s="5">
        <v>5513</v>
      </c>
      <c r="C855" s="49" t="s">
        <v>28</v>
      </c>
      <c r="D855" s="87">
        <v>950</v>
      </c>
      <c r="E855" s="124">
        <v>876.57</v>
      </c>
      <c r="F855" s="168">
        <f t="shared" si="27"/>
        <v>73.42999999999995</v>
      </c>
      <c r="G855" s="165">
        <f t="shared" si="26"/>
        <v>0.92270526315789481</v>
      </c>
    </row>
    <row r="856" spans="1:7" s="6" customFormat="1" x14ac:dyDescent="0.2">
      <c r="A856" s="33"/>
      <c r="B856" s="5">
        <v>5514</v>
      </c>
      <c r="C856" s="49" t="s">
        <v>231</v>
      </c>
      <c r="D856" s="87">
        <v>475</v>
      </c>
      <c r="E856" s="124">
        <v>366.64</v>
      </c>
      <c r="F856" s="168">
        <f t="shared" si="27"/>
        <v>108.36000000000001</v>
      </c>
      <c r="G856" s="165">
        <f t="shared" si="26"/>
        <v>0.77187368421052627</v>
      </c>
    </row>
    <row r="857" spans="1:7" s="6" customFormat="1" x14ac:dyDescent="0.2">
      <c r="A857" s="33"/>
      <c r="B857" s="5">
        <v>5515</v>
      </c>
      <c r="C857" s="49" t="s">
        <v>29</v>
      </c>
      <c r="D857" s="87">
        <v>675</v>
      </c>
      <c r="E857" s="124">
        <v>563.11</v>
      </c>
      <c r="F857" s="168">
        <f t="shared" si="27"/>
        <v>111.88999999999999</v>
      </c>
      <c r="G857" s="165">
        <f t="shared" si="26"/>
        <v>0.83423703703703711</v>
      </c>
    </row>
    <row r="858" spans="1:7" s="6" customFormat="1" x14ac:dyDescent="0.2">
      <c r="A858" s="33"/>
      <c r="B858" s="5">
        <v>5521</v>
      </c>
      <c r="C858" s="49" t="s">
        <v>133</v>
      </c>
      <c r="D858" s="87">
        <v>4650</v>
      </c>
      <c r="E858" s="124">
        <v>4213.32</v>
      </c>
      <c r="F858" s="168">
        <f t="shared" si="27"/>
        <v>436.68000000000029</v>
      </c>
      <c r="G858" s="165">
        <f t="shared" si="26"/>
        <v>0.90609032258064515</v>
      </c>
    </row>
    <row r="859" spans="1:7" s="6" customFormat="1" x14ac:dyDescent="0.2">
      <c r="A859" s="33"/>
      <c r="B859" s="5">
        <v>5522</v>
      </c>
      <c r="C859" s="49" t="s">
        <v>95</v>
      </c>
      <c r="D859" s="87">
        <v>110</v>
      </c>
      <c r="E859" s="124">
        <v>61.27</v>
      </c>
      <c r="F859" s="168">
        <f t="shared" si="27"/>
        <v>48.73</v>
      </c>
      <c r="G859" s="165">
        <f t="shared" si="26"/>
        <v>0.55700000000000005</v>
      </c>
    </row>
    <row r="860" spans="1:7" s="6" customFormat="1" x14ac:dyDescent="0.2">
      <c r="A860" s="33"/>
      <c r="B860" s="5">
        <v>5524</v>
      </c>
      <c r="C860" s="49" t="s">
        <v>31</v>
      </c>
      <c r="D860" s="87">
        <v>2544</v>
      </c>
      <c r="E860" s="124">
        <v>2190.9</v>
      </c>
      <c r="F860" s="168">
        <f t="shared" si="27"/>
        <v>353.09999999999991</v>
      </c>
      <c r="G860" s="165">
        <f t="shared" si="26"/>
        <v>0.86120283018867927</v>
      </c>
    </row>
    <row r="861" spans="1:7" s="6" customFormat="1" x14ac:dyDescent="0.2">
      <c r="A861" s="33"/>
      <c r="B861" s="5">
        <v>5525</v>
      </c>
      <c r="C861" s="49" t="s">
        <v>46</v>
      </c>
      <c r="D861" s="87">
        <v>150</v>
      </c>
      <c r="E861" s="124">
        <v>163.18</v>
      </c>
      <c r="F861" s="168">
        <f t="shared" si="27"/>
        <v>-13.180000000000007</v>
      </c>
      <c r="G861" s="165">
        <f t="shared" si="26"/>
        <v>1.0878666666666668</v>
      </c>
    </row>
    <row r="862" spans="1:7" s="6" customFormat="1" x14ac:dyDescent="0.2">
      <c r="A862" s="33"/>
      <c r="B862" s="5">
        <v>5532</v>
      </c>
      <c r="C862" s="49" t="s">
        <v>93</v>
      </c>
      <c r="D862" s="87">
        <v>60</v>
      </c>
      <c r="E862" s="124">
        <v>57.02</v>
      </c>
      <c r="F862" s="168">
        <f t="shared" si="27"/>
        <v>2.9799999999999969</v>
      </c>
      <c r="G862" s="165">
        <f t="shared" si="26"/>
        <v>0.95033333333333336</v>
      </c>
    </row>
    <row r="863" spans="1:7" s="6" customFormat="1" x14ac:dyDescent="0.2">
      <c r="A863" s="33"/>
      <c r="B863" s="5">
        <v>5539</v>
      </c>
      <c r="C863" s="49" t="s">
        <v>257</v>
      </c>
      <c r="D863" s="87">
        <v>20</v>
      </c>
      <c r="E863" s="124">
        <v>0</v>
      </c>
      <c r="F863" s="168">
        <f t="shared" si="27"/>
        <v>20</v>
      </c>
      <c r="G863" s="165">
        <f t="shared" si="26"/>
        <v>0</v>
      </c>
    </row>
    <row r="864" spans="1:7" s="6" customFormat="1" x14ac:dyDescent="0.2">
      <c r="A864" s="33"/>
      <c r="B864" s="5">
        <v>5540</v>
      </c>
      <c r="C864" s="49" t="s">
        <v>252</v>
      </c>
      <c r="D864" s="87">
        <v>350</v>
      </c>
      <c r="E864" s="124">
        <v>356.4</v>
      </c>
      <c r="F864" s="168">
        <f t="shared" si="27"/>
        <v>-6.3999999999999773</v>
      </c>
      <c r="G864" s="165">
        <f t="shared" si="26"/>
        <v>1.0182857142857142</v>
      </c>
    </row>
    <row r="865" spans="1:7" s="6" customFormat="1" x14ac:dyDescent="0.2">
      <c r="A865" s="33" t="s">
        <v>79</v>
      </c>
      <c r="B865" s="7" t="s">
        <v>117</v>
      </c>
      <c r="C865" s="72"/>
      <c r="D865" s="88">
        <f>SUM(D866+D870)</f>
        <v>56914</v>
      </c>
      <c r="E865" s="139">
        <f>SUM(E866+E870)</f>
        <v>53003.53</v>
      </c>
      <c r="F865" s="163">
        <f t="shared" si="27"/>
        <v>3910.4700000000012</v>
      </c>
      <c r="G865" s="179">
        <f t="shared" ref="G865:G933" si="28">SUM(E865/D865)</f>
        <v>0.93129159784938675</v>
      </c>
    </row>
    <row r="866" spans="1:7" s="6" customFormat="1" x14ac:dyDescent="0.2">
      <c r="A866" s="33"/>
      <c r="B866" s="7">
        <v>50</v>
      </c>
      <c r="C866" s="50" t="s">
        <v>23</v>
      </c>
      <c r="D866" s="88">
        <f>SUM(D867+D869)</f>
        <v>47042</v>
      </c>
      <c r="E866" s="139">
        <f>SUM(E867+E869)</f>
        <v>44182.69</v>
      </c>
      <c r="F866" s="163">
        <f t="shared" si="27"/>
        <v>2859.3099999999977</v>
      </c>
      <c r="G866" s="179">
        <f t="shared" si="28"/>
        <v>0.93921793291101574</v>
      </c>
    </row>
    <row r="867" spans="1:7" s="6" customFormat="1" x14ac:dyDescent="0.2">
      <c r="A867" s="33"/>
      <c r="B867" s="5">
        <v>500</v>
      </c>
      <c r="C867" s="49" t="s">
        <v>228</v>
      </c>
      <c r="D867" s="87">
        <f>SUM(D868)</f>
        <v>35106</v>
      </c>
      <c r="E867" s="149">
        <f>SUM(E868)</f>
        <v>33048.980000000003</v>
      </c>
      <c r="F867" s="168">
        <f t="shared" si="27"/>
        <v>2057.0199999999968</v>
      </c>
      <c r="G867" s="165">
        <f t="shared" si="28"/>
        <v>0.94140545775650897</v>
      </c>
    </row>
    <row r="868" spans="1:7" s="6" customFormat="1" x14ac:dyDescent="0.2">
      <c r="A868" s="33"/>
      <c r="B868" s="5">
        <v>5002</v>
      </c>
      <c r="C868" s="49" t="s">
        <v>342</v>
      </c>
      <c r="D868" s="87">
        <v>35106</v>
      </c>
      <c r="E868" s="124">
        <v>33048.980000000003</v>
      </c>
      <c r="F868" s="168">
        <f t="shared" si="27"/>
        <v>2057.0199999999968</v>
      </c>
      <c r="G868" s="165">
        <f t="shared" si="28"/>
        <v>0.94140545775650897</v>
      </c>
    </row>
    <row r="869" spans="1:7" s="6" customFormat="1" x14ac:dyDescent="0.2">
      <c r="A869" s="33"/>
      <c r="B869" s="5">
        <v>506</v>
      </c>
      <c r="C869" s="49" t="s">
        <v>229</v>
      </c>
      <c r="D869" s="87">
        <v>11936</v>
      </c>
      <c r="E869" s="124">
        <v>11133.71</v>
      </c>
      <c r="F869" s="168">
        <f t="shared" si="27"/>
        <v>802.29000000000087</v>
      </c>
      <c r="G869" s="165">
        <f t="shared" si="28"/>
        <v>0.93278401474530825</v>
      </c>
    </row>
    <row r="870" spans="1:7" s="6" customFormat="1" x14ac:dyDescent="0.2">
      <c r="A870" s="33"/>
      <c r="B870" s="7">
        <v>55</v>
      </c>
      <c r="C870" s="50" t="s">
        <v>24</v>
      </c>
      <c r="D870" s="104">
        <f>SUM(D871:D872)</f>
        <v>9872</v>
      </c>
      <c r="E870" s="159">
        <f>SUM(E871:E872)</f>
        <v>8820.84</v>
      </c>
      <c r="F870" s="163">
        <f t="shared" si="27"/>
        <v>1051.1599999999999</v>
      </c>
      <c r="G870" s="179">
        <f t="shared" si="28"/>
        <v>0.89352106969205836</v>
      </c>
    </row>
    <row r="871" spans="1:7" s="6" customFormat="1" x14ac:dyDescent="0.2">
      <c r="A871" s="33"/>
      <c r="B871" s="5">
        <v>5521</v>
      </c>
      <c r="C871" s="49" t="s">
        <v>133</v>
      </c>
      <c r="D871" s="116">
        <v>6370</v>
      </c>
      <c r="E871" s="124">
        <v>6003.26</v>
      </c>
      <c r="F871" s="168">
        <f t="shared" si="27"/>
        <v>366.73999999999978</v>
      </c>
      <c r="G871" s="165">
        <f t="shared" si="28"/>
        <v>0.9424270015698587</v>
      </c>
    </row>
    <row r="872" spans="1:7" s="6" customFormat="1" x14ac:dyDescent="0.2">
      <c r="A872" s="33"/>
      <c r="B872" s="5">
        <v>5524</v>
      </c>
      <c r="C872" s="49" t="s">
        <v>31</v>
      </c>
      <c r="D872" s="116">
        <v>3502</v>
      </c>
      <c r="E872" s="124">
        <v>2817.58</v>
      </c>
      <c r="F872" s="168">
        <f t="shared" si="27"/>
        <v>684.42000000000007</v>
      </c>
      <c r="G872" s="165">
        <f t="shared" si="28"/>
        <v>0.80456310679611653</v>
      </c>
    </row>
    <row r="873" spans="1:7" s="6" customFormat="1" x14ac:dyDescent="0.2">
      <c r="A873" s="33" t="s">
        <v>79</v>
      </c>
      <c r="B873" s="7" t="s">
        <v>425</v>
      </c>
      <c r="C873" s="72"/>
      <c r="D873" s="88">
        <f>SUM(D874+D878)</f>
        <v>27367</v>
      </c>
      <c r="E873" s="139">
        <f>SUM(E874+E878)</f>
        <v>24446.359999999997</v>
      </c>
      <c r="F873" s="163">
        <f t="shared" si="27"/>
        <v>2920.6400000000031</v>
      </c>
      <c r="G873" s="179">
        <f t="shared" si="28"/>
        <v>0.89327876639748593</v>
      </c>
    </row>
    <row r="874" spans="1:7" s="6" customFormat="1" x14ac:dyDescent="0.2">
      <c r="A874" s="33"/>
      <c r="B874" s="7">
        <v>50</v>
      </c>
      <c r="C874" s="50" t="s">
        <v>344</v>
      </c>
      <c r="D874" s="88">
        <f>SUM(D875+D877)</f>
        <v>23336</v>
      </c>
      <c r="E874" s="139">
        <f>SUM(E875+E877)</f>
        <v>22019.699999999997</v>
      </c>
      <c r="F874" s="163">
        <f t="shared" si="27"/>
        <v>1316.3000000000029</v>
      </c>
      <c r="G874" s="179">
        <f t="shared" si="28"/>
        <v>0.94359358930407944</v>
      </c>
    </row>
    <row r="875" spans="1:7" s="6" customFormat="1" x14ac:dyDescent="0.2">
      <c r="A875" s="33"/>
      <c r="B875" s="5">
        <v>500</v>
      </c>
      <c r="C875" s="49" t="s">
        <v>228</v>
      </c>
      <c r="D875" s="87">
        <f>SUM(D876)</f>
        <v>17415</v>
      </c>
      <c r="E875" s="149">
        <f>SUM(E876)</f>
        <v>16446.009999999998</v>
      </c>
      <c r="F875" s="168">
        <f t="shared" si="27"/>
        <v>968.9900000000016</v>
      </c>
      <c r="G875" s="165">
        <f t="shared" si="28"/>
        <v>0.9443588860178006</v>
      </c>
    </row>
    <row r="876" spans="1:7" s="6" customFormat="1" x14ac:dyDescent="0.2">
      <c r="A876" s="33"/>
      <c r="B876" s="5">
        <v>5002</v>
      </c>
      <c r="C876" s="49" t="s">
        <v>236</v>
      </c>
      <c r="D876" s="87">
        <v>17415</v>
      </c>
      <c r="E876" s="124">
        <v>16446.009999999998</v>
      </c>
      <c r="F876" s="168">
        <f t="shared" si="27"/>
        <v>968.9900000000016</v>
      </c>
      <c r="G876" s="165">
        <f t="shared" si="28"/>
        <v>0.9443588860178006</v>
      </c>
    </row>
    <row r="877" spans="1:7" s="6" customFormat="1" x14ac:dyDescent="0.2">
      <c r="A877" s="33"/>
      <c r="B877" s="5">
        <v>506</v>
      </c>
      <c r="C877" s="49" t="s">
        <v>229</v>
      </c>
      <c r="D877" s="87">
        <v>5921</v>
      </c>
      <c r="E877" s="124">
        <v>5573.69</v>
      </c>
      <c r="F877" s="168">
        <f t="shared" si="27"/>
        <v>347.3100000000004</v>
      </c>
      <c r="G877" s="165">
        <f t="shared" si="28"/>
        <v>0.94134267860158749</v>
      </c>
    </row>
    <row r="878" spans="1:7" s="6" customFormat="1" x14ac:dyDescent="0.2">
      <c r="A878" s="33"/>
      <c r="B878" s="7">
        <v>55</v>
      </c>
      <c r="C878" s="50" t="s">
        <v>24</v>
      </c>
      <c r="D878" s="104">
        <f>SUM(D879:D880)</f>
        <v>4031</v>
      </c>
      <c r="E878" s="159">
        <f>SUM(E879:E880)</f>
        <v>2426.66</v>
      </c>
      <c r="F878" s="163">
        <f t="shared" si="27"/>
        <v>1604.3400000000001</v>
      </c>
      <c r="G878" s="179">
        <f t="shared" si="28"/>
        <v>0.60199950384519962</v>
      </c>
    </row>
    <row r="879" spans="1:7" s="6" customFormat="1" x14ac:dyDescent="0.2">
      <c r="A879" s="33"/>
      <c r="B879" s="5">
        <v>5521</v>
      </c>
      <c r="C879" s="49" t="s">
        <v>133</v>
      </c>
      <c r="D879" s="116">
        <v>2280</v>
      </c>
      <c r="E879" s="124">
        <v>1379.56</v>
      </c>
      <c r="F879" s="168">
        <f t="shared" si="27"/>
        <v>900.44</v>
      </c>
      <c r="G879" s="165">
        <f t="shared" si="28"/>
        <v>0.60507017543859642</v>
      </c>
    </row>
    <row r="880" spans="1:7" s="6" customFormat="1" x14ac:dyDescent="0.2">
      <c r="A880" s="33"/>
      <c r="B880" s="5">
        <v>5524</v>
      </c>
      <c r="C880" s="49" t="s">
        <v>31</v>
      </c>
      <c r="D880" s="116">
        <v>1751</v>
      </c>
      <c r="E880" s="124">
        <v>1047.0999999999999</v>
      </c>
      <c r="F880" s="168">
        <f t="shared" si="27"/>
        <v>703.90000000000009</v>
      </c>
      <c r="G880" s="165">
        <f t="shared" si="28"/>
        <v>0.59800114220445455</v>
      </c>
    </row>
    <row r="881" spans="1:7" s="10" customFormat="1" ht="13.5" x14ac:dyDescent="0.25">
      <c r="A881" s="33" t="s">
        <v>79</v>
      </c>
      <c r="B881" s="7" t="s">
        <v>205</v>
      </c>
      <c r="C881" s="72"/>
      <c r="D881" s="88">
        <f>SUM(D882)</f>
        <v>13400</v>
      </c>
      <c r="E881" s="139">
        <f>SUM(E882)</f>
        <v>13532.01</v>
      </c>
      <c r="F881" s="163">
        <f t="shared" si="27"/>
        <v>-132.01000000000022</v>
      </c>
      <c r="G881" s="179">
        <f t="shared" si="28"/>
        <v>1.0098514925373134</v>
      </c>
    </row>
    <row r="882" spans="1:7" s="6" customFormat="1" x14ac:dyDescent="0.2">
      <c r="A882" s="33"/>
      <c r="B882" s="7">
        <v>55</v>
      </c>
      <c r="C882" s="50" t="s">
        <v>24</v>
      </c>
      <c r="D882" s="88">
        <f>SUM(D883)</f>
        <v>13400</v>
      </c>
      <c r="E882" s="139">
        <f>SUM(E883)</f>
        <v>13532.01</v>
      </c>
      <c r="F882" s="163">
        <f t="shared" si="27"/>
        <v>-132.01000000000022</v>
      </c>
      <c r="G882" s="179">
        <f t="shared" si="28"/>
        <v>1.0098514925373134</v>
      </c>
    </row>
    <row r="883" spans="1:7" x14ac:dyDescent="0.2">
      <c r="A883" s="35"/>
      <c r="B883" s="5">
        <v>5524</v>
      </c>
      <c r="C883" s="49" t="s">
        <v>31</v>
      </c>
      <c r="D883" s="87">
        <v>13400</v>
      </c>
      <c r="E883" s="124">
        <v>13532.01</v>
      </c>
      <c r="F883" s="168">
        <f t="shared" ref="F883:F964" si="29">SUM(D883-E883)</f>
        <v>-132.01000000000022</v>
      </c>
      <c r="G883" s="165">
        <f t="shared" si="28"/>
        <v>1.0098514925373134</v>
      </c>
    </row>
    <row r="884" spans="1:7" s="6" customFormat="1" x14ac:dyDescent="0.2">
      <c r="A884" s="33" t="s">
        <v>81</v>
      </c>
      <c r="B884" s="7" t="s">
        <v>445</v>
      </c>
      <c r="C884" s="50"/>
      <c r="D884" s="88">
        <f>SUM(D885+D908+D918+D927+D930)</f>
        <v>300452</v>
      </c>
      <c r="E884" s="139">
        <f>SUM(E885+E908+E918+E927+E930)</f>
        <v>260732.2</v>
      </c>
      <c r="F884" s="163">
        <f t="shared" si="29"/>
        <v>39719.799999999988</v>
      </c>
      <c r="G884" s="179">
        <f t="shared" si="28"/>
        <v>0.86779984822866885</v>
      </c>
    </row>
    <row r="885" spans="1:7" s="6" customFormat="1" x14ac:dyDescent="0.2">
      <c r="A885" s="33" t="s">
        <v>81</v>
      </c>
      <c r="B885" s="9" t="s">
        <v>426</v>
      </c>
      <c r="C885" s="74"/>
      <c r="D885" s="88">
        <f>SUM(D886+D892+D906)</f>
        <v>131475</v>
      </c>
      <c r="E885" s="139">
        <f>SUM(E886+E892+E906)</f>
        <v>118677.67</v>
      </c>
      <c r="F885" s="163">
        <f t="shared" si="29"/>
        <v>12797.330000000002</v>
      </c>
      <c r="G885" s="179">
        <f t="shared" si="28"/>
        <v>0.90266339608290547</v>
      </c>
    </row>
    <row r="886" spans="1:7" s="6" customFormat="1" x14ac:dyDescent="0.2">
      <c r="A886" s="33"/>
      <c r="B886" s="7">
        <v>50</v>
      </c>
      <c r="C886" s="50" t="s">
        <v>23</v>
      </c>
      <c r="D886" s="88">
        <f>SUM(D887+D890+D891)</f>
        <v>80230</v>
      </c>
      <c r="E886" s="139">
        <f>SUM(E887+E890+E891)</f>
        <v>72912.66</v>
      </c>
      <c r="F886" s="163">
        <f t="shared" si="29"/>
        <v>7317.3399999999965</v>
      </c>
      <c r="G886" s="179">
        <f t="shared" si="28"/>
        <v>0.90879546304374925</v>
      </c>
    </row>
    <row r="887" spans="1:7" s="6" customFormat="1" x14ac:dyDescent="0.2">
      <c r="A887" s="33"/>
      <c r="B887" s="5">
        <v>500</v>
      </c>
      <c r="C887" s="49" t="s">
        <v>228</v>
      </c>
      <c r="D887" s="87">
        <f>SUM(D888:D889)</f>
        <v>58221</v>
      </c>
      <c r="E887" s="149">
        <f>SUM(E888:E889)</f>
        <v>52708.37</v>
      </c>
      <c r="F887" s="168">
        <f t="shared" si="29"/>
        <v>5512.6299999999974</v>
      </c>
      <c r="G887" s="165">
        <f t="shared" si="28"/>
        <v>0.90531543601106135</v>
      </c>
    </row>
    <row r="888" spans="1:7" s="6" customFormat="1" x14ac:dyDescent="0.2">
      <c r="A888" s="33"/>
      <c r="B888" s="5">
        <v>5002</v>
      </c>
      <c r="C888" s="49" t="s">
        <v>236</v>
      </c>
      <c r="D888" s="87">
        <v>58221</v>
      </c>
      <c r="E888" s="124">
        <v>51044.12</v>
      </c>
      <c r="F888" s="168">
        <f t="shared" si="29"/>
        <v>7176.8799999999974</v>
      </c>
      <c r="G888" s="165">
        <f t="shared" si="28"/>
        <v>0.87673038937840297</v>
      </c>
    </row>
    <row r="889" spans="1:7" s="6" customFormat="1" x14ac:dyDescent="0.2">
      <c r="A889" s="33"/>
      <c r="B889" s="5">
        <v>5005</v>
      </c>
      <c r="C889" s="49" t="s">
        <v>282</v>
      </c>
      <c r="D889" s="87">
        <v>0</v>
      </c>
      <c r="E889" s="124">
        <v>1664.25</v>
      </c>
      <c r="F889" s="168">
        <f t="shared" si="29"/>
        <v>-1664.25</v>
      </c>
      <c r="G889" s="165"/>
    </row>
    <row r="890" spans="1:7" s="6" customFormat="1" x14ac:dyDescent="0.2">
      <c r="A890" s="33"/>
      <c r="B890" s="5">
        <v>505</v>
      </c>
      <c r="C890" s="49" t="s">
        <v>94</v>
      </c>
      <c r="D890" s="87">
        <v>1314</v>
      </c>
      <c r="E890" s="124">
        <v>1195.52</v>
      </c>
      <c r="F890" s="168">
        <f t="shared" si="29"/>
        <v>118.48000000000002</v>
      </c>
      <c r="G890" s="165">
        <f t="shared" si="28"/>
        <v>0.9098325722983257</v>
      </c>
    </row>
    <row r="891" spans="1:7" s="6" customFormat="1" x14ac:dyDescent="0.2">
      <c r="A891" s="33"/>
      <c r="B891" s="5">
        <v>506</v>
      </c>
      <c r="C891" s="49" t="s">
        <v>229</v>
      </c>
      <c r="D891" s="87">
        <v>20695</v>
      </c>
      <c r="E891" s="124">
        <v>19008.77</v>
      </c>
      <c r="F891" s="168">
        <f t="shared" si="29"/>
        <v>1686.2299999999996</v>
      </c>
      <c r="G891" s="165">
        <f t="shared" si="28"/>
        <v>0.91851993235080942</v>
      </c>
    </row>
    <row r="892" spans="1:7" s="6" customFormat="1" x14ac:dyDescent="0.2">
      <c r="A892" s="33"/>
      <c r="B892" s="7">
        <v>55</v>
      </c>
      <c r="C892" s="50" t="s">
        <v>24</v>
      </c>
      <c r="D892" s="88">
        <f>SUM(D893:D905)</f>
        <v>51245</v>
      </c>
      <c r="E892" s="139">
        <f>SUM(E893:E905)</f>
        <v>45760.119999999988</v>
      </c>
      <c r="F892" s="163">
        <f t="shared" si="29"/>
        <v>5484.8800000000119</v>
      </c>
      <c r="G892" s="179">
        <f t="shared" si="28"/>
        <v>0.89296750902527056</v>
      </c>
    </row>
    <row r="893" spans="1:7" s="6" customFormat="1" x14ac:dyDescent="0.2">
      <c r="A893" s="33"/>
      <c r="B893" s="5">
        <v>5500</v>
      </c>
      <c r="C893" s="49" t="s">
        <v>25</v>
      </c>
      <c r="D893" s="87">
        <v>1070</v>
      </c>
      <c r="E893" s="124">
        <v>1954.94</v>
      </c>
      <c r="F893" s="168">
        <f t="shared" si="29"/>
        <v>-884.94</v>
      </c>
      <c r="G893" s="165">
        <f t="shared" si="28"/>
        <v>1.8270467289719627</v>
      </c>
    </row>
    <row r="894" spans="1:7" s="6" customFormat="1" x14ac:dyDescent="0.2">
      <c r="A894" s="33"/>
      <c r="B894" s="5">
        <v>5504</v>
      </c>
      <c r="C894" s="49" t="s">
        <v>27</v>
      </c>
      <c r="D894" s="87">
        <v>319</v>
      </c>
      <c r="E894" s="124">
        <v>339.17</v>
      </c>
      <c r="F894" s="168">
        <f t="shared" si="29"/>
        <v>-20.170000000000016</v>
      </c>
      <c r="G894" s="165">
        <f t="shared" si="28"/>
        <v>1.063228840125392</v>
      </c>
    </row>
    <row r="895" spans="1:7" s="6" customFormat="1" x14ac:dyDescent="0.2">
      <c r="A895" s="33"/>
      <c r="B895" s="5">
        <v>5505</v>
      </c>
      <c r="C895" s="49" t="s">
        <v>339</v>
      </c>
      <c r="D895" s="116">
        <v>508</v>
      </c>
      <c r="E895" s="124">
        <v>508</v>
      </c>
      <c r="F895" s="168">
        <f t="shared" si="29"/>
        <v>0</v>
      </c>
      <c r="G895" s="165">
        <f t="shared" si="28"/>
        <v>1</v>
      </c>
    </row>
    <row r="896" spans="1:7" s="6" customFormat="1" x14ac:dyDescent="0.2">
      <c r="A896" s="33"/>
      <c r="B896" s="5">
        <v>5511</v>
      </c>
      <c r="C896" s="49" t="s">
        <v>230</v>
      </c>
      <c r="D896" s="87">
        <v>40350</v>
      </c>
      <c r="E896" s="124">
        <v>35782.67</v>
      </c>
      <c r="F896" s="168">
        <f t="shared" si="29"/>
        <v>4567.3300000000017</v>
      </c>
      <c r="G896" s="165">
        <f t="shared" si="28"/>
        <v>0.8868071871127633</v>
      </c>
    </row>
    <row r="897" spans="1:7" s="6" customFormat="1" x14ac:dyDescent="0.2">
      <c r="A897" s="33"/>
      <c r="B897" s="5">
        <v>5513</v>
      </c>
      <c r="C897" s="49" t="s">
        <v>28</v>
      </c>
      <c r="D897" s="87">
        <v>760</v>
      </c>
      <c r="E897" s="124">
        <v>634.96</v>
      </c>
      <c r="F897" s="168">
        <f t="shared" si="29"/>
        <v>125.03999999999996</v>
      </c>
      <c r="G897" s="165">
        <f t="shared" si="28"/>
        <v>0.83547368421052637</v>
      </c>
    </row>
    <row r="898" spans="1:7" s="6" customFormat="1" x14ac:dyDescent="0.2">
      <c r="A898" s="33"/>
      <c r="B898" s="5">
        <v>5514</v>
      </c>
      <c r="C898" s="49" t="s">
        <v>231</v>
      </c>
      <c r="D898" s="87">
        <v>3936</v>
      </c>
      <c r="E898" s="124">
        <v>2063.41</v>
      </c>
      <c r="F898" s="168">
        <f t="shared" si="29"/>
        <v>1872.5900000000001</v>
      </c>
      <c r="G898" s="165">
        <f t="shared" si="28"/>
        <v>0.52424034552845522</v>
      </c>
    </row>
    <row r="899" spans="1:7" s="6" customFormat="1" x14ac:dyDescent="0.2">
      <c r="A899" s="33"/>
      <c r="B899" s="5">
        <v>5515</v>
      </c>
      <c r="C899" s="49" t="s">
        <v>29</v>
      </c>
      <c r="D899" s="87">
        <v>2262</v>
      </c>
      <c r="E899" s="124">
        <v>1950.48</v>
      </c>
      <c r="F899" s="168">
        <f t="shared" si="29"/>
        <v>311.52</v>
      </c>
      <c r="G899" s="165">
        <f t="shared" si="28"/>
        <v>0.86228116710875335</v>
      </c>
    </row>
    <row r="900" spans="1:7" s="6" customFormat="1" x14ac:dyDescent="0.2">
      <c r="A900" s="33"/>
      <c r="B900" s="5">
        <v>5522</v>
      </c>
      <c r="C900" s="49" t="s">
        <v>95</v>
      </c>
      <c r="D900" s="87">
        <v>0</v>
      </c>
      <c r="E900" s="124">
        <v>142.69</v>
      </c>
      <c r="F900" s="168">
        <f t="shared" si="29"/>
        <v>-142.69</v>
      </c>
      <c r="G900" s="165"/>
    </row>
    <row r="901" spans="1:7" s="6" customFormat="1" x14ac:dyDescent="0.2">
      <c r="A901" s="33"/>
      <c r="B901" s="5">
        <v>5524</v>
      </c>
      <c r="C901" s="49" t="s">
        <v>31</v>
      </c>
      <c r="D901" s="87">
        <v>0</v>
      </c>
      <c r="E901" s="124">
        <v>573.20000000000005</v>
      </c>
      <c r="F901" s="168">
        <f t="shared" si="29"/>
        <v>-573.20000000000005</v>
      </c>
      <c r="G901" s="165"/>
    </row>
    <row r="902" spans="1:7" s="6" customFormat="1" x14ac:dyDescent="0.2">
      <c r="A902" s="33"/>
      <c r="B902" s="5">
        <v>5525</v>
      </c>
      <c r="C902" s="49" t="s">
        <v>46</v>
      </c>
      <c r="D902" s="87">
        <v>300</v>
      </c>
      <c r="E902" s="124">
        <v>523.95000000000005</v>
      </c>
      <c r="F902" s="168">
        <f t="shared" si="29"/>
        <v>-223.95000000000005</v>
      </c>
      <c r="G902" s="165">
        <f t="shared" si="28"/>
        <v>1.7465000000000002</v>
      </c>
    </row>
    <row r="903" spans="1:7" s="6" customFormat="1" x14ac:dyDescent="0.2">
      <c r="A903" s="33"/>
      <c r="B903" s="5">
        <v>5532</v>
      </c>
      <c r="C903" s="49" t="s">
        <v>93</v>
      </c>
      <c r="D903" s="87">
        <v>200</v>
      </c>
      <c r="E903" s="124">
        <v>145.27000000000001</v>
      </c>
      <c r="F903" s="168">
        <f t="shared" si="29"/>
        <v>54.72999999999999</v>
      </c>
      <c r="G903" s="165">
        <f t="shared" si="28"/>
        <v>0.72635000000000005</v>
      </c>
    </row>
    <row r="904" spans="1:7" s="6" customFormat="1" x14ac:dyDescent="0.2">
      <c r="A904" s="33"/>
      <c r="B904" s="5">
        <v>5539</v>
      </c>
      <c r="C904" s="49" t="s">
        <v>257</v>
      </c>
      <c r="D904" s="87">
        <v>40</v>
      </c>
      <c r="E904" s="124">
        <v>31.6</v>
      </c>
      <c r="F904" s="168">
        <f t="shared" si="29"/>
        <v>8.3999999999999986</v>
      </c>
      <c r="G904" s="165">
        <f t="shared" si="28"/>
        <v>0.79</v>
      </c>
    </row>
    <row r="905" spans="1:7" s="6" customFormat="1" x14ac:dyDescent="0.2">
      <c r="A905" s="33"/>
      <c r="B905" s="5">
        <v>5540</v>
      </c>
      <c r="C905" s="49" t="s">
        <v>252</v>
      </c>
      <c r="D905" s="87">
        <v>1500</v>
      </c>
      <c r="E905" s="124">
        <v>1109.78</v>
      </c>
      <c r="F905" s="168">
        <f t="shared" si="29"/>
        <v>390.22</v>
      </c>
      <c r="G905" s="165">
        <f t="shared" si="28"/>
        <v>0.73985333333333336</v>
      </c>
    </row>
    <row r="906" spans="1:7" s="6" customFormat="1" x14ac:dyDescent="0.2">
      <c r="A906" s="33"/>
      <c r="B906" s="22">
        <v>60</v>
      </c>
      <c r="C906" s="51" t="s">
        <v>90</v>
      </c>
      <c r="D906" s="88">
        <f>SUM(D907)</f>
        <v>0</v>
      </c>
      <c r="E906" s="139">
        <f>SUM(E907)</f>
        <v>4.8899999999999997</v>
      </c>
      <c r="F906" s="163">
        <f t="shared" si="29"/>
        <v>-4.8899999999999997</v>
      </c>
      <c r="G906" s="165"/>
    </row>
    <row r="907" spans="1:7" s="6" customFormat="1" x14ac:dyDescent="0.2">
      <c r="A907" s="33"/>
      <c r="B907" s="20">
        <v>608</v>
      </c>
      <c r="C907" s="54" t="s">
        <v>154</v>
      </c>
      <c r="D907" s="87">
        <v>0</v>
      </c>
      <c r="E907" s="124">
        <v>4.8899999999999997</v>
      </c>
      <c r="F907" s="168">
        <f t="shared" si="29"/>
        <v>-4.8899999999999997</v>
      </c>
      <c r="G907" s="165"/>
    </row>
    <row r="908" spans="1:7" s="6" customFormat="1" x14ac:dyDescent="0.2">
      <c r="A908" s="33" t="s">
        <v>81</v>
      </c>
      <c r="B908" s="9" t="s">
        <v>290</v>
      </c>
      <c r="C908" s="74"/>
      <c r="D908" s="88">
        <f>SUM(D909+D914)</f>
        <v>13116</v>
      </c>
      <c r="E908" s="139">
        <f>SUM(E909+E914)</f>
        <v>13114.779999999999</v>
      </c>
      <c r="F908" s="163">
        <f t="shared" si="29"/>
        <v>1.2200000000011642</v>
      </c>
      <c r="G908" s="179">
        <f t="shared" si="28"/>
        <v>0.99990698383653542</v>
      </c>
    </row>
    <row r="909" spans="1:7" s="6" customFormat="1" x14ac:dyDescent="0.2">
      <c r="A909" s="33"/>
      <c r="B909" s="7">
        <v>50</v>
      </c>
      <c r="C909" s="50" t="s">
        <v>23</v>
      </c>
      <c r="D909" s="88">
        <f>SUM(D910+D913)</f>
        <v>6463</v>
      </c>
      <c r="E909" s="139">
        <f>SUM(E910+E913)</f>
        <v>6462.17</v>
      </c>
      <c r="F909" s="163">
        <f t="shared" si="29"/>
        <v>0.82999999999992724</v>
      </c>
      <c r="G909" s="179">
        <f t="shared" si="28"/>
        <v>0.9998715766671824</v>
      </c>
    </row>
    <row r="910" spans="1:7" s="6" customFormat="1" x14ac:dyDescent="0.2">
      <c r="A910" s="33"/>
      <c r="B910" s="5">
        <v>500</v>
      </c>
      <c r="C910" s="49" t="s">
        <v>228</v>
      </c>
      <c r="D910" s="87">
        <f>SUM(D911:D912)</f>
        <v>4823</v>
      </c>
      <c r="E910" s="149">
        <f>SUM(E911:E912)</f>
        <v>4822.5</v>
      </c>
      <c r="F910" s="168">
        <f t="shared" si="29"/>
        <v>0.5</v>
      </c>
      <c r="G910" s="165">
        <f t="shared" si="28"/>
        <v>0.99989633008500933</v>
      </c>
    </row>
    <row r="911" spans="1:7" s="6" customFormat="1" x14ac:dyDescent="0.2">
      <c r="A911" s="33"/>
      <c r="B911" s="5">
        <v>5002</v>
      </c>
      <c r="C911" s="49" t="s">
        <v>236</v>
      </c>
      <c r="D911" s="87">
        <v>1427</v>
      </c>
      <c r="E911" s="124">
        <v>1426.75</v>
      </c>
      <c r="F911" s="168">
        <f t="shared" si="29"/>
        <v>0.25</v>
      </c>
      <c r="G911" s="165">
        <f t="shared" si="28"/>
        <v>0.99982480728801681</v>
      </c>
    </row>
    <row r="912" spans="1:7" s="6" customFormat="1" x14ac:dyDescent="0.2">
      <c r="A912" s="33"/>
      <c r="B912" s="5">
        <v>5005</v>
      </c>
      <c r="C912" s="49" t="s">
        <v>282</v>
      </c>
      <c r="D912" s="87">
        <v>3396</v>
      </c>
      <c r="E912" s="124">
        <v>3395.75</v>
      </c>
      <c r="F912" s="168">
        <f t="shared" si="29"/>
        <v>0.25</v>
      </c>
      <c r="G912" s="165">
        <f t="shared" si="28"/>
        <v>0.9999263839811543</v>
      </c>
    </row>
    <row r="913" spans="1:7" s="6" customFormat="1" x14ac:dyDescent="0.2">
      <c r="A913" s="33"/>
      <c r="B913" s="5">
        <v>506</v>
      </c>
      <c r="C913" s="49" t="s">
        <v>229</v>
      </c>
      <c r="D913" s="87">
        <v>1640</v>
      </c>
      <c r="E913" s="124">
        <v>1639.67</v>
      </c>
      <c r="F913" s="168">
        <f t="shared" si="29"/>
        <v>0.32999999999992724</v>
      </c>
      <c r="G913" s="165">
        <f t="shared" si="28"/>
        <v>0.99979878048780491</v>
      </c>
    </row>
    <row r="914" spans="1:7" s="6" customFormat="1" x14ac:dyDescent="0.2">
      <c r="A914" s="33"/>
      <c r="B914" s="7">
        <v>55</v>
      </c>
      <c r="C914" s="50" t="s">
        <v>24</v>
      </c>
      <c r="D914" s="88">
        <f>SUM(D915:D917)</f>
        <v>6653</v>
      </c>
      <c r="E914" s="139">
        <f>SUM(E915:E917)</f>
        <v>6652.61</v>
      </c>
      <c r="F914" s="163">
        <f t="shared" si="29"/>
        <v>0.39000000000032742</v>
      </c>
      <c r="G914" s="179">
        <f t="shared" si="28"/>
        <v>0.99994137982864872</v>
      </c>
    </row>
    <row r="915" spans="1:7" s="6" customFormat="1" x14ac:dyDescent="0.2">
      <c r="A915" s="33"/>
      <c r="B915" s="5">
        <v>5511</v>
      </c>
      <c r="C915" s="49" t="s">
        <v>230</v>
      </c>
      <c r="D915" s="87">
        <v>255</v>
      </c>
      <c r="E915" s="124">
        <v>255.25</v>
      </c>
      <c r="F915" s="168">
        <f t="shared" si="29"/>
        <v>-0.25</v>
      </c>
      <c r="G915" s="165">
        <f t="shared" si="28"/>
        <v>1.0009803921568627</v>
      </c>
    </row>
    <row r="916" spans="1:7" s="6" customFormat="1" x14ac:dyDescent="0.2">
      <c r="A916" s="33"/>
      <c r="B916" s="5">
        <v>5515</v>
      </c>
      <c r="C916" s="49" t="s">
        <v>29</v>
      </c>
      <c r="D916" s="87">
        <v>3032</v>
      </c>
      <c r="E916" s="124">
        <v>3031.24</v>
      </c>
      <c r="F916" s="168">
        <f t="shared" si="29"/>
        <v>0.76000000000021828</v>
      </c>
      <c r="G916" s="165">
        <f t="shared" si="28"/>
        <v>0.99974934036939311</v>
      </c>
    </row>
    <row r="917" spans="1:7" s="6" customFormat="1" x14ac:dyDescent="0.2">
      <c r="A917" s="33"/>
      <c r="B917" s="5">
        <v>5521</v>
      </c>
      <c r="C917" s="49" t="s">
        <v>133</v>
      </c>
      <c r="D917" s="87">
        <v>3366</v>
      </c>
      <c r="E917" s="124">
        <v>3366.12</v>
      </c>
      <c r="F917" s="168">
        <f t="shared" si="29"/>
        <v>-0.11999999999989086</v>
      </c>
      <c r="G917" s="165">
        <f t="shared" si="28"/>
        <v>1.0000356506238859</v>
      </c>
    </row>
    <row r="918" spans="1:7" s="6" customFormat="1" x14ac:dyDescent="0.2">
      <c r="A918" s="33" t="s">
        <v>81</v>
      </c>
      <c r="B918" s="9" t="s">
        <v>582</v>
      </c>
      <c r="C918" s="74"/>
      <c r="D918" s="91">
        <f>SUM(D919+D924)</f>
        <v>2182</v>
      </c>
      <c r="E918" s="126">
        <f>SUM(E919+E924)</f>
        <v>2182.38</v>
      </c>
      <c r="F918" s="163">
        <f t="shared" si="29"/>
        <v>-0.38000000000010914</v>
      </c>
      <c r="G918" s="179">
        <f t="shared" si="28"/>
        <v>1.0001741521539873</v>
      </c>
    </row>
    <row r="919" spans="1:7" s="6" customFormat="1" x14ac:dyDescent="0.2">
      <c r="A919" s="33"/>
      <c r="B919" s="7">
        <v>50</v>
      </c>
      <c r="C919" s="50" t="s">
        <v>23</v>
      </c>
      <c r="D919" s="91">
        <f>SUM(D920+D923)</f>
        <v>1474</v>
      </c>
      <c r="E919" s="126">
        <f>SUM(E920+E923)</f>
        <v>1474</v>
      </c>
      <c r="F919" s="163">
        <f t="shared" si="29"/>
        <v>0</v>
      </c>
      <c r="G919" s="179">
        <f t="shared" si="28"/>
        <v>1</v>
      </c>
    </row>
    <row r="920" spans="1:7" s="6" customFormat="1" x14ac:dyDescent="0.2">
      <c r="A920" s="33"/>
      <c r="B920" s="5">
        <v>500</v>
      </c>
      <c r="C920" s="49" t="s">
        <v>228</v>
      </c>
      <c r="D920" s="92">
        <f>SUM(D921:D922)</f>
        <v>1100</v>
      </c>
      <c r="E920" s="124">
        <f>SUM(E921:E922)</f>
        <v>1100</v>
      </c>
      <c r="F920" s="168">
        <f t="shared" si="29"/>
        <v>0</v>
      </c>
      <c r="G920" s="165">
        <f t="shared" si="28"/>
        <v>1</v>
      </c>
    </row>
    <row r="921" spans="1:7" s="6" customFormat="1" x14ac:dyDescent="0.2">
      <c r="A921" s="33"/>
      <c r="B921" s="5">
        <v>5002</v>
      </c>
      <c r="C921" s="49" t="s">
        <v>236</v>
      </c>
      <c r="D921" s="92">
        <v>300</v>
      </c>
      <c r="E921" s="124">
        <v>300</v>
      </c>
      <c r="F921" s="168">
        <f t="shared" si="29"/>
        <v>0</v>
      </c>
      <c r="G921" s="165">
        <f t="shared" si="28"/>
        <v>1</v>
      </c>
    </row>
    <row r="922" spans="1:7" s="6" customFormat="1" x14ac:dyDescent="0.2">
      <c r="A922" s="33"/>
      <c r="B922" s="5">
        <v>5005</v>
      </c>
      <c r="C922" s="49" t="s">
        <v>282</v>
      </c>
      <c r="D922" s="87">
        <v>800</v>
      </c>
      <c r="E922" s="124">
        <v>800</v>
      </c>
      <c r="F922" s="168">
        <f t="shared" si="29"/>
        <v>0</v>
      </c>
      <c r="G922" s="165">
        <f t="shared" si="28"/>
        <v>1</v>
      </c>
    </row>
    <row r="923" spans="1:7" s="6" customFormat="1" x14ac:dyDescent="0.2">
      <c r="A923" s="33"/>
      <c r="B923" s="5">
        <v>506</v>
      </c>
      <c r="C923" s="49" t="s">
        <v>229</v>
      </c>
      <c r="D923" s="87">
        <v>374</v>
      </c>
      <c r="E923" s="124">
        <v>374</v>
      </c>
      <c r="F923" s="168">
        <f t="shared" si="29"/>
        <v>0</v>
      </c>
      <c r="G923" s="165">
        <f t="shared" si="28"/>
        <v>1</v>
      </c>
    </row>
    <row r="924" spans="1:7" s="6" customFormat="1" x14ac:dyDescent="0.2">
      <c r="A924" s="33"/>
      <c r="B924" s="7">
        <v>55</v>
      </c>
      <c r="C924" s="50" t="s">
        <v>24</v>
      </c>
      <c r="D924" s="91">
        <f>SUM(D925:D926)</f>
        <v>708</v>
      </c>
      <c r="E924" s="126">
        <f>SUM(E925:E926)</f>
        <v>708.38</v>
      </c>
      <c r="F924" s="163">
        <f t="shared" si="29"/>
        <v>-0.37999999999999545</v>
      </c>
      <c r="G924" s="179">
        <f t="shared" si="28"/>
        <v>1.0005367231638418</v>
      </c>
    </row>
    <row r="925" spans="1:7" s="6" customFormat="1" x14ac:dyDescent="0.2">
      <c r="A925" s="33"/>
      <c r="B925" s="5">
        <v>5515</v>
      </c>
      <c r="C925" s="49" t="s">
        <v>29</v>
      </c>
      <c r="D925" s="87">
        <v>161</v>
      </c>
      <c r="E925" s="124">
        <v>160.96</v>
      </c>
      <c r="F925" s="168">
        <f t="shared" si="29"/>
        <v>3.9999999999992042E-2</v>
      </c>
      <c r="G925" s="165">
        <f t="shared" si="28"/>
        <v>0.99975155279503114</v>
      </c>
    </row>
    <row r="926" spans="1:7" s="6" customFormat="1" x14ac:dyDescent="0.2">
      <c r="A926" s="33"/>
      <c r="B926" s="5">
        <v>5521</v>
      </c>
      <c r="C926" s="49" t="s">
        <v>133</v>
      </c>
      <c r="D926" s="87">
        <v>547</v>
      </c>
      <c r="E926" s="124">
        <v>547.41999999999996</v>
      </c>
      <c r="F926" s="168">
        <f t="shared" si="29"/>
        <v>-0.41999999999995907</v>
      </c>
      <c r="G926" s="165">
        <f t="shared" si="28"/>
        <v>1.0007678244972578</v>
      </c>
    </row>
    <row r="927" spans="1:7" s="6" customFormat="1" x14ac:dyDescent="0.2">
      <c r="A927" s="33" t="s">
        <v>81</v>
      </c>
      <c r="B927" s="9" t="s">
        <v>597</v>
      </c>
      <c r="C927" s="74"/>
      <c r="D927" s="91">
        <f>D928</f>
        <v>0</v>
      </c>
      <c r="E927" s="126">
        <f>E928</f>
        <v>354.9</v>
      </c>
      <c r="F927" s="163">
        <f t="shared" si="29"/>
        <v>-354.9</v>
      </c>
      <c r="G927" s="165"/>
    </row>
    <row r="928" spans="1:7" s="6" customFormat="1" x14ac:dyDescent="0.2">
      <c r="A928" s="33"/>
      <c r="B928" s="7">
        <v>55</v>
      </c>
      <c r="C928" s="50" t="s">
        <v>24</v>
      </c>
      <c r="D928" s="91">
        <f>D929</f>
        <v>0</v>
      </c>
      <c r="E928" s="126">
        <f>E929</f>
        <v>354.9</v>
      </c>
      <c r="F928" s="163">
        <f t="shared" si="29"/>
        <v>-354.9</v>
      </c>
      <c r="G928" s="165"/>
    </row>
    <row r="929" spans="1:8" s="6" customFormat="1" x14ac:dyDescent="0.2">
      <c r="A929" s="33"/>
      <c r="B929" s="5">
        <v>5521</v>
      </c>
      <c r="C929" s="49" t="s">
        <v>133</v>
      </c>
      <c r="D929" s="87">
        <v>0</v>
      </c>
      <c r="E929" s="124">
        <v>354.9</v>
      </c>
      <c r="F929" s="168">
        <f t="shared" si="29"/>
        <v>-354.9</v>
      </c>
      <c r="G929" s="165"/>
    </row>
    <row r="930" spans="1:8" s="6" customFormat="1" x14ac:dyDescent="0.2">
      <c r="A930" s="33" t="s">
        <v>81</v>
      </c>
      <c r="B930" s="9" t="s">
        <v>38</v>
      </c>
      <c r="C930" s="74"/>
      <c r="D930" s="88">
        <f>SUM(D931+D937)</f>
        <v>153679</v>
      </c>
      <c r="E930" s="139">
        <f>SUM(E931+E937)</f>
        <v>126402.47</v>
      </c>
      <c r="F930" s="163">
        <f t="shared" si="29"/>
        <v>27276.53</v>
      </c>
      <c r="G930" s="179">
        <f t="shared" si="28"/>
        <v>0.82250971180187271</v>
      </c>
      <c r="H930" s="185"/>
    </row>
    <row r="931" spans="1:8" s="6" customFormat="1" x14ac:dyDescent="0.2">
      <c r="A931" s="33"/>
      <c r="B931" s="7">
        <v>50</v>
      </c>
      <c r="C931" s="50" t="s">
        <v>23</v>
      </c>
      <c r="D931" s="88">
        <f>SUM(D932+D935+D936)</f>
        <v>100898</v>
      </c>
      <c r="E931" s="139">
        <f>SUM(E932+E935+E936)</f>
        <v>86311.64</v>
      </c>
      <c r="F931" s="163">
        <f t="shared" si="29"/>
        <v>14586.36</v>
      </c>
      <c r="G931" s="179">
        <f t="shared" si="28"/>
        <v>0.85543459731610139</v>
      </c>
    </row>
    <row r="932" spans="1:8" s="6" customFormat="1" x14ac:dyDescent="0.2">
      <c r="A932" s="33"/>
      <c r="B932" s="5">
        <v>500</v>
      </c>
      <c r="C932" s="49" t="s">
        <v>228</v>
      </c>
      <c r="D932" s="87">
        <f>SUM(D933:D934)</f>
        <v>72510</v>
      </c>
      <c r="E932" s="149">
        <f>SUM(E933:E934)</f>
        <v>61585.08</v>
      </c>
      <c r="F932" s="168">
        <f t="shared" si="29"/>
        <v>10924.919999999998</v>
      </c>
      <c r="G932" s="165">
        <f t="shared" si="28"/>
        <v>0.84933223003723624</v>
      </c>
    </row>
    <row r="933" spans="1:8" s="6" customFormat="1" x14ac:dyDescent="0.2">
      <c r="A933" s="33"/>
      <c r="B933" s="5">
        <v>5002</v>
      </c>
      <c r="C933" s="49" t="s">
        <v>236</v>
      </c>
      <c r="D933" s="87">
        <v>72510</v>
      </c>
      <c r="E933" s="124">
        <v>60785.23</v>
      </c>
      <c r="F933" s="168">
        <f t="shared" si="29"/>
        <v>11724.769999999997</v>
      </c>
      <c r="G933" s="165">
        <f t="shared" si="28"/>
        <v>0.83830133774651772</v>
      </c>
    </row>
    <row r="934" spans="1:8" s="6" customFormat="1" x14ac:dyDescent="0.2">
      <c r="A934" s="33"/>
      <c r="B934" s="5">
        <v>5005</v>
      </c>
      <c r="C934" s="49" t="s">
        <v>282</v>
      </c>
      <c r="D934" s="87">
        <v>0</v>
      </c>
      <c r="E934" s="124">
        <v>799.85</v>
      </c>
      <c r="F934" s="168"/>
      <c r="G934" s="165"/>
    </row>
    <row r="935" spans="1:8" s="6" customFormat="1" x14ac:dyDescent="0.2">
      <c r="A935" s="33"/>
      <c r="B935" s="5">
        <v>505</v>
      </c>
      <c r="C935" s="49" t="s">
        <v>94</v>
      </c>
      <c r="D935" s="87">
        <v>2218</v>
      </c>
      <c r="E935" s="124">
        <v>2147.35</v>
      </c>
      <c r="F935" s="168">
        <f t="shared" si="29"/>
        <v>70.650000000000091</v>
      </c>
      <c r="G935" s="165">
        <f t="shared" ref="G935:G1013" si="30">SUM(E935/D935)</f>
        <v>0.96814697926059512</v>
      </c>
    </row>
    <row r="936" spans="1:8" s="6" customFormat="1" x14ac:dyDescent="0.2">
      <c r="A936" s="33"/>
      <c r="B936" s="5">
        <v>506</v>
      </c>
      <c r="C936" s="49" t="s">
        <v>229</v>
      </c>
      <c r="D936" s="87">
        <v>26170</v>
      </c>
      <c r="E936" s="124">
        <v>22579.21</v>
      </c>
      <c r="F936" s="168">
        <f t="shared" si="29"/>
        <v>3590.7900000000009</v>
      </c>
      <c r="G936" s="165">
        <f t="shared" si="30"/>
        <v>0.86278983568972101</v>
      </c>
    </row>
    <row r="937" spans="1:8" s="6" customFormat="1" x14ac:dyDescent="0.2">
      <c r="A937" s="33"/>
      <c r="B937" s="7">
        <v>55</v>
      </c>
      <c r="C937" s="50" t="s">
        <v>24</v>
      </c>
      <c r="D937" s="88">
        <f>SUM(D938:D950)</f>
        <v>52781</v>
      </c>
      <c r="E937" s="139">
        <f>SUM(E938:E950)</f>
        <v>40090.829999999994</v>
      </c>
      <c r="F937" s="163">
        <f t="shared" si="29"/>
        <v>12690.170000000006</v>
      </c>
      <c r="G937" s="179">
        <f t="shared" si="30"/>
        <v>0.75956935260794589</v>
      </c>
    </row>
    <row r="938" spans="1:8" s="6" customFormat="1" x14ac:dyDescent="0.2">
      <c r="A938" s="33"/>
      <c r="B938" s="5">
        <v>5500</v>
      </c>
      <c r="C938" s="49" t="s">
        <v>25</v>
      </c>
      <c r="D938" s="87">
        <v>2200</v>
      </c>
      <c r="E938" s="124">
        <v>1910.84</v>
      </c>
      <c r="F938" s="168">
        <f t="shared" si="29"/>
        <v>289.16000000000008</v>
      </c>
      <c r="G938" s="165">
        <f t="shared" si="30"/>
        <v>0.86856363636363632</v>
      </c>
    </row>
    <row r="939" spans="1:8" s="6" customFormat="1" x14ac:dyDescent="0.2">
      <c r="A939" s="33"/>
      <c r="B939" s="5">
        <v>5503</v>
      </c>
      <c r="C939" s="49" t="s">
        <v>26</v>
      </c>
      <c r="D939" s="87">
        <v>200</v>
      </c>
      <c r="E939" s="124">
        <v>71.150000000000006</v>
      </c>
      <c r="F939" s="168">
        <f t="shared" si="29"/>
        <v>128.85</v>
      </c>
      <c r="G939" s="165">
        <f t="shared" si="30"/>
        <v>0.35575000000000001</v>
      </c>
    </row>
    <row r="940" spans="1:8" s="6" customFormat="1" x14ac:dyDescent="0.2">
      <c r="A940" s="33"/>
      <c r="B940" s="5">
        <v>5504</v>
      </c>
      <c r="C940" s="49" t="s">
        <v>27</v>
      </c>
      <c r="D940" s="87">
        <v>599</v>
      </c>
      <c r="E940" s="124">
        <v>111.34</v>
      </c>
      <c r="F940" s="168">
        <f t="shared" si="29"/>
        <v>487.65999999999997</v>
      </c>
      <c r="G940" s="165">
        <f t="shared" si="30"/>
        <v>0.18587646076794659</v>
      </c>
    </row>
    <row r="941" spans="1:8" s="6" customFormat="1" x14ac:dyDescent="0.2">
      <c r="A941" s="33"/>
      <c r="B941" s="5">
        <v>5505</v>
      </c>
      <c r="C941" s="49" t="s">
        <v>339</v>
      </c>
      <c r="D941" s="116">
        <v>1119</v>
      </c>
      <c r="E941" s="124">
        <v>555.66999999999996</v>
      </c>
      <c r="F941" s="168">
        <f t="shared" si="29"/>
        <v>563.33000000000004</v>
      </c>
      <c r="G941" s="165">
        <f t="shared" si="30"/>
        <v>0.49657730116175153</v>
      </c>
    </row>
    <row r="942" spans="1:8" s="6" customFormat="1" ht="25.5" x14ac:dyDescent="0.2">
      <c r="A942" s="210" t="s">
        <v>531</v>
      </c>
      <c r="B942" s="5">
        <v>5511</v>
      </c>
      <c r="C942" s="49" t="s">
        <v>230</v>
      </c>
      <c r="D942" s="87">
        <v>37799</v>
      </c>
      <c r="E942" s="124">
        <v>30315.439999999999</v>
      </c>
      <c r="F942" s="168">
        <f t="shared" si="29"/>
        <v>7483.5600000000013</v>
      </c>
      <c r="G942" s="165">
        <f t="shared" si="30"/>
        <v>0.80201698457631154</v>
      </c>
    </row>
    <row r="943" spans="1:8" s="6" customFormat="1" x14ac:dyDescent="0.2">
      <c r="A943" s="33"/>
      <c r="B943" s="5">
        <v>5513</v>
      </c>
      <c r="C943" s="49" t="s">
        <v>28</v>
      </c>
      <c r="D943" s="87">
        <v>912</v>
      </c>
      <c r="E943" s="124">
        <v>641.5</v>
      </c>
      <c r="F943" s="168">
        <f t="shared" si="29"/>
        <v>270.5</v>
      </c>
      <c r="G943" s="165">
        <f t="shared" si="30"/>
        <v>0.70339912280701755</v>
      </c>
    </row>
    <row r="944" spans="1:8" s="6" customFormat="1" x14ac:dyDescent="0.2">
      <c r="A944" s="33"/>
      <c r="B944" s="5">
        <v>5514</v>
      </c>
      <c r="C944" s="49" t="s">
        <v>231</v>
      </c>
      <c r="D944" s="87">
        <v>3852</v>
      </c>
      <c r="E944" s="124">
        <v>3199.02</v>
      </c>
      <c r="F944" s="168">
        <f t="shared" si="29"/>
        <v>652.98</v>
      </c>
      <c r="G944" s="165">
        <f t="shared" si="30"/>
        <v>0.83048286604361365</v>
      </c>
    </row>
    <row r="945" spans="1:13" s="6" customFormat="1" x14ac:dyDescent="0.2">
      <c r="A945" s="33"/>
      <c r="B945" s="5">
        <v>5515</v>
      </c>
      <c r="C945" s="49" t="s">
        <v>29</v>
      </c>
      <c r="D945" s="87">
        <v>2400</v>
      </c>
      <c r="E945" s="124">
        <v>986.26</v>
      </c>
      <c r="F945" s="168">
        <f t="shared" si="29"/>
        <v>1413.74</v>
      </c>
      <c r="G945" s="165">
        <f t="shared" si="30"/>
        <v>0.41094166666666665</v>
      </c>
    </row>
    <row r="946" spans="1:13" s="6" customFormat="1" x14ac:dyDescent="0.2">
      <c r="A946" s="33"/>
      <c r="B946" s="5">
        <v>5522</v>
      </c>
      <c r="C946" s="49" t="s">
        <v>95</v>
      </c>
      <c r="D946" s="87">
        <v>200</v>
      </c>
      <c r="E946" s="124">
        <v>249.6</v>
      </c>
      <c r="F946" s="168">
        <f t="shared" si="29"/>
        <v>-49.599999999999994</v>
      </c>
      <c r="G946" s="165">
        <f t="shared" si="30"/>
        <v>1.248</v>
      </c>
    </row>
    <row r="947" spans="1:13" s="6" customFormat="1" x14ac:dyDescent="0.2">
      <c r="A947" s="33"/>
      <c r="B947" s="5">
        <v>5525</v>
      </c>
      <c r="C947" s="49" t="s">
        <v>46</v>
      </c>
      <c r="D947" s="87">
        <v>1300</v>
      </c>
      <c r="E947" s="124">
        <v>349.1</v>
      </c>
      <c r="F947" s="168">
        <f t="shared" si="29"/>
        <v>950.9</v>
      </c>
      <c r="G947" s="165">
        <f t="shared" si="30"/>
        <v>0.26853846153846156</v>
      </c>
    </row>
    <row r="948" spans="1:13" s="6" customFormat="1" x14ac:dyDescent="0.2">
      <c r="A948" s="33"/>
      <c r="B948" s="5">
        <v>5532</v>
      </c>
      <c r="C948" s="49" t="s">
        <v>93</v>
      </c>
      <c r="D948" s="87">
        <v>100</v>
      </c>
      <c r="E948" s="124">
        <v>124.22</v>
      </c>
      <c r="F948" s="168">
        <f t="shared" si="29"/>
        <v>-24.22</v>
      </c>
      <c r="G948" s="165">
        <f t="shared" si="30"/>
        <v>1.2422</v>
      </c>
    </row>
    <row r="949" spans="1:13" s="6" customFormat="1" x14ac:dyDescent="0.2">
      <c r="A949" s="33"/>
      <c r="B949" s="5">
        <v>5539</v>
      </c>
      <c r="C949" s="49" t="s">
        <v>257</v>
      </c>
      <c r="D949" s="87">
        <v>100</v>
      </c>
      <c r="E949" s="124">
        <v>13.2</v>
      </c>
      <c r="F949" s="168">
        <f t="shared" si="29"/>
        <v>86.8</v>
      </c>
      <c r="G949" s="165">
        <f t="shared" si="30"/>
        <v>0.13200000000000001</v>
      </c>
    </row>
    <row r="950" spans="1:13" s="6" customFormat="1" x14ac:dyDescent="0.2">
      <c r="A950" s="33"/>
      <c r="B950" s="5">
        <v>5540</v>
      </c>
      <c r="C950" s="49" t="s">
        <v>252</v>
      </c>
      <c r="D950" s="87">
        <v>2000</v>
      </c>
      <c r="E950" s="124">
        <v>1563.49</v>
      </c>
      <c r="F950" s="168">
        <f t="shared" si="29"/>
        <v>436.51</v>
      </c>
      <c r="G950" s="165">
        <f t="shared" si="30"/>
        <v>0.78174500000000002</v>
      </c>
    </row>
    <row r="951" spans="1:13" s="6" customFormat="1" x14ac:dyDescent="0.2">
      <c r="A951" s="33" t="s">
        <v>80</v>
      </c>
      <c r="B951" s="7" t="s">
        <v>446</v>
      </c>
      <c r="C951" s="50"/>
      <c r="D951" s="88">
        <f>SUM(D952+D960+D967+D980)</f>
        <v>693482</v>
      </c>
      <c r="E951" s="139">
        <f>SUM(E952+E960+E967+E980)</f>
        <v>640303.06000000006</v>
      </c>
      <c r="F951" s="163">
        <f t="shared" si="29"/>
        <v>53178.939999999944</v>
      </c>
      <c r="G951" s="179">
        <f t="shared" si="30"/>
        <v>0.92331604857804539</v>
      </c>
    </row>
    <row r="952" spans="1:13" s="6" customFormat="1" x14ac:dyDescent="0.2">
      <c r="A952" s="33" t="s">
        <v>80</v>
      </c>
      <c r="B952" s="7" t="s">
        <v>426</v>
      </c>
      <c r="C952" s="72"/>
      <c r="D952" s="104">
        <f>SUM(D953+D958)</f>
        <v>48763</v>
      </c>
      <c r="E952" s="159">
        <f>SUM(E953+E958)</f>
        <v>41453.65</v>
      </c>
      <c r="F952" s="163">
        <f t="shared" si="29"/>
        <v>7309.3499999999985</v>
      </c>
      <c r="G952" s="179">
        <f t="shared" si="30"/>
        <v>0.85010458749461681</v>
      </c>
      <c r="M952" s="6" t="s">
        <v>424</v>
      </c>
    </row>
    <row r="953" spans="1:13" s="6" customFormat="1" x14ac:dyDescent="0.2">
      <c r="A953" s="33"/>
      <c r="B953" s="7">
        <v>50</v>
      </c>
      <c r="C953" s="50" t="s">
        <v>23</v>
      </c>
      <c r="D953" s="88">
        <f>SUM(D954+D957)</f>
        <v>47113</v>
      </c>
      <c r="E953" s="139">
        <f>SUM(E954+E957)</f>
        <v>39803.65</v>
      </c>
      <c r="F953" s="163">
        <f t="shared" si="29"/>
        <v>7309.3499999999985</v>
      </c>
      <c r="G953" s="179">
        <f t="shared" si="30"/>
        <v>0.84485492326958589</v>
      </c>
    </row>
    <row r="954" spans="1:13" s="6" customFormat="1" x14ac:dyDescent="0.2">
      <c r="A954" s="33"/>
      <c r="B954" s="5">
        <v>500</v>
      </c>
      <c r="C954" s="49" t="s">
        <v>228</v>
      </c>
      <c r="D954" s="87">
        <f>SUM(D955:D956)</f>
        <v>35159</v>
      </c>
      <c r="E954" s="149">
        <f>SUM(E955:E956)</f>
        <v>29931.88</v>
      </c>
      <c r="F954" s="168">
        <f t="shared" si="29"/>
        <v>5227.119999999999</v>
      </c>
      <c r="G954" s="165">
        <f t="shared" si="30"/>
        <v>0.85132910492334823</v>
      </c>
    </row>
    <row r="955" spans="1:13" s="6" customFormat="1" x14ac:dyDescent="0.2">
      <c r="A955" s="33"/>
      <c r="B955" s="5">
        <v>5002</v>
      </c>
      <c r="C955" s="49" t="s">
        <v>236</v>
      </c>
      <c r="D955" s="87">
        <v>35159</v>
      </c>
      <c r="E955" s="124">
        <v>29681.54</v>
      </c>
      <c r="F955" s="168">
        <f t="shared" si="29"/>
        <v>5477.4599999999991</v>
      </c>
      <c r="G955" s="165">
        <f t="shared" si="30"/>
        <v>0.8442088796609688</v>
      </c>
    </row>
    <row r="956" spans="1:13" s="6" customFormat="1" x14ac:dyDescent="0.2">
      <c r="A956" s="33"/>
      <c r="B956" s="5">
        <v>5005</v>
      </c>
      <c r="C956" s="49" t="s">
        <v>282</v>
      </c>
      <c r="D956" s="87">
        <v>0</v>
      </c>
      <c r="E956" s="124">
        <v>250.34</v>
      </c>
      <c r="F956" s="168">
        <f t="shared" si="29"/>
        <v>-250.34</v>
      </c>
      <c r="G956" s="165"/>
    </row>
    <row r="957" spans="1:13" s="6" customFormat="1" x14ac:dyDescent="0.2">
      <c r="A957" s="33"/>
      <c r="B957" s="5">
        <v>506</v>
      </c>
      <c r="C957" s="49" t="s">
        <v>229</v>
      </c>
      <c r="D957" s="87">
        <v>11954</v>
      </c>
      <c r="E957" s="124">
        <v>9871.77</v>
      </c>
      <c r="F957" s="168">
        <f t="shared" si="29"/>
        <v>2082.2299999999996</v>
      </c>
      <c r="G957" s="165">
        <f t="shared" si="30"/>
        <v>0.82581311694830184</v>
      </c>
    </row>
    <row r="958" spans="1:13" s="6" customFormat="1" x14ac:dyDescent="0.2">
      <c r="A958" s="33"/>
      <c r="B958" s="7">
        <v>55</v>
      </c>
      <c r="C958" s="50" t="s">
        <v>24</v>
      </c>
      <c r="D958" s="88">
        <f>SUM(D959)</f>
        <v>1650</v>
      </c>
      <c r="E958" s="139">
        <f>SUM(E959)</f>
        <v>1650</v>
      </c>
      <c r="F958" s="163">
        <f t="shared" si="29"/>
        <v>0</v>
      </c>
      <c r="G958" s="179">
        <f t="shared" si="30"/>
        <v>1</v>
      </c>
    </row>
    <row r="959" spans="1:13" s="6" customFormat="1" x14ac:dyDescent="0.2">
      <c r="A959" s="33"/>
      <c r="B959" s="5">
        <v>5524</v>
      </c>
      <c r="C959" s="49" t="s">
        <v>31</v>
      </c>
      <c r="D959" s="87">
        <v>1650</v>
      </c>
      <c r="E959" s="124">
        <v>1650</v>
      </c>
      <c r="F959" s="168">
        <f t="shared" si="29"/>
        <v>0</v>
      </c>
      <c r="G959" s="165">
        <f t="shared" si="30"/>
        <v>1</v>
      </c>
      <c r="H959" s="185"/>
    </row>
    <row r="960" spans="1:13" s="6" customFormat="1" x14ac:dyDescent="0.2">
      <c r="A960" s="33" t="s">
        <v>80</v>
      </c>
      <c r="B960" s="7" t="s">
        <v>425</v>
      </c>
      <c r="C960" s="72"/>
      <c r="D960" s="104">
        <f>SUM(D961+D965)</f>
        <v>110256</v>
      </c>
      <c r="E960" s="159">
        <f>SUM(E961+E965)</f>
        <v>99929.9</v>
      </c>
      <c r="F960" s="163">
        <f t="shared" si="29"/>
        <v>10326.100000000006</v>
      </c>
      <c r="G960" s="179">
        <f t="shared" si="30"/>
        <v>0.90634432593237546</v>
      </c>
    </row>
    <row r="961" spans="1:8" s="6" customFormat="1" x14ac:dyDescent="0.2">
      <c r="A961" s="33"/>
      <c r="B961" s="7">
        <v>50</v>
      </c>
      <c r="C961" s="50" t="s">
        <v>23</v>
      </c>
      <c r="D961" s="88">
        <f>SUM(D962+D964)</f>
        <v>104215</v>
      </c>
      <c r="E961" s="139">
        <f>SUM(E962+E964)</f>
        <v>95124.61</v>
      </c>
      <c r="F961" s="163">
        <f t="shared" si="29"/>
        <v>9090.39</v>
      </c>
      <c r="G961" s="179">
        <f t="shared" si="30"/>
        <v>0.9127727294535336</v>
      </c>
    </row>
    <row r="962" spans="1:8" s="6" customFormat="1" x14ac:dyDescent="0.2">
      <c r="A962" s="33"/>
      <c r="B962" s="5">
        <v>500</v>
      </c>
      <c r="C962" s="49" t="s">
        <v>228</v>
      </c>
      <c r="D962" s="87">
        <f>SUM(D963)</f>
        <v>77772</v>
      </c>
      <c r="E962" s="149">
        <f>SUM(E963)</f>
        <v>71237.16</v>
      </c>
      <c r="F962" s="168">
        <f t="shared" si="29"/>
        <v>6534.8399999999965</v>
      </c>
      <c r="G962" s="165">
        <f t="shared" si="30"/>
        <v>0.91597438666872399</v>
      </c>
    </row>
    <row r="963" spans="1:8" s="6" customFormat="1" x14ac:dyDescent="0.2">
      <c r="A963" s="33"/>
      <c r="B963" s="5">
        <v>5002</v>
      </c>
      <c r="C963" s="49" t="s">
        <v>236</v>
      </c>
      <c r="D963" s="87">
        <v>77772</v>
      </c>
      <c r="E963" s="124">
        <v>71237.16</v>
      </c>
      <c r="F963" s="168">
        <f t="shared" si="29"/>
        <v>6534.8399999999965</v>
      </c>
      <c r="G963" s="165">
        <f t="shared" si="30"/>
        <v>0.91597438666872399</v>
      </c>
    </row>
    <row r="964" spans="1:8" s="6" customFormat="1" x14ac:dyDescent="0.2">
      <c r="A964" s="33"/>
      <c r="B964" s="5">
        <v>506</v>
      </c>
      <c r="C964" s="49" t="s">
        <v>229</v>
      </c>
      <c r="D964" s="87">
        <v>26443</v>
      </c>
      <c r="E964" s="124">
        <v>23887.45</v>
      </c>
      <c r="F964" s="168">
        <f t="shared" si="29"/>
        <v>2555.5499999999993</v>
      </c>
      <c r="G964" s="165">
        <f t="shared" si="30"/>
        <v>0.90335627576296185</v>
      </c>
    </row>
    <row r="965" spans="1:8" s="6" customFormat="1" x14ac:dyDescent="0.2">
      <c r="A965" s="33"/>
      <c r="B965" s="7">
        <v>55</v>
      </c>
      <c r="C965" s="50" t="s">
        <v>24</v>
      </c>
      <c r="D965" s="88">
        <f>SUM(D966)</f>
        <v>6041</v>
      </c>
      <c r="E965" s="139">
        <f>SUM(E966)</f>
        <v>4805.29</v>
      </c>
      <c r="F965" s="163">
        <f t="shared" ref="F965:F1042" si="31">SUM(D965-E965)</f>
        <v>1235.71</v>
      </c>
      <c r="G965" s="179">
        <f t="shared" si="30"/>
        <v>0.79544611819235223</v>
      </c>
    </row>
    <row r="966" spans="1:8" s="6" customFormat="1" x14ac:dyDescent="0.2">
      <c r="A966" s="33"/>
      <c r="B966" s="5">
        <v>5524</v>
      </c>
      <c r="C966" s="49" t="s">
        <v>31</v>
      </c>
      <c r="D966" s="87">
        <v>6041</v>
      </c>
      <c r="E966" s="124">
        <v>4805.29</v>
      </c>
      <c r="F966" s="168">
        <f t="shared" si="31"/>
        <v>1235.71</v>
      </c>
      <c r="G966" s="165">
        <f t="shared" si="30"/>
        <v>0.79544611819235223</v>
      </c>
      <c r="H966" s="185"/>
    </row>
    <row r="967" spans="1:8" s="6" customFormat="1" x14ac:dyDescent="0.2">
      <c r="A967" s="33" t="s">
        <v>80</v>
      </c>
      <c r="B967" s="9" t="s">
        <v>415</v>
      </c>
      <c r="C967" s="74"/>
      <c r="D967" s="91">
        <f>SUM(D968+D971+D977)</f>
        <v>12006</v>
      </c>
      <c r="E967" s="126">
        <f>SUM(E968+E971+E977)</f>
        <v>9013</v>
      </c>
      <c r="F967" s="163">
        <f t="shared" si="31"/>
        <v>2993</v>
      </c>
      <c r="G967" s="179">
        <f t="shared" si="30"/>
        <v>0.75070797934366151</v>
      </c>
    </row>
    <row r="968" spans="1:8" s="6" customFormat="1" x14ac:dyDescent="0.2">
      <c r="A968" s="33"/>
      <c r="B968" s="7">
        <v>50</v>
      </c>
      <c r="C968" s="50" t="s">
        <v>23</v>
      </c>
      <c r="D968" s="91">
        <f>SUM(D970)</f>
        <v>0</v>
      </c>
      <c r="E968" s="126">
        <f>SUM(E969+E970)</f>
        <v>500.45</v>
      </c>
      <c r="F968" s="163">
        <f t="shared" si="31"/>
        <v>-500.45</v>
      </c>
      <c r="G968" s="179"/>
    </row>
    <row r="969" spans="1:8" x14ac:dyDescent="0.2">
      <c r="A969" s="35"/>
      <c r="B969" s="5">
        <v>505</v>
      </c>
      <c r="C969" s="49" t="s">
        <v>94</v>
      </c>
      <c r="D969" s="92"/>
      <c r="E969" s="124">
        <v>297.26</v>
      </c>
      <c r="F969" s="168"/>
      <c r="G969" s="165"/>
    </row>
    <row r="970" spans="1:8" s="6" customFormat="1" x14ac:dyDescent="0.2">
      <c r="A970" s="33"/>
      <c r="B970" s="5">
        <v>506</v>
      </c>
      <c r="C970" s="49" t="s">
        <v>229</v>
      </c>
      <c r="D970" s="91">
        <v>0</v>
      </c>
      <c r="E970" s="124">
        <v>203.19</v>
      </c>
      <c r="F970" s="163"/>
      <c r="G970" s="179"/>
    </row>
    <row r="971" spans="1:8" s="6" customFormat="1" x14ac:dyDescent="0.2">
      <c r="A971" s="33"/>
      <c r="B971" s="7">
        <v>55</v>
      </c>
      <c r="C971" s="50" t="s">
        <v>24</v>
      </c>
      <c r="D971" s="91">
        <f>SUM(D972+D973+D975)</f>
        <v>11129</v>
      </c>
      <c r="E971" s="126">
        <f>SUM(E972+E973+E975)</f>
        <v>7635.85</v>
      </c>
      <c r="F971" s="163">
        <f t="shared" si="31"/>
        <v>3493.1499999999996</v>
      </c>
      <c r="G971" s="179">
        <f t="shared" si="30"/>
        <v>0.68612184383143138</v>
      </c>
    </row>
    <row r="972" spans="1:8" s="6" customFormat="1" x14ac:dyDescent="0.2">
      <c r="A972" s="33"/>
      <c r="B972" s="5">
        <v>5503</v>
      </c>
      <c r="C972" s="49" t="s">
        <v>26</v>
      </c>
      <c r="D972" s="87">
        <v>11022</v>
      </c>
      <c r="E972" s="124">
        <v>1827.23</v>
      </c>
      <c r="F972" s="168">
        <f t="shared" si="31"/>
        <v>9194.77</v>
      </c>
      <c r="G972" s="165">
        <f t="shared" si="30"/>
        <v>0.16578025766648521</v>
      </c>
    </row>
    <row r="973" spans="1:8" s="6" customFormat="1" x14ac:dyDescent="0.2">
      <c r="A973" s="33"/>
      <c r="B973" s="5">
        <v>5525</v>
      </c>
      <c r="C973" s="49" t="s">
        <v>46</v>
      </c>
      <c r="D973" s="87">
        <v>0</v>
      </c>
      <c r="E973" s="124">
        <v>5701.62</v>
      </c>
      <c r="F973" s="168">
        <f t="shared" si="31"/>
        <v>-5701.62</v>
      </c>
      <c r="G973" s="165"/>
    </row>
    <row r="974" spans="1:8" s="6" customFormat="1" ht="38.25" x14ac:dyDescent="0.2">
      <c r="A974" s="33"/>
      <c r="B974" s="160" t="s">
        <v>416</v>
      </c>
      <c r="C974" s="56" t="s">
        <v>417</v>
      </c>
      <c r="D974" s="92">
        <f>SUM(D972+D973)</f>
        <v>11022</v>
      </c>
      <c r="E974" s="124">
        <f>SUM(E968,E972:E973)</f>
        <v>8029.2999999999993</v>
      </c>
      <c r="F974" s="168">
        <f t="shared" si="31"/>
        <v>2992.7000000000007</v>
      </c>
      <c r="G974" s="165">
        <f t="shared" si="30"/>
        <v>0.72847940482671014</v>
      </c>
    </row>
    <row r="975" spans="1:8" s="6" customFormat="1" x14ac:dyDescent="0.2">
      <c r="A975" s="33"/>
      <c r="B975" s="5">
        <v>5525</v>
      </c>
      <c r="C975" s="49" t="s">
        <v>46</v>
      </c>
      <c r="D975" s="92">
        <f>SUM(D976)</f>
        <v>107</v>
      </c>
      <c r="E975" s="124">
        <f>SUM(E976)</f>
        <v>107</v>
      </c>
      <c r="F975" s="168">
        <f t="shared" si="31"/>
        <v>0</v>
      </c>
      <c r="G975" s="165">
        <f t="shared" si="30"/>
        <v>1</v>
      </c>
    </row>
    <row r="976" spans="1:8" s="6" customFormat="1" ht="38.25" x14ac:dyDescent="0.2">
      <c r="A976" s="33"/>
      <c r="B976" s="23" t="s">
        <v>504</v>
      </c>
      <c r="C976" s="56" t="s">
        <v>505</v>
      </c>
      <c r="D976" s="92">
        <v>107</v>
      </c>
      <c r="E976" s="124">
        <v>107</v>
      </c>
      <c r="F976" s="168">
        <f t="shared" si="31"/>
        <v>0</v>
      </c>
      <c r="G976" s="165">
        <f t="shared" si="30"/>
        <v>1</v>
      </c>
    </row>
    <row r="977" spans="1:7" s="6" customFormat="1" x14ac:dyDescent="0.2">
      <c r="A977" s="33"/>
      <c r="B977" s="7">
        <v>55</v>
      </c>
      <c r="C977" s="50" t="s">
        <v>24</v>
      </c>
      <c r="D977" s="91">
        <f>SUM(D978)</f>
        <v>877</v>
      </c>
      <c r="E977" s="126">
        <f>SUM(E978)</f>
        <v>876.7</v>
      </c>
      <c r="F977" s="163">
        <f t="shared" si="31"/>
        <v>0.29999999999995453</v>
      </c>
      <c r="G977" s="179">
        <f t="shared" si="30"/>
        <v>0.99965792474344362</v>
      </c>
    </row>
    <row r="978" spans="1:7" s="6" customFormat="1" x14ac:dyDescent="0.2">
      <c r="A978" s="33"/>
      <c r="B978" s="23">
        <v>5524</v>
      </c>
      <c r="C978" s="56" t="s">
        <v>31</v>
      </c>
      <c r="D978" s="92">
        <f>SUM(D979)</f>
        <v>877</v>
      </c>
      <c r="E978" s="124">
        <f>SUM(E979)</f>
        <v>876.7</v>
      </c>
      <c r="F978" s="168">
        <f t="shared" si="31"/>
        <v>0.29999999999995453</v>
      </c>
      <c r="G978" s="165">
        <f t="shared" si="30"/>
        <v>0.99965792474344362</v>
      </c>
    </row>
    <row r="979" spans="1:7" s="6" customFormat="1" ht="25.5" x14ac:dyDescent="0.2">
      <c r="A979" s="33"/>
      <c r="B979" s="23"/>
      <c r="C979" s="56" t="s">
        <v>585</v>
      </c>
      <c r="D979" s="92">
        <v>877</v>
      </c>
      <c r="E979" s="124">
        <v>876.7</v>
      </c>
      <c r="F979" s="168">
        <f t="shared" si="31"/>
        <v>0.29999999999995453</v>
      </c>
      <c r="G979" s="165">
        <f t="shared" si="30"/>
        <v>0.99965792474344362</v>
      </c>
    </row>
    <row r="980" spans="1:7" s="6" customFormat="1" x14ac:dyDescent="0.2">
      <c r="A980" s="33" t="s">
        <v>80</v>
      </c>
      <c r="B980" s="7" t="s">
        <v>427</v>
      </c>
      <c r="C980" s="72"/>
      <c r="D980" s="104">
        <f>SUM(D981)</f>
        <v>522457</v>
      </c>
      <c r="E980" s="159">
        <f>SUM(E981)</f>
        <v>489906.51</v>
      </c>
      <c r="F980" s="163">
        <f t="shared" si="31"/>
        <v>32550.489999999991</v>
      </c>
      <c r="G980" s="179">
        <f t="shared" si="30"/>
        <v>0.93769728417841092</v>
      </c>
    </row>
    <row r="981" spans="1:7" s="6" customFormat="1" x14ac:dyDescent="0.2">
      <c r="A981" s="33"/>
      <c r="B981" s="7">
        <v>50</v>
      </c>
      <c r="C981" s="50" t="s">
        <v>23</v>
      </c>
      <c r="D981" s="88">
        <f>SUM(D982+D984)</f>
        <v>522457</v>
      </c>
      <c r="E981" s="139">
        <f>SUM(E982+E984)</f>
        <v>489906.51</v>
      </c>
      <c r="F981" s="163">
        <f t="shared" si="31"/>
        <v>32550.489999999991</v>
      </c>
      <c r="G981" s="179">
        <f t="shared" si="30"/>
        <v>0.93769728417841092</v>
      </c>
    </row>
    <row r="982" spans="1:7" s="6" customFormat="1" x14ac:dyDescent="0.2">
      <c r="A982" s="33"/>
      <c r="B982" s="5">
        <v>500</v>
      </c>
      <c r="C982" s="49" t="s">
        <v>228</v>
      </c>
      <c r="D982" s="87">
        <f>SUM(D983)</f>
        <v>389893</v>
      </c>
      <c r="E982" s="149">
        <f>SUM(E983)</f>
        <v>365979.43</v>
      </c>
      <c r="F982" s="168">
        <f t="shared" si="31"/>
        <v>23913.570000000007</v>
      </c>
      <c r="G982" s="165">
        <f t="shared" si="30"/>
        <v>0.93866632640237191</v>
      </c>
    </row>
    <row r="983" spans="1:7" s="6" customFormat="1" x14ac:dyDescent="0.2">
      <c r="A983" s="33"/>
      <c r="B983" s="5">
        <v>5002</v>
      </c>
      <c r="C983" s="49" t="s">
        <v>236</v>
      </c>
      <c r="D983" s="87">
        <v>389893</v>
      </c>
      <c r="E983" s="124">
        <v>365979.43</v>
      </c>
      <c r="F983" s="168">
        <f t="shared" si="31"/>
        <v>23913.570000000007</v>
      </c>
      <c r="G983" s="165">
        <f t="shared" si="30"/>
        <v>0.93866632640237191</v>
      </c>
    </row>
    <row r="984" spans="1:7" s="6" customFormat="1" x14ac:dyDescent="0.2">
      <c r="A984" s="33"/>
      <c r="B984" s="5">
        <v>506</v>
      </c>
      <c r="C984" s="49" t="s">
        <v>229</v>
      </c>
      <c r="D984" s="87">
        <v>132564</v>
      </c>
      <c r="E984" s="124">
        <v>123927.08</v>
      </c>
      <c r="F984" s="168">
        <f t="shared" si="31"/>
        <v>8636.9199999999983</v>
      </c>
      <c r="G984" s="165">
        <f t="shared" si="30"/>
        <v>0.9348471681602849</v>
      </c>
    </row>
    <row r="985" spans="1:7" s="6" customFormat="1" x14ac:dyDescent="0.2">
      <c r="A985" s="33" t="s">
        <v>345</v>
      </c>
      <c r="B985" s="7" t="s">
        <v>447</v>
      </c>
      <c r="C985" s="50"/>
      <c r="D985" s="88">
        <f>SUM(D986)</f>
        <v>141032</v>
      </c>
      <c r="E985" s="139">
        <f>SUM(E986)</f>
        <v>136813.54999999999</v>
      </c>
      <c r="F985" s="163">
        <f t="shared" si="31"/>
        <v>4218.4500000000116</v>
      </c>
      <c r="G985" s="179">
        <f t="shared" si="30"/>
        <v>0.970088703273016</v>
      </c>
    </row>
    <row r="986" spans="1:7" s="6" customFormat="1" x14ac:dyDescent="0.2">
      <c r="A986" s="33" t="s">
        <v>345</v>
      </c>
      <c r="B986" s="7" t="s">
        <v>427</v>
      </c>
      <c r="C986" s="72"/>
      <c r="D986" s="104">
        <f>SUM(D987)</f>
        <v>141032</v>
      </c>
      <c r="E986" s="159">
        <f>SUM(E987)</f>
        <v>136813.54999999999</v>
      </c>
      <c r="F986" s="163">
        <f t="shared" si="31"/>
        <v>4218.4500000000116</v>
      </c>
      <c r="G986" s="179">
        <f t="shared" si="30"/>
        <v>0.970088703273016</v>
      </c>
    </row>
    <row r="987" spans="1:7" s="6" customFormat="1" x14ac:dyDescent="0.2">
      <c r="A987" s="33"/>
      <c r="B987" s="7">
        <v>50</v>
      </c>
      <c r="C987" s="50" t="s">
        <v>23</v>
      </c>
      <c r="D987" s="88">
        <f>SUM(D988+D990)</f>
        <v>141032</v>
      </c>
      <c r="E987" s="139">
        <f>SUM(E988+E990)</f>
        <v>136813.54999999999</v>
      </c>
      <c r="F987" s="163">
        <f t="shared" si="31"/>
        <v>4218.4500000000116</v>
      </c>
      <c r="G987" s="179">
        <f t="shared" si="30"/>
        <v>0.970088703273016</v>
      </c>
    </row>
    <row r="988" spans="1:7" s="6" customFormat="1" x14ac:dyDescent="0.2">
      <c r="A988" s="33"/>
      <c r="B988" s="5">
        <v>500</v>
      </c>
      <c r="C988" s="49" t="s">
        <v>228</v>
      </c>
      <c r="D988" s="87">
        <f>SUM(D989)</f>
        <v>105248</v>
      </c>
      <c r="E988" s="149">
        <f>SUM(E989)</f>
        <v>101808.63</v>
      </c>
      <c r="F988" s="168">
        <f t="shared" si="31"/>
        <v>3439.3699999999953</v>
      </c>
      <c r="G988" s="165">
        <f t="shared" si="30"/>
        <v>0.96732127926421407</v>
      </c>
    </row>
    <row r="989" spans="1:7" s="6" customFormat="1" x14ac:dyDescent="0.2">
      <c r="A989" s="33"/>
      <c r="B989" s="5">
        <v>5002</v>
      </c>
      <c r="C989" s="49" t="s">
        <v>236</v>
      </c>
      <c r="D989" s="87">
        <v>105248</v>
      </c>
      <c r="E989" s="124">
        <v>101808.63</v>
      </c>
      <c r="F989" s="168">
        <f t="shared" si="31"/>
        <v>3439.3699999999953</v>
      </c>
      <c r="G989" s="165">
        <f t="shared" si="30"/>
        <v>0.96732127926421407</v>
      </c>
    </row>
    <row r="990" spans="1:7" s="6" customFormat="1" x14ac:dyDescent="0.2">
      <c r="A990" s="33"/>
      <c r="B990" s="5">
        <v>506</v>
      </c>
      <c r="C990" s="49" t="s">
        <v>229</v>
      </c>
      <c r="D990" s="87">
        <v>35784</v>
      </c>
      <c r="E990" s="124">
        <v>35004.92</v>
      </c>
      <c r="F990" s="168">
        <f t="shared" si="31"/>
        <v>779.08000000000175</v>
      </c>
      <c r="G990" s="165">
        <f t="shared" si="30"/>
        <v>0.97822825843952599</v>
      </c>
    </row>
    <row r="991" spans="1:7" s="6" customFormat="1" x14ac:dyDescent="0.2">
      <c r="A991" s="33" t="s">
        <v>66</v>
      </c>
      <c r="B991" s="7" t="s">
        <v>448</v>
      </c>
      <c r="C991" s="50"/>
      <c r="D991" s="88">
        <f>SUM(D992+D1021+D1030)</f>
        <v>715927</v>
      </c>
      <c r="E991" s="139">
        <f>SUM(E992+E1021+E1030)</f>
        <v>662006.60000000009</v>
      </c>
      <c r="F991" s="163">
        <f t="shared" si="31"/>
        <v>53920.399999999907</v>
      </c>
      <c r="G991" s="179">
        <f>SUM(E991/D991)</f>
        <v>0.92468449995600122</v>
      </c>
    </row>
    <row r="992" spans="1:7" s="6" customFormat="1" x14ac:dyDescent="0.2">
      <c r="A992" s="33" t="s">
        <v>66</v>
      </c>
      <c r="B992" s="9" t="s">
        <v>427</v>
      </c>
      <c r="C992" s="74"/>
      <c r="D992" s="88">
        <f>SUM(D993+D999+D1014+D1017)</f>
        <v>609436</v>
      </c>
      <c r="E992" s="139">
        <f>SUM(E993+E999+E1014+E1017)</f>
        <v>556147.79</v>
      </c>
      <c r="F992" s="163">
        <f t="shared" si="31"/>
        <v>53288.209999999963</v>
      </c>
      <c r="G992" s="179">
        <f>SUM(E992/D992)</f>
        <v>0.91256143385031407</v>
      </c>
    </row>
    <row r="993" spans="1:7" s="6" customFormat="1" x14ac:dyDescent="0.2">
      <c r="A993" s="33"/>
      <c r="B993" s="7">
        <v>50</v>
      </c>
      <c r="C993" s="50" t="s">
        <v>23</v>
      </c>
      <c r="D993" s="88">
        <f>SUM(D994+D997+D998)</f>
        <v>321946</v>
      </c>
      <c r="E993" s="139">
        <f>SUM(E994+E997+E998)</f>
        <v>276585.59000000003</v>
      </c>
      <c r="F993" s="163">
        <f t="shared" si="31"/>
        <v>45360.409999999974</v>
      </c>
      <c r="G993" s="179">
        <f t="shared" si="30"/>
        <v>0.85910553322606908</v>
      </c>
    </row>
    <row r="994" spans="1:7" s="6" customFormat="1" x14ac:dyDescent="0.2">
      <c r="A994" s="33"/>
      <c r="B994" s="5">
        <v>500</v>
      </c>
      <c r="C994" s="49" t="s">
        <v>228</v>
      </c>
      <c r="D994" s="87">
        <f>SUM(D995:D996)</f>
        <v>240460</v>
      </c>
      <c r="E994" s="149">
        <f>SUM(E995:E996)</f>
        <v>206235.16</v>
      </c>
      <c r="F994" s="168">
        <f t="shared" si="31"/>
        <v>34224.839999999997</v>
      </c>
      <c r="G994" s="165">
        <f t="shared" si="30"/>
        <v>0.8576693005073609</v>
      </c>
    </row>
    <row r="995" spans="1:7" s="6" customFormat="1" x14ac:dyDescent="0.2">
      <c r="A995" s="33"/>
      <c r="B995" s="5">
        <v>5002</v>
      </c>
      <c r="C995" s="49" t="s">
        <v>236</v>
      </c>
      <c r="D995" s="87">
        <v>240460</v>
      </c>
      <c r="E995" s="124">
        <v>205020.31</v>
      </c>
      <c r="F995" s="168">
        <f t="shared" si="31"/>
        <v>35439.69</v>
      </c>
      <c r="G995" s="165">
        <f t="shared" si="30"/>
        <v>0.85261710887465691</v>
      </c>
    </row>
    <row r="996" spans="1:7" s="6" customFormat="1" x14ac:dyDescent="0.2">
      <c r="A996" s="33"/>
      <c r="B996" s="5">
        <v>5005</v>
      </c>
      <c r="C996" s="49" t="s">
        <v>282</v>
      </c>
      <c r="D996" s="87">
        <v>0</v>
      </c>
      <c r="E996" s="124">
        <v>1214.8499999999999</v>
      </c>
      <c r="F996" s="168">
        <f t="shared" si="31"/>
        <v>-1214.8499999999999</v>
      </c>
      <c r="G996" s="165"/>
    </row>
    <row r="997" spans="1:7" s="6" customFormat="1" x14ac:dyDescent="0.2">
      <c r="A997" s="33"/>
      <c r="B997" s="5">
        <v>505</v>
      </c>
      <c r="C997" s="49" t="s">
        <v>94</v>
      </c>
      <c r="D997" s="87">
        <v>0</v>
      </c>
      <c r="E997" s="124">
        <v>380.41</v>
      </c>
      <c r="F997" s="168">
        <f t="shared" si="31"/>
        <v>-380.41</v>
      </c>
      <c r="G997" s="165"/>
    </row>
    <row r="998" spans="1:7" s="6" customFormat="1" x14ac:dyDescent="0.2">
      <c r="A998" s="33"/>
      <c r="B998" s="5">
        <v>506</v>
      </c>
      <c r="C998" s="49" t="s">
        <v>229</v>
      </c>
      <c r="D998" s="87">
        <v>81486</v>
      </c>
      <c r="E998" s="124">
        <v>69970.02</v>
      </c>
      <c r="F998" s="168">
        <f t="shared" si="31"/>
        <v>11515.979999999996</v>
      </c>
      <c r="G998" s="165">
        <f t="shared" si="30"/>
        <v>0.85867535527575289</v>
      </c>
    </row>
    <row r="999" spans="1:7" s="6" customFormat="1" x14ac:dyDescent="0.2">
      <c r="A999" s="33"/>
      <c r="B999" s="7">
        <v>55</v>
      </c>
      <c r="C999" s="50" t="s">
        <v>24</v>
      </c>
      <c r="D999" s="88">
        <f>SUM(D1000:D1013)</f>
        <v>247952</v>
      </c>
      <c r="E999" s="139">
        <f>SUM(E1000:E1013)</f>
        <v>240205.49000000002</v>
      </c>
      <c r="F999" s="163">
        <f t="shared" si="31"/>
        <v>7746.5099999999802</v>
      </c>
      <c r="G999" s="179">
        <f t="shared" si="30"/>
        <v>0.96875802574691883</v>
      </c>
    </row>
    <row r="1000" spans="1:7" s="6" customFormat="1" x14ac:dyDescent="0.2">
      <c r="A1000" s="33"/>
      <c r="B1000" s="5">
        <v>5500</v>
      </c>
      <c r="C1000" s="49" t="s">
        <v>25</v>
      </c>
      <c r="D1000" s="87">
        <v>5500</v>
      </c>
      <c r="E1000" s="124">
        <v>7177.26</v>
      </c>
      <c r="F1000" s="168">
        <f t="shared" si="31"/>
        <v>-1677.2600000000002</v>
      </c>
      <c r="G1000" s="165">
        <f t="shared" si="30"/>
        <v>1.3049563636363637</v>
      </c>
    </row>
    <row r="1001" spans="1:7" s="6" customFormat="1" x14ac:dyDescent="0.2">
      <c r="A1001" s="33"/>
      <c r="B1001" s="5">
        <v>5503</v>
      </c>
      <c r="C1001" s="49" t="s">
        <v>26</v>
      </c>
      <c r="D1001" s="87">
        <v>0</v>
      </c>
      <c r="E1001" s="124">
        <v>632.01</v>
      </c>
      <c r="F1001" s="168">
        <f t="shared" si="31"/>
        <v>-632.01</v>
      </c>
      <c r="G1001" s="165"/>
    </row>
    <row r="1002" spans="1:7" s="6" customFormat="1" x14ac:dyDescent="0.2">
      <c r="A1002" s="33"/>
      <c r="B1002" s="5">
        <v>5504</v>
      </c>
      <c r="C1002" s="49" t="s">
        <v>27</v>
      </c>
      <c r="D1002" s="87">
        <v>452</v>
      </c>
      <c r="E1002" s="124">
        <v>513.94000000000005</v>
      </c>
      <c r="F1002" s="168">
        <f t="shared" si="31"/>
        <v>-61.940000000000055</v>
      </c>
      <c r="G1002" s="165">
        <f t="shared" si="30"/>
        <v>1.1370353982300887</v>
      </c>
    </row>
    <row r="1003" spans="1:7" s="6" customFormat="1" x14ac:dyDescent="0.2">
      <c r="A1003" s="33"/>
      <c r="B1003" s="5">
        <v>5505</v>
      </c>
      <c r="C1003" s="49" t="s">
        <v>339</v>
      </c>
      <c r="D1003" s="116">
        <v>6851</v>
      </c>
      <c r="E1003" s="124">
        <v>6759.68</v>
      </c>
      <c r="F1003" s="168">
        <f t="shared" si="31"/>
        <v>91.319999999999709</v>
      </c>
      <c r="G1003" s="165">
        <f t="shared" si="30"/>
        <v>0.98667055904247558</v>
      </c>
    </row>
    <row r="1004" spans="1:7" s="6" customFormat="1" x14ac:dyDescent="0.2">
      <c r="A1004" s="33"/>
      <c r="B1004" s="5">
        <v>5511</v>
      </c>
      <c r="C1004" s="49" t="s">
        <v>230</v>
      </c>
      <c r="D1004" s="87">
        <v>158540</v>
      </c>
      <c r="E1004" s="124">
        <v>153026.04</v>
      </c>
      <c r="F1004" s="168">
        <f t="shared" si="31"/>
        <v>5513.9599999999919</v>
      </c>
      <c r="G1004" s="165">
        <f t="shared" si="30"/>
        <v>0.96522038602245497</v>
      </c>
    </row>
    <row r="1005" spans="1:7" s="6" customFormat="1" x14ac:dyDescent="0.2">
      <c r="A1005" s="33"/>
      <c r="B1005" s="5">
        <v>5513</v>
      </c>
      <c r="C1005" s="49" t="s">
        <v>28</v>
      </c>
      <c r="D1005" s="87">
        <v>11700</v>
      </c>
      <c r="E1005" s="124">
        <v>9617.41</v>
      </c>
      <c r="F1005" s="168">
        <f t="shared" si="31"/>
        <v>2082.59</v>
      </c>
      <c r="G1005" s="165">
        <f t="shared" si="30"/>
        <v>0.82200085470085471</v>
      </c>
    </row>
    <row r="1006" spans="1:7" s="6" customFormat="1" x14ac:dyDescent="0.2">
      <c r="A1006" s="33"/>
      <c r="B1006" s="5">
        <v>5514</v>
      </c>
      <c r="C1006" s="49" t="s">
        <v>231</v>
      </c>
      <c r="D1006" s="87">
        <v>17063</v>
      </c>
      <c r="E1006" s="124">
        <v>12475.62</v>
      </c>
      <c r="F1006" s="168">
        <f t="shared" si="31"/>
        <v>4587.3799999999992</v>
      </c>
      <c r="G1006" s="165">
        <f t="shared" si="30"/>
        <v>0.73115044247787619</v>
      </c>
    </row>
    <row r="1007" spans="1:7" s="6" customFormat="1" x14ac:dyDescent="0.2">
      <c r="A1007" s="33"/>
      <c r="B1007" s="5">
        <v>5515</v>
      </c>
      <c r="C1007" s="49" t="s">
        <v>29</v>
      </c>
      <c r="D1007" s="87">
        <v>5255</v>
      </c>
      <c r="E1007" s="124">
        <v>5351.59</v>
      </c>
      <c r="F1007" s="168">
        <f t="shared" si="31"/>
        <v>-96.590000000000146</v>
      </c>
      <c r="G1007" s="165">
        <f t="shared" si="30"/>
        <v>1.0183805899143672</v>
      </c>
    </row>
    <row r="1008" spans="1:7" s="6" customFormat="1" x14ac:dyDescent="0.2">
      <c r="A1008" s="33"/>
      <c r="B1008" s="5">
        <v>5522</v>
      </c>
      <c r="C1008" s="49" t="s">
        <v>95</v>
      </c>
      <c r="D1008" s="87">
        <v>200</v>
      </c>
      <c r="E1008" s="124">
        <v>126</v>
      </c>
      <c r="F1008" s="168">
        <f t="shared" si="31"/>
        <v>74</v>
      </c>
      <c r="G1008" s="165">
        <f t="shared" si="30"/>
        <v>0.63</v>
      </c>
    </row>
    <row r="1009" spans="1:8" s="6" customFormat="1" x14ac:dyDescent="0.2">
      <c r="A1009" s="33"/>
      <c r="B1009" s="5">
        <v>5524</v>
      </c>
      <c r="C1009" s="49" t="s">
        <v>31</v>
      </c>
      <c r="D1009" s="87">
        <v>37702</v>
      </c>
      <c r="E1009" s="124">
        <v>41066</v>
      </c>
      <c r="F1009" s="168">
        <f t="shared" si="31"/>
        <v>-3364</v>
      </c>
      <c r="G1009" s="165">
        <f t="shared" si="30"/>
        <v>1.0892260357540715</v>
      </c>
    </row>
    <row r="1010" spans="1:8" s="6" customFormat="1" x14ac:dyDescent="0.2">
      <c r="A1010" s="33"/>
      <c r="B1010" s="5">
        <v>5525</v>
      </c>
      <c r="C1010" s="49" t="s">
        <v>46</v>
      </c>
      <c r="D1010" s="87">
        <v>3089</v>
      </c>
      <c r="E1010" s="124">
        <v>2211.14</v>
      </c>
      <c r="F1010" s="168">
        <f t="shared" si="31"/>
        <v>877.86000000000013</v>
      </c>
      <c r="G1010" s="165">
        <f t="shared" si="30"/>
        <v>0.71581094205244411</v>
      </c>
    </row>
    <row r="1011" spans="1:8" s="6" customFormat="1" x14ac:dyDescent="0.2">
      <c r="A1011" s="33"/>
      <c r="B1011" s="5">
        <v>5532</v>
      </c>
      <c r="C1011" s="49" t="s">
        <v>93</v>
      </c>
      <c r="D1011" s="87">
        <v>100</v>
      </c>
      <c r="E1011" s="124">
        <v>0</v>
      </c>
      <c r="F1011" s="168">
        <f t="shared" si="31"/>
        <v>100</v>
      </c>
      <c r="G1011" s="165">
        <f t="shared" si="30"/>
        <v>0</v>
      </c>
    </row>
    <row r="1012" spans="1:8" s="6" customFormat="1" x14ac:dyDescent="0.2">
      <c r="A1012" s="33"/>
      <c r="B1012" s="5">
        <v>5539</v>
      </c>
      <c r="C1012" s="49" t="s">
        <v>257</v>
      </c>
      <c r="D1012" s="87">
        <v>500</v>
      </c>
      <c r="E1012" s="124">
        <v>889.18</v>
      </c>
      <c r="F1012" s="168">
        <f t="shared" si="31"/>
        <v>-389.17999999999995</v>
      </c>
      <c r="G1012" s="165">
        <f t="shared" si="30"/>
        <v>1.7783599999999999</v>
      </c>
    </row>
    <row r="1013" spans="1:8" s="6" customFormat="1" x14ac:dyDescent="0.2">
      <c r="A1013" s="33"/>
      <c r="B1013" s="5">
        <v>5540</v>
      </c>
      <c r="C1013" s="49" t="s">
        <v>252</v>
      </c>
      <c r="D1013" s="87">
        <v>1000</v>
      </c>
      <c r="E1013" s="124">
        <v>359.62</v>
      </c>
      <c r="F1013" s="168">
        <f t="shared" si="31"/>
        <v>640.38</v>
      </c>
      <c r="G1013" s="165">
        <f t="shared" si="30"/>
        <v>0.35962</v>
      </c>
    </row>
    <row r="1014" spans="1:8" s="6" customFormat="1" x14ac:dyDescent="0.2">
      <c r="A1014" s="33"/>
      <c r="B1014" s="22">
        <v>60</v>
      </c>
      <c r="C1014" s="51" t="s">
        <v>90</v>
      </c>
      <c r="D1014" s="88">
        <f>SUM(D1015:D1016)</f>
        <v>320</v>
      </c>
      <c r="E1014" s="139">
        <f>SUM(E1015:E1016)</f>
        <v>139.22</v>
      </c>
      <c r="F1014" s="163">
        <f t="shared" si="31"/>
        <v>180.78</v>
      </c>
      <c r="G1014" s="179">
        <f t="shared" ref="G1014:G1092" si="32">SUM(E1014/D1014)</f>
        <v>0.43506250000000002</v>
      </c>
    </row>
    <row r="1015" spans="1:8" x14ac:dyDescent="0.2">
      <c r="A1015" s="35"/>
      <c r="B1015" s="20">
        <v>601</v>
      </c>
      <c r="C1015" s="54" t="s">
        <v>233</v>
      </c>
      <c r="D1015" s="87">
        <v>320</v>
      </c>
      <c r="E1015" s="124">
        <v>131.37</v>
      </c>
      <c r="F1015" s="168">
        <f t="shared" si="31"/>
        <v>188.63</v>
      </c>
      <c r="G1015" s="165">
        <f t="shared" si="32"/>
        <v>0.41053125000000001</v>
      </c>
    </row>
    <row r="1016" spans="1:8" x14ac:dyDescent="0.2">
      <c r="A1016" s="35"/>
      <c r="B1016" s="20">
        <v>608</v>
      </c>
      <c r="C1016" s="54" t="s">
        <v>154</v>
      </c>
      <c r="D1016" s="87">
        <v>0</v>
      </c>
      <c r="E1016" s="124">
        <v>7.85</v>
      </c>
      <c r="F1016" s="168">
        <f t="shared" si="31"/>
        <v>-7.85</v>
      </c>
      <c r="G1016" s="165"/>
    </row>
    <row r="1017" spans="1:8" x14ac:dyDescent="0.2">
      <c r="A1017" s="35"/>
      <c r="B1017" s="7">
        <v>15</v>
      </c>
      <c r="C1017" s="50" t="s">
        <v>283</v>
      </c>
      <c r="D1017" s="88">
        <f>SUM(D1018)</f>
        <v>39218</v>
      </c>
      <c r="E1017" s="139">
        <f>SUM(E1018)</f>
        <v>39217.490000000005</v>
      </c>
      <c r="F1017" s="163">
        <f t="shared" si="31"/>
        <v>0.50999999999476131</v>
      </c>
      <c r="G1017" s="179">
        <f t="shared" si="32"/>
        <v>0.99998699576724992</v>
      </c>
    </row>
    <row r="1018" spans="1:8" x14ac:dyDescent="0.2">
      <c r="A1018" s="35"/>
      <c r="B1018" s="5">
        <v>1551</v>
      </c>
      <c r="C1018" s="49" t="s">
        <v>255</v>
      </c>
      <c r="D1018" s="87">
        <f>SUM(D1019:D1020)</f>
        <v>39218</v>
      </c>
      <c r="E1018" s="149">
        <f>SUM(E1019:E1020)</f>
        <v>39217.490000000005</v>
      </c>
      <c r="F1018" s="168">
        <f t="shared" si="31"/>
        <v>0.50999999999476131</v>
      </c>
      <c r="G1018" s="165">
        <f t="shared" si="32"/>
        <v>0.99998699576724992</v>
      </c>
    </row>
    <row r="1019" spans="1:8" ht="25.5" x14ac:dyDescent="0.2">
      <c r="A1019" s="35"/>
      <c r="B1019" s="5"/>
      <c r="C1019" s="65" t="s">
        <v>347</v>
      </c>
      <c r="D1019" s="87">
        <v>28705</v>
      </c>
      <c r="E1019" s="124">
        <v>28704.9</v>
      </c>
      <c r="F1019" s="168">
        <f t="shared" si="31"/>
        <v>9.9999999998544808E-2</v>
      </c>
      <c r="G1019" s="165">
        <f t="shared" si="32"/>
        <v>0.99999651628636133</v>
      </c>
    </row>
    <row r="1020" spans="1:8" ht="25.5" x14ac:dyDescent="0.2">
      <c r="A1020" s="35"/>
      <c r="B1020" s="5"/>
      <c r="C1020" s="65" t="s">
        <v>423</v>
      </c>
      <c r="D1020" s="87">
        <v>10513</v>
      </c>
      <c r="E1020" s="124">
        <v>10512.59</v>
      </c>
      <c r="F1020" s="168">
        <f t="shared" si="31"/>
        <v>0.40999999999985448</v>
      </c>
      <c r="G1020" s="165">
        <f t="shared" si="32"/>
        <v>0.99996100066584226</v>
      </c>
    </row>
    <row r="1021" spans="1:8" x14ac:dyDescent="0.2">
      <c r="A1021" s="33" t="s">
        <v>66</v>
      </c>
      <c r="B1021" s="9" t="s">
        <v>418</v>
      </c>
      <c r="C1021" s="74"/>
      <c r="D1021" s="91">
        <f>SUM(D1022)</f>
        <v>8691</v>
      </c>
      <c r="E1021" s="126">
        <f>SUM(E1022)</f>
        <v>8738.89</v>
      </c>
      <c r="F1021" s="163">
        <f t="shared" si="31"/>
        <v>-47.889999999999418</v>
      </c>
      <c r="G1021" s="179">
        <f t="shared" si="32"/>
        <v>1.005510298009435</v>
      </c>
      <c r="H1021" s="185"/>
    </row>
    <row r="1022" spans="1:8" x14ac:dyDescent="0.2">
      <c r="A1022" s="35"/>
      <c r="B1022" s="7">
        <v>55</v>
      </c>
      <c r="C1022" s="50" t="s">
        <v>24</v>
      </c>
      <c r="D1022" s="91">
        <f>SUM(D1023+D1025)</f>
        <v>8691</v>
      </c>
      <c r="E1022" s="126">
        <f>SUM(E1023+E1025)</f>
        <v>8738.89</v>
      </c>
      <c r="F1022" s="163">
        <f t="shared" si="31"/>
        <v>-47.889999999999418</v>
      </c>
      <c r="G1022" s="179">
        <f t="shared" si="32"/>
        <v>1.005510298009435</v>
      </c>
    </row>
    <row r="1023" spans="1:8" x14ac:dyDescent="0.2">
      <c r="A1023" s="35"/>
      <c r="B1023" s="5">
        <v>5514</v>
      </c>
      <c r="C1023" s="49" t="s">
        <v>231</v>
      </c>
      <c r="D1023" s="92">
        <f>SUM(D1024)</f>
        <v>6000</v>
      </c>
      <c r="E1023" s="124">
        <f>SUM(E1024)</f>
        <v>6000</v>
      </c>
      <c r="F1023" s="168">
        <f t="shared" si="31"/>
        <v>0</v>
      </c>
      <c r="G1023" s="165">
        <f t="shared" si="32"/>
        <v>1</v>
      </c>
    </row>
    <row r="1024" spans="1:8" ht="25.5" x14ac:dyDescent="0.2">
      <c r="A1024" s="35"/>
      <c r="B1024" s="7"/>
      <c r="C1024" s="54" t="s">
        <v>506</v>
      </c>
      <c r="D1024" s="92">
        <v>6000</v>
      </c>
      <c r="E1024" s="124">
        <v>6000</v>
      </c>
      <c r="F1024" s="168">
        <f t="shared" si="31"/>
        <v>0</v>
      </c>
      <c r="G1024" s="165">
        <f t="shared" si="32"/>
        <v>1</v>
      </c>
    </row>
    <row r="1025" spans="1:7" x14ac:dyDescent="0.2">
      <c r="A1025" s="35"/>
      <c r="B1025" s="19">
        <v>5525</v>
      </c>
      <c r="C1025" s="54" t="s">
        <v>46</v>
      </c>
      <c r="D1025" s="92">
        <f>SUM(D1026:D1029)</f>
        <v>2691</v>
      </c>
      <c r="E1025" s="124">
        <f>SUM(E1026:E1029)</f>
        <v>2738.89</v>
      </c>
      <c r="F1025" s="168">
        <f t="shared" si="31"/>
        <v>-47.889999999999873</v>
      </c>
      <c r="G1025" s="165">
        <f t="shared" si="32"/>
        <v>1.0177963582311409</v>
      </c>
    </row>
    <row r="1026" spans="1:7" ht="38.25" x14ac:dyDescent="0.2">
      <c r="A1026" s="35"/>
      <c r="B1026" s="19" t="s">
        <v>419</v>
      </c>
      <c r="C1026" s="132" t="s">
        <v>420</v>
      </c>
      <c r="D1026" s="87">
        <v>600</v>
      </c>
      <c r="E1026" s="124">
        <v>615.65</v>
      </c>
      <c r="F1026" s="168">
        <f t="shared" si="31"/>
        <v>-15.649999999999977</v>
      </c>
      <c r="G1026" s="165">
        <f t="shared" si="32"/>
        <v>1.0260833333333332</v>
      </c>
    </row>
    <row r="1027" spans="1:7" ht="38.25" x14ac:dyDescent="0.2">
      <c r="A1027" s="35"/>
      <c r="B1027" s="19" t="s">
        <v>421</v>
      </c>
      <c r="C1027" s="132" t="s">
        <v>411</v>
      </c>
      <c r="D1027" s="87">
        <v>1800</v>
      </c>
      <c r="E1027" s="124">
        <v>1799.2</v>
      </c>
      <c r="F1027" s="168">
        <f t="shared" si="31"/>
        <v>0.79999999999995453</v>
      </c>
      <c r="G1027" s="165">
        <f t="shared" si="32"/>
        <v>0.99955555555555553</v>
      </c>
    </row>
    <row r="1028" spans="1:7" ht="38.25" x14ac:dyDescent="0.2">
      <c r="A1028" s="35"/>
      <c r="B1028" s="19" t="s">
        <v>507</v>
      </c>
      <c r="C1028" s="54" t="s">
        <v>508</v>
      </c>
      <c r="D1028" s="87">
        <v>291</v>
      </c>
      <c r="E1028" s="124">
        <v>294.04000000000002</v>
      </c>
      <c r="F1028" s="168">
        <f t="shared" si="31"/>
        <v>-3.0400000000000205</v>
      </c>
      <c r="G1028" s="165">
        <f t="shared" si="32"/>
        <v>1.0104467353951891</v>
      </c>
    </row>
    <row r="1029" spans="1:7" ht="38.25" x14ac:dyDescent="0.2">
      <c r="A1029" s="35"/>
      <c r="B1029" s="19" t="s">
        <v>619</v>
      </c>
      <c r="C1029" s="132" t="s">
        <v>411</v>
      </c>
      <c r="D1029" s="87">
        <v>0</v>
      </c>
      <c r="E1029" s="124">
        <v>30</v>
      </c>
      <c r="F1029" s="168">
        <f t="shared" si="31"/>
        <v>-30</v>
      </c>
      <c r="G1029" s="165"/>
    </row>
    <row r="1030" spans="1:7" x14ac:dyDescent="0.2">
      <c r="A1030" s="33" t="s">
        <v>66</v>
      </c>
      <c r="B1030" s="9" t="s">
        <v>206</v>
      </c>
      <c r="C1030" s="74"/>
      <c r="D1030" s="88">
        <f>SUM(D1031)</f>
        <v>97800</v>
      </c>
      <c r="E1030" s="139">
        <f>SUM(E1031)</f>
        <v>97119.92</v>
      </c>
      <c r="F1030" s="163">
        <f t="shared" si="31"/>
        <v>680.08000000000175</v>
      </c>
      <c r="G1030" s="179">
        <f t="shared" si="32"/>
        <v>0.99304621676891613</v>
      </c>
    </row>
    <row r="1031" spans="1:7" s="6" customFormat="1" x14ac:dyDescent="0.2">
      <c r="A1031" s="33"/>
      <c r="B1031" s="7">
        <v>55</v>
      </c>
      <c r="C1031" s="50" t="s">
        <v>24</v>
      </c>
      <c r="D1031" s="88">
        <f>SUM(D1032)</f>
        <v>97800</v>
      </c>
      <c r="E1031" s="139">
        <f>SUM(E1032)</f>
        <v>97119.92</v>
      </c>
      <c r="F1031" s="163">
        <f t="shared" si="31"/>
        <v>680.08000000000175</v>
      </c>
      <c r="G1031" s="179">
        <f t="shared" si="32"/>
        <v>0.99304621676891613</v>
      </c>
    </row>
    <row r="1032" spans="1:7" s="6" customFormat="1" x14ac:dyDescent="0.2">
      <c r="A1032" s="33"/>
      <c r="B1032" s="5">
        <v>5524</v>
      </c>
      <c r="C1032" s="49" t="s">
        <v>31</v>
      </c>
      <c r="D1032" s="87">
        <v>97800</v>
      </c>
      <c r="E1032" s="124">
        <v>97119.92</v>
      </c>
      <c r="F1032" s="168">
        <f t="shared" si="31"/>
        <v>680.08000000000175</v>
      </c>
      <c r="G1032" s="165">
        <f t="shared" si="32"/>
        <v>0.99304621676891613</v>
      </c>
    </row>
    <row r="1033" spans="1:7" s="6" customFormat="1" x14ac:dyDescent="0.2">
      <c r="A1033" s="33" t="s">
        <v>82</v>
      </c>
      <c r="B1033" s="7" t="s">
        <v>449</v>
      </c>
      <c r="C1033" s="72"/>
      <c r="D1033" s="88">
        <f>SUM(D1034+D1036)</f>
        <v>232260</v>
      </c>
      <c r="E1033" s="139">
        <f>SUM(E1034+E1036)</f>
        <v>221986.85</v>
      </c>
      <c r="F1033" s="163">
        <f t="shared" si="31"/>
        <v>10273.149999999994</v>
      </c>
      <c r="G1033" s="179">
        <f t="shared" si="32"/>
        <v>0.95576875053818999</v>
      </c>
    </row>
    <row r="1034" spans="1:7" s="6" customFormat="1" ht="25.5" x14ac:dyDescent="0.2">
      <c r="A1034" s="33"/>
      <c r="B1034" s="21">
        <v>413</v>
      </c>
      <c r="C1034" s="69" t="s">
        <v>151</v>
      </c>
      <c r="D1034" s="98">
        <f>SUM(D1035)</f>
        <v>4100</v>
      </c>
      <c r="E1034" s="143">
        <f>SUM(E1035)</f>
        <v>4101.7299999999996</v>
      </c>
      <c r="F1034" s="163">
        <f t="shared" si="31"/>
        <v>-1.7299999999995634</v>
      </c>
      <c r="G1034" s="179">
        <f t="shared" si="32"/>
        <v>1.0004219512195121</v>
      </c>
    </row>
    <row r="1035" spans="1:7" x14ac:dyDescent="0.2">
      <c r="A1035" s="35"/>
      <c r="B1035" s="19">
        <v>4134</v>
      </c>
      <c r="C1035" s="67" t="s">
        <v>258</v>
      </c>
      <c r="D1035" s="99">
        <v>4100</v>
      </c>
      <c r="E1035" s="124">
        <v>4101.7299999999996</v>
      </c>
      <c r="F1035" s="168">
        <f t="shared" si="31"/>
        <v>-1.7299999999995634</v>
      </c>
      <c r="G1035" s="165">
        <f t="shared" si="32"/>
        <v>1.0004219512195121</v>
      </c>
    </row>
    <row r="1036" spans="1:7" s="6" customFormat="1" x14ac:dyDescent="0.2">
      <c r="A1036" s="33"/>
      <c r="B1036" s="22">
        <v>55</v>
      </c>
      <c r="C1036" s="51" t="s">
        <v>24</v>
      </c>
      <c r="D1036" s="100">
        <f>SUM(D1037)</f>
        <v>228160</v>
      </c>
      <c r="E1036" s="142">
        <f>SUM(E1037)</f>
        <v>217885.12</v>
      </c>
      <c r="F1036" s="163">
        <f t="shared" si="31"/>
        <v>10274.880000000005</v>
      </c>
      <c r="G1036" s="179">
        <f t="shared" si="32"/>
        <v>0.95496633941093967</v>
      </c>
    </row>
    <row r="1037" spans="1:7" s="6" customFormat="1" x14ac:dyDescent="0.2">
      <c r="A1037" s="33"/>
      <c r="B1037" s="5">
        <v>5540</v>
      </c>
      <c r="C1037" s="49" t="s">
        <v>252</v>
      </c>
      <c r="D1037" s="101">
        <v>228160</v>
      </c>
      <c r="E1037" s="124">
        <v>217885.12</v>
      </c>
      <c r="F1037" s="168">
        <f t="shared" si="31"/>
        <v>10274.880000000005</v>
      </c>
      <c r="G1037" s="165">
        <f t="shared" si="32"/>
        <v>0.95496633941093967</v>
      </c>
    </row>
    <row r="1038" spans="1:7" s="6" customFormat="1" x14ac:dyDescent="0.2">
      <c r="A1038" s="33" t="s">
        <v>291</v>
      </c>
      <c r="B1038" s="7" t="s">
        <v>292</v>
      </c>
      <c r="C1038" s="50"/>
      <c r="D1038" s="100">
        <f>SUM(D1039+D1043+D1047+D1051+D1054+D1065+D1074)</f>
        <v>135159</v>
      </c>
      <c r="E1038" s="142">
        <f>SUM(E1039+E1043+E1047+E1051+E1054+E1065+E1074)</f>
        <v>118230.42000000001</v>
      </c>
      <c r="F1038" s="163">
        <f t="shared" si="31"/>
        <v>16928.579999999987</v>
      </c>
      <c r="G1038" s="179">
        <f t="shared" si="32"/>
        <v>0.87475062703926498</v>
      </c>
    </row>
    <row r="1039" spans="1:7" s="6" customFormat="1" x14ac:dyDescent="0.2">
      <c r="A1039" s="33" t="s">
        <v>291</v>
      </c>
      <c r="B1039" s="7" t="s">
        <v>293</v>
      </c>
      <c r="C1039" s="72"/>
      <c r="D1039" s="100">
        <f>SUM(D1040)</f>
        <v>2600</v>
      </c>
      <c r="E1039" s="142">
        <f>SUM(E1040)</f>
        <v>2651.52</v>
      </c>
      <c r="F1039" s="163">
        <f t="shared" si="31"/>
        <v>-51.519999999999982</v>
      </c>
      <c r="G1039" s="179">
        <f t="shared" si="32"/>
        <v>1.0198153846153846</v>
      </c>
    </row>
    <row r="1040" spans="1:7" s="6" customFormat="1" x14ac:dyDescent="0.2">
      <c r="A1040" s="33"/>
      <c r="B1040" s="7">
        <v>55</v>
      </c>
      <c r="C1040" s="50" t="s">
        <v>24</v>
      </c>
      <c r="D1040" s="100">
        <f>SUM(D1041:D1042)</f>
        <v>2600</v>
      </c>
      <c r="E1040" s="142">
        <f>SUM(E1041:E1042)</f>
        <v>2651.52</v>
      </c>
      <c r="F1040" s="163">
        <f t="shared" si="31"/>
        <v>-51.519999999999982</v>
      </c>
      <c r="G1040" s="179">
        <f t="shared" si="32"/>
        <v>1.0198153846153846</v>
      </c>
    </row>
    <row r="1041" spans="1:7" s="6" customFormat="1" x14ac:dyDescent="0.2">
      <c r="A1041" s="33"/>
      <c r="B1041" s="5">
        <v>5521</v>
      </c>
      <c r="C1041" s="49" t="s">
        <v>294</v>
      </c>
      <c r="D1041" s="101">
        <v>2000</v>
      </c>
      <c r="E1041" s="124">
        <v>1658.57</v>
      </c>
      <c r="F1041" s="168">
        <f t="shared" si="31"/>
        <v>341.43000000000006</v>
      </c>
      <c r="G1041" s="165">
        <f t="shared" si="32"/>
        <v>0.82928499999999994</v>
      </c>
    </row>
    <row r="1042" spans="1:7" s="6" customFormat="1" x14ac:dyDescent="0.2">
      <c r="A1042" s="33"/>
      <c r="B1042" s="5">
        <v>5521</v>
      </c>
      <c r="C1042" s="49" t="s">
        <v>346</v>
      </c>
      <c r="D1042" s="101">
        <v>600</v>
      </c>
      <c r="E1042" s="124">
        <v>992.95</v>
      </c>
      <c r="F1042" s="168">
        <f t="shared" si="31"/>
        <v>-392.95000000000005</v>
      </c>
      <c r="G1042" s="165">
        <f t="shared" si="32"/>
        <v>1.6549166666666668</v>
      </c>
    </row>
    <row r="1043" spans="1:7" s="6" customFormat="1" x14ac:dyDescent="0.2">
      <c r="A1043" s="33" t="s">
        <v>291</v>
      </c>
      <c r="B1043" s="7" t="s">
        <v>295</v>
      </c>
      <c r="C1043" s="72"/>
      <c r="D1043" s="100">
        <f>SUM(D1044)</f>
        <v>1700</v>
      </c>
      <c r="E1043" s="142">
        <f>SUM(E1044)</f>
        <v>1803.85</v>
      </c>
      <c r="F1043" s="163">
        <f t="shared" ref="F1043:F1126" si="33">SUM(D1043-E1043)</f>
        <v>-103.84999999999991</v>
      </c>
      <c r="G1043" s="179">
        <f t="shared" si="32"/>
        <v>1.0610882352941176</v>
      </c>
    </row>
    <row r="1044" spans="1:7" s="6" customFormat="1" x14ac:dyDescent="0.2">
      <c r="A1044" s="33"/>
      <c r="B1044" s="7">
        <v>55</v>
      </c>
      <c r="C1044" s="50" t="s">
        <v>24</v>
      </c>
      <c r="D1044" s="100">
        <f>SUM(D1045:D1046)</f>
        <v>1700</v>
      </c>
      <c r="E1044" s="142">
        <f>SUM(E1045:E1046)</f>
        <v>1803.85</v>
      </c>
      <c r="F1044" s="163">
        <f t="shared" si="33"/>
        <v>-103.84999999999991</v>
      </c>
      <c r="G1044" s="179">
        <f t="shared" si="32"/>
        <v>1.0610882352941176</v>
      </c>
    </row>
    <row r="1045" spans="1:7" s="6" customFormat="1" x14ac:dyDescent="0.2">
      <c r="A1045" s="33"/>
      <c r="B1045" s="5">
        <v>5521</v>
      </c>
      <c r="C1045" s="49" t="s">
        <v>294</v>
      </c>
      <c r="D1045" s="101">
        <v>1300</v>
      </c>
      <c r="E1045" s="124">
        <v>1127.99</v>
      </c>
      <c r="F1045" s="168">
        <f t="shared" si="33"/>
        <v>172.01</v>
      </c>
      <c r="G1045" s="165">
        <f t="shared" si="32"/>
        <v>0.86768461538461539</v>
      </c>
    </row>
    <row r="1046" spans="1:7" s="6" customFormat="1" x14ac:dyDescent="0.2">
      <c r="A1046" s="33"/>
      <c r="B1046" s="5">
        <v>5521</v>
      </c>
      <c r="C1046" s="49" t="s">
        <v>346</v>
      </c>
      <c r="D1046" s="101">
        <v>400</v>
      </c>
      <c r="E1046" s="124">
        <v>675.86</v>
      </c>
      <c r="F1046" s="168">
        <f t="shared" si="33"/>
        <v>-275.86</v>
      </c>
      <c r="G1046" s="165">
        <f t="shared" si="32"/>
        <v>1.6896500000000001</v>
      </c>
    </row>
    <row r="1047" spans="1:7" s="6" customFormat="1" x14ac:dyDescent="0.2">
      <c r="A1047" s="33" t="s">
        <v>291</v>
      </c>
      <c r="B1047" s="7" t="s">
        <v>296</v>
      </c>
      <c r="C1047" s="72"/>
      <c r="D1047" s="100">
        <f>SUM(D1048)</f>
        <v>400</v>
      </c>
      <c r="E1047" s="142">
        <f>SUM(E1048)</f>
        <v>763.29</v>
      </c>
      <c r="F1047" s="163">
        <f t="shared" si="33"/>
        <v>-363.28999999999996</v>
      </c>
      <c r="G1047" s="179">
        <f t="shared" si="32"/>
        <v>1.9082249999999998</v>
      </c>
    </row>
    <row r="1048" spans="1:7" s="6" customFormat="1" x14ac:dyDescent="0.2">
      <c r="A1048" s="33"/>
      <c r="B1048" s="7">
        <v>55</v>
      </c>
      <c r="C1048" s="50" t="s">
        <v>24</v>
      </c>
      <c r="D1048" s="100">
        <f>SUM(D1049:D1050)</f>
        <v>400</v>
      </c>
      <c r="E1048" s="142">
        <f>SUM(E1049:E1050)</f>
        <v>763.29</v>
      </c>
      <c r="F1048" s="163">
        <f t="shared" si="33"/>
        <v>-363.28999999999996</v>
      </c>
      <c r="G1048" s="179">
        <f t="shared" si="32"/>
        <v>1.9082249999999998</v>
      </c>
    </row>
    <row r="1049" spans="1:7" s="6" customFormat="1" x14ac:dyDescent="0.2">
      <c r="A1049" s="33"/>
      <c r="B1049" s="5">
        <v>5521</v>
      </c>
      <c r="C1049" s="49" t="s">
        <v>294</v>
      </c>
      <c r="D1049" s="101">
        <v>300</v>
      </c>
      <c r="E1049" s="124">
        <v>591.66999999999996</v>
      </c>
      <c r="F1049" s="168">
        <f t="shared" si="33"/>
        <v>-291.66999999999996</v>
      </c>
      <c r="G1049" s="165">
        <f t="shared" si="32"/>
        <v>1.9722333333333333</v>
      </c>
    </row>
    <row r="1050" spans="1:7" s="6" customFormat="1" x14ac:dyDescent="0.2">
      <c r="A1050" s="33"/>
      <c r="B1050" s="5">
        <v>5521</v>
      </c>
      <c r="C1050" s="49" t="s">
        <v>346</v>
      </c>
      <c r="D1050" s="101">
        <v>100</v>
      </c>
      <c r="E1050" s="124">
        <v>171.62</v>
      </c>
      <c r="F1050" s="168">
        <f t="shared" si="33"/>
        <v>-71.62</v>
      </c>
      <c r="G1050" s="165">
        <f t="shared" si="32"/>
        <v>1.7161999999999999</v>
      </c>
    </row>
    <row r="1051" spans="1:7" s="6" customFormat="1" x14ac:dyDescent="0.2">
      <c r="A1051" s="33" t="s">
        <v>291</v>
      </c>
      <c r="B1051" s="7" t="s">
        <v>297</v>
      </c>
      <c r="C1051" s="72"/>
      <c r="D1051" s="100">
        <f>SUM(D1052)</f>
        <v>500</v>
      </c>
      <c r="E1051" s="142">
        <f>SUM(E1052)</f>
        <v>342.78</v>
      </c>
      <c r="F1051" s="163">
        <f t="shared" si="33"/>
        <v>157.22000000000003</v>
      </c>
      <c r="G1051" s="179">
        <f t="shared" si="32"/>
        <v>0.68555999999999995</v>
      </c>
    </row>
    <row r="1052" spans="1:7" s="6" customFormat="1" x14ac:dyDescent="0.2">
      <c r="A1052" s="33"/>
      <c r="B1052" s="7">
        <v>55</v>
      </c>
      <c r="C1052" s="50" t="s">
        <v>24</v>
      </c>
      <c r="D1052" s="100">
        <f>SUM(D1053)</f>
        <v>500</v>
      </c>
      <c r="E1052" s="142">
        <f>SUM(E1053)</f>
        <v>342.78</v>
      </c>
      <c r="F1052" s="163">
        <f t="shared" si="33"/>
        <v>157.22000000000003</v>
      </c>
      <c r="G1052" s="179">
        <f t="shared" si="32"/>
        <v>0.68555999999999995</v>
      </c>
    </row>
    <row r="1053" spans="1:7" s="6" customFormat="1" x14ac:dyDescent="0.2">
      <c r="A1053" s="33"/>
      <c r="B1053" s="5">
        <v>5521</v>
      </c>
      <c r="C1053" s="49" t="s">
        <v>294</v>
      </c>
      <c r="D1053" s="101">
        <v>500</v>
      </c>
      <c r="E1053" s="124">
        <v>342.78</v>
      </c>
      <c r="F1053" s="168">
        <f t="shared" si="33"/>
        <v>157.22000000000003</v>
      </c>
      <c r="G1053" s="165">
        <f t="shared" si="32"/>
        <v>0.68555999999999995</v>
      </c>
    </row>
    <row r="1054" spans="1:7" s="6" customFormat="1" x14ac:dyDescent="0.2">
      <c r="A1054" s="33" t="s">
        <v>291</v>
      </c>
      <c r="B1054" s="7" t="s">
        <v>298</v>
      </c>
      <c r="C1054" s="72"/>
      <c r="D1054" s="100">
        <f>SUM(D1055+D1059)</f>
        <v>18203</v>
      </c>
      <c r="E1054" s="142">
        <f>SUM(E1055+E1059)</f>
        <v>16275.3</v>
      </c>
      <c r="F1054" s="163">
        <f t="shared" si="33"/>
        <v>1927.7000000000007</v>
      </c>
      <c r="G1054" s="179">
        <f t="shared" si="32"/>
        <v>0.894099873647201</v>
      </c>
    </row>
    <row r="1055" spans="1:7" s="6" customFormat="1" x14ac:dyDescent="0.2">
      <c r="A1055" s="33"/>
      <c r="B1055" s="7">
        <v>50</v>
      </c>
      <c r="C1055" s="50" t="s">
        <v>23</v>
      </c>
      <c r="D1055" s="100">
        <f>SUM(D1056+D1058)</f>
        <v>13089</v>
      </c>
      <c r="E1055" s="142">
        <f>SUM(E1056+E1058)</f>
        <v>12045.57</v>
      </c>
      <c r="F1055" s="163">
        <f t="shared" si="33"/>
        <v>1043.4300000000003</v>
      </c>
      <c r="G1055" s="179">
        <f t="shared" si="32"/>
        <v>0.92028191611276644</v>
      </c>
    </row>
    <row r="1056" spans="1:7" s="6" customFormat="1" x14ac:dyDescent="0.2">
      <c r="A1056" s="33"/>
      <c r="B1056" s="5">
        <v>500</v>
      </c>
      <c r="C1056" s="49" t="s">
        <v>228</v>
      </c>
      <c r="D1056" s="101">
        <f>SUM(D1057)</f>
        <v>9768</v>
      </c>
      <c r="E1056" s="161">
        <f>SUM(E1057)</f>
        <v>9001.2099999999991</v>
      </c>
      <c r="F1056" s="168">
        <f t="shared" si="33"/>
        <v>766.79000000000087</v>
      </c>
      <c r="G1056" s="165">
        <f t="shared" si="32"/>
        <v>0.92149979524979519</v>
      </c>
    </row>
    <row r="1057" spans="1:7" s="6" customFormat="1" x14ac:dyDescent="0.2">
      <c r="A1057" s="33"/>
      <c r="B1057" s="5">
        <v>5002</v>
      </c>
      <c r="C1057" s="49" t="s">
        <v>236</v>
      </c>
      <c r="D1057" s="101">
        <v>9768</v>
      </c>
      <c r="E1057" s="124">
        <v>9001.2099999999991</v>
      </c>
      <c r="F1057" s="168">
        <f t="shared" si="33"/>
        <v>766.79000000000087</v>
      </c>
      <c r="G1057" s="165">
        <f t="shared" si="32"/>
        <v>0.92149979524979519</v>
      </c>
    </row>
    <row r="1058" spans="1:7" s="6" customFormat="1" x14ac:dyDescent="0.2">
      <c r="A1058" s="33"/>
      <c r="B1058" s="5">
        <v>506</v>
      </c>
      <c r="C1058" s="49" t="s">
        <v>229</v>
      </c>
      <c r="D1058" s="101">
        <v>3321</v>
      </c>
      <c r="E1058" s="124">
        <v>3044.36</v>
      </c>
      <c r="F1058" s="168">
        <f t="shared" si="33"/>
        <v>276.63999999999987</v>
      </c>
      <c r="G1058" s="165">
        <f t="shared" si="32"/>
        <v>0.91669978922011441</v>
      </c>
    </row>
    <row r="1059" spans="1:7" s="6" customFormat="1" x14ac:dyDescent="0.2">
      <c r="A1059" s="33"/>
      <c r="B1059" s="7">
        <v>55</v>
      </c>
      <c r="C1059" s="50" t="s">
        <v>24</v>
      </c>
      <c r="D1059" s="100">
        <f>SUM(D1060:D1064)</f>
        <v>5114</v>
      </c>
      <c r="E1059" s="142">
        <f>SUM(E1060:E1064)</f>
        <v>4229.7300000000005</v>
      </c>
      <c r="F1059" s="163">
        <f t="shared" si="33"/>
        <v>884.26999999999953</v>
      </c>
      <c r="G1059" s="179">
        <f t="shared" si="32"/>
        <v>0.82708838482596803</v>
      </c>
    </row>
    <row r="1060" spans="1:7" s="6" customFormat="1" x14ac:dyDescent="0.2">
      <c r="A1060" s="33"/>
      <c r="B1060" s="5">
        <v>5521</v>
      </c>
      <c r="C1060" s="49" t="s">
        <v>292</v>
      </c>
      <c r="D1060" s="101">
        <v>3014</v>
      </c>
      <c r="E1060" s="124">
        <v>2291.3000000000002</v>
      </c>
      <c r="F1060" s="168">
        <f t="shared" si="33"/>
        <v>722.69999999999982</v>
      </c>
      <c r="G1060" s="165">
        <f t="shared" si="32"/>
        <v>0.76021897810218986</v>
      </c>
    </row>
    <row r="1061" spans="1:7" s="6" customFormat="1" x14ac:dyDescent="0.2">
      <c r="A1061" s="33"/>
      <c r="B1061" s="5">
        <v>5521</v>
      </c>
      <c r="C1061" s="49" t="s">
        <v>294</v>
      </c>
      <c r="D1061" s="101">
        <v>500</v>
      </c>
      <c r="E1061" s="124">
        <v>342</v>
      </c>
      <c r="F1061" s="168">
        <f t="shared" si="33"/>
        <v>158</v>
      </c>
      <c r="G1061" s="165">
        <f t="shared" si="32"/>
        <v>0.68400000000000005</v>
      </c>
    </row>
    <row r="1062" spans="1:7" s="6" customFormat="1" x14ac:dyDescent="0.2">
      <c r="A1062" s="33"/>
      <c r="B1062" s="5">
        <v>5521</v>
      </c>
      <c r="C1062" s="49" t="s">
        <v>346</v>
      </c>
      <c r="D1062" s="101">
        <v>300</v>
      </c>
      <c r="E1062" s="124">
        <v>199.09</v>
      </c>
      <c r="F1062" s="168">
        <f t="shared" si="33"/>
        <v>100.91</v>
      </c>
      <c r="G1062" s="165">
        <f t="shared" si="32"/>
        <v>0.6636333333333333</v>
      </c>
    </row>
    <row r="1063" spans="1:7" s="6" customFormat="1" x14ac:dyDescent="0.2">
      <c r="A1063" s="33"/>
      <c r="B1063" s="5">
        <v>5521</v>
      </c>
      <c r="C1063" s="49" t="s">
        <v>299</v>
      </c>
      <c r="D1063" s="101">
        <v>963</v>
      </c>
      <c r="E1063" s="124">
        <v>833.94</v>
      </c>
      <c r="F1063" s="168">
        <f t="shared" si="33"/>
        <v>129.05999999999995</v>
      </c>
      <c r="G1063" s="165">
        <f t="shared" si="32"/>
        <v>0.86598130841121501</v>
      </c>
    </row>
    <row r="1064" spans="1:7" s="6" customFormat="1" x14ac:dyDescent="0.2">
      <c r="A1064" s="33"/>
      <c r="B1064" s="5">
        <v>5521</v>
      </c>
      <c r="C1064" s="49" t="s">
        <v>300</v>
      </c>
      <c r="D1064" s="101">
        <v>337</v>
      </c>
      <c r="E1064" s="124">
        <v>563.4</v>
      </c>
      <c r="F1064" s="168">
        <f t="shared" si="33"/>
        <v>-226.39999999999998</v>
      </c>
      <c r="G1064" s="165">
        <f t="shared" si="32"/>
        <v>1.6718100890207714</v>
      </c>
    </row>
    <row r="1065" spans="1:7" s="6" customFormat="1" x14ac:dyDescent="0.2">
      <c r="A1065" s="33" t="s">
        <v>291</v>
      </c>
      <c r="B1065" s="7" t="s">
        <v>301</v>
      </c>
      <c r="C1065" s="72"/>
      <c r="D1065" s="100">
        <f>SUM(D1066+D1070)</f>
        <v>21845</v>
      </c>
      <c r="E1065" s="142">
        <f>SUM(E1066+E1070)</f>
        <v>17260.25</v>
      </c>
      <c r="F1065" s="163">
        <f t="shared" si="33"/>
        <v>4584.75</v>
      </c>
      <c r="G1065" s="179">
        <f t="shared" si="32"/>
        <v>0.79012359807736321</v>
      </c>
    </row>
    <row r="1066" spans="1:7" s="6" customFormat="1" x14ac:dyDescent="0.2">
      <c r="A1066" s="33"/>
      <c r="B1066" s="7">
        <v>50</v>
      </c>
      <c r="C1066" s="50" t="s">
        <v>23</v>
      </c>
      <c r="D1066" s="100">
        <f>SUM(D1067+D1069)</f>
        <v>13073</v>
      </c>
      <c r="E1066" s="142">
        <f>SUM(E1067+E1069)</f>
        <v>10534.05</v>
      </c>
      <c r="F1066" s="163">
        <f t="shared" si="33"/>
        <v>2538.9500000000007</v>
      </c>
      <c r="G1066" s="179">
        <f t="shared" si="32"/>
        <v>0.80578673602080619</v>
      </c>
    </row>
    <row r="1067" spans="1:7" s="6" customFormat="1" x14ac:dyDescent="0.2">
      <c r="A1067" s="33"/>
      <c r="B1067" s="5">
        <v>500</v>
      </c>
      <c r="C1067" s="49" t="s">
        <v>228</v>
      </c>
      <c r="D1067" s="101">
        <f>SUM(D1068)</f>
        <v>9756</v>
      </c>
      <c r="E1067" s="161">
        <f>SUM(E1068)</f>
        <v>7610.8</v>
      </c>
      <c r="F1067" s="168">
        <f t="shared" si="33"/>
        <v>2145.1999999999998</v>
      </c>
      <c r="G1067" s="165">
        <f t="shared" si="32"/>
        <v>0.78011480114801146</v>
      </c>
    </row>
    <row r="1068" spans="1:7" s="6" customFormat="1" x14ac:dyDescent="0.2">
      <c r="A1068" s="33"/>
      <c r="B1068" s="5">
        <v>5002</v>
      </c>
      <c r="C1068" s="49" t="s">
        <v>236</v>
      </c>
      <c r="D1068" s="101">
        <v>9756</v>
      </c>
      <c r="E1068" s="124">
        <v>7610.8</v>
      </c>
      <c r="F1068" s="168">
        <f t="shared" si="33"/>
        <v>2145.1999999999998</v>
      </c>
      <c r="G1068" s="165">
        <f t="shared" si="32"/>
        <v>0.78011480114801146</v>
      </c>
    </row>
    <row r="1069" spans="1:7" s="6" customFormat="1" x14ac:dyDescent="0.2">
      <c r="A1069" s="33"/>
      <c r="B1069" s="5">
        <v>506</v>
      </c>
      <c r="C1069" s="49" t="s">
        <v>229</v>
      </c>
      <c r="D1069" s="101">
        <v>3317</v>
      </c>
      <c r="E1069" s="124">
        <v>2923.25</v>
      </c>
      <c r="F1069" s="168">
        <f t="shared" si="33"/>
        <v>393.75</v>
      </c>
      <c r="G1069" s="165">
        <f t="shared" si="32"/>
        <v>0.88129333735302984</v>
      </c>
    </row>
    <row r="1070" spans="1:7" s="6" customFormat="1" x14ac:dyDescent="0.2">
      <c r="A1070" s="33"/>
      <c r="B1070" s="7">
        <v>55</v>
      </c>
      <c r="C1070" s="50" t="s">
        <v>24</v>
      </c>
      <c r="D1070" s="100">
        <f>SUM(D1071:D1073)</f>
        <v>8772</v>
      </c>
      <c r="E1070" s="142">
        <f>SUM(E1071:E1073)</f>
        <v>6726.2</v>
      </c>
      <c r="F1070" s="163">
        <f t="shared" si="33"/>
        <v>2045.8000000000002</v>
      </c>
      <c r="G1070" s="179">
        <f t="shared" si="32"/>
        <v>0.76678066575467396</v>
      </c>
    </row>
    <row r="1071" spans="1:7" s="6" customFormat="1" x14ac:dyDescent="0.2">
      <c r="A1071" s="33"/>
      <c r="B1071" s="5">
        <v>5521</v>
      </c>
      <c r="C1071" s="49" t="s">
        <v>292</v>
      </c>
      <c r="D1071" s="101">
        <v>7946</v>
      </c>
      <c r="E1071" s="124">
        <v>5784.58</v>
      </c>
      <c r="F1071" s="168">
        <f t="shared" si="33"/>
        <v>2161.42</v>
      </c>
      <c r="G1071" s="165">
        <f t="shared" si="32"/>
        <v>0.72798640825572614</v>
      </c>
    </row>
    <row r="1072" spans="1:7" s="6" customFormat="1" x14ac:dyDescent="0.2">
      <c r="A1072" s="33"/>
      <c r="B1072" s="5">
        <v>5521</v>
      </c>
      <c r="C1072" s="49" t="s">
        <v>294</v>
      </c>
      <c r="D1072" s="101">
        <v>400</v>
      </c>
      <c r="E1072" s="124">
        <v>427.4</v>
      </c>
      <c r="F1072" s="168">
        <f t="shared" si="33"/>
        <v>-27.399999999999977</v>
      </c>
      <c r="G1072" s="165">
        <f t="shared" si="32"/>
        <v>1.0685</v>
      </c>
    </row>
    <row r="1073" spans="1:7" s="6" customFormat="1" x14ac:dyDescent="0.2">
      <c r="A1073" s="33"/>
      <c r="B1073" s="5">
        <v>5521</v>
      </c>
      <c r="C1073" s="49" t="s">
        <v>299</v>
      </c>
      <c r="D1073" s="101">
        <v>426</v>
      </c>
      <c r="E1073" s="124">
        <v>514.22</v>
      </c>
      <c r="F1073" s="168">
        <f t="shared" si="33"/>
        <v>-88.220000000000027</v>
      </c>
      <c r="G1073" s="165">
        <f t="shared" si="32"/>
        <v>1.2070892018779342</v>
      </c>
    </row>
    <row r="1074" spans="1:7" s="6" customFormat="1" x14ac:dyDescent="0.2">
      <c r="A1074" s="33" t="s">
        <v>291</v>
      </c>
      <c r="B1074" s="7" t="s">
        <v>302</v>
      </c>
      <c r="C1074" s="72"/>
      <c r="D1074" s="100">
        <f>SUM(D1075)</f>
        <v>89911</v>
      </c>
      <c r="E1074" s="142">
        <f>SUM(E1075)</f>
        <v>79133.430000000008</v>
      </c>
      <c r="F1074" s="163">
        <f t="shared" si="33"/>
        <v>10777.569999999992</v>
      </c>
      <c r="G1074" s="179">
        <f t="shared" si="32"/>
        <v>0.88013068478829071</v>
      </c>
    </row>
    <row r="1075" spans="1:7" s="6" customFormat="1" x14ac:dyDescent="0.2">
      <c r="A1075" s="33"/>
      <c r="B1075" s="7">
        <v>55</v>
      </c>
      <c r="C1075" s="50" t="s">
        <v>24</v>
      </c>
      <c r="D1075" s="100">
        <f>SUM(D1076:D1077)</f>
        <v>89911</v>
      </c>
      <c r="E1075" s="142">
        <f>SUM(E1076:E1077)</f>
        <v>79133.430000000008</v>
      </c>
      <c r="F1075" s="163">
        <f t="shared" si="33"/>
        <v>10777.569999999992</v>
      </c>
      <c r="G1075" s="179">
        <f t="shared" si="32"/>
        <v>0.88013068478829071</v>
      </c>
    </row>
    <row r="1076" spans="1:7" s="6" customFormat="1" x14ac:dyDescent="0.2">
      <c r="A1076" s="33"/>
      <c r="B1076" s="5">
        <v>5521</v>
      </c>
      <c r="C1076" s="49" t="s">
        <v>292</v>
      </c>
      <c r="D1076" s="101">
        <v>86311</v>
      </c>
      <c r="E1076" s="124">
        <v>76463.08</v>
      </c>
      <c r="F1076" s="168">
        <f t="shared" si="33"/>
        <v>9847.9199999999983</v>
      </c>
      <c r="G1076" s="165">
        <f t="shared" si="32"/>
        <v>0.88590191285004227</v>
      </c>
    </row>
    <row r="1077" spans="1:7" s="6" customFormat="1" x14ac:dyDescent="0.2">
      <c r="A1077" s="33"/>
      <c r="B1077" s="5">
        <v>5521</v>
      </c>
      <c r="C1077" s="49" t="s">
        <v>299</v>
      </c>
      <c r="D1077" s="101">
        <v>3600</v>
      </c>
      <c r="E1077" s="124">
        <v>2670.35</v>
      </c>
      <c r="F1077" s="168">
        <f t="shared" si="33"/>
        <v>929.65000000000009</v>
      </c>
      <c r="G1077" s="165">
        <f t="shared" si="32"/>
        <v>0.74176388888888889</v>
      </c>
    </row>
    <row r="1078" spans="1:7" s="6" customFormat="1" x14ac:dyDescent="0.2">
      <c r="A1078" s="33" t="s">
        <v>458</v>
      </c>
      <c r="B1078" s="7" t="s">
        <v>459</v>
      </c>
      <c r="C1078" s="72"/>
      <c r="D1078" s="91">
        <f>SUM(D1079+D1086+D1090)</f>
        <v>3747</v>
      </c>
      <c r="E1078" s="126">
        <f>SUM(E1079+E1086+E1090)</f>
        <v>3016.6</v>
      </c>
      <c r="F1078" s="163">
        <f t="shared" si="33"/>
        <v>730.40000000000009</v>
      </c>
      <c r="G1078" s="179">
        <f t="shared" si="32"/>
        <v>0.80507072324526285</v>
      </c>
    </row>
    <row r="1079" spans="1:7" s="6" customFormat="1" x14ac:dyDescent="0.2">
      <c r="A1079" s="33"/>
      <c r="B1079" s="7">
        <v>55</v>
      </c>
      <c r="C1079" s="50" t="s">
        <v>24</v>
      </c>
      <c r="D1079" s="91">
        <f t="shared" ref="D1079:E1079" si="34">SUM(D1080)</f>
        <v>2845</v>
      </c>
      <c r="E1079" s="126">
        <f t="shared" si="34"/>
        <v>2114.6</v>
      </c>
      <c r="F1079" s="163">
        <f t="shared" si="33"/>
        <v>730.40000000000009</v>
      </c>
      <c r="G1079" s="179">
        <f t="shared" si="32"/>
        <v>0.74326889279437602</v>
      </c>
    </row>
    <row r="1080" spans="1:7" s="6" customFormat="1" x14ac:dyDescent="0.2">
      <c r="A1080" s="33"/>
      <c r="B1080" s="5">
        <v>5525</v>
      </c>
      <c r="C1080" s="49" t="s">
        <v>46</v>
      </c>
      <c r="D1080" s="92">
        <f>SUM(D1081:D1085)</f>
        <v>2845</v>
      </c>
      <c r="E1080" s="124">
        <f>SUM(E1081:E1085)</f>
        <v>2114.6</v>
      </c>
      <c r="F1080" s="168">
        <f t="shared" si="33"/>
        <v>730.40000000000009</v>
      </c>
      <c r="G1080" s="165">
        <f t="shared" si="32"/>
        <v>0.74326889279437602</v>
      </c>
    </row>
    <row r="1081" spans="1:7" s="6" customFormat="1" ht="38.25" x14ac:dyDescent="0.2">
      <c r="A1081" s="33"/>
      <c r="B1081" s="160" t="s">
        <v>491</v>
      </c>
      <c r="C1081" s="65" t="s">
        <v>460</v>
      </c>
      <c r="D1081" s="101">
        <v>275</v>
      </c>
      <c r="E1081" s="124">
        <v>275</v>
      </c>
      <c r="F1081" s="168">
        <f t="shared" si="33"/>
        <v>0</v>
      </c>
      <c r="G1081" s="165">
        <f t="shared" si="32"/>
        <v>1</v>
      </c>
    </row>
    <row r="1082" spans="1:7" s="6" customFormat="1" ht="38.25" x14ac:dyDescent="0.2">
      <c r="A1082" s="33"/>
      <c r="B1082" s="5" t="s">
        <v>509</v>
      </c>
      <c r="C1082" s="65" t="s">
        <v>510</v>
      </c>
      <c r="D1082" s="101">
        <v>70</v>
      </c>
      <c r="E1082" s="124">
        <v>70</v>
      </c>
      <c r="F1082" s="168">
        <f t="shared" si="33"/>
        <v>0</v>
      </c>
      <c r="G1082" s="165">
        <f t="shared" si="32"/>
        <v>1</v>
      </c>
    </row>
    <row r="1083" spans="1:7" s="6" customFormat="1" ht="38.25" x14ac:dyDescent="0.2">
      <c r="A1083" s="33"/>
      <c r="B1083" s="5" t="s">
        <v>511</v>
      </c>
      <c r="C1083" s="65" t="s">
        <v>512</v>
      </c>
      <c r="D1083" s="101">
        <v>500</v>
      </c>
      <c r="E1083" s="124">
        <v>500</v>
      </c>
      <c r="F1083" s="168">
        <f t="shared" si="33"/>
        <v>0</v>
      </c>
      <c r="G1083" s="165">
        <f t="shared" si="32"/>
        <v>1</v>
      </c>
    </row>
    <row r="1084" spans="1:7" s="6" customFormat="1" ht="38.25" x14ac:dyDescent="0.2">
      <c r="A1084" s="33"/>
      <c r="B1084" s="5"/>
      <c r="C1084" s="65" t="s">
        <v>513</v>
      </c>
      <c r="D1084" s="101">
        <v>500</v>
      </c>
      <c r="E1084" s="124">
        <v>400</v>
      </c>
      <c r="F1084" s="168">
        <f t="shared" si="33"/>
        <v>100</v>
      </c>
      <c r="G1084" s="165">
        <f t="shared" si="32"/>
        <v>0.8</v>
      </c>
    </row>
    <row r="1085" spans="1:7" s="6" customFormat="1" ht="25.5" x14ac:dyDescent="0.2">
      <c r="A1085" s="33"/>
      <c r="B1085" s="5" t="s">
        <v>598</v>
      </c>
      <c r="C1085" s="65" t="s">
        <v>599</v>
      </c>
      <c r="D1085" s="101">
        <v>1500</v>
      </c>
      <c r="E1085" s="124">
        <v>869.6</v>
      </c>
      <c r="F1085" s="168">
        <f t="shared" si="33"/>
        <v>630.4</v>
      </c>
      <c r="G1085" s="165">
        <f t="shared" si="32"/>
        <v>0.57973333333333332</v>
      </c>
    </row>
    <row r="1086" spans="1:7" s="6" customFormat="1" x14ac:dyDescent="0.2">
      <c r="A1086" s="33"/>
      <c r="B1086" s="7">
        <v>50</v>
      </c>
      <c r="C1086" s="50" t="s">
        <v>23</v>
      </c>
      <c r="D1086" s="91">
        <f>SUM(D1087+D1089)</f>
        <v>128</v>
      </c>
      <c r="E1086" s="126">
        <f>SUM(E1087+E1089)</f>
        <v>128</v>
      </c>
      <c r="F1086" s="163">
        <f t="shared" si="33"/>
        <v>0</v>
      </c>
      <c r="G1086" s="165">
        <f t="shared" si="32"/>
        <v>1</v>
      </c>
    </row>
    <row r="1087" spans="1:7" s="6" customFormat="1" x14ac:dyDescent="0.2">
      <c r="A1087" s="33"/>
      <c r="B1087" s="5">
        <v>500</v>
      </c>
      <c r="C1087" s="49" t="s">
        <v>228</v>
      </c>
      <c r="D1087" s="92">
        <f>SUM(D1088)</f>
        <v>96</v>
      </c>
      <c r="E1087" s="124">
        <f>SUM(E1088)</f>
        <v>95.52</v>
      </c>
      <c r="F1087" s="168">
        <f t="shared" si="33"/>
        <v>0.48000000000000398</v>
      </c>
      <c r="G1087" s="165">
        <f t="shared" si="32"/>
        <v>0.995</v>
      </c>
    </row>
    <row r="1088" spans="1:7" s="6" customFormat="1" x14ac:dyDescent="0.2">
      <c r="A1088" s="33"/>
      <c r="B1088" s="5">
        <v>5005</v>
      </c>
      <c r="C1088" s="49" t="s">
        <v>282</v>
      </c>
      <c r="D1088" s="101">
        <v>96</v>
      </c>
      <c r="E1088" s="124">
        <v>95.52</v>
      </c>
      <c r="F1088" s="168">
        <f t="shared" si="33"/>
        <v>0.48000000000000398</v>
      </c>
      <c r="G1088" s="165">
        <f t="shared" si="32"/>
        <v>0.995</v>
      </c>
    </row>
    <row r="1089" spans="1:7" s="6" customFormat="1" x14ac:dyDescent="0.2">
      <c r="A1089" s="33"/>
      <c r="B1089" s="5">
        <v>506</v>
      </c>
      <c r="C1089" s="49" t="s">
        <v>229</v>
      </c>
      <c r="D1089" s="101">
        <v>32</v>
      </c>
      <c r="E1089" s="124">
        <v>32.479999999999997</v>
      </c>
      <c r="F1089" s="168">
        <f t="shared" si="33"/>
        <v>-0.47999999999999687</v>
      </c>
      <c r="G1089" s="165">
        <f t="shared" si="32"/>
        <v>1.0149999999999999</v>
      </c>
    </row>
    <row r="1090" spans="1:7" s="6" customFormat="1" x14ac:dyDescent="0.2">
      <c r="A1090" s="33"/>
      <c r="B1090" s="22">
        <v>55</v>
      </c>
      <c r="C1090" s="51" t="s">
        <v>24</v>
      </c>
      <c r="D1090" s="91">
        <f>SUM(D1091:D1092)</f>
        <v>774</v>
      </c>
      <c r="E1090" s="126">
        <f>SUM(E1091:E1092)</f>
        <v>774</v>
      </c>
      <c r="F1090" s="163">
        <f t="shared" si="33"/>
        <v>0</v>
      </c>
      <c r="G1090" s="165">
        <f t="shared" si="32"/>
        <v>1</v>
      </c>
    </row>
    <row r="1091" spans="1:7" s="6" customFormat="1" x14ac:dyDescent="0.2">
      <c r="A1091" s="33"/>
      <c r="B1091" s="5">
        <v>5503</v>
      </c>
      <c r="C1091" s="49" t="s">
        <v>26</v>
      </c>
      <c r="D1091" s="101">
        <v>15</v>
      </c>
      <c r="E1091" s="124">
        <v>14.93</v>
      </c>
      <c r="F1091" s="168">
        <f t="shared" si="33"/>
        <v>7.0000000000000284E-2</v>
      </c>
      <c r="G1091" s="165">
        <f t="shared" si="32"/>
        <v>0.99533333333333329</v>
      </c>
    </row>
    <row r="1092" spans="1:7" s="6" customFormat="1" x14ac:dyDescent="0.2">
      <c r="A1092" s="33"/>
      <c r="B1092" s="5">
        <v>5525</v>
      </c>
      <c r="C1092" s="49" t="s">
        <v>46</v>
      </c>
      <c r="D1092" s="101">
        <v>759</v>
      </c>
      <c r="E1092" s="124">
        <v>759.07</v>
      </c>
      <c r="F1092" s="168">
        <f t="shared" si="33"/>
        <v>-7.0000000000050022E-2</v>
      </c>
      <c r="G1092" s="165">
        <f t="shared" si="32"/>
        <v>1.0000922266139658</v>
      </c>
    </row>
    <row r="1093" spans="1:7" s="6" customFormat="1" ht="51" x14ac:dyDescent="0.2">
      <c r="A1093" s="33"/>
      <c r="B1093" s="5">
        <v>3</v>
      </c>
      <c r="C1093" s="65" t="s">
        <v>542</v>
      </c>
      <c r="D1093" s="101">
        <f>SUM(D1086+D1090)</f>
        <v>902</v>
      </c>
      <c r="E1093" s="161">
        <f>SUM(E1086+E1090)</f>
        <v>902</v>
      </c>
      <c r="F1093" s="168">
        <f t="shared" si="33"/>
        <v>0</v>
      </c>
      <c r="G1093" s="165">
        <f t="shared" ref="G1093:G1176" si="35">SUM(E1093/D1093)</f>
        <v>1</v>
      </c>
    </row>
    <row r="1094" spans="1:7" s="6" customFormat="1" x14ac:dyDescent="0.2">
      <c r="A1094" s="33" t="s">
        <v>83</v>
      </c>
      <c r="B1094" s="14" t="s">
        <v>450</v>
      </c>
      <c r="C1094" s="74"/>
      <c r="D1094" s="88">
        <f>SUM(D1095+D1097)</f>
        <v>5200</v>
      </c>
      <c r="E1094" s="139">
        <f>SUM(E1095+E1097)</f>
        <v>4465.17</v>
      </c>
      <c r="F1094" s="163">
        <f t="shared" si="33"/>
        <v>734.82999999999993</v>
      </c>
      <c r="G1094" s="179">
        <f t="shared" si="35"/>
        <v>0.85868653846153853</v>
      </c>
    </row>
    <row r="1095" spans="1:7" s="6" customFormat="1" ht="25.5" x14ac:dyDescent="0.2">
      <c r="A1095" s="33"/>
      <c r="B1095" s="21">
        <v>413</v>
      </c>
      <c r="C1095" s="69" t="s">
        <v>151</v>
      </c>
      <c r="D1095" s="98">
        <f>SUM(D1096)</f>
        <v>4000</v>
      </c>
      <c r="E1095" s="143">
        <f>SUM(E1096)</f>
        <v>3920</v>
      </c>
      <c r="F1095" s="163">
        <f t="shared" si="33"/>
        <v>80</v>
      </c>
      <c r="G1095" s="179">
        <f t="shared" si="35"/>
        <v>0.98</v>
      </c>
    </row>
    <row r="1096" spans="1:7" s="6" customFormat="1" x14ac:dyDescent="0.2">
      <c r="A1096" s="33"/>
      <c r="B1096" s="19">
        <v>4134</v>
      </c>
      <c r="C1096" s="67" t="s">
        <v>259</v>
      </c>
      <c r="D1096" s="99">
        <v>4000</v>
      </c>
      <c r="E1096" s="124">
        <v>3920</v>
      </c>
      <c r="F1096" s="168">
        <f t="shared" si="33"/>
        <v>80</v>
      </c>
      <c r="G1096" s="165">
        <f t="shared" si="35"/>
        <v>0.98</v>
      </c>
    </row>
    <row r="1097" spans="1:7" s="6" customFormat="1" x14ac:dyDescent="0.2">
      <c r="A1097" s="33"/>
      <c r="B1097" s="22">
        <v>55</v>
      </c>
      <c r="C1097" s="51" t="s">
        <v>24</v>
      </c>
      <c r="D1097" s="100">
        <f>SUM(D1098)</f>
        <v>1200</v>
      </c>
      <c r="E1097" s="142">
        <f>SUM(E1098)</f>
        <v>545.17000000000007</v>
      </c>
      <c r="F1097" s="163">
        <f t="shared" si="33"/>
        <v>654.82999999999993</v>
      </c>
      <c r="G1097" s="179">
        <f t="shared" si="35"/>
        <v>0.45430833333333337</v>
      </c>
    </row>
    <row r="1098" spans="1:7" s="6" customFormat="1" x14ac:dyDescent="0.2">
      <c r="A1098" s="33"/>
      <c r="B1098" s="5">
        <v>5525</v>
      </c>
      <c r="C1098" s="49" t="s">
        <v>46</v>
      </c>
      <c r="D1098" s="101">
        <f>SUM(D1099:D1101)</f>
        <v>1200</v>
      </c>
      <c r="E1098" s="161">
        <f>SUM(E1099:E1101)</f>
        <v>545.17000000000007</v>
      </c>
      <c r="F1098" s="168">
        <f t="shared" si="33"/>
        <v>654.82999999999993</v>
      </c>
      <c r="G1098" s="165">
        <f t="shared" si="35"/>
        <v>0.45430833333333337</v>
      </c>
    </row>
    <row r="1099" spans="1:7" s="6" customFormat="1" x14ac:dyDescent="0.2">
      <c r="A1099" s="33"/>
      <c r="B1099" s="22"/>
      <c r="C1099" s="67" t="s">
        <v>2</v>
      </c>
      <c r="D1099" s="101">
        <v>900</v>
      </c>
      <c r="E1099" s="124">
        <v>465.6</v>
      </c>
      <c r="F1099" s="168">
        <f t="shared" si="33"/>
        <v>434.4</v>
      </c>
      <c r="G1099" s="165">
        <f t="shared" si="35"/>
        <v>0.51733333333333331</v>
      </c>
    </row>
    <row r="1100" spans="1:7" s="6" customFormat="1" x14ac:dyDescent="0.2">
      <c r="A1100" s="33"/>
      <c r="B1100" s="22"/>
      <c r="C1100" s="67" t="s">
        <v>453</v>
      </c>
      <c r="D1100" s="101">
        <v>300</v>
      </c>
      <c r="E1100" s="124">
        <v>0</v>
      </c>
      <c r="F1100" s="168">
        <f t="shared" si="33"/>
        <v>300</v>
      </c>
      <c r="G1100" s="165">
        <f t="shared" si="35"/>
        <v>0</v>
      </c>
    </row>
    <row r="1101" spans="1:7" s="6" customFormat="1" ht="26.25" thickBot="1" x14ac:dyDescent="0.25">
      <c r="A1101" s="33"/>
      <c r="B1101" s="22"/>
      <c r="C1101" s="214" t="s">
        <v>543</v>
      </c>
      <c r="D1101" s="101">
        <v>0</v>
      </c>
      <c r="E1101" s="124">
        <v>79.569999999999993</v>
      </c>
      <c r="F1101" s="168">
        <f t="shared" si="33"/>
        <v>-79.569999999999993</v>
      </c>
      <c r="G1101" s="165"/>
    </row>
    <row r="1102" spans="1:7" ht="13.5" thickBot="1" x14ac:dyDescent="0.25">
      <c r="A1102" s="44" t="s">
        <v>84</v>
      </c>
      <c r="B1102" s="4" t="s">
        <v>182</v>
      </c>
      <c r="C1102" s="183"/>
      <c r="D1102" s="112">
        <f>SUM(D1103+D1112+D1127+D1142+D1185+D1190+D1194+D1205)</f>
        <v>506877</v>
      </c>
      <c r="E1102" s="138">
        <f>SUM(E1103+E1112+E1127+E1142+E1185+E1190+E1194+E1205)</f>
        <v>411941.16000000003</v>
      </c>
      <c r="F1102" s="177">
        <f t="shared" si="33"/>
        <v>94935.839999999967</v>
      </c>
      <c r="G1102" s="175">
        <f t="shared" si="35"/>
        <v>0.81270438390378741</v>
      </c>
    </row>
    <row r="1103" spans="1:7" s="6" customFormat="1" x14ac:dyDescent="0.2">
      <c r="A1103" s="193" t="s">
        <v>100</v>
      </c>
      <c r="B1103" s="194" t="s">
        <v>183</v>
      </c>
      <c r="C1103" s="199"/>
      <c r="D1103" s="224">
        <f>SUM(D1104+D1107+D1110)</f>
        <v>62191</v>
      </c>
      <c r="E1103" s="201">
        <f>SUM(E1104+E1107+E1110)</f>
        <v>55099.510000000009</v>
      </c>
      <c r="F1103" s="202">
        <f t="shared" si="33"/>
        <v>7091.4899999999907</v>
      </c>
      <c r="G1103" s="203">
        <f t="shared" si="35"/>
        <v>0.88597240758309093</v>
      </c>
    </row>
    <row r="1104" spans="1:7" s="6" customFormat="1" ht="25.5" x14ac:dyDescent="0.2">
      <c r="A1104" s="33"/>
      <c r="B1104" s="21">
        <v>413</v>
      </c>
      <c r="C1104" s="69" t="s">
        <v>151</v>
      </c>
      <c r="D1104" s="222">
        <f>SUM(D1105:D1106)</f>
        <v>55791</v>
      </c>
      <c r="E1104" s="143">
        <f>SUM(E1105:E1106)</f>
        <v>49843.060000000005</v>
      </c>
      <c r="F1104" s="163">
        <f t="shared" si="33"/>
        <v>5947.9399999999951</v>
      </c>
      <c r="G1104" s="179">
        <f t="shared" si="35"/>
        <v>0.89338889785090791</v>
      </c>
    </row>
    <row r="1105" spans="1:7" x14ac:dyDescent="0.2">
      <c r="A1105" s="35"/>
      <c r="B1105" s="19">
        <v>4133</v>
      </c>
      <c r="C1105" s="67" t="s">
        <v>101</v>
      </c>
      <c r="D1105" s="223">
        <v>36736</v>
      </c>
      <c r="E1105" s="124">
        <v>33054.480000000003</v>
      </c>
      <c r="F1105" s="168">
        <f t="shared" si="33"/>
        <v>3681.5199999999968</v>
      </c>
      <c r="G1105" s="165">
        <f t="shared" si="35"/>
        <v>0.89978440766550527</v>
      </c>
    </row>
    <row r="1106" spans="1:7" x14ac:dyDescent="0.2">
      <c r="A1106" s="35"/>
      <c r="B1106" s="19">
        <v>4137</v>
      </c>
      <c r="C1106" s="67" t="s">
        <v>13</v>
      </c>
      <c r="D1106" s="223">
        <v>19055</v>
      </c>
      <c r="E1106" s="124">
        <v>16788.580000000002</v>
      </c>
      <c r="F1106" s="168">
        <f t="shared" si="33"/>
        <v>2266.4199999999983</v>
      </c>
      <c r="G1106" s="165">
        <f t="shared" si="35"/>
        <v>0.88105903962214649</v>
      </c>
    </row>
    <row r="1107" spans="1:7" s="6" customFormat="1" x14ac:dyDescent="0.2">
      <c r="A1107" s="33"/>
      <c r="B1107" s="22">
        <v>55</v>
      </c>
      <c r="C1107" s="51" t="s">
        <v>24</v>
      </c>
      <c r="D1107" s="217">
        <f>SUM(D1108:D1109)</f>
        <v>6400</v>
      </c>
      <c r="E1107" s="142">
        <f>SUM(E1108:E1109)</f>
        <v>5226.4500000000007</v>
      </c>
      <c r="F1107" s="163">
        <f t="shared" si="33"/>
        <v>1173.5499999999993</v>
      </c>
      <c r="G1107" s="179">
        <f t="shared" si="35"/>
        <v>0.81663281250000008</v>
      </c>
    </row>
    <row r="1108" spans="1:7" x14ac:dyDescent="0.2">
      <c r="A1108" s="35"/>
      <c r="B1108" s="5">
        <v>5513</v>
      </c>
      <c r="C1108" s="49" t="s">
        <v>28</v>
      </c>
      <c r="D1108" s="218">
        <v>400</v>
      </c>
      <c r="E1108" s="124">
        <v>311.18</v>
      </c>
      <c r="F1108" s="168">
        <f t="shared" si="33"/>
        <v>88.82</v>
      </c>
      <c r="G1108" s="165">
        <f t="shared" si="35"/>
        <v>0.77795000000000003</v>
      </c>
    </row>
    <row r="1109" spans="1:7" x14ac:dyDescent="0.2">
      <c r="A1109" s="35"/>
      <c r="B1109" s="20">
        <v>5526</v>
      </c>
      <c r="C1109" s="54" t="s">
        <v>8</v>
      </c>
      <c r="D1109" s="218">
        <v>6000</v>
      </c>
      <c r="E1109" s="124">
        <v>4915.2700000000004</v>
      </c>
      <c r="F1109" s="168">
        <f t="shared" si="33"/>
        <v>1084.7299999999996</v>
      </c>
      <c r="G1109" s="165">
        <f t="shared" si="35"/>
        <v>0.81921166666666678</v>
      </c>
    </row>
    <row r="1110" spans="1:7" x14ac:dyDescent="0.2">
      <c r="A1110" s="35"/>
      <c r="B1110" s="22">
        <v>60</v>
      </c>
      <c r="C1110" s="51" t="s">
        <v>90</v>
      </c>
      <c r="D1110" s="217">
        <f>SUM(D1111)</f>
        <v>0</v>
      </c>
      <c r="E1110" s="142">
        <v>30</v>
      </c>
      <c r="F1110" s="163">
        <f t="shared" si="33"/>
        <v>-30</v>
      </c>
      <c r="G1110" s="165"/>
    </row>
    <row r="1111" spans="1:7" x14ac:dyDescent="0.2">
      <c r="A1111" s="35"/>
      <c r="B1111" s="20">
        <v>601</v>
      </c>
      <c r="C1111" s="54" t="s">
        <v>233</v>
      </c>
      <c r="D1111" s="218">
        <v>0</v>
      </c>
      <c r="E1111" s="124">
        <v>20</v>
      </c>
      <c r="F1111" s="168">
        <f t="shared" si="33"/>
        <v>-20</v>
      </c>
      <c r="G1111" s="165"/>
    </row>
    <row r="1112" spans="1:7" s="6" customFormat="1" x14ac:dyDescent="0.2">
      <c r="A1112" s="33" t="s">
        <v>85</v>
      </c>
      <c r="B1112" s="7" t="s">
        <v>451</v>
      </c>
      <c r="C1112" s="72"/>
      <c r="D1112" s="217">
        <f>SUM(D1113+D1116)</f>
        <v>84807</v>
      </c>
      <c r="E1112" s="142">
        <f>SUM(E1113+E1116)</f>
        <v>81986.179999999993</v>
      </c>
      <c r="F1112" s="163">
        <f t="shared" si="33"/>
        <v>2820.820000000007</v>
      </c>
      <c r="G1112" s="179">
        <f t="shared" si="35"/>
        <v>0.9667383588618863</v>
      </c>
    </row>
    <row r="1113" spans="1:7" s="6" customFormat="1" x14ac:dyDescent="0.2">
      <c r="A1113" s="33" t="s">
        <v>85</v>
      </c>
      <c r="B1113" s="7" t="s">
        <v>184</v>
      </c>
      <c r="C1113" s="72"/>
      <c r="D1113" s="114">
        <f>SUM(D1114)</f>
        <v>60032</v>
      </c>
      <c r="E1113" s="139">
        <f>SUM(E1114)</f>
        <v>60066.2</v>
      </c>
      <c r="F1113" s="163">
        <f t="shared" si="33"/>
        <v>-34.19999999999709</v>
      </c>
      <c r="G1113" s="179">
        <f t="shared" si="35"/>
        <v>1.0005696961620469</v>
      </c>
    </row>
    <row r="1114" spans="1:7" s="6" customFormat="1" x14ac:dyDescent="0.2">
      <c r="A1114" s="33"/>
      <c r="B1114" s="22">
        <v>55</v>
      </c>
      <c r="C1114" s="51" t="s">
        <v>24</v>
      </c>
      <c r="D1114" s="217">
        <f>SUM(D1115)</f>
        <v>60032</v>
      </c>
      <c r="E1114" s="142">
        <f>SUM(E1115)</f>
        <v>60066.2</v>
      </c>
      <c r="F1114" s="163">
        <f t="shared" si="33"/>
        <v>-34.19999999999709</v>
      </c>
      <c r="G1114" s="179">
        <f t="shared" si="35"/>
        <v>1.0005696961620469</v>
      </c>
    </row>
    <row r="1115" spans="1:7" s="6" customFormat="1" x14ac:dyDescent="0.2">
      <c r="A1115" s="33"/>
      <c r="B1115" s="20">
        <v>5526</v>
      </c>
      <c r="C1115" s="54" t="s">
        <v>8</v>
      </c>
      <c r="D1115" s="218">
        <v>60032</v>
      </c>
      <c r="E1115" s="124">
        <v>60066.2</v>
      </c>
      <c r="F1115" s="168">
        <f t="shared" si="33"/>
        <v>-34.19999999999709</v>
      </c>
      <c r="G1115" s="165">
        <f t="shared" si="35"/>
        <v>1.0005696961620469</v>
      </c>
    </row>
    <row r="1116" spans="1:7" x14ac:dyDescent="0.2">
      <c r="A1116" s="33" t="s">
        <v>85</v>
      </c>
      <c r="B1116" s="7" t="s">
        <v>304</v>
      </c>
      <c r="C1116" s="72"/>
      <c r="D1116" s="114">
        <f>SUM(D1117+D1121)</f>
        <v>24775</v>
      </c>
      <c r="E1116" s="139">
        <f>SUM(E1117+E1121)</f>
        <v>21919.980000000003</v>
      </c>
      <c r="F1116" s="163">
        <f t="shared" si="33"/>
        <v>2855.0199999999968</v>
      </c>
      <c r="G1116" s="179">
        <f t="shared" si="35"/>
        <v>0.88476205852674084</v>
      </c>
    </row>
    <row r="1117" spans="1:7" s="6" customFormat="1" x14ac:dyDescent="0.2">
      <c r="A1117" s="33"/>
      <c r="B1117" s="7">
        <v>50</v>
      </c>
      <c r="C1117" s="50" t="s">
        <v>23</v>
      </c>
      <c r="D1117" s="114">
        <f>SUM(D1118+D1120)</f>
        <v>13225</v>
      </c>
      <c r="E1117" s="139">
        <f>SUM(E1118+E1120)</f>
        <v>11889.81</v>
      </c>
      <c r="F1117" s="163">
        <f t="shared" si="33"/>
        <v>1335.1900000000005</v>
      </c>
      <c r="G1117" s="179">
        <f t="shared" si="35"/>
        <v>0.89904045368620034</v>
      </c>
    </row>
    <row r="1118" spans="1:7" s="6" customFormat="1" x14ac:dyDescent="0.2">
      <c r="A1118" s="33"/>
      <c r="B1118" s="5">
        <v>500</v>
      </c>
      <c r="C1118" s="49" t="s">
        <v>228</v>
      </c>
      <c r="D1118" s="113">
        <f>SUM(D1119)</f>
        <v>9870</v>
      </c>
      <c r="E1118" s="149">
        <f>SUM(E1119)</f>
        <v>8897.74</v>
      </c>
      <c r="F1118" s="168">
        <f t="shared" si="33"/>
        <v>972.26000000000022</v>
      </c>
      <c r="G1118" s="165">
        <f t="shared" si="35"/>
        <v>0.90149341438703134</v>
      </c>
    </row>
    <row r="1119" spans="1:7" s="6" customFormat="1" x14ac:dyDescent="0.2">
      <c r="A1119" s="33"/>
      <c r="B1119" s="5">
        <v>5002</v>
      </c>
      <c r="C1119" s="49" t="s">
        <v>236</v>
      </c>
      <c r="D1119" s="113">
        <v>9870</v>
      </c>
      <c r="E1119" s="124">
        <v>8897.74</v>
      </c>
      <c r="F1119" s="168">
        <f t="shared" si="33"/>
        <v>972.26000000000022</v>
      </c>
      <c r="G1119" s="165">
        <f t="shared" si="35"/>
        <v>0.90149341438703134</v>
      </c>
    </row>
    <row r="1120" spans="1:7" s="6" customFormat="1" x14ac:dyDescent="0.2">
      <c r="A1120" s="33"/>
      <c r="B1120" s="5">
        <v>506</v>
      </c>
      <c r="C1120" s="49" t="s">
        <v>229</v>
      </c>
      <c r="D1120" s="113">
        <v>3355</v>
      </c>
      <c r="E1120" s="124">
        <v>2992.07</v>
      </c>
      <c r="F1120" s="168">
        <f t="shared" si="33"/>
        <v>362.92999999999984</v>
      </c>
      <c r="G1120" s="165">
        <f t="shared" si="35"/>
        <v>0.89182414307004476</v>
      </c>
    </row>
    <row r="1121" spans="1:7" s="6" customFormat="1" x14ac:dyDescent="0.2">
      <c r="A1121" s="33"/>
      <c r="B1121" s="22">
        <v>55</v>
      </c>
      <c r="C1121" s="51" t="s">
        <v>24</v>
      </c>
      <c r="D1121" s="217">
        <f>SUM(D1122:D1126)</f>
        <v>11550</v>
      </c>
      <c r="E1121" s="142">
        <f>SUM(E1122:E1126)</f>
        <v>10030.170000000002</v>
      </c>
      <c r="F1121" s="163">
        <f t="shared" si="33"/>
        <v>1519.8299999999981</v>
      </c>
      <c r="G1121" s="179">
        <f t="shared" si="35"/>
        <v>0.86841298701298719</v>
      </c>
    </row>
    <row r="1122" spans="1:7" s="6" customFormat="1" x14ac:dyDescent="0.2">
      <c r="A1122" s="33"/>
      <c r="B1122" s="5">
        <v>5500</v>
      </c>
      <c r="C1122" s="49" t="s">
        <v>25</v>
      </c>
      <c r="D1122" s="218">
        <v>290</v>
      </c>
      <c r="E1122" s="124">
        <v>604.66</v>
      </c>
      <c r="F1122" s="168">
        <f t="shared" si="33"/>
        <v>-314.65999999999997</v>
      </c>
      <c r="G1122" s="165">
        <f t="shared" si="35"/>
        <v>2.0850344827586205</v>
      </c>
    </row>
    <row r="1123" spans="1:7" s="6" customFormat="1" x14ac:dyDescent="0.2">
      <c r="A1123" s="33"/>
      <c r="B1123" s="5">
        <v>5504</v>
      </c>
      <c r="C1123" s="49" t="s">
        <v>27</v>
      </c>
      <c r="D1123" s="218">
        <v>0</v>
      </c>
      <c r="E1123" s="124">
        <v>43.54</v>
      </c>
      <c r="F1123" s="168">
        <f t="shared" si="33"/>
        <v>-43.54</v>
      </c>
      <c r="G1123" s="165"/>
    </row>
    <row r="1124" spans="1:7" s="6" customFormat="1" ht="25.5" x14ac:dyDescent="0.2">
      <c r="A1124" s="210" t="s">
        <v>600</v>
      </c>
      <c r="B1124" s="5">
        <v>5511</v>
      </c>
      <c r="C1124" s="49" t="s">
        <v>230</v>
      </c>
      <c r="D1124" s="218">
        <v>9690</v>
      </c>
      <c r="E1124" s="124">
        <v>9079.85</v>
      </c>
      <c r="F1124" s="168">
        <f t="shared" si="33"/>
        <v>610.14999999999964</v>
      </c>
      <c r="G1124" s="165">
        <f t="shared" si="35"/>
        <v>0.9370330237358101</v>
      </c>
    </row>
    <row r="1125" spans="1:7" s="6" customFormat="1" x14ac:dyDescent="0.2">
      <c r="A1125" s="33"/>
      <c r="B1125" s="5">
        <v>5514</v>
      </c>
      <c r="C1125" s="49" t="s">
        <v>231</v>
      </c>
      <c r="D1125" s="218">
        <v>770</v>
      </c>
      <c r="E1125" s="124">
        <v>164.12</v>
      </c>
      <c r="F1125" s="168">
        <f t="shared" si="33"/>
        <v>605.88</v>
      </c>
      <c r="G1125" s="165">
        <f t="shared" si="35"/>
        <v>0.21314285714285716</v>
      </c>
    </row>
    <row r="1126" spans="1:7" s="6" customFormat="1" x14ac:dyDescent="0.2">
      <c r="A1126" s="33"/>
      <c r="B1126" s="5">
        <v>5515</v>
      </c>
      <c r="C1126" s="49" t="s">
        <v>29</v>
      </c>
      <c r="D1126" s="218">
        <v>800</v>
      </c>
      <c r="E1126" s="124">
        <v>138</v>
      </c>
      <c r="F1126" s="168">
        <f t="shared" si="33"/>
        <v>662</v>
      </c>
      <c r="G1126" s="165">
        <f t="shared" si="35"/>
        <v>0.17249999999999999</v>
      </c>
    </row>
    <row r="1127" spans="1:7" s="6" customFormat="1" x14ac:dyDescent="0.2">
      <c r="A1127" s="33" t="s">
        <v>86</v>
      </c>
      <c r="B1127" s="7" t="s">
        <v>185</v>
      </c>
      <c r="C1127" s="72"/>
      <c r="D1127" s="114">
        <f>SUM(D1128+D1130+D1134)</f>
        <v>45993</v>
      </c>
      <c r="E1127" s="139">
        <f>SUM(E1128+E1130+E1134)</f>
        <v>40021.5</v>
      </c>
      <c r="F1127" s="163">
        <f t="shared" ref="F1127:F1207" si="36">SUM(D1127-E1127)</f>
        <v>5971.5</v>
      </c>
      <c r="G1127" s="179">
        <f t="shared" si="35"/>
        <v>0.87016502511251714</v>
      </c>
    </row>
    <row r="1128" spans="1:7" s="6" customFormat="1" ht="25.5" x14ac:dyDescent="0.2">
      <c r="A1128" s="33"/>
      <c r="B1128" s="21">
        <v>413</v>
      </c>
      <c r="C1128" s="69" t="s">
        <v>151</v>
      </c>
      <c r="D1128" s="222">
        <f>SUM(D1129)</f>
        <v>8346</v>
      </c>
      <c r="E1128" s="143">
        <f>SUM(E1129)</f>
        <v>8606.94</v>
      </c>
      <c r="F1128" s="163">
        <f t="shared" si="36"/>
        <v>-260.94000000000051</v>
      </c>
      <c r="G1128" s="179">
        <f t="shared" si="35"/>
        <v>1.0312652767792956</v>
      </c>
    </row>
    <row r="1129" spans="1:7" ht="25.5" x14ac:dyDescent="0.2">
      <c r="A1129" s="35"/>
      <c r="B1129" s="19">
        <v>4138</v>
      </c>
      <c r="C1129" s="67" t="s">
        <v>99</v>
      </c>
      <c r="D1129" s="223">
        <v>8346</v>
      </c>
      <c r="E1129" s="124">
        <v>8606.94</v>
      </c>
      <c r="F1129" s="168">
        <f t="shared" si="36"/>
        <v>-260.94000000000051</v>
      </c>
      <c r="G1129" s="165">
        <f t="shared" si="35"/>
        <v>1.0312652767792956</v>
      </c>
    </row>
    <row r="1130" spans="1:7" s="6" customFormat="1" x14ac:dyDescent="0.2">
      <c r="A1130" s="33"/>
      <c r="B1130" s="7">
        <v>50</v>
      </c>
      <c r="C1130" s="50" t="s">
        <v>23</v>
      </c>
      <c r="D1130" s="114">
        <f>SUM(D1131+D1133)</f>
        <v>30024</v>
      </c>
      <c r="E1130" s="139">
        <f>SUM(E1131+E1133)</f>
        <v>28556.699999999997</v>
      </c>
      <c r="F1130" s="163">
        <f t="shared" si="36"/>
        <v>1467.3000000000029</v>
      </c>
      <c r="G1130" s="179">
        <f t="shared" si="35"/>
        <v>0.9511290967226218</v>
      </c>
    </row>
    <row r="1131" spans="1:7" s="6" customFormat="1" x14ac:dyDescent="0.2">
      <c r="A1131" s="33"/>
      <c r="B1131" s="5">
        <v>500</v>
      </c>
      <c r="C1131" s="49" t="s">
        <v>228</v>
      </c>
      <c r="D1131" s="113">
        <f>SUM(D1132)</f>
        <v>22406</v>
      </c>
      <c r="E1131" s="149">
        <f>SUM(E1132)</f>
        <v>21319.51</v>
      </c>
      <c r="F1131" s="168">
        <f t="shared" si="36"/>
        <v>1086.4900000000016</v>
      </c>
      <c r="G1131" s="165">
        <f t="shared" si="35"/>
        <v>0.95150897081138974</v>
      </c>
    </row>
    <row r="1132" spans="1:7" s="6" customFormat="1" x14ac:dyDescent="0.2">
      <c r="A1132" s="33"/>
      <c r="B1132" s="5">
        <v>5002</v>
      </c>
      <c r="C1132" s="49" t="s">
        <v>236</v>
      </c>
      <c r="D1132" s="113">
        <v>22406</v>
      </c>
      <c r="E1132" s="124">
        <v>21319.51</v>
      </c>
      <c r="F1132" s="168">
        <f t="shared" si="36"/>
        <v>1086.4900000000016</v>
      </c>
      <c r="G1132" s="165">
        <f t="shared" si="35"/>
        <v>0.95150897081138974</v>
      </c>
    </row>
    <row r="1133" spans="1:7" s="6" customFormat="1" x14ac:dyDescent="0.2">
      <c r="A1133" s="33"/>
      <c r="B1133" s="5">
        <v>506</v>
      </c>
      <c r="C1133" s="49" t="s">
        <v>229</v>
      </c>
      <c r="D1133" s="113">
        <v>7618</v>
      </c>
      <c r="E1133" s="124">
        <v>7237.19</v>
      </c>
      <c r="F1133" s="168">
        <f t="shared" si="36"/>
        <v>380.8100000000004</v>
      </c>
      <c r="G1133" s="165">
        <f t="shared" si="35"/>
        <v>0.95001181412444202</v>
      </c>
    </row>
    <row r="1134" spans="1:7" s="6" customFormat="1" x14ac:dyDescent="0.2">
      <c r="A1134" s="33"/>
      <c r="B1134" s="22">
        <v>55</v>
      </c>
      <c r="C1134" s="51" t="s">
        <v>24</v>
      </c>
      <c r="D1134" s="217">
        <f>SUM(D1135:D1141)</f>
        <v>7623</v>
      </c>
      <c r="E1134" s="142">
        <f>SUM(E1135:E1141)</f>
        <v>2857.8599999999997</v>
      </c>
      <c r="F1134" s="163">
        <f t="shared" si="36"/>
        <v>4765.1400000000003</v>
      </c>
      <c r="G1134" s="179">
        <f t="shared" si="35"/>
        <v>0.37489964580873669</v>
      </c>
    </row>
    <row r="1135" spans="1:7" s="6" customFormat="1" x14ac:dyDescent="0.2">
      <c r="A1135" s="33"/>
      <c r="B1135" s="5">
        <v>5500</v>
      </c>
      <c r="C1135" s="49" t="s">
        <v>25</v>
      </c>
      <c r="D1135" s="218">
        <v>324</v>
      </c>
      <c r="E1135" s="124">
        <v>65</v>
      </c>
      <c r="F1135" s="168">
        <f t="shared" si="36"/>
        <v>259</v>
      </c>
      <c r="G1135" s="165">
        <f t="shared" si="35"/>
        <v>0.20061728395061729</v>
      </c>
    </row>
    <row r="1136" spans="1:7" s="6" customFormat="1" x14ac:dyDescent="0.2">
      <c r="A1136" s="33"/>
      <c r="B1136" s="5">
        <v>5503</v>
      </c>
      <c r="C1136" s="49" t="s">
        <v>26</v>
      </c>
      <c r="D1136" s="218">
        <v>30</v>
      </c>
      <c r="E1136" s="124">
        <v>0</v>
      </c>
      <c r="F1136" s="168">
        <f t="shared" si="36"/>
        <v>30</v>
      </c>
      <c r="G1136" s="165">
        <f t="shared" si="35"/>
        <v>0</v>
      </c>
    </row>
    <row r="1137" spans="1:8" x14ac:dyDescent="0.2">
      <c r="A1137" s="35"/>
      <c r="B1137" s="20">
        <v>5504</v>
      </c>
      <c r="C1137" s="54" t="s">
        <v>27</v>
      </c>
      <c r="D1137" s="218">
        <v>132</v>
      </c>
      <c r="E1137" s="124">
        <v>0</v>
      </c>
      <c r="F1137" s="168">
        <f t="shared" si="36"/>
        <v>132</v>
      </c>
      <c r="G1137" s="165">
        <f t="shared" si="35"/>
        <v>0</v>
      </c>
    </row>
    <row r="1138" spans="1:8" x14ac:dyDescent="0.2">
      <c r="A1138" s="35"/>
      <c r="B1138" s="20">
        <v>5513</v>
      </c>
      <c r="C1138" s="54" t="s">
        <v>28</v>
      </c>
      <c r="D1138" s="218">
        <v>1500</v>
      </c>
      <c r="E1138" s="124">
        <v>1137.96</v>
      </c>
      <c r="F1138" s="168">
        <f t="shared" si="36"/>
        <v>362.03999999999996</v>
      </c>
      <c r="G1138" s="165">
        <f t="shared" si="35"/>
        <v>0.75863999999999998</v>
      </c>
    </row>
    <row r="1139" spans="1:8" x14ac:dyDescent="0.2">
      <c r="A1139" s="35"/>
      <c r="B1139" s="20">
        <v>5515</v>
      </c>
      <c r="C1139" s="54" t="s">
        <v>29</v>
      </c>
      <c r="D1139" s="218">
        <v>640</v>
      </c>
      <c r="E1139" s="124">
        <v>48.31</v>
      </c>
      <c r="F1139" s="168">
        <f t="shared" si="36"/>
        <v>591.69000000000005</v>
      </c>
      <c r="G1139" s="165">
        <f t="shared" si="35"/>
        <v>7.5484375000000006E-2</v>
      </c>
    </row>
    <row r="1140" spans="1:8" x14ac:dyDescent="0.2">
      <c r="A1140" s="35"/>
      <c r="B1140" s="5">
        <v>5525</v>
      </c>
      <c r="C1140" s="49" t="s">
        <v>46</v>
      </c>
      <c r="D1140" s="218">
        <v>1417</v>
      </c>
      <c r="E1140" s="124">
        <v>0</v>
      </c>
      <c r="F1140" s="168">
        <f t="shared" si="36"/>
        <v>1417</v>
      </c>
      <c r="G1140" s="165">
        <f t="shared" si="35"/>
        <v>0</v>
      </c>
    </row>
    <row r="1141" spans="1:8" x14ac:dyDescent="0.2">
      <c r="A1141" s="35"/>
      <c r="B1141" s="20">
        <v>5526</v>
      </c>
      <c r="C1141" s="54" t="s">
        <v>8</v>
      </c>
      <c r="D1141" s="218">
        <v>3580</v>
      </c>
      <c r="E1141" s="124">
        <v>1606.59</v>
      </c>
      <c r="F1141" s="168">
        <f t="shared" si="36"/>
        <v>1973.41</v>
      </c>
      <c r="G1141" s="165">
        <f t="shared" si="35"/>
        <v>0.44876815642458096</v>
      </c>
    </row>
    <row r="1142" spans="1:8" s="6" customFormat="1" x14ac:dyDescent="0.2">
      <c r="A1142" s="33" t="s">
        <v>87</v>
      </c>
      <c r="B1142" s="7" t="s">
        <v>452</v>
      </c>
      <c r="C1142" s="72"/>
      <c r="D1142" s="217">
        <f>SUM(D1143+D1156+D1163+D1166+D1177)</f>
        <v>114303</v>
      </c>
      <c r="E1142" s="219">
        <f>SUM(E1143+E1156+E1163+E1166+E1177)</f>
        <v>73552.13</v>
      </c>
      <c r="F1142" s="163">
        <f t="shared" si="36"/>
        <v>40750.869999999995</v>
      </c>
      <c r="G1142" s="179">
        <f t="shared" si="35"/>
        <v>0.64348381057365078</v>
      </c>
      <c r="H1142" s="185"/>
    </row>
    <row r="1143" spans="1:8" s="6" customFormat="1" x14ac:dyDescent="0.2">
      <c r="A1143" s="33" t="s">
        <v>87</v>
      </c>
      <c r="B1143" s="7" t="s">
        <v>186</v>
      </c>
      <c r="C1143" s="72"/>
      <c r="D1143" s="114">
        <f>SUM(D1144+D1147+D1152)</f>
        <v>63160</v>
      </c>
      <c r="E1143" s="139">
        <f>SUM(E1144+E1147+E1152)</f>
        <v>55631.600000000006</v>
      </c>
      <c r="F1143" s="163">
        <f t="shared" si="36"/>
        <v>7528.3999999999942</v>
      </c>
      <c r="G1143" s="179">
        <f t="shared" si="35"/>
        <v>0.88080430652311603</v>
      </c>
    </row>
    <row r="1144" spans="1:8" s="6" customFormat="1" ht="25.5" x14ac:dyDescent="0.2">
      <c r="A1144" s="33"/>
      <c r="B1144" s="21">
        <v>413</v>
      </c>
      <c r="C1144" s="69" t="s">
        <v>151</v>
      </c>
      <c r="D1144" s="222">
        <f>SUM(D1145:D1146)</f>
        <v>40800</v>
      </c>
      <c r="E1144" s="143">
        <f>SUM(E1145:E1146)</f>
        <v>40609.19</v>
      </c>
      <c r="F1144" s="163">
        <f t="shared" si="36"/>
        <v>190.80999999999767</v>
      </c>
      <c r="G1144" s="179">
        <f t="shared" si="35"/>
        <v>0.99532328431372552</v>
      </c>
    </row>
    <row r="1145" spans="1:8" x14ac:dyDescent="0.2">
      <c r="A1145" s="35"/>
      <c r="B1145" s="19">
        <v>4130</v>
      </c>
      <c r="C1145" s="67" t="s">
        <v>34</v>
      </c>
      <c r="D1145" s="223">
        <v>24000</v>
      </c>
      <c r="E1145" s="124">
        <v>22162.48</v>
      </c>
      <c r="F1145" s="168">
        <f t="shared" si="36"/>
        <v>1837.5200000000004</v>
      </c>
      <c r="G1145" s="165">
        <f t="shared" si="35"/>
        <v>0.92343666666666668</v>
      </c>
    </row>
    <row r="1146" spans="1:8" x14ac:dyDescent="0.2">
      <c r="A1146" s="35"/>
      <c r="B1146" s="19">
        <v>4134</v>
      </c>
      <c r="C1146" s="67" t="s">
        <v>259</v>
      </c>
      <c r="D1146" s="223">
        <v>16800</v>
      </c>
      <c r="E1146" s="124">
        <v>18446.71</v>
      </c>
      <c r="F1146" s="168">
        <f t="shared" si="36"/>
        <v>-1646.7099999999991</v>
      </c>
      <c r="G1146" s="165">
        <f t="shared" si="35"/>
        <v>1.0980184523809524</v>
      </c>
    </row>
    <row r="1147" spans="1:8" x14ac:dyDescent="0.2">
      <c r="A1147" s="35"/>
      <c r="B1147" s="7">
        <v>50</v>
      </c>
      <c r="C1147" s="50" t="s">
        <v>23</v>
      </c>
      <c r="D1147" s="154">
        <f>SUM(D1148+D1150+D1151)</f>
        <v>11313</v>
      </c>
      <c r="E1147" s="126">
        <f>SUM(E1148+E1150+E1151)</f>
        <v>5743.77</v>
      </c>
      <c r="F1147" s="163">
        <f t="shared" si="36"/>
        <v>5569.23</v>
      </c>
      <c r="G1147" s="179">
        <f t="shared" si="35"/>
        <v>0.50771413418191469</v>
      </c>
    </row>
    <row r="1148" spans="1:8" x14ac:dyDescent="0.2">
      <c r="A1148" s="35"/>
      <c r="B1148" s="5">
        <v>500</v>
      </c>
      <c r="C1148" s="49" t="s">
        <v>228</v>
      </c>
      <c r="D1148" s="153">
        <f>SUM(D1149)</f>
        <v>8310</v>
      </c>
      <c r="E1148" s="124">
        <f>SUM(E1149)</f>
        <v>4565.8500000000004</v>
      </c>
      <c r="F1148" s="168">
        <f t="shared" si="36"/>
        <v>3744.1499999999996</v>
      </c>
      <c r="G1148" s="165">
        <f t="shared" si="35"/>
        <v>0.5494404332129964</v>
      </c>
    </row>
    <row r="1149" spans="1:8" x14ac:dyDescent="0.2">
      <c r="A1149" s="35"/>
      <c r="B1149" s="5">
        <v>5002</v>
      </c>
      <c r="C1149" s="49" t="s">
        <v>236</v>
      </c>
      <c r="D1149" s="223">
        <v>8310</v>
      </c>
      <c r="E1149" s="124">
        <v>4565.8500000000004</v>
      </c>
      <c r="F1149" s="168">
        <f t="shared" si="36"/>
        <v>3744.1499999999996</v>
      </c>
      <c r="G1149" s="165">
        <f t="shared" si="35"/>
        <v>0.5494404332129964</v>
      </c>
    </row>
    <row r="1150" spans="1:8" x14ac:dyDescent="0.2">
      <c r="A1150" s="35"/>
      <c r="B1150" s="5">
        <v>505</v>
      </c>
      <c r="C1150" s="49" t="s">
        <v>94</v>
      </c>
      <c r="D1150" s="223">
        <v>106</v>
      </c>
      <c r="E1150" s="124">
        <v>52.82</v>
      </c>
      <c r="F1150" s="168">
        <f t="shared" si="36"/>
        <v>53.18</v>
      </c>
      <c r="G1150" s="165">
        <f t="shared" si="35"/>
        <v>0.49830188679245285</v>
      </c>
    </row>
    <row r="1151" spans="1:8" x14ac:dyDescent="0.2">
      <c r="A1151" s="35"/>
      <c r="B1151" s="5">
        <v>506</v>
      </c>
      <c r="C1151" s="49" t="s">
        <v>229</v>
      </c>
      <c r="D1151" s="223">
        <v>2897</v>
      </c>
      <c r="E1151" s="124">
        <v>1125.0999999999999</v>
      </c>
      <c r="F1151" s="168">
        <f t="shared" si="36"/>
        <v>1771.9</v>
      </c>
      <c r="G1151" s="165">
        <f t="shared" si="35"/>
        <v>0.38836727649292369</v>
      </c>
    </row>
    <row r="1152" spans="1:8" s="6" customFormat="1" x14ac:dyDescent="0.2">
      <c r="A1152" s="33"/>
      <c r="B1152" s="22">
        <v>55</v>
      </c>
      <c r="C1152" s="51" t="s">
        <v>24</v>
      </c>
      <c r="D1152" s="217">
        <f>SUM(D1153:D1155)</f>
        <v>11047</v>
      </c>
      <c r="E1152" s="142">
        <f>SUM(E1153:E1155)</f>
        <v>9278.64</v>
      </c>
      <c r="F1152" s="163">
        <f t="shared" si="36"/>
        <v>1768.3600000000006</v>
      </c>
      <c r="G1152" s="179">
        <f t="shared" si="35"/>
        <v>0.83992396125644964</v>
      </c>
    </row>
    <row r="1153" spans="1:7" x14ac:dyDescent="0.2">
      <c r="A1153" s="35"/>
      <c r="B1153" s="20">
        <v>5500</v>
      </c>
      <c r="C1153" s="54" t="s">
        <v>25</v>
      </c>
      <c r="D1153" s="218">
        <v>0</v>
      </c>
      <c r="E1153" s="161">
        <v>26.3</v>
      </c>
      <c r="F1153" s="168">
        <f t="shared" si="36"/>
        <v>-26.3</v>
      </c>
      <c r="G1153" s="165"/>
    </row>
    <row r="1154" spans="1:7" s="6" customFormat="1" x14ac:dyDescent="0.2">
      <c r="A1154" s="33"/>
      <c r="B1154" s="20">
        <v>5513</v>
      </c>
      <c r="C1154" s="54" t="s">
        <v>28</v>
      </c>
      <c r="D1154" s="218">
        <v>400</v>
      </c>
      <c r="E1154" s="124">
        <v>27</v>
      </c>
      <c r="F1154" s="168">
        <f t="shared" si="36"/>
        <v>373</v>
      </c>
      <c r="G1154" s="165">
        <f t="shared" si="35"/>
        <v>6.7500000000000004E-2</v>
      </c>
    </row>
    <row r="1155" spans="1:7" s="6" customFormat="1" x14ac:dyDescent="0.2">
      <c r="A1155" s="33"/>
      <c r="B1155" s="20">
        <v>5526</v>
      </c>
      <c r="C1155" s="54" t="s">
        <v>8</v>
      </c>
      <c r="D1155" s="218">
        <v>10647</v>
      </c>
      <c r="E1155" s="124">
        <v>9225.34</v>
      </c>
      <c r="F1155" s="168">
        <f t="shared" si="36"/>
        <v>1421.6599999999999</v>
      </c>
      <c r="G1155" s="165">
        <f t="shared" si="35"/>
        <v>0.86647318493472336</v>
      </c>
    </row>
    <row r="1156" spans="1:7" s="6" customFormat="1" x14ac:dyDescent="0.2">
      <c r="A1156" s="33" t="s">
        <v>87</v>
      </c>
      <c r="B1156" s="7" t="s">
        <v>303</v>
      </c>
      <c r="C1156" s="72"/>
      <c r="D1156" s="217">
        <f>SUM(D1157+D1159)</f>
        <v>20651</v>
      </c>
      <c r="E1156" s="142">
        <f>SUM(E1157+E1159)</f>
        <v>4827.26</v>
      </c>
      <c r="F1156" s="163">
        <f t="shared" si="36"/>
        <v>15823.74</v>
      </c>
      <c r="G1156" s="179">
        <f t="shared" si="35"/>
        <v>0.23375429761270641</v>
      </c>
    </row>
    <row r="1157" spans="1:7" s="6" customFormat="1" ht="25.5" x14ac:dyDescent="0.2">
      <c r="A1157" s="33"/>
      <c r="B1157" s="21">
        <v>413</v>
      </c>
      <c r="C1157" s="69" t="s">
        <v>151</v>
      </c>
      <c r="D1157" s="217">
        <f>SUM(D1158)</f>
        <v>19679</v>
      </c>
      <c r="E1157" s="142">
        <f>SUM(E1158)</f>
        <v>4190.83</v>
      </c>
      <c r="F1157" s="163">
        <f t="shared" si="36"/>
        <v>15488.17</v>
      </c>
      <c r="G1157" s="179">
        <f t="shared" si="35"/>
        <v>0.21295949997459221</v>
      </c>
    </row>
    <row r="1158" spans="1:7" s="6" customFormat="1" x14ac:dyDescent="0.2">
      <c r="A1158" s="33"/>
      <c r="B1158" s="19">
        <v>4130</v>
      </c>
      <c r="C1158" s="67" t="s">
        <v>34</v>
      </c>
      <c r="D1158" s="218">
        <v>19679</v>
      </c>
      <c r="E1158" s="124">
        <v>4190.83</v>
      </c>
      <c r="F1158" s="168">
        <f t="shared" si="36"/>
        <v>15488.17</v>
      </c>
      <c r="G1158" s="165">
        <f t="shared" si="35"/>
        <v>0.21295949997459221</v>
      </c>
    </row>
    <row r="1159" spans="1:7" s="6" customFormat="1" x14ac:dyDescent="0.2">
      <c r="A1159" s="33"/>
      <c r="B1159" s="7">
        <v>50</v>
      </c>
      <c r="C1159" s="50" t="s">
        <v>23</v>
      </c>
      <c r="D1159" s="114">
        <f>SUM(D1160+D1162)</f>
        <v>972</v>
      </c>
      <c r="E1159" s="139">
        <f>SUM(E1160+E1162)</f>
        <v>636.43000000000006</v>
      </c>
      <c r="F1159" s="163">
        <f t="shared" si="36"/>
        <v>335.56999999999994</v>
      </c>
      <c r="G1159" s="179">
        <f t="shared" si="35"/>
        <v>0.65476337448559674</v>
      </c>
    </row>
    <row r="1160" spans="1:7" s="6" customFormat="1" x14ac:dyDescent="0.2">
      <c r="A1160" s="33"/>
      <c r="B1160" s="5">
        <v>500</v>
      </c>
      <c r="C1160" s="49" t="s">
        <v>228</v>
      </c>
      <c r="D1160" s="223">
        <f>SUM(D1161)</f>
        <v>726</v>
      </c>
      <c r="E1160" s="162">
        <f>SUM(E1161)</f>
        <v>505.04</v>
      </c>
      <c r="F1160" s="168">
        <f t="shared" si="36"/>
        <v>220.95999999999998</v>
      </c>
      <c r="G1160" s="165">
        <f t="shared" si="35"/>
        <v>0.69564738292011019</v>
      </c>
    </row>
    <row r="1161" spans="1:7" s="6" customFormat="1" x14ac:dyDescent="0.2">
      <c r="A1161" s="33"/>
      <c r="B1161" s="5">
        <v>5001</v>
      </c>
      <c r="C1161" s="49" t="s">
        <v>234</v>
      </c>
      <c r="D1161" s="223">
        <v>726</v>
      </c>
      <c r="E1161" s="162">
        <v>505.04</v>
      </c>
      <c r="F1161" s="168">
        <f t="shared" si="36"/>
        <v>220.95999999999998</v>
      </c>
      <c r="G1161" s="165">
        <f t="shared" si="35"/>
        <v>0.69564738292011019</v>
      </c>
    </row>
    <row r="1162" spans="1:7" s="6" customFormat="1" x14ac:dyDescent="0.2">
      <c r="A1162" s="33"/>
      <c r="B1162" s="5">
        <v>506</v>
      </c>
      <c r="C1162" s="49" t="s">
        <v>229</v>
      </c>
      <c r="D1162" s="223">
        <v>246</v>
      </c>
      <c r="E1162" s="124">
        <v>131.38999999999999</v>
      </c>
      <c r="F1162" s="168">
        <f t="shared" si="36"/>
        <v>114.61000000000001</v>
      </c>
      <c r="G1162" s="165">
        <f t="shared" si="35"/>
        <v>0.53410569105691053</v>
      </c>
    </row>
    <row r="1163" spans="1:7" s="6" customFormat="1" x14ac:dyDescent="0.2">
      <c r="A1163" s="33" t="s">
        <v>87</v>
      </c>
      <c r="B1163" s="7" t="s">
        <v>305</v>
      </c>
      <c r="C1163" s="72"/>
      <c r="D1163" s="114">
        <f>SUM(D1164)</f>
        <v>14412</v>
      </c>
      <c r="E1163" s="139">
        <f>SUM(E1164)</f>
        <v>4487.21</v>
      </c>
      <c r="F1163" s="163">
        <f t="shared" si="36"/>
        <v>9924.7900000000009</v>
      </c>
      <c r="G1163" s="179">
        <f t="shared" si="35"/>
        <v>0.31135234526783234</v>
      </c>
    </row>
    <row r="1164" spans="1:7" s="6" customFormat="1" ht="25.5" x14ac:dyDescent="0.2">
      <c r="A1164" s="33"/>
      <c r="B1164" s="21">
        <v>413</v>
      </c>
      <c r="C1164" s="69" t="s">
        <v>151</v>
      </c>
      <c r="D1164" s="222">
        <f>SUM(D1165)</f>
        <v>14412</v>
      </c>
      <c r="E1164" s="143">
        <f>SUM(E1165)</f>
        <v>4487.21</v>
      </c>
      <c r="F1164" s="163">
        <f t="shared" si="36"/>
        <v>9924.7900000000009</v>
      </c>
      <c r="G1164" s="179">
        <f t="shared" si="35"/>
        <v>0.31135234526783234</v>
      </c>
    </row>
    <row r="1165" spans="1:7" s="6" customFormat="1" x14ac:dyDescent="0.2">
      <c r="A1165" s="33"/>
      <c r="B1165" s="5">
        <v>4130</v>
      </c>
      <c r="C1165" s="49" t="s">
        <v>34</v>
      </c>
      <c r="D1165" s="223">
        <v>14412</v>
      </c>
      <c r="E1165" s="124">
        <v>4487.21</v>
      </c>
      <c r="F1165" s="168">
        <f t="shared" si="36"/>
        <v>9924.7900000000009</v>
      </c>
      <c r="G1165" s="165">
        <f t="shared" si="35"/>
        <v>0.31135234526783234</v>
      </c>
    </row>
    <row r="1166" spans="1:7" s="6" customFormat="1" x14ac:dyDescent="0.2">
      <c r="A1166" s="33" t="s">
        <v>87</v>
      </c>
      <c r="B1166" s="7" t="s">
        <v>422</v>
      </c>
      <c r="C1166" s="72"/>
      <c r="D1166" s="154">
        <f>SUM(D1167+D1169+D1173)</f>
        <v>16080</v>
      </c>
      <c r="E1166" s="126">
        <f>SUM(E1167+E1169+E1173)</f>
        <v>8505.9499999999989</v>
      </c>
      <c r="F1166" s="163">
        <f>SUM(D1166-E1166)</f>
        <v>7574.0500000000011</v>
      </c>
      <c r="G1166" s="179">
        <f t="shared" si="35"/>
        <v>0.52897699004975118</v>
      </c>
    </row>
    <row r="1167" spans="1:7" s="6" customFormat="1" ht="25.5" x14ac:dyDescent="0.2">
      <c r="A1167" s="33"/>
      <c r="B1167" s="21">
        <v>413</v>
      </c>
      <c r="C1167" s="69" t="s">
        <v>151</v>
      </c>
      <c r="D1167" s="154">
        <f>SUM(D1168)</f>
        <v>0</v>
      </c>
      <c r="E1167" s="126">
        <f>SUM(E1168)</f>
        <v>960.92</v>
      </c>
      <c r="F1167" s="163">
        <f t="shared" si="36"/>
        <v>-960.92</v>
      </c>
      <c r="G1167" s="179"/>
    </row>
    <row r="1168" spans="1:7" x14ac:dyDescent="0.2">
      <c r="A1168" s="35"/>
      <c r="B1168" s="5">
        <v>4130</v>
      </c>
      <c r="C1168" s="49" t="s">
        <v>34</v>
      </c>
      <c r="D1168" s="153">
        <v>0</v>
      </c>
      <c r="E1168" s="124">
        <v>960.92</v>
      </c>
      <c r="F1168" s="168">
        <f t="shared" si="36"/>
        <v>-960.92</v>
      </c>
      <c r="G1168" s="165"/>
    </row>
    <row r="1169" spans="1:7" s="6" customFormat="1" x14ac:dyDescent="0.2">
      <c r="A1169" s="33"/>
      <c r="B1169" s="7">
        <v>50</v>
      </c>
      <c r="C1169" s="50" t="s">
        <v>23</v>
      </c>
      <c r="D1169" s="154">
        <f>SUM(D1170+D1172)</f>
        <v>9992</v>
      </c>
      <c r="E1169" s="126">
        <f>SUM(E1170+E1172)</f>
        <v>3394.97</v>
      </c>
      <c r="F1169" s="163">
        <f t="shared" si="36"/>
        <v>6597.0300000000007</v>
      </c>
      <c r="G1169" s="179">
        <f t="shared" si="35"/>
        <v>0.3397688150520416</v>
      </c>
    </row>
    <row r="1170" spans="1:7" s="6" customFormat="1" x14ac:dyDescent="0.2">
      <c r="A1170" s="33"/>
      <c r="B1170" s="5">
        <v>500</v>
      </c>
      <c r="C1170" s="49" t="s">
        <v>228</v>
      </c>
      <c r="D1170" s="153">
        <f>SUM(D1171)</f>
        <v>7720</v>
      </c>
      <c r="E1170" s="124">
        <f>SUM(E1171)</f>
        <v>2577.4899999999998</v>
      </c>
      <c r="F1170" s="168">
        <f t="shared" si="36"/>
        <v>5142.51</v>
      </c>
      <c r="G1170" s="165">
        <f t="shared" si="35"/>
        <v>0.33387176165803106</v>
      </c>
    </row>
    <row r="1171" spans="1:7" s="6" customFormat="1" x14ac:dyDescent="0.2">
      <c r="A1171" s="33"/>
      <c r="B1171" s="5">
        <v>5005</v>
      </c>
      <c r="C1171" s="49" t="s">
        <v>282</v>
      </c>
      <c r="D1171" s="223">
        <v>7720</v>
      </c>
      <c r="E1171" s="124">
        <v>2577.4899999999998</v>
      </c>
      <c r="F1171" s="168">
        <f t="shared" si="36"/>
        <v>5142.51</v>
      </c>
      <c r="G1171" s="165">
        <f t="shared" si="35"/>
        <v>0.33387176165803106</v>
      </c>
    </row>
    <row r="1172" spans="1:7" s="6" customFormat="1" x14ac:dyDescent="0.2">
      <c r="A1172" s="33"/>
      <c r="B1172" s="5">
        <v>506</v>
      </c>
      <c r="C1172" s="49" t="s">
        <v>229</v>
      </c>
      <c r="D1172" s="223">
        <v>2272</v>
      </c>
      <c r="E1172" s="124">
        <v>817.48</v>
      </c>
      <c r="F1172" s="168">
        <f t="shared" si="36"/>
        <v>1454.52</v>
      </c>
      <c r="G1172" s="165">
        <f t="shared" si="35"/>
        <v>0.35980633802816903</v>
      </c>
    </row>
    <row r="1173" spans="1:7" s="6" customFormat="1" x14ac:dyDescent="0.2">
      <c r="A1173" s="33"/>
      <c r="B1173" s="22">
        <v>55</v>
      </c>
      <c r="C1173" s="51" t="s">
        <v>24</v>
      </c>
      <c r="D1173" s="154">
        <f>SUM(D1174:D1176)</f>
        <v>6088</v>
      </c>
      <c r="E1173" s="126">
        <f>SUM(E1174:E1176)</f>
        <v>4150.0599999999995</v>
      </c>
      <c r="F1173" s="163">
        <f t="shared" si="36"/>
        <v>1937.9400000000005</v>
      </c>
      <c r="G1173" s="179">
        <f t="shared" si="35"/>
        <v>0.68167871222076204</v>
      </c>
    </row>
    <row r="1174" spans="1:7" x14ac:dyDescent="0.2">
      <c r="A1174" s="35"/>
      <c r="B1174" s="20">
        <v>5504</v>
      </c>
      <c r="C1174" s="54" t="s">
        <v>27</v>
      </c>
      <c r="D1174" s="153">
        <v>0</v>
      </c>
      <c r="E1174" s="124">
        <v>200</v>
      </c>
      <c r="F1174" s="168">
        <f t="shared" si="36"/>
        <v>-200</v>
      </c>
      <c r="G1174" s="165"/>
    </row>
    <row r="1175" spans="1:7" s="6" customFormat="1" x14ac:dyDescent="0.2">
      <c r="A1175" s="33"/>
      <c r="B1175" s="5">
        <v>5513</v>
      </c>
      <c r="C1175" s="49" t="s">
        <v>28</v>
      </c>
      <c r="D1175" s="223">
        <v>236</v>
      </c>
      <c r="E1175" s="124">
        <v>168</v>
      </c>
      <c r="F1175" s="168">
        <f t="shared" si="36"/>
        <v>68</v>
      </c>
      <c r="G1175" s="165">
        <f t="shared" si="35"/>
        <v>0.71186440677966101</v>
      </c>
    </row>
    <row r="1176" spans="1:7" s="6" customFormat="1" x14ac:dyDescent="0.2">
      <c r="A1176" s="33"/>
      <c r="B1176" s="20">
        <v>5526</v>
      </c>
      <c r="C1176" s="54" t="s">
        <v>8</v>
      </c>
      <c r="D1176" s="223">
        <v>5852</v>
      </c>
      <c r="E1176" s="124">
        <v>3782.06</v>
      </c>
      <c r="F1176" s="168">
        <f t="shared" si="36"/>
        <v>2069.94</v>
      </c>
      <c r="G1176" s="165">
        <f t="shared" si="35"/>
        <v>0.64628503075871491</v>
      </c>
    </row>
    <row r="1177" spans="1:7" s="6" customFormat="1" x14ac:dyDescent="0.2">
      <c r="A1177" s="33" t="s">
        <v>87</v>
      </c>
      <c r="B1177" s="7" t="s">
        <v>620</v>
      </c>
      <c r="C1177" s="72"/>
      <c r="D1177" s="222">
        <f>SUM(D1178+D1182)</f>
        <v>0</v>
      </c>
      <c r="E1177" s="222">
        <f>SUM(E1178+E1182)</f>
        <v>100.11</v>
      </c>
      <c r="F1177" s="163">
        <f t="shared" si="36"/>
        <v>-100.11</v>
      </c>
      <c r="G1177" s="165"/>
    </row>
    <row r="1178" spans="1:7" s="6" customFormat="1" x14ac:dyDescent="0.2">
      <c r="A1178" s="33"/>
      <c r="B1178" s="7">
        <v>50</v>
      </c>
      <c r="C1178" s="50" t="s">
        <v>23</v>
      </c>
      <c r="D1178" s="222">
        <f>SUM(D1179+D1181)</f>
        <v>0</v>
      </c>
      <c r="E1178" s="222">
        <f>SUM(E1179+E1181)</f>
        <v>100.11</v>
      </c>
      <c r="F1178" s="163">
        <f t="shared" si="36"/>
        <v>-100.11</v>
      </c>
      <c r="G1178" s="165"/>
    </row>
    <row r="1179" spans="1:7" s="6" customFormat="1" x14ac:dyDescent="0.2">
      <c r="A1179" s="33"/>
      <c r="B1179" s="5">
        <v>500</v>
      </c>
      <c r="C1179" s="49" t="s">
        <v>228</v>
      </c>
      <c r="D1179" s="223">
        <f>SUM(D1180)</f>
        <v>0</v>
      </c>
      <c r="E1179" s="223">
        <f>SUM(E1180)</f>
        <v>100.11</v>
      </c>
      <c r="F1179" s="168">
        <f t="shared" si="36"/>
        <v>-100.11</v>
      </c>
      <c r="G1179" s="165"/>
    </row>
    <row r="1180" spans="1:7" s="6" customFormat="1" x14ac:dyDescent="0.2">
      <c r="A1180" s="33"/>
      <c r="B1180" s="5">
        <v>5005</v>
      </c>
      <c r="C1180" s="49" t="s">
        <v>282</v>
      </c>
      <c r="D1180" s="223">
        <v>0</v>
      </c>
      <c r="E1180" s="223">
        <v>100.11</v>
      </c>
      <c r="F1180" s="168">
        <f t="shared" si="36"/>
        <v>-100.11</v>
      </c>
      <c r="G1180" s="165"/>
    </row>
    <row r="1181" spans="1:7" s="6" customFormat="1" x14ac:dyDescent="0.2">
      <c r="A1181" s="33"/>
      <c r="B1181" s="5">
        <v>506</v>
      </c>
      <c r="C1181" s="49" t="s">
        <v>229</v>
      </c>
      <c r="D1181" s="223">
        <v>0</v>
      </c>
      <c r="E1181" s="223">
        <v>0</v>
      </c>
      <c r="F1181" s="168">
        <f t="shared" si="36"/>
        <v>0</v>
      </c>
      <c r="G1181" s="165"/>
    </row>
    <row r="1182" spans="1:7" s="6" customFormat="1" x14ac:dyDescent="0.2">
      <c r="A1182" s="33"/>
      <c r="B1182" s="22">
        <v>55</v>
      </c>
      <c r="C1182" s="51" t="s">
        <v>24</v>
      </c>
      <c r="D1182" s="222">
        <f>SUM(D1183)</f>
        <v>0</v>
      </c>
      <c r="E1182" s="222">
        <f>SUM(E1183)</f>
        <v>0</v>
      </c>
      <c r="F1182" s="163">
        <f t="shared" si="36"/>
        <v>0</v>
      </c>
      <c r="G1182" s="165"/>
    </row>
    <row r="1183" spans="1:7" s="6" customFormat="1" x14ac:dyDescent="0.2">
      <c r="A1183" s="33"/>
      <c r="B1183" s="5">
        <v>5525</v>
      </c>
      <c r="C1183" s="49" t="s">
        <v>46</v>
      </c>
      <c r="D1183" s="223">
        <v>0</v>
      </c>
      <c r="E1183" s="223">
        <v>0</v>
      </c>
      <c r="F1183" s="168">
        <f t="shared" si="36"/>
        <v>0</v>
      </c>
      <c r="G1183" s="165"/>
    </row>
    <row r="1184" spans="1:7" s="6" customFormat="1" ht="25.5" x14ac:dyDescent="0.2">
      <c r="A1184" s="33"/>
      <c r="B1184" s="5"/>
      <c r="C1184" s="65" t="s">
        <v>621</v>
      </c>
      <c r="D1184" s="223">
        <f>SUM(D1178+D1182)</f>
        <v>0</v>
      </c>
      <c r="E1184" s="223">
        <f>SUM(E1178+E1182)</f>
        <v>100.11</v>
      </c>
      <c r="F1184" s="168">
        <f t="shared" si="36"/>
        <v>-100.11</v>
      </c>
      <c r="G1184" s="165"/>
    </row>
    <row r="1185" spans="1:7" s="6" customFormat="1" x14ac:dyDescent="0.2">
      <c r="A1185" s="33" t="s">
        <v>88</v>
      </c>
      <c r="B1185" s="7" t="s">
        <v>187</v>
      </c>
      <c r="C1185" s="72"/>
      <c r="D1185" s="114">
        <f>SUM(D1186+D1188)</f>
        <v>1566</v>
      </c>
      <c r="E1185" s="139">
        <f>SUM(E1186+E1188)</f>
        <v>712.88</v>
      </c>
      <c r="F1185" s="163">
        <f t="shared" si="36"/>
        <v>853.12</v>
      </c>
      <c r="G1185" s="179">
        <f t="shared" ref="G1185:G1207" si="37">SUM(E1185/D1185)</f>
        <v>0.45522349936143042</v>
      </c>
    </row>
    <row r="1186" spans="1:7" s="6" customFormat="1" ht="25.5" x14ac:dyDescent="0.2">
      <c r="A1186" s="33"/>
      <c r="B1186" s="21">
        <v>413</v>
      </c>
      <c r="C1186" s="69" t="s">
        <v>151</v>
      </c>
      <c r="D1186" s="222">
        <f>SUM(D1187)</f>
        <v>1198</v>
      </c>
      <c r="E1186" s="143">
        <f>SUM(E1187)</f>
        <v>712.88</v>
      </c>
      <c r="F1186" s="163">
        <f t="shared" si="36"/>
        <v>485.12</v>
      </c>
      <c r="G1186" s="179">
        <f t="shared" si="37"/>
        <v>0.59505843071786313</v>
      </c>
    </row>
    <row r="1187" spans="1:7" x14ac:dyDescent="0.2">
      <c r="A1187" s="35"/>
      <c r="B1187" s="19">
        <v>4132</v>
      </c>
      <c r="C1187" s="67" t="s">
        <v>35</v>
      </c>
      <c r="D1187" s="223">
        <v>1198</v>
      </c>
      <c r="E1187" s="124">
        <v>712.88</v>
      </c>
      <c r="F1187" s="168">
        <f t="shared" si="36"/>
        <v>485.12</v>
      </c>
      <c r="G1187" s="165">
        <f t="shared" si="37"/>
        <v>0.59505843071786313</v>
      </c>
    </row>
    <row r="1188" spans="1:7" x14ac:dyDescent="0.2">
      <c r="A1188" s="35"/>
      <c r="B1188" s="22">
        <v>55</v>
      </c>
      <c r="C1188" s="51" t="s">
        <v>24</v>
      </c>
      <c r="D1188" s="222">
        <f>SUM(D1189)</f>
        <v>368</v>
      </c>
      <c r="E1188" s="143">
        <f>SUM(E1189)</f>
        <v>0</v>
      </c>
      <c r="F1188" s="163">
        <f t="shared" si="36"/>
        <v>368</v>
      </c>
      <c r="G1188" s="179">
        <f t="shared" si="37"/>
        <v>0</v>
      </c>
    </row>
    <row r="1189" spans="1:7" x14ac:dyDescent="0.2">
      <c r="A1189" s="35"/>
      <c r="B1189" s="20">
        <v>5526</v>
      </c>
      <c r="C1189" s="54" t="s">
        <v>8</v>
      </c>
      <c r="D1189" s="223">
        <v>368</v>
      </c>
      <c r="E1189" s="124">
        <v>0</v>
      </c>
      <c r="F1189" s="168">
        <f t="shared" si="36"/>
        <v>368</v>
      </c>
      <c r="G1189" s="165">
        <f t="shared" si="37"/>
        <v>0</v>
      </c>
    </row>
    <row r="1190" spans="1:7" s="6" customFormat="1" x14ac:dyDescent="0.2">
      <c r="A1190" s="33" t="s">
        <v>89</v>
      </c>
      <c r="B1190" s="7" t="s">
        <v>188</v>
      </c>
      <c r="C1190" s="72"/>
      <c r="D1190" s="114">
        <f>SUM(D1191)</f>
        <v>7654</v>
      </c>
      <c r="E1190" s="139">
        <f>SUM(E1191)</f>
        <v>6747.18</v>
      </c>
      <c r="F1190" s="163">
        <f t="shared" si="36"/>
        <v>906.81999999999971</v>
      </c>
      <c r="G1190" s="179">
        <f t="shared" si="37"/>
        <v>0.88152338646459372</v>
      </c>
    </row>
    <row r="1191" spans="1:7" s="6" customFormat="1" x14ac:dyDescent="0.2">
      <c r="A1191" s="33"/>
      <c r="B1191" s="22">
        <v>55</v>
      </c>
      <c r="C1191" s="51" t="s">
        <v>24</v>
      </c>
      <c r="D1191" s="217">
        <f>SUM(D1192:D1193)</f>
        <v>7654</v>
      </c>
      <c r="E1191" s="142">
        <f>SUM(E1192:E1193)</f>
        <v>6747.18</v>
      </c>
      <c r="F1191" s="163">
        <f t="shared" si="36"/>
        <v>906.81999999999971</v>
      </c>
      <c r="G1191" s="179">
        <f t="shared" si="37"/>
        <v>0.88152338646459372</v>
      </c>
    </row>
    <row r="1192" spans="1:7" s="6" customFormat="1" x14ac:dyDescent="0.2">
      <c r="A1192" s="33"/>
      <c r="B1192" s="5">
        <v>5511</v>
      </c>
      <c r="C1192" s="49" t="s">
        <v>230</v>
      </c>
      <c r="D1192" s="218">
        <v>7154</v>
      </c>
      <c r="E1192" s="124">
        <v>6554.38</v>
      </c>
      <c r="F1192" s="168">
        <f t="shared" si="36"/>
        <v>599.61999999999989</v>
      </c>
      <c r="G1192" s="165">
        <f t="shared" si="37"/>
        <v>0.91618395303326816</v>
      </c>
    </row>
    <row r="1193" spans="1:7" s="6" customFormat="1" x14ac:dyDescent="0.2">
      <c r="A1193" s="33"/>
      <c r="B1193" s="5">
        <v>5515</v>
      </c>
      <c r="C1193" s="49" t="s">
        <v>29</v>
      </c>
      <c r="D1193" s="218">
        <v>500</v>
      </c>
      <c r="E1193" s="124">
        <v>192.8</v>
      </c>
      <c r="F1193" s="168">
        <f t="shared" si="36"/>
        <v>307.2</v>
      </c>
      <c r="G1193" s="165">
        <f t="shared" si="37"/>
        <v>0.3856</v>
      </c>
    </row>
    <row r="1194" spans="1:7" s="6" customFormat="1" x14ac:dyDescent="0.2">
      <c r="A1194" s="33" t="s">
        <v>119</v>
      </c>
      <c r="B1194" s="11" t="s">
        <v>189</v>
      </c>
      <c r="C1194" s="72"/>
      <c r="D1194" s="151">
        <f>SUM(D1195+D1197+D1202)</f>
        <v>187483</v>
      </c>
      <c r="E1194" s="144">
        <f>SUM(E1195+E1197+E1202)</f>
        <v>151216.19</v>
      </c>
      <c r="F1194" s="163">
        <f t="shared" si="36"/>
        <v>36266.81</v>
      </c>
      <c r="G1194" s="179">
        <f t="shared" si="37"/>
        <v>0.80655947472570844</v>
      </c>
    </row>
    <row r="1195" spans="1:7" s="6" customFormat="1" ht="25.5" x14ac:dyDescent="0.2">
      <c r="A1195" s="33"/>
      <c r="B1195" s="21">
        <v>413</v>
      </c>
      <c r="C1195" s="69" t="s">
        <v>151</v>
      </c>
      <c r="D1195" s="222">
        <f>SUM(D1196)</f>
        <v>170486</v>
      </c>
      <c r="E1195" s="143">
        <f>SUM(E1196)</f>
        <v>142567.31</v>
      </c>
      <c r="F1195" s="163">
        <f t="shared" si="36"/>
        <v>27918.690000000002</v>
      </c>
      <c r="G1195" s="179">
        <f t="shared" si="37"/>
        <v>0.83624057107328464</v>
      </c>
    </row>
    <row r="1196" spans="1:7" x14ac:dyDescent="0.2">
      <c r="A1196" s="35"/>
      <c r="B1196" s="19">
        <v>4131</v>
      </c>
      <c r="C1196" s="67" t="s">
        <v>260</v>
      </c>
      <c r="D1196" s="223">
        <v>170486</v>
      </c>
      <c r="E1196" s="124">
        <v>142567.31</v>
      </c>
      <c r="F1196" s="168">
        <f t="shared" si="36"/>
        <v>27918.690000000002</v>
      </c>
      <c r="G1196" s="165">
        <f t="shared" si="37"/>
        <v>0.83624057107328464</v>
      </c>
    </row>
    <row r="1197" spans="1:7" s="6" customFormat="1" x14ac:dyDescent="0.2">
      <c r="A1197" s="33"/>
      <c r="B1197" s="7">
        <v>50</v>
      </c>
      <c r="C1197" s="50" t="s">
        <v>23</v>
      </c>
      <c r="D1197" s="114">
        <f>SUM(D1198+D1201)</f>
        <v>4677</v>
      </c>
      <c r="E1197" s="139">
        <f>SUM(E1198+E1201)</f>
        <v>3664.2200000000003</v>
      </c>
      <c r="F1197" s="163">
        <f t="shared" si="36"/>
        <v>1012.7799999999997</v>
      </c>
      <c r="G1197" s="179">
        <f t="shared" si="37"/>
        <v>0.78345520632884336</v>
      </c>
    </row>
    <row r="1198" spans="1:7" s="6" customFormat="1" x14ac:dyDescent="0.2">
      <c r="A1198" s="33"/>
      <c r="B1198" s="5">
        <v>500</v>
      </c>
      <c r="C1198" s="49" t="s">
        <v>228</v>
      </c>
      <c r="D1198" s="113">
        <f>SUM(D1199:D1200)</f>
        <v>3490</v>
      </c>
      <c r="E1198" s="149">
        <f>SUM(E1199:E1200)</f>
        <v>2793.9</v>
      </c>
      <c r="F1198" s="168">
        <f t="shared" si="36"/>
        <v>696.09999999999991</v>
      </c>
      <c r="G1198" s="165">
        <f t="shared" si="37"/>
        <v>0.80054441260744991</v>
      </c>
    </row>
    <row r="1199" spans="1:7" s="6" customFormat="1" x14ac:dyDescent="0.2">
      <c r="A1199" s="33"/>
      <c r="B1199" s="5">
        <v>5001</v>
      </c>
      <c r="C1199" s="49" t="s">
        <v>234</v>
      </c>
      <c r="D1199" s="113">
        <v>500</v>
      </c>
      <c r="E1199" s="149">
        <v>538.94000000000005</v>
      </c>
      <c r="F1199" s="168">
        <f t="shared" si="36"/>
        <v>-38.940000000000055</v>
      </c>
      <c r="G1199" s="165">
        <f t="shared" si="37"/>
        <v>1.0778800000000002</v>
      </c>
    </row>
    <row r="1200" spans="1:7" s="6" customFormat="1" x14ac:dyDescent="0.2">
      <c r="A1200" s="33"/>
      <c r="B1200" s="5">
        <v>5005</v>
      </c>
      <c r="C1200" s="49" t="s">
        <v>282</v>
      </c>
      <c r="D1200" s="113">
        <v>2990</v>
      </c>
      <c r="E1200" s="124">
        <v>2254.96</v>
      </c>
      <c r="F1200" s="168">
        <f t="shared" si="36"/>
        <v>735.04</v>
      </c>
      <c r="G1200" s="165">
        <f t="shared" si="37"/>
        <v>0.7541672240802676</v>
      </c>
    </row>
    <row r="1201" spans="1:7" s="6" customFormat="1" x14ac:dyDescent="0.2">
      <c r="A1201" s="33"/>
      <c r="B1201" s="5">
        <v>506</v>
      </c>
      <c r="C1201" s="49" t="s">
        <v>229</v>
      </c>
      <c r="D1201" s="113">
        <v>1187</v>
      </c>
      <c r="E1201" s="124">
        <v>870.32</v>
      </c>
      <c r="F1201" s="168">
        <f t="shared" si="36"/>
        <v>316.67999999999995</v>
      </c>
      <c r="G1201" s="165">
        <f t="shared" si="37"/>
        <v>0.73320977253580455</v>
      </c>
    </row>
    <row r="1202" spans="1:7" s="6" customFormat="1" x14ac:dyDescent="0.2">
      <c r="A1202" s="33"/>
      <c r="B1202" s="22">
        <v>55</v>
      </c>
      <c r="C1202" s="51" t="s">
        <v>24</v>
      </c>
      <c r="D1202" s="114">
        <f>SUM(D1203:D1204)</f>
        <v>12320</v>
      </c>
      <c r="E1202" s="139">
        <f>SUM(E1203:E1204)</f>
        <v>4984.66</v>
      </c>
      <c r="F1202" s="163">
        <f t="shared" si="36"/>
        <v>7335.34</v>
      </c>
      <c r="G1202" s="179">
        <f t="shared" si="37"/>
        <v>0.40459902597402597</v>
      </c>
    </row>
    <row r="1203" spans="1:7" s="6" customFormat="1" x14ac:dyDescent="0.2">
      <c r="A1203" s="33"/>
      <c r="B1203" s="20">
        <v>5526</v>
      </c>
      <c r="C1203" s="54" t="s">
        <v>606</v>
      </c>
      <c r="D1203" s="113">
        <v>11100</v>
      </c>
      <c r="E1203" s="124">
        <v>3735.7</v>
      </c>
      <c r="F1203" s="168">
        <f t="shared" si="36"/>
        <v>7364.3</v>
      </c>
      <c r="G1203" s="165">
        <f t="shared" si="37"/>
        <v>0.33654954954954952</v>
      </c>
    </row>
    <row r="1204" spans="1:7" s="6" customFormat="1" x14ac:dyDescent="0.2">
      <c r="A1204" s="33"/>
      <c r="B1204" s="20">
        <v>5526</v>
      </c>
      <c r="C1204" s="54" t="s">
        <v>607</v>
      </c>
      <c r="D1204" s="113">
        <v>1220</v>
      </c>
      <c r="E1204" s="124">
        <v>1248.96</v>
      </c>
      <c r="F1204" s="168">
        <f t="shared" si="36"/>
        <v>-28.960000000000036</v>
      </c>
      <c r="G1204" s="165">
        <f t="shared" si="37"/>
        <v>1.0237377049180327</v>
      </c>
    </row>
    <row r="1205" spans="1:7" s="6" customFormat="1" x14ac:dyDescent="0.2">
      <c r="A1205" s="33" t="s">
        <v>306</v>
      </c>
      <c r="B1205" s="7" t="s">
        <v>307</v>
      </c>
      <c r="C1205" s="72"/>
      <c r="D1205" s="114">
        <f>SUM(D1206)</f>
        <v>2880</v>
      </c>
      <c r="E1205" s="139">
        <f>SUM(E1206)</f>
        <v>2605.59</v>
      </c>
      <c r="F1205" s="163">
        <f t="shared" si="36"/>
        <v>274.40999999999985</v>
      </c>
      <c r="G1205" s="179">
        <f t="shared" si="37"/>
        <v>0.90471875000000002</v>
      </c>
    </row>
    <row r="1206" spans="1:7" s="6" customFormat="1" x14ac:dyDescent="0.2">
      <c r="A1206" s="33"/>
      <c r="B1206" s="22">
        <v>55</v>
      </c>
      <c r="C1206" s="51" t="s">
        <v>24</v>
      </c>
      <c r="D1206" s="217">
        <f>SUM(D1207:D1207)</f>
        <v>2880</v>
      </c>
      <c r="E1206" s="142">
        <f>SUM(E1207:E1207)</f>
        <v>2605.59</v>
      </c>
      <c r="F1206" s="163">
        <f t="shared" si="36"/>
        <v>274.40999999999985</v>
      </c>
      <c r="G1206" s="179">
        <f t="shared" si="37"/>
        <v>0.90471875000000002</v>
      </c>
    </row>
    <row r="1207" spans="1:7" ht="13.5" thickBot="1" x14ac:dyDescent="0.25">
      <c r="A1207" s="204"/>
      <c r="B1207" s="25">
        <v>5513</v>
      </c>
      <c r="C1207" s="57" t="s">
        <v>28</v>
      </c>
      <c r="D1207" s="225">
        <v>2880</v>
      </c>
      <c r="E1207" s="205">
        <v>2605.59</v>
      </c>
      <c r="F1207" s="169">
        <f t="shared" si="36"/>
        <v>274.40999999999985</v>
      </c>
      <c r="G1207" s="166">
        <f t="shared" si="37"/>
        <v>0.90471875000000002</v>
      </c>
    </row>
    <row r="1208" spans="1:7" x14ac:dyDescent="0.2">
      <c r="A1208" s="12"/>
      <c r="B1208" s="12"/>
      <c r="C1208" s="12"/>
    </row>
  </sheetData>
  <sheetProtection algorithmName="SHA-512" hashValue="iA37rt9BX+AojY2oipAawJVM2uTjVVFOe3WmM5fZW24u82QvTH0JIGCIOyMrUMQAkUJyVCGtA/dnKUyruA+8kg==" saltValue="d2jgipTn6Uk9O1BpIMwo2A==" spinCount="100000" sheet="1" objects="1" scenarios="1"/>
  <autoFilter ref="A203:E1207"/>
  <mergeCells count="1">
    <mergeCell ref="B204:C204"/>
  </mergeCells>
  <conditionalFormatting sqref="D147">
    <cfRule type="cellIs" dxfId="3" priority="2" stopIfTrue="1" operator="lessThan">
      <formula>0</formula>
    </cfRule>
  </conditionalFormatting>
  <conditionalFormatting sqref="E147">
    <cfRule type="cellIs" dxfId="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219"/>
  <sheetViews>
    <sheetView tabSelected="1" zoomScaleNormal="100" workbookViewId="0">
      <selection activeCell="L5" sqref="L3:M5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13" ht="13.5" thickBot="1" x14ac:dyDescent="0.25">
      <c r="A1" s="26" t="s">
        <v>622</v>
      </c>
      <c r="B1" s="2"/>
      <c r="C1" s="3"/>
    </row>
    <row r="2" spans="1:13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13" s="6" customFormat="1" ht="15" customHeight="1" thickBot="1" x14ac:dyDescent="0.25">
      <c r="A3" s="111"/>
      <c r="B3" s="79" t="s">
        <v>137</v>
      </c>
      <c r="C3" s="80"/>
      <c r="D3" s="81">
        <f>D4+D7+D101+D130</f>
        <v>6306024</v>
      </c>
      <c r="E3" s="122">
        <f>E4+E7+E101+E130</f>
        <v>6192073.3300000001</v>
      </c>
      <c r="F3" s="137">
        <f>SUM(D3-E3)</f>
        <v>113950.66999999993</v>
      </c>
      <c r="G3" s="215">
        <f>SUM(E3/D3)</f>
        <v>0.98192987054917646</v>
      </c>
    </row>
    <row r="4" spans="1:13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3716279</v>
      </c>
      <c r="F4" s="177">
        <f>SUM(D4-E4)</f>
        <v>111649</v>
      </c>
      <c r="G4" s="175">
        <f t="shared" ref="G4:G80" si="0">SUM(E4/D4)</f>
        <v>0.97083304597160658</v>
      </c>
    </row>
    <row r="5" spans="1:13" x14ac:dyDescent="0.2">
      <c r="A5" s="37">
        <v>3000</v>
      </c>
      <c r="B5" s="5"/>
      <c r="C5" s="49" t="s">
        <v>16</v>
      </c>
      <c r="D5" s="77">
        <v>3440928</v>
      </c>
      <c r="E5" s="124">
        <v>3327707</v>
      </c>
      <c r="F5" s="168">
        <f>SUM(D5-E5)</f>
        <v>113221</v>
      </c>
      <c r="G5" s="165">
        <f t="shared" si="0"/>
        <v>0.96709579508783672</v>
      </c>
    </row>
    <row r="6" spans="1:13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388572</v>
      </c>
      <c r="F6" s="168">
        <f>SUM(D6-E6)</f>
        <v>-1572</v>
      </c>
      <c r="G6" s="165">
        <f t="shared" si="0"/>
        <v>1.004062015503876</v>
      </c>
    </row>
    <row r="7" spans="1:13" ht="13.5" thickBot="1" x14ac:dyDescent="0.25">
      <c r="A7" s="36">
        <v>32</v>
      </c>
      <c r="B7" s="4" t="s">
        <v>139</v>
      </c>
      <c r="C7" s="48"/>
      <c r="D7" s="76">
        <f>SUM(D8+D11+D87)</f>
        <v>436690</v>
      </c>
      <c r="E7" s="123">
        <f>SUM(E8+E11+E87)</f>
        <v>452205.35000000003</v>
      </c>
      <c r="F7" s="177">
        <f>SUM(D7-E7)</f>
        <v>-15515.350000000035</v>
      </c>
      <c r="G7" s="175">
        <f t="shared" si="0"/>
        <v>1.0355294373583093</v>
      </c>
      <c r="L7" s="216"/>
      <c r="M7" s="216"/>
    </row>
    <row r="8" spans="1:13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11632.869999999999</v>
      </c>
      <c r="F8" s="163">
        <f t="shared" ref="F8:F84" si="1">SUM(D8-E8)</f>
        <v>-132.86999999999898</v>
      </c>
      <c r="G8" s="179">
        <f t="shared" si="0"/>
        <v>1.0115539130434781</v>
      </c>
    </row>
    <row r="9" spans="1:13" x14ac:dyDescent="0.2">
      <c r="A9" s="39">
        <v>320</v>
      </c>
      <c r="B9" s="7"/>
      <c r="C9" s="49" t="s">
        <v>209</v>
      </c>
      <c r="D9" s="84">
        <v>500</v>
      </c>
      <c r="E9" s="124">
        <v>287.55</v>
      </c>
      <c r="F9" s="168">
        <f t="shared" si="1"/>
        <v>212.45</v>
      </c>
      <c r="G9" s="165">
        <f>SUM(E9/D9)</f>
        <v>0.57510000000000006</v>
      </c>
    </row>
    <row r="10" spans="1:13" x14ac:dyDescent="0.2">
      <c r="A10" s="39">
        <v>320</v>
      </c>
      <c r="B10" s="7"/>
      <c r="C10" s="49" t="s">
        <v>210</v>
      </c>
      <c r="D10" s="84">
        <v>11000</v>
      </c>
      <c r="E10" s="124">
        <v>11345.32</v>
      </c>
      <c r="F10" s="168">
        <f t="shared" si="1"/>
        <v>-345.31999999999971</v>
      </c>
      <c r="G10" s="165">
        <f t="shared" si="0"/>
        <v>1.0313927272727272</v>
      </c>
    </row>
    <row r="11" spans="1:13" s="6" customFormat="1" x14ac:dyDescent="0.2">
      <c r="A11" s="38">
        <v>322</v>
      </c>
      <c r="B11" s="7"/>
      <c r="C11" s="50" t="s">
        <v>191</v>
      </c>
      <c r="D11" s="83">
        <f>SUM(D12+D61+D74+D78+D81+D83+D85)</f>
        <v>404398</v>
      </c>
      <c r="E11" s="125">
        <f>SUM(E12+E61+E74+E78+E81+E83+E85)</f>
        <v>419321.84</v>
      </c>
      <c r="F11" s="163">
        <f t="shared" si="1"/>
        <v>-14923.840000000026</v>
      </c>
      <c r="G11" s="179">
        <f t="shared" si="0"/>
        <v>1.0369038422544128</v>
      </c>
    </row>
    <row r="12" spans="1:13" s="6" customFormat="1" x14ac:dyDescent="0.2">
      <c r="A12" s="38">
        <v>3220</v>
      </c>
      <c r="B12" s="7"/>
      <c r="C12" s="51" t="s">
        <v>39</v>
      </c>
      <c r="D12" s="83">
        <f>SUM(D13+D18+D22+D27+D33+D41+D44+D47+D49+D55+D60)</f>
        <v>205116</v>
      </c>
      <c r="E12" s="125">
        <f>SUM(E13+E18+E22+E27+E33+E41+E44+E47+E49+E55+E60)</f>
        <v>213448.9</v>
      </c>
      <c r="F12" s="163">
        <f t="shared" si="1"/>
        <v>-8332.8999999999942</v>
      </c>
      <c r="G12" s="179">
        <f t="shared" si="0"/>
        <v>1.04062530470563</v>
      </c>
    </row>
    <row r="13" spans="1:13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41670</v>
      </c>
      <c r="E13" s="125">
        <f>SUM(E14:E17)</f>
        <v>41317.61</v>
      </c>
      <c r="F13" s="163">
        <f t="shared" si="1"/>
        <v>352.38999999999942</v>
      </c>
      <c r="G13" s="179">
        <f t="shared" si="0"/>
        <v>0.9915433165346772</v>
      </c>
    </row>
    <row r="14" spans="1:13" x14ac:dyDescent="0.2">
      <c r="A14" s="39">
        <v>3220</v>
      </c>
      <c r="B14" s="5"/>
      <c r="C14" s="53" t="s">
        <v>212</v>
      </c>
      <c r="D14" s="84">
        <v>11185</v>
      </c>
      <c r="E14" s="124">
        <v>11111.62</v>
      </c>
      <c r="F14" s="168">
        <f t="shared" si="1"/>
        <v>73.3799999999992</v>
      </c>
      <c r="G14" s="165">
        <f t="shared" si="0"/>
        <v>0.9934394278050962</v>
      </c>
    </row>
    <row r="15" spans="1:13" x14ac:dyDescent="0.2">
      <c r="A15" s="39">
        <v>3220</v>
      </c>
      <c r="B15" s="5"/>
      <c r="C15" s="53" t="s">
        <v>211</v>
      </c>
      <c r="D15" s="84">
        <v>11185</v>
      </c>
      <c r="E15" s="124">
        <v>11101.62</v>
      </c>
      <c r="F15" s="168">
        <f t="shared" si="1"/>
        <v>83.3799999999992</v>
      </c>
      <c r="G15" s="165">
        <f t="shared" si="0"/>
        <v>0.99254537326776937</v>
      </c>
    </row>
    <row r="16" spans="1:13" x14ac:dyDescent="0.2">
      <c r="A16" s="39">
        <v>3220</v>
      </c>
      <c r="B16" s="5"/>
      <c r="C16" s="53" t="s">
        <v>213</v>
      </c>
      <c r="D16" s="84">
        <v>19300</v>
      </c>
      <c r="E16" s="124">
        <v>19029.37</v>
      </c>
      <c r="F16" s="168">
        <f t="shared" si="1"/>
        <v>270.63000000000102</v>
      </c>
      <c r="G16" s="165">
        <f t="shared" si="0"/>
        <v>0.98597772020725383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75</v>
      </c>
      <c r="F17" s="168">
        <f t="shared" si="1"/>
        <v>-75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29264</v>
      </c>
      <c r="E18" s="125">
        <f>SUM(E19:E21)</f>
        <v>28022.440000000002</v>
      </c>
      <c r="F18" s="163">
        <f t="shared" si="1"/>
        <v>1241.5599999999977</v>
      </c>
      <c r="G18" s="179">
        <f t="shared" si="0"/>
        <v>0.95757381082558779</v>
      </c>
    </row>
    <row r="19" spans="1:7" x14ac:dyDescent="0.2">
      <c r="A19" s="39">
        <v>3220</v>
      </c>
      <c r="B19" s="5"/>
      <c r="C19" s="54" t="s">
        <v>212</v>
      </c>
      <c r="D19" s="84">
        <v>7782</v>
      </c>
      <c r="E19" s="124">
        <v>7956.92</v>
      </c>
      <c r="F19" s="168">
        <f t="shared" si="1"/>
        <v>-174.92000000000007</v>
      </c>
      <c r="G19" s="165">
        <f t="shared" si="0"/>
        <v>1.0224775122076588</v>
      </c>
    </row>
    <row r="20" spans="1:7" x14ac:dyDescent="0.2">
      <c r="A20" s="39">
        <v>3220</v>
      </c>
      <c r="B20" s="5"/>
      <c r="C20" s="54" t="s">
        <v>211</v>
      </c>
      <c r="D20" s="84">
        <v>7782</v>
      </c>
      <c r="E20" s="124">
        <v>7956.92</v>
      </c>
      <c r="F20" s="168">
        <f t="shared" si="1"/>
        <v>-174.92000000000007</v>
      </c>
      <c r="G20" s="165">
        <f t="shared" si="0"/>
        <v>1.0224775122076588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12108.6</v>
      </c>
      <c r="F21" s="168">
        <f t="shared" si="1"/>
        <v>1591.3999999999996</v>
      </c>
      <c r="G21" s="165">
        <f t="shared" si="0"/>
        <v>0.88383941605839422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11521</v>
      </c>
      <c r="E22" s="125">
        <f>SUM(E23:E26)</f>
        <v>11054.11</v>
      </c>
      <c r="F22" s="163">
        <f t="shared" si="1"/>
        <v>466.88999999999942</v>
      </c>
      <c r="G22" s="179">
        <f t="shared" si="0"/>
        <v>0.95947487197291903</v>
      </c>
    </row>
    <row r="23" spans="1:7" x14ac:dyDescent="0.2">
      <c r="A23" s="39">
        <v>3220</v>
      </c>
      <c r="B23" s="5"/>
      <c r="C23" s="54" t="s">
        <v>212</v>
      </c>
      <c r="D23" s="84">
        <v>2911</v>
      </c>
      <c r="E23" s="124">
        <v>2846.81</v>
      </c>
      <c r="F23" s="168">
        <f t="shared" si="1"/>
        <v>64.190000000000055</v>
      </c>
      <c r="G23" s="165">
        <f t="shared" si="0"/>
        <v>0.9779491583648231</v>
      </c>
    </row>
    <row r="24" spans="1:7" x14ac:dyDescent="0.2">
      <c r="A24" s="39">
        <v>3220</v>
      </c>
      <c r="B24" s="5"/>
      <c r="C24" s="54" t="s">
        <v>211</v>
      </c>
      <c r="D24" s="84">
        <v>2911</v>
      </c>
      <c r="E24" s="124">
        <v>2846.81</v>
      </c>
      <c r="F24" s="168">
        <f t="shared" si="1"/>
        <v>64.190000000000055</v>
      </c>
      <c r="G24" s="165">
        <f t="shared" si="0"/>
        <v>0.9779491583648231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4656.49</v>
      </c>
      <c r="F25" s="168">
        <f t="shared" si="1"/>
        <v>338.51000000000022</v>
      </c>
      <c r="G25" s="165">
        <f t="shared" si="0"/>
        <v>0.93223023023023022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704</v>
      </c>
      <c r="F26" s="168">
        <f t="shared" si="1"/>
        <v>0</v>
      </c>
      <c r="G26" s="165">
        <f t="shared" si="0"/>
        <v>1</v>
      </c>
    </row>
    <row r="27" spans="1:7" ht="13.5" x14ac:dyDescent="0.25">
      <c r="A27" s="38">
        <v>3220</v>
      </c>
      <c r="B27" s="17"/>
      <c r="C27" s="51" t="s">
        <v>204</v>
      </c>
      <c r="D27" s="83">
        <f>SUM(D28:D32)</f>
        <v>10246</v>
      </c>
      <c r="E27" s="125">
        <f>SUM(E28:E32)</f>
        <v>9832.25</v>
      </c>
      <c r="F27" s="163">
        <f t="shared" si="1"/>
        <v>413.75</v>
      </c>
      <c r="G27" s="179">
        <f>SUM(E27/D27)</f>
        <v>0.9596183876634784</v>
      </c>
    </row>
    <row r="28" spans="1:7" x14ac:dyDescent="0.2">
      <c r="A28" s="39">
        <v>3220</v>
      </c>
      <c r="B28" s="5"/>
      <c r="C28" s="54" t="s">
        <v>212</v>
      </c>
      <c r="D28" s="84">
        <v>2544</v>
      </c>
      <c r="E28" s="124">
        <v>2397.11</v>
      </c>
      <c r="F28" s="168">
        <f t="shared" si="1"/>
        <v>146.88999999999987</v>
      </c>
      <c r="G28" s="165">
        <f t="shared" si="0"/>
        <v>0.94226022012578625</v>
      </c>
    </row>
    <row r="29" spans="1:7" x14ac:dyDescent="0.2">
      <c r="A29" s="39">
        <v>3220</v>
      </c>
      <c r="B29" s="5"/>
      <c r="C29" s="54" t="s">
        <v>211</v>
      </c>
      <c r="D29" s="84">
        <v>2544</v>
      </c>
      <c r="E29" s="124">
        <v>2397.11</v>
      </c>
      <c r="F29" s="168">
        <f t="shared" si="1"/>
        <v>146.88999999999987</v>
      </c>
      <c r="G29" s="165">
        <f t="shared" si="0"/>
        <v>0.94226022012578625</v>
      </c>
    </row>
    <row r="30" spans="1:7" x14ac:dyDescent="0.2">
      <c r="A30" s="39">
        <v>3220</v>
      </c>
      <c r="B30" s="5"/>
      <c r="C30" s="54" t="s">
        <v>213</v>
      </c>
      <c r="D30" s="84">
        <v>4650</v>
      </c>
      <c r="E30" s="124">
        <v>4436.07</v>
      </c>
      <c r="F30" s="168">
        <f t="shared" si="1"/>
        <v>213.93000000000029</v>
      </c>
      <c r="G30" s="165">
        <f t="shared" si="0"/>
        <v>0.95399354838709671</v>
      </c>
    </row>
    <row r="31" spans="1:7" x14ac:dyDescent="0.2">
      <c r="A31" s="39">
        <v>3220</v>
      </c>
      <c r="B31" s="5"/>
      <c r="C31" s="54" t="s">
        <v>319</v>
      </c>
      <c r="D31" s="84">
        <v>238</v>
      </c>
      <c r="E31" s="124">
        <v>331.96</v>
      </c>
      <c r="F31" s="168">
        <f t="shared" si="1"/>
        <v>-93.95999999999998</v>
      </c>
      <c r="G31" s="165">
        <f t="shared" si="0"/>
        <v>1.3947899159663866</v>
      </c>
    </row>
    <row r="32" spans="1:7" x14ac:dyDescent="0.2">
      <c r="A32" s="39">
        <v>3220</v>
      </c>
      <c r="B32" s="5"/>
      <c r="C32" s="54" t="s">
        <v>36</v>
      </c>
      <c r="D32" s="84">
        <v>270</v>
      </c>
      <c r="E32" s="124">
        <v>270</v>
      </c>
      <c r="F32" s="168">
        <f t="shared" si="1"/>
        <v>0</v>
      </c>
      <c r="G32" s="165">
        <f t="shared" si="0"/>
        <v>1</v>
      </c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15411</v>
      </c>
      <c r="E33" s="125">
        <f>SUM(E34:E40)</f>
        <v>15915.27</v>
      </c>
      <c r="F33" s="163">
        <f t="shared" si="1"/>
        <v>-504.27000000000044</v>
      </c>
      <c r="G33" s="179">
        <f t="shared" si="0"/>
        <v>1.032721432742846</v>
      </c>
    </row>
    <row r="34" spans="1:7" x14ac:dyDescent="0.2">
      <c r="A34" s="39">
        <v>3220</v>
      </c>
      <c r="B34" s="5"/>
      <c r="C34" s="54" t="s">
        <v>212</v>
      </c>
      <c r="D34" s="84">
        <v>3502</v>
      </c>
      <c r="E34" s="124">
        <v>3565.15</v>
      </c>
      <c r="F34" s="168">
        <f t="shared" si="1"/>
        <v>-63.150000000000091</v>
      </c>
      <c r="G34" s="165">
        <f t="shared" si="0"/>
        <v>1.018032552826956</v>
      </c>
    </row>
    <row r="35" spans="1:7" x14ac:dyDescent="0.2">
      <c r="A35" s="39">
        <v>3220</v>
      </c>
      <c r="B35" s="5"/>
      <c r="C35" s="54" t="s">
        <v>211</v>
      </c>
      <c r="D35" s="84">
        <v>3502</v>
      </c>
      <c r="E35" s="124">
        <v>3565.15</v>
      </c>
      <c r="F35" s="168">
        <f t="shared" si="1"/>
        <v>-63.150000000000091</v>
      </c>
      <c r="G35" s="165">
        <f t="shared" si="0"/>
        <v>1.018032552826956</v>
      </c>
    </row>
    <row r="36" spans="1:7" x14ac:dyDescent="0.2">
      <c r="A36" s="39">
        <v>3220</v>
      </c>
      <c r="B36" s="5"/>
      <c r="C36" s="54" t="s">
        <v>213</v>
      </c>
      <c r="D36" s="84">
        <v>7603</v>
      </c>
      <c r="E36" s="124">
        <v>7608.9</v>
      </c>
      <c r="F36" s="168">
        <f t="shared" si="1"/>
        <v>-5.8999999999996362</v>
      </c>
      <c r="G36" s="165">
        <f t="shared" si="0"/>
        <v>1.000776009469946</v>
      </c>
    </row>
    <row r="37" spans="1:7" x14ac:dyDescent="0.2">
      <c r="A37" s="39">
        <v>3220</v>
      </c>
      <c r="B37" s="5"/>
      <c r="C37" s="54" t="s">
        <v>44</v>
      </c>
      <c r="D37" s="84">
        <v>337</v>
      </c>
      <c r="E37" s="124">
        <v>595.78</v>
      </c>
      <c r="F37" s="168">
        <f t="shared" si="1"/>
        <v>-258.77999999999997</v>
      </c>
      <c r="G37" s="165">
        <f t="shared" si="0"/>
        <v>1.767893175074184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257.49</v>
      </c>
      <c r="F38" s="168">
        <f t="shared" si="1"/>
        <v>-257.49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467</v>
      </c>
      <c r="E39" s="124">
        <v>38.799999999999997</v>
      </c>
      <c r="F39" s="168">
        <f t="shared" si="1"/>
        <v>428.2</v>
      </c>
      <c r="G39" s="165">
        <f t="shared" si="0"/>
        <v>8.3083511777301916E-2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13116</v>
      </c>
      <c r="E41" s="125">
        <f>SUM(E42:E43)</f>
        <v>13116.32</v>
      </c>
      <c r="F41" s="163">
        <f t="shared" si="1"/>
        <v>-0.31999999999970896</v>
      </c>
      <c r="G41" s="179">
        <f t="shared" si="0"/>
        <v>1.0000243976822201</v>
      </c>
    </row>
    <row r="42" spans="1:7" x14ac:dyDescent="0.2">
      <c r="A42" s="39">
        <v>3220</v>
      </c>
      <c r="B42" s="5"/>
      <c r="C42" s="54" t="s">
        <v>213</v>
      </c>
      <c r="D42" s="84">
        <v>10038</v>
      </c>
      <c r="E42" s="124">
        <v>10038.32</v>
      </c>
      <c r="F42" s="168">
        <f t="shared" si="1"/>
        <v>-0.31999999999970896</v>
      </c>
      <c r="G42" s="165">
        <f t="shared" si="0"/>
        <v>1.0000318788603306</v>
      </c>
    </row>
    <row r="43" spans="1:7" x14ac:dyDescent="0.2">
      <c r="A43" s="39">
        <v>3220</v>
      </c>
      <c r="B43" s="5"/>
      <c r="C43" s="54" t="s">
        <v>36</v>
      </c>
      <c r="D43" s="84">
        <v>3078</v>
      </c>
      <c r="E43" s="124">
        <v>3078</v>
      </c>
      <c r="F43" s="168">
        <f t="shared" si="1"/>
        <v>0</v>
      </c>
      <c r="G43" s="165">
        <f t="shared" si="0"/>
        <v>1</v>
      </c>
    </row>
    <row r="44" spans="1:7" ht="26.25" x14ac:dyDescent="0.25">
      <c r="A44" s="38">
        <v>3220</v>
      </c>
      <c r="B44" s="17"/>
      <c r="C44" s="51" t="s">
        <v>583</v>
      </c>
      <c r="D44" s="83">
        <f>SUM(D45:D46)</f>
        <v>2182</v>
      </c>
      <c r="E44" s="125">
        <f>SUM(E45:E46)</f>
        <v>2181.5500000000002</v>
      </c>
      <c r="F44" s="163">
        <f t="shared" si="1"/>
        <v>0.4499999999998181</v>
      </c>
      <c r="G44" s="179">
        <f t="shared" si="0"/>
        <v>0.99979376718606794</v>
      </c>
    </row>
    <row r="45" spans="1:7" x14ac:dyDescent="0.2">
      <c r="A45" s="39">
        <v>3220</v>
      </c>
      <c r="B45" s="5"/>
      <c r="C45" s="54" t="s">
        <v>213</v>
      </c>
      <c r="D45" s="84">
        <v>1734</v>
      </c>
      <c r="E45" s="124">
        <v>1733.55</v>
      </c>
      <c r="F45" s="168">
        <f t="shared" si="1"/>
        <v>0.45000000000004547</v>
      </c>
      <c r="G45" s="165">
        <f t="shared" si="0"/>
        <v>0.99974048442906571</v>
      </c>
    </row>
    <row r="46" spans="1:7" x14ac:dyDescent="0.2">
      <c r="A46" s="39">
        <v>3220</v>
      </c>
      <c r="B46" s="5"/>
      <c r="C46" s="54" t="s">
        <v>36</v>
      </c>
      <c r="D46" s="84">
        <v>448</v>
      </c>
      <c r="E46" s="124">
        <v>448</v>
      </c>
      <c r="F46" s="168">
        <f t="shared" si="1"/>
        <v>0</v>
      </c>
      <c r="G46" s="165">
        <f t="shared" si="0"/>
        <v>1</v>
      </c>
    </row>
    <row r="47" spans="1:7" ht="13.5" x14ac:dyDescent="0.25">
      <c r="A47" s="38">
        <v>3220</v>
      </c>
      <c r="B47" s="17"/>
      <c r="C47" s="51" t="s">
        <v>615</v>
      </c>
      <c r="D47" s="83">
        <f>SUM(D48)</f>
        <v>408</v>
      </c>
      <c r="E47" s="125">
        <f>SUM(E48)</f>
        <v>408</v>
      </c>
      <c r="F47" s="163">
        <f t="shared" si="1"/>
        <v>0</v>
      </c>
      <c r="G47" s="179">
        <f t="shared" si="0"/>
        <v>1</v>
      </c>
    </row>
    <row r="48" spans="1:7" x14ac:dyDescent="0.2">
      <c r="A48" s="39">
        <v>3220</v>
      </c>
      <c r="B48" s="5"/>
      <c r="C48" s="54" t="s">
        <v>36</v>
      </c>
      <c r="D48" s="84">
        <v>408</v>
      </c>
      <c r="E48" s="124">
        <v>408</v>
      </c>
      <c r="F48" s="168">
        <f t="shared" si="1"/>
        <v>0</v>
      </c>
      <c r="G48" s="165">
        <f t="shared" si="0"/>
        <v>1</v>
      </c>
    </row>
    <row r="49" spans="1:7" ht="13.5" x14ac:dyDescent="0.25">
      <c r="A49" s="38">
        <v>3220</v>
      </c>
      <c r="B49" s="17"/>
      <c r="C49" s="51" t="s">
        <v>38</v>
      </c>
      <c r="D49" s="83">
        <f>SUM(D50:D54)</f>
        <v>6682</v>
      </c>
      <c r="E49" s="125">
        <f>SUM(E50:E54)</f>
        <v>6570.2000000000007</v>
      </c>
      <c r="F49" s="163">
        <f t="shared" si="1"/>
        <v>111.79999999999927</v>
      </c>
      <c r="G49" s="179">
        <f t="shared" si="0"/>
        <v>0.98326848249027243</v>
      </c>
    </row>
    <row r="50" spans="1:7" x14ac:dyDescent="0.2">
      <c r="A50" s="39">
        <v>3220</v>
      </c>
      <c r="B50" s="5"/>
      <c r="C50" s="54" t="s">
        <v>212</v>
      </c>
      <c r="D50" s="84">
        <v>1751</v>
      </c>
      <c r="E50" s="124">
        <v>1604.21</v>
      </c>
      <c r="F50" s="168">
        <f t="shared" si="1"/>
        <v>146.78999999999996</v>
      </c>
      <c r="G50" s="165">
        <f t="shared" si="0"/>
        <v>0.91616790405482584</v>
      </c>
    </row>
    <row r="51" spans="1:7" x14ac:dyDescent="0.2">
      <c r="A51" s="39">
        <v>3220</v>
      </c>
      <c r="B51" s="5"/>
      <c r="C51" s="54" t="s">
        <v>211</v>
      </c>
      <c r="D51" s="84">
        <v>1751</v>
      </c>
      <c r="E51" s="124">
        <v>1614.21</v>
      </c>
      <c r="F51" s="168">
        <f t="shared" si="1"/>
        <v>136.78999999999996</v>
      </c>
      <c r="G51" s="165">
        <f t="shared" si="0"/>
        <v>0.92187892632781265</v>
      </c>
    </row>
    <row r="52" spans="1:7" x14ac:dyDescent="0.2">
      <c r="A52" s="39">
        <v>3220</v>
      </c>
      <c r="B52" s="5"/>
      <c r="C52" s="54" t="s">
        <v>213</v>
      </c>
      <c r="D52" s="84">
        <v>2280</v>
      </c>
      <c r="E52" s="124">
        <v>2339.7800000000002</v>
      </c>
      <c r="F52" s="168">
        <f t="shared" si="1"/>
        <v>-59.7800000000002</v>
      </c>
      <c r="G52" s="165">
        <f t="shared" si="0"/>
        <v>1.0262192982456142</v>
      </c>
    </row>
    <row r="53" spans="1:7" x14ac:dyDescent="0.2">
      <c r="A53" s="39">
        <v>3220</v>
      </c>
      <c r="B53" s="5"/>
      <c r="C53" s="54" t="s">
        <v>36</v>
      </c>
      <c r="D53" s="84">
        <v>900</v>
      </c>
      <c r="E53" s="124">
        <v>912</v>
      </c>
      <c r="F53" s="168">
        <f t="shared" si="1"/>
        <v>-12</v>
      </c>
      <c r="G53" s="165">
        <f t="shared" si="0"/>
        <v>1.0133333333333334</v>
      </c>
    </row>
    <row r="54" spans="1:7" x14ac:dyDescent="0.2">
      <c r="A54" s="39">
        <v>3220</v>
      </c>
      <c r="B54" s="5"/>
      <c r="C54" s="54" t="s">
        <v>319</v>
      </c>
      <c r="D54" s="84">
        <v>0</v>
      </c>
      <c r="E54" s="124">
        <v>100</v>
      </c>
      <c r="F54" s="168">
        <f t="shared" si="1"/>
        <v>-100</v>
      </c>
      <c r="G54" s="165"/>
    </row>
    <row r="55" spans="1:7" ht="13.5" x14ac:dyDescent="0.25">
      <c r="A55" s="38">
        <v>3220</v>
      </c>
      <c r="B55" s="17"/>
      <c r="C55" s="51" t="s">
        <v>37</v>
      </c>
      <c r="D55" s="83">
        <f>SUM(D56:D59)</f>
        <v>18800</v>
      </c>
      <c r="E55" s="125">
        <f>SUM(E56:E59)</f>
        <v>22603.15</v>
      </c>
      <c r="F55" s="163">
        <f t="shared" si="1"/>
        <v>-3803.1500000000015</v>
      </c>
      <c r="G55" s="179">
        <f t="shared" si="0"/>
        <v>1.2022952127659576</v>
      </c>
    </row>
    <row r="56" spans="1:7" x14ac:dyDescent="0.2">
      <c r="A56" s="39">
        <v>3220</v>
      </c>
      <c r="B56" s="5"/>
      <c r="C56" s="54" t="s">
        <v>215</v>
      </c>
      <c r="D56" s="84">
        <v>1600</v>
      </c>
      <c r="E56" s="124">
        <v>1964.54</v>
      </c>
      <c r="F56" s="168">
        <f t="shared" si="1"/>
        <v>-364.53999999999996</v>
      </c>
      <c r="G56" s="165">
        <f t="shared" si="0"/>
        <v>1.2278374999999999</v>
      </c>
    </row>
    <row r="57" spans="1:7" x14ac:dyDescent="0.2">
      <c r="A57" s="39">
        <v>3220</v>
      </c>
      <c r="B57" s="5"/>
      <c r="C57" s="54" t="s">
        <v>36</v>
      </c>
      <c r="D57" s="84">
        <v>1200</v>
      </c>
      <c r="E57" s="124">
        <v>3221</v>
      </c>
      <c r="F57" s="168">
        <f t="shared" si="1"/>
        <v>-2021</v>
      </c>
      <c r="G57" s="165">
        <f t="shared" si="0"/>
        <v>2.6841666666666666</v>
      </c>
    </row>
    <row r="58" spans="1:7" x14ac:dyDescent="0.2">
      <c r="A58" s="39">
        <v>3220</v>
      </c>
      <c r="B58" s="5"/>
      <c r="C58" s="54" t="s">
        <v>216</v>
      </c>
      <c r="D58" s="84">
        <v>11000</v>
      </c>
      <c r="E58" s="124">
        <v>10771.01</v>
      </c>
      <c r="F58" s="168">
        <f t="shared" si="1"/>
        <v>228.98999999999978</v>
      </c>
      <c r="G58" s="165">
        <f t="shared" si="0"/>
        <v>0.97918272727272726</v>
      </c>
    </row>
    <row r="59" spans="1:7" x14ac:dyDescent="0.2">
      <c r="A59" s="39">
        <v>3220</v>
      </c>
      <c r="B59" s="5"/>
      <c r="C59" s="54" t="s">
        <v>217</v>
      </c>
      <c r="D59" s="84">
        <v>5000</v>
      </c>
      <c r="E59" s="124">
        <v>6646.6</v>
      </c>
      <c r="F59" s="168">
        <f t="shared" si="1"/>
        <v>-1646.6000000000004</v>
      </c>
      <c r="G59" s="165">
        <f t="shared" si="0"/>
        <v>1.3293200000000001</v>
      </c>
    </row>
    <row r="60" spans="1:7" ht="13.5" x14ac:dyDescent="0.25">
      <c r="A60" s="38">
        <v>3220</v>
      </c>
      <c r="B60" s="17"/>
      <c r="C60" s="51" t="s">
        <v>47</v>
      </c>
      <c r="D60" s="83">
        <v>55816</v>
      </c>
      <c r="E60" s="130">
        <v>62428</v>
      </c>
      <c r="F60" s="163">
        <f t="shared" si="1"/>
        <v>-6612</v>
      </c>
      <c r="G60" s="179">
        <f t="shared" si="0"/>
        <v>1.1184606564425972</v>
      </c>
    </row>
    <row r="61" spans="1:7" s="6" customFormat="1" ht="25.5" x14ac:dyDescent="0.2">
      <c r="A61" s="38">
        <v>3221</v>
      </c>
      <c r="B61" s="7"/>
      <c r="C61" s="51" t="s">
        <v>40</v>
      </c>
      <c r="D61" s="83">
        <f>SUM(D62:D73)</f>
        <v>108964</v>
      </c>
      <c r="E61" s="125">
        <f>SUM(E62:E73)</f>
        <v>109526.67</v>
      </c>
      <c r="F61" s="163">
        <f t="shared" si="1"/>
        <v>-562.66999999999825</v>
      </c>
      <c r="G61" s="179">
        <f t="shared" si="0"/>
        <v>1.0051638155721156</v>
      </c>
    </row>
    <row r="62" spans="1:7" x14ac:dyDescent="0.2">
      <c r="A62" s="39">
        <v>3221</v>
      </c>
      <c r="B62" s="5"/>
      <c r="C62" s="54" t="s">
        <v>125</v>
      </c>
      <c r="D62" s="84">
        <v>1030</v>
      </c>
      <c r="E62" s="124">
        <v>1148.49</v>
      </c>
      <c r="F62" s="168">
        <f t="shared" si="1"/>
        <v>-118.49000000000001</v>
      </c>
      <c r="G62" s="165">
        <f t="shared" si="0"/>
        <v>1.1150388349514564</v>
      </c>
    </row>
    <row r="63" spans="1:7" x14ac:dyDescent="0.2">
      <c r="A63" s="39">
        <v>3221</v>
      </c>
      <c r="B63" s="5"/>
      <c r="C63" s="54" t="s">
        <v>263</v>
      </c>
      <c r="D63" s="84">
        <v>29500</v>
      </c>
      <c r="E63" s="124">
        <v>29906.65</v>
      </c>
      <c r="F63" s="168">
        <f t="shared" si="1"/>
        <v>-406.65000000000146</v>
      </c>
      <c r="G63" s="165">
        <f t="shared" si="0"/>
        <v>1.0137847457627118</v>
      </c>
    </row>
    <row r="64" spans="1:7" x14ac:dyDescent="0.2">
      <c r="A64" s="39">
        <v>3221</v>
      </c>
      <c r="B64" s="5"/>
      <c r="C64" s="54" t="s">
        <v>14</v>
      </c>
      <c r="D64" s="84">
        <v>1330</v>
      </c>
      <c r="E64" s="124">
        <v>1415</v>
      </c>
      <c r="F64" s="168">
        <f t="shared" si="1"/>
        <v>-85</v>
      </c>
      <c r="G64" s="165">
        <f t="shared" si="0"/>
        <v>1.0639097744360901</v>
      </c>
    </row>
    <row r="65" spans="1:7" x14ac:dyDescent="0.2">
      <c r="A65" s="39">
        <v>3221</v>
      </c>
      <c r="B65" s="5"/>
      <c r="C65" s="54" t="s">
        <v>15</v>
      </c>
      <c r="D65" s="84">
        <v>1592</v>
      </c>
      <c r="E65" s="124">
        <v>1857.28</v>
      </c>
      <c r="F65" s="168">
        <f t="shared" si="1"/>
        <v>-265.27999999999997</v>
      </c>
      <c r="G65" s="165">
        <f t="shared" si="0"/>
        <v>1.1666331658291458</v>
      </c>
    </row>
    <row r="66" spans="1:7" x14ac:dyDescent="0.2">
      <c r="A66" s="39">
        <v>3221</v>
      </c>
      <c r="B66" s="5"/>
      <c r="C66" s="54" t="s">
        <v>218</v>
      </c>
      <c r="D66" s="84">
        <v>2070</v>
      </c>
      <c r="E66" s="124">
        <v>2563.7800000000002</v>
      </c>
      <c r="F66" s="168">
        <f t="shared" si="1"/>
        <v>-493.7800000000002</v>
      </c>
      <c r="G66" s="165">
        <f t="shared" si="0"/>
        <v>1.2385410628019324</v>
      </c>
    </row>
    <row r="67" spans="1:7" x14ac:dyDescent="0.2">
      <c r="A67" s="39">
        <v>3221</v>
      </c>
      <c r="B67" s="5"/>
      <c r="C67" s="54" t="s">
        <v>219</v>
      </c>
      <c r="D67" s="84">
        <v>8300</v>
      </c>
      <c r="E67" s="124">
        <v>6840.2</v>
      </c>
      <c r="F67" s="168">
        <f t="shared" si="1"/>
        <v>1459.8000000000002</v>
      </c>
      <c r="G67" s="165">
        <f t="shared" si="0"/>
        <v>0.82412048192771081</v>
      </c>
    </row>
    <row r="68" spans="1:7" x14ac:dyDescent="0.2">
      <c r="A68" s="39">
        <v>3221</v>
      </c>
      <c r="B68" s="5"/>
      <c r="C68" s="54" t="s">
        <v>103</v>
      </c>
      <c r="D68" s="84">
        <v>29310</v>
      </c>
      <c r="E68" s="124">
        <v>28812.23</v>
      </c>
      <c r="F68" s="168">
        <f t="shared" si="1"/>
        <v>497.77000000000044</v>
      </c>
      <c r="G68" s="165">
        <f t="shared" si="0"/>
        <v>0.98301705902422376</v>
      </c>
    </row>
    <row r="69" spans="1:7" x14ac:dyDescent="0.2">
      <c r="A69" s="39">
        <v>3221</v>
      </c>
      <c r="B69" s="5"/>
      <c r="C69" s="54" t="s">
        <v>104</v>
      </c>
      <c r="D69" s="84">
        <v>23000</v>
      </c>
      <c r="E69" s="127">
        <v>22544.52</v>
      </c>
      <c r="F69" s="168">
        <f t="shared" si="1"/>
        <v>455.47999999999956</v>
      </c>
      <c r="G69" s="165">
        <f t="shared" si="0"/>
        <v>0.98019652173913041</v>
      </c>
    </row>
    <row r="70" spans="1:7" x14ac:dyDescent="0.2">
      <c r="A70" s="39">
        <v>3221</v>
      </c>
      <c r="B70" s="5"/>
      <c r="C70" s="54" t="s">
        <v>111</v>
      </c>
      <c r="D70" s="84">
        <v>7437</v>
      </c>
      <c r="E70" s="127">
        <v>7437</v>
      </c>
      <c r="F70" s="168">
        <f t="shared" si="1"/>
        <v>0</v>
      </c>
      <c r="G70" s="165">
        <f t="shared" si="0"/>
        <v>1</v>
      </c>
    </row>
    <row r="71" spans="1:7" x14ac:dyDescent="0.2">
      <c r="A71" s="39">
        <v>3221</v>
      </c>
      <c r="B71" s="5"/>
      <c r="C71" s="54" t="s">
        <v>112</v>
      </c>
      <c r="D71" s="84">
        <v>575</v>
      </c>
      <c r="E71" s="127">
        <v>1055.04</v>
      </c>
      <c r="F71" s="168">
        <f t="shared" si="1"/>
        <v>-480.03999999999996</v>
      </c>
      <c r="G71" s="165">
        <f t="shared" si="0"/>
        <v>1.8348521739130434</v>
      </c>
    </row>
    <row r="72" spans="1:7" ht="25.5" x14ac:dyDescent="0.2">
      <c r="A72" s="39">
        <v>3221</v>
      </c>
      <c r="B72" s="5"/>
      <c r="C72" s="54" t="s">
        <v>517</v>
      </c>
      <c r="D72" s="84">
        <v>0</v>
      </c>
      <c r="E72" s="127">
        <v>446.48</v>
      </c>
      <c r="F72" s="168">
        <f t="shared" si="1"/>
        <v>-446.48</v>
      </c>
      <c r="G72" s="165"/>
    </row>
    <row r="73" spans="1:7" x14ac:dyDescent="0.2">
      <c r="A73" s="39">
        <v>3221</v>
      </c>
      <c r="B73" s="5"/>
      <c r="C73" s="54" t="s">
        <v>570</v>
      </c>
      <c r="D73" s="84">
        <v>4820</v>
      </c>
      <c r="E73" s="127">
        <v>5500</v>
      </c>
      <c r="F73" s="168">
        <f t="shared" si="1"/>
        <v>-680</v>
      </c>
      <c r="G73" s="165">
        <f t="shared" si="0"/>
        <v>1.1410788381742738</v>
      </c>
    </row>
    <row r="74" spans="1:7" s="6" customFormat="1" ht="25.5" x14ac:dyDescent="0.2">
      <c r="A74" s="38">
        <v>3222</v>
      </c>
      <c r="B74" s="7"/>
      <c r="C74" s="51" t="s">
        <v>18</v>
      </c>
      <c r="D74" s="83">
        <f>SUM(D75:D77)</f>
        <v>81517</v>
      </c>
      <c r="E74" s="125">
        <f>SUM(E75:E77)</f>
        <v>87663.95</v>
      </c>
      <c r="F74" s="163">
        <f t="shared" si="1"/>
        <v>-6146.9499999999971</v>
      </c>
      <c r="G74" s="179">
        <f t="shared" si="0"/>
        <v>1.0754069703252083</v>
      </c>
    </row>
    <row r="75" spans="1:7" x14ac:dyDescent="0.2">
      <c r="A75" s="39">
        <v>3222</v>
      </c>
      <c r="B75" s="5"/>
      <c r="C75" s="54" t="s">
        <v>220</v>
      </c>
      <c r="D75" s="84">
        <v>72220</v>
      </c>
      <c r="E75" s="124">
        <v>78565.95</v>
      </c>
      <c r="F75" s="168">
        <f t="shared" si="1"/>
        <v>-6345.9499999999971</v>
      </c>
      <c r="G75" s="165">
        <f t="shared" si="0"/>
        <v>1.0878697036831901</v>
      </c>
    </row>
    <row r="76" spans="1:7" x14ac:dyDescent="0.2">
      <c r="A76" s="39">
        <v>3222</v>
      </c>
      <c r="B76" s="5"/>
      <c r="C76" s="54" t="s">
        <v>221</v>
      </c>
      <c r="D76" s="84">
        <v>7857</v>
      </c>
      <c r="E76" s="127">
        <v>7688</v>
      </c>
      <c r="F76" s="168">
        <f t="shared" si="1"/>
        <v>169</v>
      </c>
      <c r="G76" s="165">
        <f t="shared" si="0"/>
        <v>0.97849051800941833</v>
      </c>
    </row>
    <row r="77" spans="1:7" x14ac:dyDescent="0.2">
      <c r="A77" s="39">
        <v>3222</v>
      </c>
      <c r="B77" s="5"/>
      <c r="C77" s="54" t="s">
        <v>106</v>
      </c>
      <c r="D77" s="84">
        <v>1440</v>
      </c>
      <c r="E77" s="127">
        <v>1410</v>
      </c>
      <c r="F77" s="168">
        <f t="shared" si="1"/>
        <v>30</v>
      </c>
      <c r="G77" s="165">
        <f t="shared" si="0"/>
        <v>0.97916666666666663</v>
      </c>
    </row>
    <row r="78" spans="1:7" s="6" customFormat="1" x14ac:dyDescent="0.2">
      <c r="A78" s="38">
        <v>3224</v>
      </c>
      <c r="B78" s="7"/>
      <c r="C78" s="51" t="s">
        <v>19</v>
      </c>
      <c r="D78" s="83">
        <f>SUM(D79:D80)</f>
        <v>1997</v>
      </c>
      <c r="E78" s="125">
        <f>SUM(E79:E80)</f>
        <v>2465.8000000000002</v>
      </c>
      <c r="F78" s="163">
        <f t="shared" si="1"/>
        <v>-468.80000000000018</v>
      </c>
      <c r="G78" s="179">
        <f t="shared" si="0"/>
        <v>1.2347521281922886</v>
      </c>
    </row>
    <row r="79" spans="1:7" x14ac:dyDescent="0.2">
      <c r="A79" s="39">
        <v>3224</v>
      </c>
      <c r="B79" s="5"/>
      <c r="C79" s="54" t="s">
        <v>264</v>
      </c>
      <c r="D79" s="84">
        <v>1275</v>
      </c>
      <c r="E79" s="124">
        <v>1743.89</v>
      </c>
      <c r="F79" s="168">
        <f t="shared" si="1"/>
        <v>-468.8900000000001</v>
      </c>
      <c r="G79" s="165">
        <f t="shared" si="0"/>
        <v>1.3677568627450982</v>
      </c>
    </row>
    <row r="80" spans="1:7" x14ac:dyDescent="0.2">
      <c r="A80" s="39">
        <v>3224</v>
      </c>
      <c r="B80" s="5"/>
      <c r="C80" s="54" t="s">
        <v>462</v>
      </c>
      <c r="D80" s="84">
        <v>722</v>
      </c>
      <c r="E80" s="124">
        <v>721.91</v>
      </c>
      <c r="F80" s="168">
        <f t="shared" si="1"/>
        <v>9.0000000000031832E-2</v>
      </c>
      <c r="G80" s="165">
        <f t="shared" si="0"/>
        <v>0.99987534626038777</v>
      </c>
    </row>
    <row r="81" spans="1:7" s="6" customFormat="1" ht="25.5" x14ac:dyDescent="0.2">
      <c r="A81" s="38">
        <v>3225</v>
      </c>
      <c r="B81" s="7"/>
      <c r="C81" s="51" t="s">
        <v>20</v>
      </c>
      <c r="D81" s="83">
        <f>SUM(D82:D82)</f>
        <v>454</v>
      </c>
      <c r="E81" s="125">
        <f>SUM(E82:E82)</f>
        <v>268.29000000000002</v>
      </c>
      <c r="F81" s="163">
        <f t="shared" si="1"/>
        <v>185.70999999999998</v>
      </c>
      <c r="G81" s="179">
        <f t="shared" ref="G81:G154" si="2">SUM(E81/D81)</f>
        <v>0.59094713656387665</v>
      </c>
    </row>
    <row r="82" spans="1:7" x14ac:dyDescent="0.2">
      <c r="A82" s="39">
        <v>3225</v>
      </c>
      <c r="B82" s="5"/>
      <c r="C82" s="54" t="s">
        <v>105</v>
      </c>
      <c r="D82" s="84">
        <v>454</v>
      </c>
      <c r="E82" s="127">
        <v>268.29000000000002</v>
      </c>
      <c r="F82" s="168">
        <f t="shared" si="1"/>
        <v>185.70999999999998</v>
      </c>
      <c r="G82" s="165">
        <f t="shared" si="2"/>
        <v>0.59094713656387665</v>
      </c>
    </row>
    <row r="83" spans="1:7" s="6" customFormat="1" ht="25.5" x14ac:dyDescent="0.2">
      <c r="A83" s="38">
        <v>3227</v>
      </c>
      <c r="B83" s="7"/>
      <c r="C83" s="55" t="s">
        <v>108</v>
      </c>
      <c r="D83" s="83">
        <f>SUM(D84)</f>
        <v>6200</v>
      </c>
      <c r="E83" s="125">
        <f>SUM(E84)</f>
        <v>5711.09</v>
      </c>
      <c r="F83" s="163">
        <f t="shared" si="1"/>
        <v>488.90999999999985</v>
      </c>
      <c r="G83" s="179">
        <f t="shared" si="2"/>
        <v>0.92114354838709678</v>
      </c>
    </row>
    <row r="84" spans="1:7" ht="25.5" x14ac:dyDescent="0.2">
      <c r="A84" s="39">
        <v>3227</v>
      </c>
      <c r="B84" s="5"/>
      <c r="C84" s="56" t="s">
        <v>518</v>
      </c>
      <c r="D84" s="84">
        <v>6200</v>
      </c>
      <c r="E84" s="127">
        <v>5711.09</v>
      </c>
      <c r="F84" s="168">
        <f t="shared" si="1"/>
        <v>488.90999999999985</v>
      </c>
      <c r="G84" s="165">
        <f t="shared" si="2"/>
        <v>0.92114354838709678</v>
      </c>
    </row>
    <row r="85" spans="1:7" s="6" customFormat="1" ht="25.5" x14ac:dyDescent="0.2">
      <c r="A85" s="38">
        <v>3229</v>
      </c>
      <c r="B85" s="7"/>
      <c r="C85" s="51" t="s">
        <v>41</v>
      </c>
      <c r="D85" s="83">
        <f>SUM(D86:D86)</f>
        <v>150</v>
      </c>
      <c r="E85" s="125">
        <f>SUM(E86:E86)</f>
        <v>237.14</v>
      </c>
      <c r="F85" s="163">
        <f t="shared" ref="F85:F157" si="3">SUM(D85-E85)</f>
        <v>-87.139999999999986</v>
      </c>
      <c r="G85" s="179">
        <f t="shared" si="2"/>
        <v>1.5809333333333333</v>
      </c>
    </row>
    <row r="86" spans="1:7" x14ac:dyDescent="0.2">
      <c r="A86" s="39">
        <v>3229</v>
      </c>
      <c r="B86" s="5"/>
      <c r="C86" s="54" t="s">
        <v>102</v>
      </c>
      <c r="D86" s="84">
        <v>150</v>
      </c>
      <c r="E86" s="124">
        <v>237.14</v>
      </c>
      <c r="F86" s="168">
        <f t="shared" si="3"/>
        <v>-87.139999999999986</v>
      </c>
      <c r="G86" s="165">
        <f t="shared" si="2"/>
        <v>1.5809333333333333</v>
      </c>
    </row>
    <row r="87" spans="1:7" s="6" customFormat="1" x14ac:dyDescent="0.2">
      <c r="A87" s="38">
        <v>323</v>
      </c>
      <c r="B87" s="7"/>
      <c r="C87" s="51" t="s">
        <v>192</v>
      </c>
      <c r="D87" s="83">
        <f>SUM(D88+D94+D97)</f>
        <v>20792</v>
      </c>
      <c r="E87" s="125">
        <f>SUM(E88+E94+E97)</f>
        <v>21250.639999999999</v>
      </c>
      <c r="F87" s="163">
        <f t="shared" si="3"/>
        <v>-458.63999999999942</v>
      </c>
      <c r="G87" s="179">
        <f t="shared" si="2"/>
        <v>1.0220584840323201</v>
      </c>
    </row>
    <row r="88" spans="1:7" s="6" customFormat="1" x14ac:dyDescent="0.2">
      <c r="A88" s="40">
        <v>3233</v>
      </c>
      <c r="B88" s="18"/>
      <c r="C88" s="51" t="s">
        <v>126</v>
      </c>
      <c r="D88" s="83">
        <f>SUM(D89:D93)</f>
        <v>15900</v>
      </c>
      <c r="E88" s="125">
        <f>SUM(E89:E93)</f>
        <v>14128.22</v>
      </c>
      <c r="F88" s="163">
        <f t="shared" si="3"/>
        <v>1771.7800000000007</v>
      </c>
      <c r="G88" s="179">
        <f t="shared" si="2"/>
        <v>0.88856729559748426</v>
      </c>
    </row>
    <row r="89" spans="1:7" x14ac:dyDescent="0.2">
      <c r="A89" s="41">
        <v>3233</v>
      </c>
      <c r="B89" s="13"/>
      <c r="C89" s="54" t="s">
        <v>222</v>
      </c>
      <c r="D89" s="84">
        <v>2373</v>
      </c>
      <c r="E89" s="124">
        <v>1502.62</v>
      </c>
      <c r="F89" s="168">
        <f t="shared" si="3"/>
        <v>870.38000000000011</v>
      </c>
      <c r="G89" s="165">
        <f t="shared" si="2"/>
        <v>0.6332153392330383</v>
      </c>
    </row>
    <row r="90" spans="1:7" x14ac:dyDescent="0.2">
      <c r="A90" s="41">
        <v>3233</v>
      </c>
      <c r="B90" s="13"/>
      <c r="C90" s="54" t="s">
        <v>223</v>
      </c>
      <c r="D90" s="84">
        <v>1642</v>
      </c>
      <c r="E90" s="124">
        <v>1181.33</v>
      </c>
      <c r="F90" s="168">
        <f t="shared" si="3"/>
        <v>460.67000000000007</v>
      </c>
      <c r="G90" s="165">
        <f t="shared" si="2"/>
        <v>0.71944579780755169</v>
      </c>
    </row>
    <row r="91" spans="1:7" x14ac:dyDescent="0.2">
      <c r="A91" s="41">
        <v>3233</v>
      </c>
      <c r="B91" s="13"/>
      <c r="C91" s="54" t="s">
        <v>224</v>
      </c>
      <c r="D91" s="84">
        <v>2118</v>
      </c>
      <c r="E91" s="124">
        <v>2289.44</v>
      </c>
      <c r="F91" s="168">
        <f t="shared" si="3"/>
        <v>-171.44000000000005</v>
      </c>
      <c r="G91" s="165">
        <f t="shared" si="2"/>
        <v>1.0809442870632673</v>
      </c>
    </row>
    <row r="92" spans="1:7" x14ac:dyDescent="0.2">
      <c r="A92" s="41">
        <v>3233</v>
      </c>
      <c r="B92" s="13"/>
      <c r="C92" s="54" t="s">
        <v>7</v>
      </c>
      <c r="D92" s="84">
        <v>167</v>
      </c>
      <c r="E92" s="124">
        <v>0</v>
      </c>
      <c r="F92" s="168">
        <f t="shared" si="3"/>
        <v>167</v>
      </c>
      <c r="G92" s="165">
        <f t="shared" si="2"/>
        <v>0</v>
      </c>
    </row>
    <row r="93" spans="1:7" ht="25.5" x14ac:dyDescent="0.2">
      <c r="A93" s="41">
        <v>3233</v>
      </c>
      <c r="B93" s="13"/>
      <c r="C93" s="54" t="s">
        <v>225</v>
      </c>
      <c r="D93" s="84">
        <v>9600</v>
      </c>
      <c r="E93" s="124">
        <v>9154.83</v>
      </c>
      <c r="F93" s="168">
        <f t="shared" si="3"/>
        <v>445.17000000000007</v>
      </c>
      <c r="G93" s="165">
        <f t="shared" si="2"/>
        <v>0.95362812499999994</v>
      </c>
    </row>
    <row r="94" spans="1:7" s="6" customFormat="1" x14ac:dyDescent="0.2">
      <c r="A94" s="40">
        <v>3237</v>
      </c>
      <c r="B94" s="18"/>
      <c r="C94" s="51" t="s">
        <v>42</v>
      </c>
      <c r="D94" s="83">
        <f>SUM(D95:D96)</f>
        <v>3885</v>
      </c>
      <c r="E94" s="125">
        <f>SUM(E95:E96)</f>
        <v>3957.8199999999997</v>
      </c>
      <c r="F94" s="163">
        <f t="shared" si="3"/>
        <v>-72.819999999999709</v>
      </c>
      <c r="G94" s="179">
        <f t="shared" si="2"/>
        <v>1.0187438867438867</v>
      </c>
    </row>
    <row r="95" spans="1:7" x14ac:dyDescent="0.2">
      <c r="A95" s="41">
        <v>3237</v>
      </c>
      <c r="B95" s="13"/>
      <c r="C95" s="54" t="s">
        <v>12</v>
      </c>
      <c r="D95" s="84">
        <v>3835</v>
      </c>
      <c r="E95" s="124">
        <v>3914.7</v>
      </c>
      <c r="F95" s="168">
        <f t="shared" si="3"/>
        <v>-79.699999999999818</v>
      </c>
      <c r="G95" s="165">
        <f t="shared" si="2"/>
        <v>1.0207822685788788</v>
      </c>
    </row>
    <row r="96" spans="1:7" x14ac:dyDescent="0.2">
      <c r="A96" s="41">
        <v>3237</v>
      </c>
      <c r="B96" s="13"/>
      <c r="C96" s="54" t="s">
        <v>9</v>
      </c>
      <c r="D96" s="84">
        <v>50</v>
      </c>
      <c r="E96" s="124">
        <v>43.12</v>
      </c>
      <c r="F96" s="168">
        <f t="shared" si="3"/>
        <v>6.8800000000000026</v>
      </c>
      <c r="G96" s="165">
        <f t="shared" si="2"/>
        <v>0.86239999999999994</v>
      </c>
    </row>
    <row r="97" spans="1:10" s="6" customFormat="1" x14ac:dyDescent="0.2">
      <c r="A97" s="40">
        <v>3238</v>
      </c>
      <c r="B97" s="18"/>
      <c r="C97" s="51" t="s">
        <v>127</v>
      </c>
      <c r="D97" s="83">
        <f>SUM(D98:D100)</f>
        <v>1007</v>
      </c>
      <c r="E97" s="125">
        <f>SUM(E98:E100)</f>
        <v>3164.6000000000004</v>
      </c>
      <c r="F97" s="163">
        <f t="shared" si="3"/>
        <v>-2157.6000000000004</v>
      </c>
      <c r="G97" s="179">
        <f t="shared" si="2"/>
        <v>3.1426017874875871</v>
      </c>
    </row>
    <row r="98" spans="1:10" x14ac:dyDescent="0.2">
      <c r="A98" s="41">
        <v>3238</v>
      </c>
      <c r="B98" s="13"/>
      <c r="C98" s="54" t="s">
        <v>3</v>
      </c>
      <c r="D98" s="84">
        <v>180</v>
      </c>
      <c r="E98" s="124">
        <v>466.55</v>
      </c>
      <c r="F98" s="168">
        <f t="shared" si="3"/>
        <v>-286.55</v>
      </c>
      <c r="G98" s="165">
        <f t="shared" si="2"/>
        <v>2.5919444444444446</v>
      </c>
    </row>
    <row r="99" spans="1:10" x14ac:dyDescent="0.2">
      <c r="A99" s="41">
        <v>3238</v>
      </c>
      <c r="B99" s="13"/>
      <c r="C99" s="54" t="s">
        <v>456</v>
      </c>
      <c r="D99" s="84">
        <v>827</v>
      </c>
      <c r="E99" s="124">
        <v>2198.0500000000002</v>
      </c>
      <c r="F99" s="168">
        <f t="shared" si="3"/>
        <v>-1371.0500000000002</v>
      </c>
      <c r="G99" s="165">
        <f t="shared" si="2"/>
        <v>2.6578597339782348</v>
      </c>
    </row>
    <row r="100" spans="1:10" ht="13.5" thickBot="1" x14ac:dyDescent="0.25">
      <c r="A100" s="41">
        <v>3238</v>
      </c>
      <c r="B100" s="13"/>
      <c r="C100" s="54" t="s">
        <v>467</v>
      </c>
      <c r="D100" s="84">
        <v>0</v>
      </c>
      <c r="E100" s="124">
        <v>500</v>
      </c>
      <c r="F100" s="168">
        <f t="shared" si="3"/>
        <v>-500</v>
      </c>
      <c r="G100" s="165"/>
    </row>
    <row r="101" spans="1:10" ht="13.5" thickBot="1" x14ac:dyDescent="0.25">
      <c r="A101" s="36"/>
      <c r="B101" s="4" t="s">
        <v>141</v>
      </c>
      <c r="C101" s="48"/>
      <c r="D101" s="76">
        <f>D102+D103+D116</f>
        <v>1987708</v>
      </c>
      <c r="E101" s="123">
        <f>E102+E103+E116</f>
        <v>1988994.82</v>
      </c>
      <c r="F101" s="177">
        <f t="shared" si="3"/>
        <v>-1286.8200000000652</v>
      </c>
      <c r="G101" s="175">
        <f t="shared" si="2"/>
        <v>1.0006473888518836</v>
      </c>
      <c r="I101" s="1" t="s">
        <v>519</v>
      </c>
      <c r="J101" s="1" t="s">
        <v>461</v>
      </c>
    </row>
    <row r="102" spans="1:10" s="6" customFormat="1" x14ac:dyDescent="0.2">
      <c r="A102" s="28">
        <v>35200</v>
      </c>
      <c r="B102" s="7"/>
      <c r="C102" s="50" t="s">
        <v>142</v>
      </c>
      <c r="D102" s="83">
        <v>546970</v>
      </c>
      <c r="E102" s="126">
        <v>546970</v>
      </c>
      <c r="F102" s="163">
        <f t="shared" si="3"/>
        <v>0</v>
      </c>
      <c r="G102" s="179">
        <f t="shared" si="2"/>
        <v>1</v>
      </c>
    </row>
    <row r="103" spans="1:10" s="6" customFormat="1" x14ac:dyDescent="0.2">
      <c r="A103" s="28">
        <v>35201</v>
      </c>
      <c r="B103" s="7"/>
      <c r="C103" s="58" t="s">
        <v>143</v>
      </c>
      <c r="D103" s="85">
        <f>SUM(D104+D112+D113+D114+D115)</f>
        <v>1191976</v>
      </c>
      <c r="E103" s="135">
        <f>SUM(E104+E112+E113+E114+E115)</f>
        <v>1191976</v>
      </c>
      <c r="F103" s="163">
        <f t="shared" si="3"/>
        <v>0</v>
      </c>
      <c r="G103" s="179">
        <f t="shared" si="2"/>
        <v>1</v>
      </c>
    </row>
    <row r="104" spans="1:10" x14ac:dyDescent="0.2">
      <c r="A104" s="37"/>
      <c r="B104" s="5"/>
      <c r="C104" s="59" t="s">
        <v>227</v>
      </c>
      <c r="D104" s="77">
        <f>SUM(D105:D111)</f>
        <v>977438</v>
      </c>
      <c r="E104" s="136">
        <f>SUM(E105:E111)</f>
        <v>977438</v>
      </c>
      <c r="F104" s="168">
        <f t="shared" si="3"/>
        <v>0</v>
      </c>
      <c r="G104" s="165">
        <f t="shared" si="2"/>
        <v>1</v>
      </c>
    </row>
    <row r="105" spans="1:10" x14ac:dyDescent="0.2">
      <c r="A105" s="37"/>
      <c r="B105" s="5"/>
      <c r="C105" s="59" t="s">
        <v>265</v>
      </c>
      <c r="D105" s="77">
        <v>673785</v>
      </c>
      <c r="E105" s="124">
        <v>673785</v>
      </c>
      <c r="F105" s="168">
        <f t="shared" si="3"/>
        <v>0</v>
      </c>
      <c r="G105" s="165">
        <f t="shared" si="2"/>
        <v>1</v>
      </c>
    </row>
    <row r="106" spans="1:10" x14ac:dyDescent="0.2">
      <c r="A106" s="37"/>
      <c r="B106" s="5"/>
      <c r="C106" s="59" t="s">
        <v>266</v>
      </c>
      <c r="D106" s="77">
        <v>116290</v>
      </c>
      <c r="E106" s="124">
        <v>116290</v>
      </c>
      <c r="F106" s="168">
        <f t="shared" si="3"/>
        <v>0</v>
      </c>
      <c r="G106" s="165">
        <f t="shared" si="2"/>
        <v>1</v>
      </c>
    </row>
    <row r="107" spans="1:10" x14ac:dyDescent="0.2">
      <c r="A107" s="37"/>
      <c r="B107" s="5"/>
      <c r="C107" s="59" t="s">
        <v>267</v>
      </c>
      <c r="D107" s="77">
        <v>57745</v>
      </c>
      <c r="E107" s="124">
        <v>57745</v>
      </c>
      <c r="F107" s="168">
        <f t="shared" si="3"/>
        <v>0</v>
      </c>
      <c r="G107" s="165">
        <f t="shared" si="2"/>
        <v>1</v>
      </c>
    </row>
    <row r="108" spans="1:10" x14ac:dyDescent="0.2">
      <c r="A108" s="37"/>
      <c r="B108" s="5"/>
      <c r="C108" s="59" t="s">
        <v>268</v>
      </c>
      <c r="D108" s="77">
        <v>8478</v>
      </c>
      <c r="E108" s="124">
        <v>8478</v>
      </c>
      <c r="F108" s="168">
        <f t="shared" si="3"/>
        <v>0</v>
      </c>
      <c r="G108" s="165">
        <f t="shared" si="2"/>
        <v>1</v>
      </c>
    </row>
    <row r="109" spans="1:10" x14ac:dyDescent="0.2">
      <c r="A109" s="37"/>
      <c r="B109" s="5"/>
      <c r="C109" s="59" t="s">
        <v>269</v>
      </c>
      <c r="D109" s="77">
        <v>36252</v>
      </c>
      <c r="E109" s="124">
        <v>36252</v>
      </c>
      <c r="F109" s="168">
        <f t="shared" si="3"/>
        <v>0</v>
      </c>
      <c r="G109" s="165">
        <f t="shared" si="2"/>
        <v>1</v>
      </c>
    </row>
    <row r="110" spans="1:10" x14ac:dyDescent="0.2">
      <c r="A110" s="37"/>
      <c r="B110" s="5"/>
      <c r="C110" s="59" t="s">
        <v>270</v>
      </c>
      <c r="D110" s="77">
        <v>12552</v>
      </c>
      <c r="E110" s="124">
        <v>12552</v>
      </c>
      <c r="F110" s="168">
        <f t="shared" si="3"/>
        <v>0</v>
      </c>
      <c r="G110" s="165">
        <f t="shared" si="2"/>
        <v>1</v>
      </c>
    </row>
    <row r="111" spans="1:10" x14ac:dyDescent="0.2">
      <c r="A111" s="37"/>
      <c r="B111" s="5"/>
      <c r="C111" s="59" t="s">
        <v>271</v>
      </c>
      <c r="D111" s="77">
        <v>72336</v>
      </c>
      <c r="E111" s="124">
        <v>72336</v>
      </c>
      <c r="F111" s="168">
        <f t="shared" si="3"/>
        <v>0</v>
      </c>
      <c r="G111" s="165">
        <f t="shared" si="2"/>
        <v>1</v>
      </c>
    </row>
    <row r="112" spans="1:10" x14ac:dyDescent="0.2">
      <c r="A112" s="37"/>
      <c r="B112" s="5"/>
      <c r="C112" s="59" t="s">
        <v>128</v>
      </c>
      <c r="D112" s="77">
        <v>180885</v>
      </c>
      <c r="E112" s="124">
        <v>180885</v>
      </c>
      <c r="F112" s="168">
        <f t="shared" si="3"/>
        <v>0</v>
      </c>
      <c r="G112" s="165">
        <f t="shared" si="2"/>
        <v>1</v>
      </c>
    </row>
    <row r="113" spans="1:7" x14ac:dyDescent="0.2">
      <c r="A113" s="37"/>
      <c r="B113" s="5"/>
      <c r="C113" s="59" t="s">
        <v>272</v>
      </c>
      <c r="D113" s="77">
        <v>254</v>
      </c>
      <c r="E113" s="124">
        <v>254</v>
      </c>
      <c r="F113" s="168">
        <f t="shared" si="3"/>
        <v>0</v>
      </c>
      <c r="G113" s="165">
        <f t="shared" si="2"/>
        <v>1</v>
      </c>
    </row>
    <row r="114" spans="1:7" x14ac:dyDescent="0.2">
      <c r="A114" s="37"/>
      <c r="B114" s="5"/>
      <c r="C114" s="59" t="s">
        <v>129</v>
      </c>
      <c r="D114" s="77">
        <v>21517</v>
      </c>
      <c r="E114" s="124">
        <v>21517</v>
      </c>
      <c r="F114" s="168">
        <f t="shared" si="3"/>
        <v>0</v>
      </c>
      <c r="G114" s="165">
        <f t="shared" si="2"/>
        <v>1</v>
      </c>
    </row>
    <row r="115" spans="1:7" x14ac:dyDescent="0.2">
      <c r="A115" s="37"/>
      <c r="B115" s="5"/>
      <c r="C115" s="59" t="s">
        <v>273</v>
      </c>
      <c r="D115" s="77">
        <v>11882</v>
      </c>
      <c r="E115" s="124">
        <v>11882</v>
      </c>
      <c r="F115" s="168">
        <f t="shared" si="3"/>
        <v>0</v>
      </c>
      <c r="G115" s="165">
        <f t="shared" si="2"/>
        <v>1</v>
      </c>
    </row>
    <row r="116" spans="1:7" s="6" customFormat="1" x14ac:dyDescent="0.2">
      <c r="A116" s="28" t="s">
        <v>140</v>
      </c>
      <c r="B116" s="7"/>
      <c r="C116" s="58" t="s">
        <v>144</v>
      </c>
      <c r="D116" s="83">
        <f>SUM(D117+D128+D129)</f>
        <v>248762</v>
      </c>
      <c r="E116" s="125">
        <f>SUM(E117+E128+E129)</f>
        <v>250048.82</v>
      </c>
      <c r="F116" s="163">
        <f t="shared" si="3"/>
        <v>-1286.820000000007</v>
      </c>
      <c r="G116" s="179">
        <f t="shared" si="2"/>
        <v>1.0051728961818926</v>
      </c>
    </row>
    <row r="117" spans="1:7" x14ac:dyDescent="0.2">
      <c r="A117" s="37" t="s">
        <v>121</v>
      </c>
      <c r="B117" s="5"/>
      <c r="C117" s="59" t="s">
        <v>22</v>
      </c>
      <c r="D117" s="84">
        <f>SUM(D118+D126+D127)</f>
        <v>233279</v>
      </c>
      <c r="E117" s="131">
        <f>SUM(E118+E126+E127)</f>
        <v>232121.8</v>
      </c>
      <c r="F117" s="168">
        <f t="shared" si="3"/>
        <v>1157.2000000000116</v>
      </c>
      <c r="G117" s="165">
        <f t="shared" si="2"/>
        <v>0.99503941632122905</v>
      </c>
    </row>
    <row r="118" spans="1:7" x14ac:dyDescent="0.2">
      <c r="A118" s="37" t="s">
        <v>122</v>
      </c>
      <c r="B118" s="5"/>
      <c r="C118" s="59" t="s">
        <v>43</v>
      </c>
      <c r="D118" s="84">
        <f>SUM(D119:D125)</f>
        <v>210682</v>
      </c>
      <c r="E118" s="131">
        <f>SUM(E119:E125)</f>
        <v>209524.33</v>
      </c>
      <c r="F118" s="168">
        <f t="shared" si="3"/>
        <v>1157.6700000000128</v>
      </c>
      <c r="G118" s="165">
        <f t="shared" si="2"/>
        <v>0.99450513095565818</v>
      </c>
    </row>
    <row r="119" spans="1:7" x14ac:dyDescent="0.2">
      <c r="A119" s="37" t="s">
        <v>469</v>
      </c>
      <c r="B119" s="5"/>
      <c r="C119" s="59" t="s">
        <v>468</v>
      </c>
      <c r="D119" s="84">
        <v>6338</v>
      </c>
      <c r="E119" s="131">
        <v>6338</v>
      </c>
      <c r="F119" s="168">
        <f t="shared" si="3"/>
        <v>0</v>
      </c>
      <c r="G119" s="165">
        <f t="shared" si="2"/>
        <v>1</v>
      </c>
    </row>
    <row r="120" spans="1:7" x14ac:dyDescent="0.2">
      <c r="A120" s="37" t="s">
        <v>527</v>
      </c>
      <c r="B120" s="5"/>
      <c r="C120" s="59" t="s">
        <v>528</v>
      </c>
      <c r="D120" s="84">
        <v>4092</v>
      </c>
      <c r="E120" s="131">
        <v>4092.35</v>
      </c>
      <c r="F120" s="168">
        <f t="shared" si="3"/>
        <v>-0.34999999999990905</v>
      </c>
      <c r="G120" s="165">
        <f t="shared" si="2"/>
        <v>1.000085532746823</v>
      </c>
    </row>
    <row r="121" spans="1:7" x14ac:dyDescent="0.2">
      <c r="A121" s="37" t="s">
        <v>123</v>
      </c>
      <c r="B121" s="5"/>
      <c r="C121" s="59" t="s">
        <v>120</v>
      </c>
      <c r="D121" s="84">
        <v>158198</v>
      </c>
      <c r="E121" s="124">
        <v>158198</v>
      </c>
      <c r="F121" s="168">
        <f t="shared" si="3"/>
        <v>0</v>
      </c>
      <c r="G121" s="165">
        <f t="shared" si="2"/>
        <v>1</v>
      </c>
    </row>
    <row r="122" spans="1:7" x14ac:dyDescent="0.2">
      <c r="A122" s="37" t="s">
        <v>275</v>
      </c>
      <c r="B122" s="5"/>
      <c r="C122" s="59" t="s">
        <v>276</v>
      </c>
      <c r="D122" s="84">
        <v>6400</v>
      </c>
      <c r="E122" s="124">
        <v>5254.3</v>
      </c>
      <c r="F122" s="168">
        <f t="shared" si="3"/>
        <v>1145.6999999999998</v>
      </c>
      <c r="G122" s="165">
        <f t="shared" si="2"/>
        <v>0.82098437499999999</v>
      </c>
    </row>
    <row r="123" spans="1:7" x14ac:dyDescent="0.2">
      <c r="A123" s="37" t="s">
        <v>277</v>
      </c>
      <c r="B123" s="5"/>
      <c r="C123" s="59" t="s">
        <v>278</v>
      </c>
      <c r="D123" s="84">
        <v>15643</v>
      </c>
      <c r="E123" s="124">
        <v>15630.75</v>
      </c>
      <c r="F123" s="168">
        <f t="shared" si="3"/>
        <v>12.25</v>
      </c>
      <c r="G123" s="165">
        <f t="shared" si="2"/>
        <v>0.9992169021287477</v>
      </c>
    </row>
    <row r="124" spans="1:7" x14ac:dyDescent="0.2">
      <c r="A124" s="37" t="s">
        <v>534</v>
      </c>
      <c r="B124" s="5"/>
      <c r="C124" s="189" t="s">
        <v>535</v>
      </c>
      <c r="D124" s="84">
        <v>11469</v>
      </c>
      <c r="E124" s="124">
        <v>11469</v>
      </c>
      <c r="F124" s="168">
        <f t="shared" si="3"/>
        <v>0</v>
      </c>
      <c r="G124" s="165">
        <f t="shared" si="2"/>
        <v>1</v>
      </c>
    </row>
    <row r="125" spans="1:7" x14ac:dyDescent="0.2">
      <c r="A125" s="37" t="s">
        <v>470</v>
      </c>
      <c r="B125" s="5"/>
      <c r="C125" s="189" t="s">
        <v>471</v>
      </c>
      <c r="D125" s="84">
        <v>8542</v>
      </c>
      <c r="E125" s="124">
        <v>8541.93</v>
      </c>
      <c r="F125" s="168">
        <f t="shared" si="3"/>
        <v>6.9999999999708962E-2</v>
      </c>
      <c r="G125" s="165">
        <f t="shared" si="2"/>
        <v>0.99999180519784592</v>
      </c>
    </row>
    <row r="126" spans="1:7" ht="25.5" x14ac:dyDescent="0.2">
      <c r="A126" s="37" t="s">
        <v>399</v>
      </c>
      <c r="B126" s="5"/>
      <c r="C126" s="132" t="s">
        <v>400</v>
      </c>
      <c r="D126" s="84">
        <v>8030</v>
      </c>
      <c r="E126" s="124">
        <v>8029.9</v>
      </c>
      <c r="F126" s="168">
        <f t="shared" si="3"/>
        <v>0.1000000000003638</v>
      </c>
      <c r="G126" s="165">
        <f t="shared" si="2"/>
        <v>0.99998754669987544</v>
      </c>
    </row>
    <row r="127" spans="1:7" ht="25.5" x14ac:dyDescent="0.2">
      <c r="A127" s="37" t="s">
        <v>472</v>
      </c>
      <c r="B127" s="5"/>
      <c r="C127" s="190" t="s">
        <v>281</v>
      </c>
      <c r="D127" s="84">
        <v>14567</v>
      </c>
      <c r="E127" s="124">
        <v>14567.57</v>
      </c>
      <c r="F127" s="168">
        <f t="shared" si="3"/>
        <v>-0.56999999999970896</v>
      </c>
      <c r="G127" s="165">
        <f t="shared" si="2"/>
        <v>1.0000391295393698</v>
      </c>
    </row>
    <row r="128" spans="1:7" x14ac:dyDescent="0.2">
      <c r="A128" s="37" t="s">
        <v>279</v>
      </c>
      <c r="B128" s="5"/>
      <c r="C128" s="59" t="s">
        <v>280</v>
      </c>
      <c r="D128" s="84">
        <v>14983</v>
      </c>
      <c r="E128" s="124">
        <v>16796.54</v>
      </c>
      <c r="F128" s="168">
        <f t="shared" si="3"/>
        <v>-1813.5400000000009</v>
      </c>
      <c r="G128" s="165">
        <f t="shared" si="2"/>
        <v>1.1210398451578456</v>
      </c>
    </row>
    <row r="129" spans="1:7" ht="13.5" thickBot="1" x14ac:dyDescent="0.25">
      <c r="A129" s="37" t="s">
        <v>473</v>
      </c>
      <c r="B129" s="5"/>
      <c r="C129" s="59" t="s">
        <v>474</v>
      </c>
      <c r="D129" s="84">
        <v>500</v>
      </c>
      <c r="E129" s="124">
        <v>1130.48</v>
      </c>
      <c r="F129" s="168">
        <f t="shared" si="3"/>
        <v>-630.48</v>
      </c>
      <c r="G129" s="165">
        <f t="shared" si="2"/>
        <v>2.2609599999999999</v>
      </c>
    </row>
    <row r="130" spans="1:7" ht="13.5" thickBot="1" x14ac:dyDescent="0.25">
      <c r="A130" s="36" t="s">
        <v>476</v>
      </c>
      <c r="B130" s="4" t="s">
        <v>146</v>
      </c>
      <c r="C130" s="48"/>
      <c r="D130" s="76">
        <f>SUM(D131:D135)</f>
        <v>53698</v>
      </c>
      <c r="E130" s="123">
        <f>SUM(E131:E135)</f>
        <v>34594.160000000003</v>
      </c>
      <c r="F130" s="177">
        <f t="shared" si="3"/>
        <v>19103.839999999997</v>
      </c>
      <c r="G130" s="175">
        <f t="shared" si="2"/>
        <v>0.64423553949867784</v>
      </c>
    </row>
    <row r="131" spans="1:7" x14ac:dyDescent="0.2">
      <c r="A131" s="39">
        <v>3823</v>
      </c>
      <c r="B131" s="5"/>
      <c r="C131" s="49" t="s">
        <v>477</v>
      </c>
      <c r="D131" s="84">
        <v>0</v>
      </c>
      <c r="E131" s="131">
        <v>713.16</v>
      </c>
      <c r="F131" s="168">
        <f t="shared" si="3"/>
        <v>-713.16</v>
      </c>
      <c r="G131" s="165"/>
    </row>
    <row r="132" spans="1:7" x14ac:dyDescent="0.2">
      <c r="A132" s="37" t="s">
        <v>311</v>
      </c>
      <c r="B132" s="5"/>
      <c r="C132" s="60" t="s">
        <v>320</v>
      </c>
      <c r="D132" s="86">
        <v>36000</v>
      </c>
      <c r="E132" s="124">
        <v>14125</v>
      </c>
      <c r="F132" s="168">
        <f t="shared" si="3"/>
        <v>21875</v>
      </c>
      <c r="G132" s="165">
        <f t="shared" si="2"/>
        <v>0.3923611111111111</v>
      </c>
    </row>
    <row r="133" spans="1:7" x14ac:dyDescent="0.2">
      <c r="A133" s="37">
        <v>38252.382539999999</v>
      </c>
      <c r="B133" s="5"/>
      <c r="C133" s="49" t="s">
        <v>321</v>
      </c>
      <c r="D133" s="86">
        <v>9000</v>
      </c>
      <c r="E133" s="124">
        <v>8483</v>
      </c>
      <c r="F133" s="168">
        <f t="shared" si="3"/>
        <v>517</v>
      </c>
      <c r="G133" s="165">
        <f t="shared" si="2"/>
        <v>0.94255555555555559</v>
      </c>
    </row>
    <row r="134" spans="1:7" x14ac:dyDescent="0.2">
      <c r="A134" s="37">
        <v>3882</v>
      </c>
      <c r="B134" s="5"/>
      <c r="C134" s="49" t="s">
        <v>322</v>
      </c>
      <c r="D134" s="84">
        <v>1000</v>
      </c>
      <c r="E134" s="124">
        <v>247</v>
      </c>
      <c r="F134" s="168">
        <f t="shared" si="3"/>
        <v>753</v>
      </c>
      <c r="G134" s="165">
        <f t="shared" si="2"/>
        <v>0.247</v>
      </c>
    </row>
    <row r="135" spans="1:7" x14ac:dyDescent="0.2">
      <c r="A135" s="37" t="s">
        <v>147</v>
      </c>
      <c r="B135" s="5"/>
      <c r="C135" s="49" t="s">
        <v>323</v>
      </c>
      <c r="D135" s="84">
        <f>SUM(D136:D137)</f>
        <v>7698</v>
      </c>
      <c r="E135" s="131">
        <f>SUM(E136:E137)</f>
        <v>11026</v>
      </c>
      <c r="F135" s="168">
        <f t="shared" si="3"/>
        <v>-3328</v>
      </c>
      <c r="G135" s="165">
        <f t="shared" si="2"/>
        <v>1.4323200831384775</v>
      </c>
    </row>
    <row r="136" spans="1:7" x14ac:dyDescent="0.2">
      <c r="A136" s="37">
        <v>3880</v>
      </c>
      <c r="B136" s="5"/>
      <c r="C136" s="49" t="s">
        <v>10</v>
      </c>
      <c r="D136" s="84">
        <v>500</v>
      </c>
      <c r="E136" s="124">
        <v>1420</v>
      </c>
      <c r="F136" s="168">
        <f t="shared" si="3"/>
        <v>-920</v>
      </c>
      <c r="G136" s="165">
        <f t="shared" si="2"/>
        <v>2.84</v>
      </c>
    </row>
    <row r="137" spans="1:7" ht="13.5" thickBot="1" x14ac:dyDescent="0.25">
      <c r="A137" s="155">
        <v>3888</v>
      </c>
      <c r="B137" s="5"/>
      <c r="C137" s="49" t="s">
        <v>409</v>
      </c>
      <c r="D137" s="84">
        <v>7198</v>
      </c>
      <c r="E137" s="124">
        <v>9606</v>
      </c>
      <c r="F137" s="168">
        <f t="shared" si="3"/>
        <v>-2408</v>
      </c>
      <c r="G137" s="165">
        <f t="shared" si="2"/>
        <v>1.3345373714920812</v>
      </c>
    </row>
    <row r="138" spans="1:7" ht="13.5" thickBot="1" x14ac:dyDescent="0.25">
      <c r="A138" s="111"/>
      <c r="B138" s="79" t="s">
        <v>148</v>
      </c>
      <c r="C138" s="80"/>
      <c r="D138" s="81">
        <f>D139+D143</f>
        <v>5904194</v>
      </c>
      <c r="E138" s="122">
        <f>E139+E143</f>
        <v>5676226.3599999994</v>
      </c>
      <c r="F138" s="137">
        <f t="shared" si="3"/>
        <v>227967.6400000006</v>
      </c>
      <c r="G138" s="176">
        <f t="shared" si="2"/>
        <v>0.96138886357731457</v>
      </c>
    </row>
    <row r="139" spans="1:7" ht="13.5" thickBot="1" x14ac:dyDescent="0.25">
      <c r="A139" s="42" t="s">
        <v>149</v>
      </c>
      <c r="B139" s="4" t="s">
        <v>150</v>
      </c>
      <c r="C139" s="48"/>
      <c r="D139" s="76">
        <f>D140+D141+D142</f>
        <v>520158</v>
      </c>
      <c r="E139" s="123">
        <f>E140+E141+E142</f>
        <v>487429.32</v>
      </c>
      <c r="F139" s="178">
        <f t="shared" si="3"/>
        <v>32728.679999999993</v>
      </c>
      <c r="G139" s="174">
        <f t="shared" si="2"/>
        <v>0.93707934896704459</v>
      </c>
    </row>
    <row r="140" spans="1:7" x14ac:dyDescent="0.2">
      <c r="A140" s="37">
        <v>413</v>
      </c>
      <c r="B140" s="5"/>
      <c r="C140" s="60" t="s">
        <v>151</v>
      </c>
      <c r="D140" s="84">
        <f>D222+D265+D1040+D1107+D1116+D1140+D1156+D1169+D1176+D1179+D1198+D1207</f>
        <v>322966</v>
      </c>
      <c r="E140" s="131">
        <f>E222+E265+E1040+E1107+E1116+E1140+E1156+E1169+E1176+E1179+E1198+E1207</f>
        <v>292533.27</v>
      </c>
      <c r="F140" s="168">
        <f t="shared" si="3"/>
        <v>30432.729999999981</v>
      </c>
      <c r="G140" s="165">
        <f t="shared" si="2"/>
        <v>0.90577110284054674</v>
      </c>
    </row>
    <row r="141" spans="1:7" x14ac:dyDescent="0.2">
      <c r="A141" s="37">
        <v>4500</v>
      </c>
      <c r="B141" s="5"/>
      <c r="C141" s="61" t="s">
        <v>152</v>
      </c>
      <c r="D141" s="84">
        <f>D252+D389+D414+D422+D527</f>
        <v>178107</v>
      </c>
      <c r="E141" s="131">
        <f>E252+E389+E414+E422+E527</f>
        <v>175888.84</v>
      </c>
      <c r="F141" s="168">
        <f t="shared" si="3"/>
        <v>2218.1600000000035</v>
      </c>
      <c r="G141" s="165">
        <f t="shared" si="2"/>
        <v>0.98754591341160092</v>
      </c>
    </row>
    <row r="142" spans="1:7" ht="13.5" thickBot="1" x14ac:dyDescent="0.25">
      <c r="A142" s="106">
        <v>452</v>
      </c>
      <c r="B142" s="107"/>
      <c r="C142" s="60" t="s">
        <v>153</v>
      </c>
      <c r="D142" s="77">
        <f>D255+D268+D333+D448+D470</f>
        <v>19085</v>
      </c>
      <c r="E142" s="136">
        <f>E255+E268+E333+E448+E470</f>
        <v>19007.21</v>
      </c>
      <c r="F142" s="168">
        <f t="shared" si="3"/>
        <v>77.790000000000873</v>
      </c>
      <c r="G142" s="165">
        <f t="shared" si="2"/>
        <v>0.99592402410269842</v>
      </c>
    </row>
    <row r="143" spans="1:7" ht="13.5" thickBot="1" x14ac:dyDescent="0.25">
      <c r="A143" s="36"/>
      <c r="B143" s="4" t="s">
        <v>154</v>
      </c>
      <c r="C143" s="48"/>
      <c r="D143" s="76">
        <f>D144+D145+D146</f>
        <v>5384036</v>
      </c>
      <c r="E143" s="123">
        <f>E144+E145+E146</f>
        <v>5188797.0399999991</v>
      </c>
      <c r="F143" s="177">
        <f t="shared" si="3"/>
        <v>195238.96000000089</v>
      </c>
      <c r="G143" s="175">
        <f t="shared" si="2"/>
        <v>0.96373743414791413</v>
      </c>
    </row>
    <row r="144" spans="1:7" x14ac:dyDescent="0.2">
      <c r="A144" s="37">
        <v>50</v>
      </c>
      <c r="B144" s="5"/>
      <c r="C144" s="49" t="s">
        <v>23</v>
      </c>
      <c r="D144" s="84">
        <f>D208+D224+D269+D316+D341+D365+D375+D396+D433+D449+D471+D493+D514+D581+D604+D647+D660+D677+D699+D722+D750+D768+D779+D800+D831+D850+D871+D879+D891+D914+D924+D936+D958+D966+D973+D986+D992+D998+D1061+D1072+D1091+D1098+D1129+D1142+D1159+D1171+D1181+D1190+D1209</f>
        <v>3291662</v>
      </c>
      <c r="E144" s="131">
        <f>E208+E224+E269+E316+E341+E365+E375+E396+E433+E449+E471+E493+E514+E581+E604+E647+E660+E677+E699+E722+E750+E768+E779+E800+E831+E850+E871+E879+E891+E914+E924+E936+E958+E966+E973+E986+E992+E998+E1061+E1072+E1091+E1098+E1129+E1142+E1159+E1171+E1181+E1190+E1209</f>
        <v>3237796.99</v>
      </c>
      <c r="F144" s="168">
        <f t="shared" si="3"/>
        <v>53865.009999999776</v>
      </c>
      <c r="G144" s="165">
        <f t="shared" si="2"/>
        <v>0.98363592312941006</v>
      </c>
    </row>
    <row r="145" spans="1:7" x14ac:dyDescent="0.2">
      <c r="A145" s="37">
        <v>55</v>
      </c>
      <c r="B145" s="5"/>
      <c r="C145" s="49" t="s">
        <v>24</v>
      </c>
      <c r="D145" s="84">
        <f>D213+D230+D244+D275+D283+D287+D294+D320+D325+D334+D338+D345+D361+D369+D379+D383+D391+D400+D430+D437+D453+D477+D496+D499+D505+D510+D518+D586+D599+D610+D623+D652+D664+D673+D681+D694+D703+D716+D725+D728+D737+D741+D754+D773+D785+D806+D827+D836+D855+D875+D883+D887+D897+D919+D929+D933+D942+D963+D970+D976+D982+D1004+D1027+D1037+D1042+D1046+D1050+D1054+D1058+D1065+D1076+D1081+D1085+D1095+D1102+D1109+D1119+D1126+D1133+D1146+D1164+D1185+D1194+D1200+D1203+D1214+D1218</f>
        <v>2091149</v>
      </c>
      <c r="E145" s="131">
        <f>E213+E230+E244+E275+E283+E287+E294+E320+E325+E334+E338+E345+E361+E369+E379+E383+E391+E400+E430+E437+E453+E477+E496+E499+E505+E510+E518+E586+E599+E610+E623+E652+E664+E673+E681+E694+E703+E716+E725+E728+E737+E741+E754+E773+E785+E806+E827+E836+E855+E875+E883+E887+E897+E919+E929+E933+E942+E963+E970+E976+E982+E1004+E1027+E1037+E1042+E1046+E1050+E1054+E1058+E1065+E1076+E1081+E1085+E1095+E1102+E1109+E1119+E1126+E1133+E1146+E1164+E1185+E1194+E1200+E1203+E1214+E1218</f>
        <v>1950634.1599999995</v>
      </c>
      <c r="F145" s="168">
        <f t="shared" si="3"/>
        <v>140514.84000000055</v>
      </c>
      <c r="G145" s="165">
        <f t="shared" si="2"/>
        <v>0.93280496033520299</v>
      </c>
    </row>
    <row r="146" spans="1:7" ht="13.5" thickBot="1" x14ac:dyDescent="0.25">
      <c r="A146" s="37">
        <v>60</v>
      </c>
      <c r="B146" s="5"/>
      <c r="C146" s="49" t="s">
        <v>90</v>
      </c>
      <c r="D146" s="77">
        <f>D240+D250+D290+D445+D463+D820+D911+D1019</f>
        <v>1225</v>
      </c>
      <c r="E146" s="136">
        <f>E240+E250+E290+E408+E445+E463+E820+E911+E1019+E1122</f>
        <v>365.89</v>
      </c>
      <c r="F146" s="168">
        <f t="shared" si="3"/>
        <v>859.11</v>
      </c>
      <c r="G146" s="165">
        <f t="shared" si="2"/>
        <v>0.29868571428571428</v>
      </c>
    </row>
    <row r="147" spans="1:7" ht="13.5" thickBot="1" x14ac:dyDescent="0.25">
      <c r="A147" s="111"/>
      <c r="B147" s="108" t="s">
        <v>155</v>
      </c>
      <c r="C147" s="180"/>
      <c r="D147" s="109">
        <f>D3-D138</f>
        <v>401830</v>
      </c>
      <c r="E147" s="137">
        <f>E3-E138</f>
        <v>515846.97000000067</v>
      </c>
      <c r="F147" s="137">
        <f t="shared" si="3"/>
        <v>-114016.97000000067</v>
      </c>
      <c r="G147" s="176">
        <f>SUM(E147/D147)</f>
        <v>1.283744294851058</v>
      </c>
    </row>
    <row r="148" spans="1:7" ht="13.5" thickBot="1" x14ac:dyDescent="0.25">
      <c r="A148" s="111"/>
      <c r="B148" s="108" t="s">
        <v>156</v>
      </c>
      <c r="C148" s="180"/>
      <c r="D148" s="109">
        <f>D149+D154+D181+D189+D191+D193</f>
        <v>-115948</v>
      </c>
      <c r="E148" s="137">
        <f>E149+E154+E181+E189+E191+E193</f>
        <v>-125509.84</v>
      </c>
      <c r="F148" s="137">
        <f t="shared" si="3"/>
        <v>9561.8399999999965</v>
      </c>
      <c r="G148" s="176">
        <f>SUM(E148/D148)</f>
        <v>1.082466622968917</v>
      </c>
    </row>
    <row r="149" spans="1:7" s="6" customFormat="1" x14ac:dyDescent="0.2">
      <c r="A149" s="28">
        <v>381</v>
      </c>
      <c r="B149" s="7"/>
      <c r="C149" s="50" t="s">
        <v>157</v>
      </c>
      <c r="D149" s="85">
        <f>SUM(D150:D153)</f>
        <v>98000</v>
      </c>
      <c r="E149" s="135">
        <f>SUM(E150:E153)</f>
        <v>18700</v>
      </c>
      <c r="F149" s="163">
        <f t="shared" si="3"/>
        <v>79300</v>
      </c>
      <c r="G149" s="179">
        <f t="shared" si="2"/>
        <v>0.19081632653061226</v>
      </c>
    </row>
    <row r="150" spans="1:7" x14ac:dyDescent="0.2">
      <c r="A150" s="37">
        <v>3810</v>
      </c>
      <c r="B150" s="5"/>
      <c r="C150" s="49" t="s">
        <v>475</v>
      </c>
      <c r="D150" s="77">
        <v>0</v>
      </c>
      <c r="E150" s="136">
        <v>4900</v>
      </c>
      <c r="F150" s="168">
        <f t="shared" si="3"/>
        <v>-4900</v>
      </c>
      <c r="G150" s="179"/>
    </row>
    <row r="151" spans="1:7" x14ac:dyDescent="0.2">
      <c r="A151" s="37">
        <v>3810</v>
      </c>
      <c r="B151" s="5"/>
      <c r="C151" s="49" t="s">
        <v>628</v>
      </c>
      <c r="D151" s="77">
        <v>0</v>
      </c>
      <c r="E151" s="136">
        <v>4600</v>
      </c>
      <c r="F151" s="168">
        <f t="shared" si="3"/>
        <v>-4600</v>
      </c>
      <c r="G151" s="179"/>
    </row>
    <row r="152" spans="1:7" x14ac:dyDescent="0.2">
      <c r="A152" s="37">
        <v>3811</v>
      </c>
      <c r="B152" s="5"/>
      <c r="C152" s="49" t="s">
        <v>261</v>
      </c>
      <c r="D152" s="77">
        <v>98000</v>
      </c>
      <c r="E152" s="124">
        <v>5000</v>
      </c>
      <c r="F152" s="168">
        <f t="shared" si="3"/>
        <v>93000</v>
      </c>
      <c r="G152" s="165">
        <f t="shared" si="2"/>
        <v>5.1020408163265307E-2</v>
      </c>
    </row>
    <row r="153" spans="1:7" x14ac:dyDescent="0.2">
      <c r="A153" s="37">
        <v>3811</v>
      </c>
      <c r="B153" s="5"/>
      <c r="C153" s="49" t="s">
        <v>536</v>
      </c>
      <c r="D153" s="77">
        <v>0</v>
      </c>
      <c r="E153" s="124">
        <v>4200</v>
      </c>
      <c r="F153" s="168">
        <f t="shared" si="3"/>
        <v>-4200</v>
      </c>
      <c r="G153" s="179"/>
    </row>
    <row r="154" spans="1:7" s="6" customFormat="1" x14ac:dyDescent="0.2">
      <c r="A154" s="28">
        <v>15</v>
      </c>
      <c r="B154" s="7"/>
      <c r="C154" s="50" t="s">
        <v>158</v>
      </c>
      <c r="D154" s="85">
        <f>SUM(D155+D173+D177+D179)</f>
        <v>-605476</v>
      </c>
      <c r="E154" s="135">
        <f>SUM(E155+E173+E177+E179)</f>
        <v>-526583.12</v>
      </c>
      <c r="F154" s="163">
        <f t="shared" si="3"/>
        <v>-78892.88</v>
      </c>
      <c r="G154" s="179">
        <f t="shared" si="2"/>
        <v>0.8697010616440618</v>
      </c>
    </row>
    <row r="155" spans="1:7" s="6" customFormat="1" x14ac:dyDescent="0.2">
      <c r="A155" s="28"/>
      <c r="B155" s="7">
        <v>1551</v>
      </c>
      <c r="C155" s="62" t="s">
        <v>255</v>
      </c>
      <c r="D155" s="85">
        <f>SUM(D156:D172)</f>
        <v>-526792</v>
      </c>
      <c r="E155" s="135">
        <f>SUM(E156:E172)</f>
        <v>-496995.11</v>
      </c>
      <c r="F155" s="163">
        <f t="shared" si="3"/>
        <v>-29796.890000000014</v>
      </c>
      <c r="G155" s="179">
        <f t="shared" ref="G155:G229" si="4">SUM(E155/D155)</f>
        <v>0.94343708712357055</v>
      </c>
    </row>
    <row r="156" spans="1:7" s="6" customFormat="1" ht="25.5" x14ac:dyDescent="0.2">
      <c r="A156" s="28"/>
      <c r="B156" s="5"/>
      <c r="C156" s="63" t="s">
        <v>329</v>
      </c>
      <c r="D156" s="87">
        <f>-D308</f>
        <v>-44636</v>
      </c>
      <c r="E156" s="149">
        <f>-E308</f>
        <v>-44636.12</v>
      </c>
      <c r="F156" s="168">
        <f t="shared" si="3"/>
        <v>0.12000000000261934</v>
      </c>
      <c r="G156" s="165">
        <f t="shared" si="4"/>
        <v>1.0000026884129403</v>
      </c>
    </row>
    <row r="157" spans="1:7" s="6" customFormat="1" ht="25.5" x14ac:dyDescent="0.2">
      <c r="A157" s="28"/>
      <c r="B157" s="5"/>
      <c r="C157" s="63" t="s">
        <v>330</v>
      </c>
      <c r="D157" s="87">
        <f>-D329</f>
        <v>-4696</v>
      </c>
      <c r="E157" s="149">
        <f>-E329</f>
        <v>0</v>
      </c>
      <c r="F157" s="168">
        <f t="shared" si="3"/>
        <v>-4696</v>
      </c>
      <c r="G157" s="165">
        <f t="shared" si="4"/>
        <v>0</v>
      </c>
    </row>
    <row r="158" spans="1:7" s="6" customFormat="1" ht="38.25" x14ac:dyDescent="0.2">
      <c r="A158" s="28"/>
      <c r="B158" s="5"/>
      <c r="C158" s="64" t="s">
        <v>332</v>
      </c>
      <c r="D158" s="87">
        <f>-D355</f>
        <v>-6000</v>
      </c>
      <c r="E158" s="149">
        <f>-E355</f>
        <v>0</v>
      </c>
      <c r="F158" s="168">
        <f t="shared" ref="F158:F233" si="5">SUM(D158-E158)</f>
        <v>-6000</v>
      </c>
      <c r="G158" s="165">
        <f t="shared" si="4"/>
        <v>0</v>
      </c>
    </row>
    <row r="159" spans="1:7" s="6" customFormat="1" ht="38.25" x14ac:dyDescent="0.2">
      <c r="A159" s="28"/>
      <c r="B159" s="5"/>
      <c r="C159" s="65" t="s">
        <v>333</v>
      </c>
      <c r="D159" s="87">
        <f>-D412</f>
        <v>-10000</v>
      </c>
      <c r="E159" s="149">
        <f>-E412</f>
        <v>-4590</v>
      </c>
      <c r="F159" s="168">
        <f t="shared" si="5"/>
        <v>-5410</v>
      </c>
      <c r="G159" s="165">
        <f t="shared" si="4"/>
        <v>0.45900000000000002</v>
      </c>
    </row>
    <row r="160" spans="1:7" s="6" customFormat="1" ht="25.5" x14ac:dyDescent="0.2">
      <c r="A160" s="28"/>
      <c r="B160" s="5"/>
      <c r="C160" s="65" t="s">
        <v>335</v>
      </c>
      <c r="D160" s="87">
        <f>-D467</f>
        <v>-7236</v>
      </c>
      <c r="E160" s="149">
        <f>-E467</f>
        <v>-7236</v>
      </c>
      <c r="F160" s="168">
        <f t="shared" si="5"/>
        <v>0</v>
      </c>
      <c r="G160" s="165">
        <f t="shared" si="4"/>
        <v>1</v>
      </c>
    </row>
    <row r="161" spans="1:7" s="6" customFormat="1" ht="25.5" x14ac:dyDescent="0.2">
      <c r="A161" s="28"/>
      <c r="B161" s="5"/>
      <c r="C161" s="65" t="s">
        <v>336</v>
      </c>
      <c r="D161" s="87">
        <f>-D490</f>
        <v>-4200</v>
      </c>
      <c r="E161" s="149">
        <f>-E490</f>
        <v>-1056</v>
      </c>
      <c r="F161" s="168">
        <f t="shared" si="5"/>
        <v>-3144</v>
      </c>
      <c r="G161" s="165">
        <f t="shared" si="4"/>
        <v>0.25142857142857145</v>
      </c>
    </row>
    <row r="162" spans="1:7" s="6" customFormat="1" ht="25.5" x14ac:dyDescent="0.2">
      <c r="A162" s="28"/>
      <c r="B162" s="5"/>
      <c r="C162" s="65" t="s">
        <v>337</v>
      </c>
      <c r="D162" s="87">
        <f>-D491</f>
        <v>-4000</v>
      </c>
      <c r="E162" s="149">
        <f>-E491</f>
        <v>0</v>
      </c>
      <c r="F162" s="168">
        <f t="shared" si="5"/>
        <v>-4000</v>
      </c>
      <c r="G162" s="165">
        <f t="shared" si="4"/>
        <v>0</v>
      </c>
    </row>
    <row r="163" spans="1:7" s="6" customFormat="1" ht="38.25" x14ac:dyDescent="0.2">
      <c r="A163" s="28"/>
      <c r="B163" s="5"/>
      <c r="C163" s="65" t="s">
        <v>340</v>
      </c>
      <c r="D163" s="87">
        <f>-D798</f>
        <v>-34888</v>
      </c>
      <c r="E163" s="149">
        <f>-E798</f>
        <v>-34887.74</v>
      </c>
      <c r="F163" s="168">
        <f t="shared" si="5"/>
        <v>-0.26000000000203727</v>
      </c>
      <c r="G163" s="165">
        <f t="shared" si="4"/>
        <v>0.99999254758083</v>
      </c>
    </row>
    <row r="164" spans="1:7" s="6" customFormat="1" ht="25.5" x14ac:dyDescent="0.2">
      <c r="A164" s="28"/>
      <c r="B164" s="5"/>
      <c r="C164" s="65" t="s">
        <v>341</v>
      </c>
      <c r="D164" s="87">
        <f>-D824</f>
        <v>-34945</v>
      </c>
      <c r="E164" s="149">
        <f>-E824</f>
        <v>-34498.54</v>
      </c>
      <c r="F164" s="168">
        <f t="shared" si="5"/>
        <v>-446.45999999999913</v>
      </c>
      <c r="G164" s="165">
        <f t="shared" si="4"/>
        <v>0.98722392330805553</v>
      </c>
    </row>
    <row r="165" spans="1:7" s="6" customFormat="1" ht="25.5" x14ac:dyDescent="0.2">
      <c r="A165" s="28"/>
      <c r="B165" s="5"/>
      <c r="C165" s="65" t="s">
        <v>347</v>
      </c>
      <c r="D165" s="87">
        <f>-D1024</f>
        <v>-28705</v>
      </c>
      <c r="E165" s="149">
        <f>-E1024</f>
        <v>-28704.9</v>
      </c>
      <c r="F165" s="168">
        <f t="shared" si="5"/>
        <v>-9.9999999998544808E-2</v>
      </c>
      <c r="G165" s="165">
        <f t="shared" si="4"/>
        <v>0.99999651628636133</v>
      </c>
    </row>
    <row r="166" spans="1:7" s="6" customFormat="1" ht="25.5" x14ac:dyDescent="0.2">
      <c r="A166" s="28"/>
      <c r="B166" s="5"/>
      <c r="C166" s="63" t="s">
        <v>405</v>
      </c>
      <c r="D166" s="87">
        <f>-D314</f>
        <v>-179343</v>
      </c>
      <c r="E166" s="149">
        <f>-E314</f>
        <v>-179342.52</v>
      </c>
      <c r="F166" s="168">
        <f t="shared" si="5"/>
        <v>-0.48000000001047738</v>
      </c>
      <c r="G166" s="165">
        <f t="shared" si="4"/>
        <v>0.99999732356434312</v>
      </c>
    </row>
    <row r="167" spans="1:7" s="6" customFormat="1" ht="25.5" x14ac:dyDescent="0.2">
      <c r="A167" s="28"/>
      <c r="B167" s="5"/>
      <c r="C167" s="65" t="s">
        <v>423</v>
      </c>
      <c r="D167" s="87">
        <f>-D1025</f>
        <v>-10513</v>
      </c>
      <c r="E167" s="149">
        <f>-E1025</f>
        <v>-10512.59</v>
      </c>
      <c r="F167" s="168">
        <f t="shared" si="5"/>
        <v>-0.40999999999985448</v>
      </c>
      <c r="G167" s="165">
        <f t="shared" si="4"/>
        <v>0.99996100066584226</v>
      </c>
    </row>
    <row r="168" spans="1:7" s="6" customFormat="1" ht="25.5" x14ac:dyDescent="0.2">
      <c r="A168" s="210" t="s">
        <v>529</v>
      </c>
      <c r="B168" s="5"/>
      <c r="C168" s="65" t="s">
        <v>464</v>
      </c>
      <c r="D168" s="87">
        <f>-D523</f>
        <v>-4380</v>
      </c>
      <c r="E168" s="149">
        <f>-E523</f>
        <v>-4380</v>
      </c>
      <c r="F168" s="168">
        <f t="shared" si="5"/>
        <v>0</v>
      </c>
      <c r="G168" s="165">
        <f t="shared" si="4"/>
        <v>1</v>
      </c>
    </row>
    <row r="169" spans="1:7" s="6" customFormat="1" ht="25.5" x14ac:dyDescent="0.2">
      <c r="A169" s="28"/>
      <c r="B169" s="5"/>
      <c r="C169" s="63" t="s">
        <v>553</v>
      </c>
      <c r="D169" s="87">
        <f>-D309</f>
        <v>-103370</v>
      </c>
      <c r="E169" s="149">
        <f>-E309</f>
        <v>-103369.2</v>
      </c>
      <c r="F169" s="168">
        <f t="shared" si="5"/>
        <v>-0.80000000000291038</v>
      </c>
      <c r="G169" s="165">
        <f t="shared" si="4"/>
        <v>0.99999226081068004</v>
      </c>
    </row>
    <row r="170" spans="1:7" s="6" customFormat="1" ht="25.5" x14ac:dyDescent="0.2">
      <c r="A170" s="28"/>
      <c r="B170" s="5"/>
      <c r="C170" s="63" t="s">
        <v>554</v>
      </c>
      <c r="D170" s="87">
        <f>-D310</f>
        <v>-44940</v>
      </c>
      <c r="E170" s="149">
        <f>-E310</f>
        <v>-43085.5</v>
      </c>
      <c r="F170" s="168">
        <f t="shared" si="5"/>
        <v>-1854.5</v>
      </c>
      <c r="G170" s="165">
        <f t="shared" si="4"/>
        <v>0.95873386737872723</v>
      </c>
    </row>
    <row r="171" spans="1:7" s="6" customFormat="1" ht="25.5" x14ac:dyDescent="0.2">
      <c r="A171" s="28"/>
      <c r="B171" s="5"/>
      <c r="C171" s="65" t="s">
        <v>568</v>
      </c>
      <c r="D171" s="87">
        <f>-D825</f>
        <v>-4100</v>
      </c>
      <c r="E171" s="149">
        <f>-E825</f>
        <v>0</v>
      </c>
      <c r="F171" s="168">
        <f t="shared" si="5"/>
        <v>-4100</v>
      </c>
      <c r="G171" s="165">
        <f t="shared" si="4"/>
        <v>0</v>
      </c>
    </row>
    <row r="172" spans="1:7" s="6" customFormat="1" ht="25.5" x14ac:dyDescent="0.2">
      <c r="A172" s="28"/>
      <c r="B172" s="5"/>
      <c r="C172" s="65" t="s">
        <v>562</v>
      </c>
      <c r="D172" s="87">
        <f>-D712</f>
        <v>-840</v>
      </c>
      <c r="E172" s="149">
        <f>-E712</f>
        <v>-696</v>
      </c>
      <c r="F172" s="168">
        <f t="shared" si="5"/>
        <v>-144</v>
      </c>
      <c r="G172" s="165">
        <f t="shared" si="4"/>
        <v>0.82857142857142863</v>
      </c>
    </row>
    <row r="173" spans="1:7" s="6" customFormat="1" ht="25.5" x14ac:dyDescent="0.2">
      <c r="A173" s="28"/>
      <c r="B173" s="7">
        <v>1554</v>
      </c>
      <c r="C173" s="51" t="s">
        <v>559</v>
      </c>
      <c r="D173" s="88">
        <f>SUM(D174:D176)</f>
        <v>-37208</v>
      </c>
      <c r="E173" s="139">
        <f>SUM(E174:E176)</f>
        <v>-25548.01</v>
      </c>
      <c r="F173" s="163">
        <f t="shared" si="5"/>
        <v>-11659.990000000002</v>
      </c>
      <c r="G173" s="179">
        <f t="shared" si="4"/>
        <v>0.68662680068802406</v>
      </c>
    </row>
    <row r="174" spans="1:7" s="6" customFormat="1" x14ac:dyDescent="0.2">
      <c r="A174" s="28"/>
      <c r="B174" s="5"/>
      <c r="C174" s="65" t="s">
        <v>560</v>
      </c>
      <c r="D174" s="87">
        <f>-D620</f>
        <v>-4641</v>
      </c>
      <c r="E174" s="149">
        <f>-E620</f>
        <v>-4641</v>
      </c>
      <c r="F174" s="168">
        <f t="shared" si="5"/>
        <v>0</v>
      </c>
      <c r="G174" s="165">
        <f t="shared" si="4"/>
        <v>1</v>
      </c>
    </row>
    <row r="175" spans="1:7" s="6" customFormat="1" ht="25.5" x14ac:dyDescent="0.2">
      <c r="A175" s="28"/>
      <c r="B175" s="5"/>
      <c r="C175" s="65" t="s">
        <v>561</v>
      </c>
      <c r="D175" s="87">
        <f>-D691</f>
        <v>-8663</v>
      </c>
      <c r="E175" s="149">
        <f>-E691</f>
        <v>-8662.7999999999993</v>
      </c>
      <c r="F175" s="168">
        <f t="shared" si="5"/>
        <v>-0.2000000000007276</v>
      </c>
      <c r="G175" s="165">
        <f t="shared" si="4"/>
        <v>0.99997691330947702</v>
      </c>
    </row>
    <row r="176" spans="1:7" s="6" customFormat="1" ht="25.5" x14ac:dyDescent="0.2">
      <c r="A176" s="28"/>
      <c r="B176" s="5"/>
      <c r="C176" s="65" t="s">
        <v>558</v>
      </c>
      <c r="D176" s="87">
        <f>-D525</f>
        <v>-23904</v>
      </c>
      <c r="E176" s="149">
        <f>-E525</f>
        <v>-12244.21</v>
      </c>
      <c r="F176" s="168">
        <f t="shared" si="5"/>
        <v>-11659.79</v>
      </c>
      <c r="G176" s="165">
        <f t="shared" si="4"/>
        <v>0.51222431392235601</v>
      </c>
    </row>
    <row r="177" spans="1:7" s="6" customFormat="1" x14ac:dyDescent="0.2">
      <c r="A177" s="28"/>
      <c r="B177" s="7">
        <v>1555</v>
      </c>
      <c r="C177" s="50" t="s">
        <v>609</v>
      </c>
      <c r="D177" s="88">
        <f>SUM(D178)</f>
        <v>-37436</v>
      </c>
      <c r="E177" s="139">
        <f>SUM(E178)</f>
        <v>0</v>
      </c>
      <c r="F177" s="163">
        <f t="shared" si="5"/>
        <v>-37436</v>
      </c>
      <c r="G177" s="179">
        <f t="shared" si="4"/>
        <v>0</v>
      </c>
    </row>
    <row r="178" spans="1:7" s="6" customFormat="1" ht="25.5" x14ac:dyDescent="0.2">
      <c r="A178" s="28"/>
      <c r="B178" s="5"/>
      <c r="C178" s="65" t="s">
        <v>614</v>
      </c>
      <c r="D178" s="87">
        <f>-D764</f>
        <v>-37436</v>
      </c>
      <c r="E178" s="87">
        <f>-E764</f>
        <v>0</v>
      </c>
      <c r="F178" s="168">
        <f t="shared" si="5"/>
        <v>-37436</v>
      </c>
      <c r="G178" s="165">
        <f t="shared" si="4"/>
        <v>0</v>
      </c>
    </row>
    <row r="179" spans="1:7" s="6" customFormat="1" x14ac:dyDescent="0.2">
      <c r="A179" s="28"/>
      <c r="B179" s="7">
        <v>1556</v>
      </c>
      <c r="C179" s="50" t="s">
        <v>131</v>
      </c>
      <c r="D179" s="88">
        <f>SUM(D180:D180)</f>
        <v>-4040</v>
      </c>
      <c r="E179" s="139">
        <f>SUM(E180:E180)</f>
        <v>-4040</v>
      </c>
      <c r="F179" s="163">
        <f t="shared" si="5"/>
        <v>0</v>
      </c>
      <c r="G179" s="179">
        <f t="shared" si="4"/>
        <v>1</v>
      </c>
    </row>
    <row r="180" spans="1:7" s="6" customFormat="1" ht="51" x14ac:dyDescent="0.2">
      <c r="A180" s="28"/>
      <c r="B180" s="20"/>
      <c r="C180" s="65" t="s">
        <v>338</v>
      </c>
      <c r="D180" s="87">
        <f>-D645</f>
        <v>-4040</v>
      </c>
      <c r="E180" s="149">
        <f>-E645</f>
        <v>-4040</v>
      </c>
      <c r="F180" s="168">
        <f t="shared" si="5"/>
        <v>0</v>
      </c>
      <c r="G180" s="165">
        <f t="shared" si="4"/>
        <v>1</v>
      </c>
    </row>
    <row r="181" spans="1:7" s="6" customFormat="1" x14ac:dyDescent="0.2">
      <c r="A181" s="28">
        <v>3502</v>
      </c>
      <c r="B181" s="7"/>
      <c r="C181" s="50" t="s">
        <v>159</v>
      </c>
      <c r="D181" s="89">
        <f>SUM(D182+D188)</f>
        <v>457154</v>
      </c>
      <c r="E181" s="133">
        <f>SUM(E182+E188)</f>
        <v>443357.73</v>
      </c>
      <c r="F181" s="163">
        <f t="shared" si="5"/>
        <v>13796.270000000019</v>
      </c>
      <c r="G181" s="179">
        <f t="shared" si="4"/>
        <v>0.9698213949784974</v>
      </c>
    </row>
    <row r="182" spans="1:7" s="6" customFormat="1" x14ac:dyDescent="0.2">
      <c r="A182" s="37" t="s">
        <v>121</v>
      </c>
      <c r="B182" s="5"/>
      <c r="C182" s="59" t="s">
        <v>22</v>
      </c>
      <c r="D182" s="90">
        <f>SUM(D183+D186+D187)</f>
        <v>456750</v>
      </c>
      <c r="E182" s="134">
        <f>SUM(E183+E186+E187)</f>
        <v>442953.73</v>
      </c>
      <c r="F182" s="168">
        <f t="shared" si="5"/>
        <v>13796.270000000019</v>
      </c>
      <c r="G182" s="165">
        <f t="shared" si="4"/>
        <v>0.96979470169677062</v>
      </c>
    </row>
    <row r="183" spans="1:7" s="6" customFormat="1" x14ac:dyDescent="0.2">
      <c r="A183" s="37" t="s">
        <v>122</v>
      </c>
      <c r="B183" s="5"/>
      <c r="C183" s="59" t="s">
        <v>43</v>
      </c>
      <c r="D183" s="90">
        <f>SUM(D184:D185)</f>
        <v>219902</v>
      </c>
      <c r="E183" s="134">
        <f>SUM(E184:E185)</f>
        <v>219902</v>
      </c>
      <c r="F183" s="168">
        <f t="shared" si="5"/>
        <v>0</v>
      </c>
      <c r="G183" s="165">
        <f t="shared" si="4"/>
        <v>1</v>
      </c>
    </row>
    <row r="184" spans="1:7" x14ac:dyDescent="0.2">
      <c r="A184" s="37" t="s">
        <v>308</v>
      </c>
      <c r="B184" s="5"/>
      <c r="C184" s="65" t="s">
        <v>120</v>
      </c>
      <c r="D184" s="84">
        <v>152266</v>
      </c>
      <c r="E184" s="124">
        <v>152266</v>
      </c>
      <c r="F184" s="168">
        <f t="shared" si="5"/>
        <v>0</v>
      </c>
      <c r="G184" s="165">
        <f t="shared" si="4"/>
        <v>1</v>
      </c>
    </row>
    <row r="185" spans="1:7" x14ac:dyDescent="0.2">
      <c r="A185" s="37" t="s">
        <v>309</v>
      </c>
      <c r="B185" s="5"/>
      <c r="C185" s="65" t="s">
        <v>276</v>
      </c>
      <c r="D185" s="84">
        <v>67636</v>
      </c>
      <c r="E185" s="124">
        <v>67636</v>
      </c>
      <c r="F185" s="168">
        <f t="shared" si="5"/>
        <v>0</v>
      </c>
      <c r="G185" s="165">
        <f t="shared" si="4"/>
        <v>1</v>
      </c>
    </row>
    <row r="186" spans="1:7" ht="25.5" x14ac:dyDescent="0.2">
      <c r="A186" s="37" t="s">
        <v>587</v>
      </c>
      <c r="B186" s="5"/>
      <c r="C186" s="65" t="s">
        <v>400</v>
      </c>
      <c r="D186" s="84">
        <v>37436</v>
      </c>
      <c r="E186" s="124">
        <v>37436</v>
      </c>
      <c r="F186" s="168">
        <f t="shared" si="5"/>
        <v>0</v>
      </c>
      <c r="G186" s="165">
        <f t="shared" si="4"/>
        <v>1</v>
      </c>
    </row>
    <row r="187" spans="1:7" ht="25.5" x14ac:dyDescent="0.2">
      <c r="A187" s="37" t="s">
        <v>310</v>
      </c>
      <c r="B187" s="5"/>
      <c r="C187" s="65" t="s">
        <v>281</v>
      </c>
      <c r="D187" s="84">
        <v>199412</v>
      </c>
      <c r="E187" s="124">
        <v>185615.73</v>
      </c>
      <c r="F187" s="168">
        <f t="shared" si="5"/>
        <v>13796.26999999999</v>
      </c>
      <c r="G187" s="165">
        <f t="shared" si="4"/>
        <v>0.93081524682566752</v>
      </c>
    </row>
    <row r="188" spans="1:7" x14ac:dyDescent="0.2">
      <c r="A188" s="37" t="s">
        <v>324</v>
      </c>
      <c r="B188" s="5"/>
      <c r="C188" s="65" t="s">
        <v>325</v>
      </c>
      <c r="D188" s="84">
        <v>404</v>
      </c>
      <c r="E188" s="124">
        <v>404</v>
      </c>
      <c r="F188" s="168">
        <f t="shared" si="5"/>
        <v>0</v>
      </c>
      <c r="G188" s="165">
        <f t="shared" si="4"/>
        <v>1</v>
      </c>
    </row>
    <row r="189" spans="1:7" s="6" customFormat="1" x14ac:dyDescent="0.2">
      <c r="A189" s="28">
        <v>4502</v>
      </c>
      <c r="B189" s="7"/>
      <c r="C189" s="66" t="s">
        <v>160</v>
      </c>
      <c r="D189" s="85">
        <f>(D190)</f>
        <v>-20000</v>
      </c>
      <c r="E189" s="135">
        <f>(E190)</f>
        <v>-17999.98</v>
      </c>
      <c r="F189" s="163">
        <f t="shared" si="5"/>
        <v>-2000.0200000000004</v>
      </c>
      <c r="G189" s="179">
        <f t="shared" si="4"/>
        <v>0.89999899999999999</v>
      </c>
    </row>
    <row r="190" spans="1:7" x14ac:dyDescent="0.2">
      <c r="A190" s="37"/>
      <c r="B190" s="5">
        <v>4502</v>
      </c>
      <c r="C190" s="61" t="s">
        <v>326</v>
      </c>
      <c r="D190" s="87">
        <f>-D358</f>
        <v>-20000</v>
      </c>
      <c r="E190" s="149">
        <f>-E358</f>
        <v>-17999.98</v>
      </c>
      <c r="F190" s="168">
        <f t="shared" si="5"/>
        <v>-2000.0200000000004</v>
      </c>
      <c r="G190" s="165">
        <f t="shared" si="4"/>
        <v>0.89999899999999999</v>
      </c>
    </row>
    <row r="191" spans="1:7" s="6" customFormat="1" x14ac:dyDescent="0.2">
      <c r="A191" s="29">
        <v>655</v>
      </c>
      <c r="B191" s="27"/>
      <c r="C191" s="50" t="s">
        <v>161</v>
      </c>
      <c r="D191" s="91">
        <f>SUM(D192)</f>
        <v>400</v>
      </c>
      <c r="E191" s="126">
        <f>SUM(E192)</f>
        <v>506.69</v>
      </c>
      <c r="F191" s="163">
        <f t="shared" si="5"/>
        <v>-106.69</v>
      </c>
      <c r="G191" s="179">
        <f t="shared" si="4"/>
        <v>1.2667250000000001</v>
      </c>
    </row>
    <row r="192" spans="1:7" s="6" customFormat="1" x14ac:dyDescent="0.2">
      <c r="A192" s="29"/>
      <c r="B192" s="30">
        <v>6551</v>
      </c>
      <c r="C192" s="56" t="s">
        <v>21</v>
      </c>
      <c r="D192" s="92">
        <v>400</v>
      </c>
      <c r="E192" s="124">
        <v>506.69</v>
      </c>
      <c r="F192" s="168">
        <f t="shared" si="5"/>
        <v>-106.69</v>
      </c>
      <c r="G192" s="165">
        <f t="shared" si="4"/>
        <v>1.2667250000000001</v>
      </c>
    </row>
    <row r="193" spans="1:8" s="6" customFormat="1" x14ac:dyDescent="0.2">
      <c r="A193" s="28">
        <v>650</v>
      </c>
      <c r="B193" s="7"/>
      <c r="C193" s="50" t="s">
        <v>162</v>
      </c>
      <c r="D193" s="85">
        <f>SUM(D194:D195)</f>
        <v>-46026</v>
      </c>
      <c r="E193" s="135">
        <f>SUM(E194:E195)</f>
        <v>-43491.159999999996</v>
      </c>
      <c r="F193" s="163">
        <f t="shared" si="5"/>
        <v>-2534.8400000000038</v>
      </c>
      <c r="G193" s="179">
        <f t="shared" si="4"/>
        <v>0.94492591144135918</v>
      </c>
    </row>
    <row r="194" spans="1:8" s="6" customFormat="1" ht="25.5" x14ac:dyDescent="0.2">
      <c r="A194" s="28"/>
      <c r="B194" s="23" t="s">
        <v>51</v>
      </c>
      <c r="C194" s="67" t="s">
        <v>98</v>
      </c>
      <c r="D194" s="87">
        <f>-D261</f>
        <v>-36459</v>
      </c>
      <c r="E194" s="149">
        <f>-E261</f>
        <v>-34186.129999999997</v>
      </c>
      <c r="F194" s="168">
        <f t="shared" si="5"/>
        <v>-2272.8700000000026</v>
      </c>
      <c r="G194" s="165">
        <f t="shared" si="4"/>
        <v>0.93765956279656593</v>
      </c>
    </row>
    <row r="195" spans="1:8" s="6" customFormat="1" ht="13.5" thickBot="1" x14ac:dyDescent="0.25">
      <c r="A195" s="28"/>
      <c r="B195" s="19">
        <v>6502</v>
      </c>
      <c r="C195" s="53" t="s">
        <v>113</v>
      </c>
      <c r="D195" s="87">
        <v>-9567</v>
      </c>
      <c r="E195" s="149">
        <f>-E262</f>
        <v>-9305.0300000000007</v>
      </c>
      <c r="F195" s="168">
        <f t="shared" si="5"/>
        <v>-261.96999999999935</v>
      </c>
      <c r="G195" s="165">
        <f t="shared" si="4"/>
        <v>0.97261733040660614</v>
      </c>
    </row>
    <row r="196" spans="1:8" s="16" customFormat="1" ht="13.5" thickBot="1" x14ac:dyDescent="0.25">
      <c r="A196" s="111"/>
      <c r="B196" s="79" t="s">
        <v>163</v>
      </c>
      <c r="C196" s="80"/>
      <c r="D196" s="109">
        <f>D147+D148</f>
        <v>285882</v>
      </c>
      <c r="E196" s="137">
        <f>E147+E148</f>
        <v>390337.1300000007</v>
      </c>
      <c r="F196" s="137">
        <f t="shared" si="5"/>
        <v>-104455.1300000007</v>
      </c>
      <c r="G196" s="176">
        <f>SUM(E196/D196)</f>
        <v>1.3653784778335143</v>
      </c>
    </row>
    <row r="197" spans="1:8" ht="13.5" thickBot="1" x14ac:dyDescent="0.25">
      <c r="A197" s="78"/>
      <c r="B197" s="108" t="s">
        <v>164</v>
      </c>
      <c r="C197" s="82"/>
      <c r="D197" s="109">
        <f>D198+D200</f>
        <v>-595037</v>
      </c>
      <c r="E197" s="137">
        <f>E198+E200</f>
        <v>-595037.09</v>
      </c>
      <c r="F197" s="137">
        <f t="shared" si="5"/>
        <v>8.999999996740371E-2</v>
      </c>
      <c r="G197" s="176">
        <f>SUM(E197/D197)</f>
        <v>1.0000001512510985</v>
      </c>
    </row>
    <row r="198" spans="1:8" x14ac:dyDescent="0.2">
      <c r="A198" s="29">
        <v>2585</v>
      </c>
      <c r="B198" s="27"/>
      <c r="C198" s="58" t="s">
        <v>312</v>
      </c>
      <c r="D198" s="93">
        <f>SUM(D199)</f>
        <v>185000</v>
      </c>
      <c r="E198" s="163">
        <f>SUM(E199)</f>
        <v>185000</v>
      </c>
      <c r="F198" s="163">
        <f t="shared" si="5"/>
        <v>0</v>
      </c>
      <c r="G198" s="179">
        <f t="shared" si="4"/>
        <v>1</v>
      </c>
    </row>
    <row r="199" spans="1:8" x14ac:dyDescent="0.2">
      <c r="A199" s="43"/>
      <c r="B199" s="31">
        <v>25852</v>
      </c>
      <c r="C199" s="59" t="s">
        <v>314</v>
      </c>
      <c r="D199" s="94">
        <v>185000</v>
      </c>
      <c r="E199" s="124">
        <v>185000</v>
      </c>
      <c r="F199" s="168">
        <f t="shared" si="5"/>
        <v>0</v>
      </c>
      <c r="G199" s="165">
        <f t="shared" si="4"/>
        <v>1</v>
      </c>
    </row>
    <row r="200" spans="1:8" s="6" customFormat="1" x14ac:dyDescent="0.2">
      <c r="A200" s="33" t="s">
        <v>313</v>
      </c>
      <c r="B200" s="32"/>
      <c r="C200" s="68" t="s">
        <v>165</v>
      </c>
      <c r="D200" s="91">
        <f>SUM(D201:D202)</f>
        <v>-780037</v>
      </c>
      <c r="E200" s="126">
        <f>SUM(E201:E202)</f>
        <v>-780037.09</v>
      </c>
      <c r="F200" s="163">
        <f t="shared" si="5"/>
        <v>8.999999996740371E-2</v>
      </c>
      <c r="G200" s="179">
        <f t="shared" si="4"/>
        <v>1.0000001153791422</v>
      </c>
    </row>
    <row r="201" spans="1:8" x14ac:dyDescent="0.2">
      <c r="A201" s="33"/>
      <c r="B201" s="34" t="s">
        <v>315</v>
      </c>
      <c r="C201" s="56" t="s">
        <v>91</v>
      </c>
      <c r="D201" s="92">
        <v>-729466</v>
      </c>
      <c r="E201" s="124">
        <v>-729465.6</v>
      </c>
      <c r="F201" s="168">
        <f t="shared" si="5"/>
        <v>-0.40000000002328306</v>
      </c>
      <c r="G201" s="165">
        <f t="shared" si="4"/>
        <v>0.99999945165367543</v>
      </c>
    </row>
    <row r="202" spans="1:8" ht="13.5" thickBot="1" x14ac:dyDescent="0.25">
      <c r="A202" s="35"/>
      <c r="B202" s="34" t="s">
        <v>316</v>
      </c>
      <c r="C202" s="56" t="s">
        <v>110</v>
      </c>
      <c r="D202" s="92">
        <v>-50571</v>
      </c>
      <c r="E202" s="124">
        <v>-50571.49</v>
      </c>
      <c r="F202" s="168">
        <f t="shared" si="5"/>
        <v>0.48999999999796273</v>
      </c>
      <c r="G202" s="165">
        <f t="shared" si="4"/>
        <v>1.0000096893476498</v>
      </c>
    </row>
    <row r="203" spans="1:8" ht="13.5" thickBot="1" x14ac:dyDescent="0.25">
      <c r="A203" s="111">
        <v>100</v>
      </c>
      <c r="B203" s="79" t="s">
        <v>166</v>
      </c>
      <c r="C203" s="110"/>
      <c r="D203" s="109">
        <v>-309154.83</v>
      </c>
      <c r="E203" s="137">
        <f>SUM(E196+E197)</f>
        <v>-204699.95999999926</v>
      </c>
      <c r="F203" s="137">
        <f>SUM(D203-E203)</f>
        <v>-104454.87000000075</v>
      </c>
      <c r="G203" s="206">
        <f>SUM(E203/D203)</f>
        <v>0.66212764652584999</v>
      </c>
      <c r="H203" s="158"/>
    </row>
    <row r="204" spans="1:8" ht="13.5" thickBot="1" x14ac:dyDescent="0.25">
      <c r="A204" s="29"/>
      <c r="B204" s="7"/>
      <c r="C204" s="49"/>
      <c r="D204" s="181">
        <f>SUBTOTAL(9,D208:D1219)</f>
        <v>33696514</v>
      </c>
      <c r="E204" s="182">
        <f>SUBTOTAL(9,E208:E1219)</f>
        <v>31970415.909999982</v>
      </c>
      <c r="F204" s="163">
        <f t="shared" si="5"/>
        <v>1726098.0900000185</v>
      </c>
      <c r="G204" s="179">
        <f t="shared" si="4"/>
        <v>0.94877517330130889</v>
      </c>
    </row>
    <row r="205" spans="1:8" ht="37.5" customHeight="1" thickBot="1" x14ac:dyDescent="0.25">
      <c r="A205" s="111"/>
      <c r="B205" s="228" t="s">
        <v>167</v>
      </c>
      <c r="C205" s="229"/>
      <c r="D205" s="81">
        <f>D206+D263+D285+D331+D356+D387+D393+D776+D1114</f>
        <v>6575696</v>
      </c>
      <c r="E205" s="122">
        <f>E206+E263+E285+E331+E356+E387+E393+E776+E1114</f>
        <v>6264300.6199999992</v>
      </c>
      <c r="F205" s="137">
        <f t="shared" si="5"/>
        <v>311395.38000000082</v>
      </c>
      <c r="G205" s="176">
        <f t="shared" si="4"/>
        <v>0.95264449877244917</v>
      </c>
      <c r="H205" s="185"/>
    </row>
    <row r="206" spans="1:8" ht="13.5" thickBot="1" x14ac:dyDescent="0.25">
      <c r="A206" s="44" t="s">
        <v>50</v>
      </c>
      <c r="B206" s="4" t="s">
        <v>168</v>
      </c>
      <c r="C206" s="48"/>
      <c r="D206" s="112">
        <f>SUM(D207+D221+D243+D249+D251+D259)</f>
        <v>677978</v>
      </c>
      <c r="E206" s="138">
        <f>SUM(E207+E221+E243+E249+E251+E259)</f>
        <v>656767.7300000001</v>
      </c>
      <c r="F206" s="177">
        <f>SUM(D206-E206)</f>
        <v>21210.269999999902</v>
      </c>
      <c r="G206" s="175">
        <f>SUM(E206/D206)</f>
        <v>0.96871540079471619</v>
      </c>
    </row>
    <row r="207" spans="1:8" s="6" customFormat="1" x14ac:dyDescent="0.2">
      <c r="A207" s="33" t="s">
        <v>48</v>
      </c>
      <c r="B207" s="7" t="s">
        <v>428</v>
      </c>
      <c r="C207" s="50"/>
      <c r="D207" s="88">
        <f>SUM(D208+D213)</f>
        <v>37682</v>
      </c>
      <c r="E207" s="139">
        <f>SUM(E208+E213)</f>
        <v>37043.07</v>
      </c>
      <c r="F207" s="163">
        <f t="shared" si="5"/>
        <v>638.93000000000029</v>
      </c>
      <c r="G207" s="179">
        <f t="shared" si="4"/>
        <v>0.98304415901491426</v>
      </c>
    </row>
    <row r="208" spans="1:8" s="6" customFormat="1" x14ac:dyDescent="0.2">
      <c r="A208" s="33"/>
      <c r="B208" s="7">
        <v>50</v>
      </c>
      <c r="C208" s="50" t="s">
        <v>23</v>
      </c>
      <c r="D208" s="96">
        <f>SUM(D209+D211+D212)</f>
        <v>33496</v>
      </c>
      <c r="E208" s="140">
        <f>SUM(E209+E211+E212)</f>
        <v>33399.69</v>
      </c>
      <c r="F208" s="163">
        <f t="shared" si="5"/>
        <v>96.309999999997672</v>
      </c>
      <c r="G208" s="179">
        <f t="shared" si="4"/>
        <v>0.99712473131120138</v>
      </c>
    </row>
    <row r="209" spans="1:7" x14ac:dyDescent="0.2">
      <c r="A209" s="35"/>
      <c r="B209" s="5">
        <v>500</v>
      </c>
      <c r="C209" s="49" t="s">
        <v>228</v>
      </c>
      <c r="D209" s="97">
        <f>SUM(D210)</f>
        <v>25089</v>
      </c>
      <c r="E209" s="141">
        <f>SUM(E210)</f>
        <v>24456.21</v>
      </c>
      <c r="F209" s="168">
        <f t="shared" si="5"/>
        <v>632.79000000000087</v>
      </c>
      <c r="G209" s="165">
        <f t="shared" si="4"/>
        <v>0.97477818964486429</v>
      </c>
    </row>
    <row r="210" spans="1:7" x14ac:dyDescent="0.2">
      <c r="A210" s="35"/>
      <c r="B210" s="5">
        <v>5001</v>
      </c>
      <c r="C210" s="49" t="s">
        <v>234</v>
      </c>
      <c r="D210" s="97">
        <v>25089</v>
      </c>
      <c r="E210" s="124">
        <v>24456.21</v>
      </c>
      <c r="F210" s="168">
        <f t="shared" si="5"/>
        <v>632.79000000000087</v>
      </c>
      <c r="G210" s="165">
        <f t="shared" si="4"/>
        <v>0.97477818964486429</v>
      </c>
    </row>
    <row r="211" spans="1:7" x14ac:dyDescent="0.2">
      <c r="A211" s="35"/>
      <c r="B211" s="5">
        <v>505</v>
      </c>
      <c r="C211" s="49" t="s">
        <v>94</v>
      </c>
      <c r="D211" s="97">
        <v>0</v>
      </c>
      <c r="E211" s="124">
        <v>460.8</v>
      </c>
      <c r="F211" s="168">
        <f t="shared" si="5"/>
        <v>-460.8</v>
      </c>
      <c r="G211" s="168">
        <f>SUM(D210-E210)</f>
        <v>632.79000000000087</v>
      </c>
    </row>
    <row r="212" spans="1:7" x14ac:dyDescent="0.2">
      <c r="A212" s="35"/>
      <c r="B212" s="5">
        <v>506</v>
      </c>
      <c r="C212" s="49" t="s">
        <v>235</v>
      </c>
      <c r="D212" s="97">
        <v>8407</v>
      </c>
      <c r="E212" s="124">
        <v>8482.68</v>
      </c>
      <c r="F212" s="168">
        <f t="shared" si="5"/>
        <v>-75.680000000000291</v>
      </c>
      <c r="G212" s="165">
        <f t="shared" si="4"/>
        <v>1.0090020221244203</v>
      </c>
    </row>
    <row r="213" spans="1:7" s="6" customFormat="1" x14ac:dyDescent="0.2">
      <c r="A213" s="33"/>
      <c r="B213" s="7">
        <v>55</v>
      </c>
      <c r="C213" s="50" t="s">
        <v>24</v>
      </c>
      <c r="D213" s="96">
        <f>SUM(D214:D220)</f>
        <v>4186</v>
      </c>
      <c r="E213" s="140">
        <f>SUM(E214:E220)</f>
        <v>3643.3800000000006</v>
      </c>
      <c r="F213" s="163">
        <f t="shared" si="5"/>
        <v>542.61999999999944</v>
      </c>
      <c r="G213" s="179">
        <f t="shared" si="4"/>
        <v>0.87037267080745351</v>
      </c>
    </row>
    <row r="214" spans="1:7" x14ac:dyDescent="0.2">
      <c r="A214" s="35"/>
      <c r="B214" s="5">
        <v>5500</v>
      </c>
      <c r="C214" s="49" t="s">
        <v>25</v>
      </c>
      <c r="D214" s="97">
        <v>1961</v>
      </c>
      <c r="E214" s="124">
        <v>1770.15</v>
      </c>
      <c r="F214" s="168">
        <f t="shared" si="5"/>
        <v>190.84999999999991</v>
      </c>
      <c r="G214" s="165">
        <f t="shared" si="4"/>
        <v>0.90267720550739428</v>
      </c>
    </row>
    <row r="215" spans="1:7" x14ac:dyDescent="0.2">
      <c r="A215" s="35"/>
      <c r="B215" s="5">
        <v>5503</v>
      </c>
      <c r="C215" s="49" t="s">
        <v>26</v>
      </c>
      <c r="D215" s="97">
        <v>580</v>
      </c>
      <c r="E215" s="124">
        <v>579.57000000000005</v>
      </c>
      <c r="F215" s="168">
        <f t="shared" si="5"/>
        <v>0.42999999999994998</v>
      </c>
      <c r="G215" s="165">
        <f t="shared" si="4"/>
        <v>0.99925862068965521</v>
      </c>
    </row>
    <row r="216" spans="1:7" x14ac:dyDescent="0.2">
      <c r="A216" s="35"/>
      <c r="B216" s="5">
        <v>5504</v>
      </c>
      <c r="C216" s="49" t="s">
        <v>27</v>
      </c>
      <c r="D216" s="97">
        <v>555</v>
      </c>
      <c r="E216" s="124">
        <v>366.8</v>
      </c>
      <c r="F216" s="168">
        <f t="shared" si="5"/>
        <v>188.2</v>
      </c>
      <c r="G216" s="165">
        <f t="shared" si="4"/>
        <v>0.66090090090090092</v>
      </c>
    </row>
    <row r="217" spans="1:7" x14ac:dyDescent="0.2">
      <c r="A217" s="35"/>
      <c r="B217" s="5">
        <v>5511</v>
      </c>
      <c r="C217" s="49" t="s">
        <v>230</v>
      </c>
      <c r="D217" s="97">
        <v>233</v>
      </c>
      <c r="E217" s="124">
        <v>222.4</v>
      </c>
      <c r="F217" s="168">
        <f t="shared" si="5"/>
        <v>10.599999999999994</v>
      </c>
      <c r="G217" s="165">
        <f t="shared" si="4"/>
        <v>0.9545064377682404</v>
      </c>
    </row>
    <row r="218" spans="1:7" x14ac:dyDescent="0.2">
      <c r="A218" s="35"/>
      <c r="B218" s="5">
        <v>5513</v>
      </c>
      <c r="C218" s="49" t="s">
        <v>28</v>
      </c>
      <c r="D218" s="97">
        <v>603</v>
      </c>
      <c r="E218" s="124">
        <v>509.46</v>
      </c>
      <c r="F218" s="168">
        <f t="shared" si="5"/>
        <v>93.54000000000002</v>
      </c>
      <c r="G218" s="165">
        <f t="shared" si="4"/>
        <v>0.84487562189054721</v>
      </c>
    </row>
    <row r="219" spans="1:7" x14ac:dyDescent="0.2">
      <c r="A219" s="35"/>
      <c r="B219" s="5">
        <v>5514</v>
      </c>
      <c r="C219" s="49" t="s">
        <v>231</v>
      </c>
      <c r="D219" s="97">
        <v>144</v>
      </c>
      <c r="E219" s="124">
        <v>162.6</v>
      </c>
      <c r="F219" s="168">
        <f t="shared" si="5"/>
        <v>-18.599999999999994</v>
      </c>
      <c r="G219" s="165">
        <f t="shared" si="4"/>
        <v>1.1291666666666667</v>
      </c>
    </row>
    <row r="220" spans="1:7" x14ac:dyDescent="0.2">
      <c r="A220" s="35"/>
      <c r="B220" s="5">
        <v>5515</v>
      </c>
      <c r="C220" s="49" t="s">
        <v>29</v>
      </c>
      <c r="D220" s="97">
        <v>110</v>
      </c>
      <c r="E220" s="124">
        <v>32.4</v>
      </c>
      <c r="F220" s="168">
        <f t="shared" si="5"/>
        <v>77.599999999999994</v>
      </c>
      <c r="G220" s="165">
        <f t="shared" si="4"/>
        <v>0.29454545454545455</v>
      </c>
    </row>
    <row r="221" spans="1:7" s="6" customFormat="1" x14ac:dyDescent="0.2">
      <c r="A221" s="33" t="s">
        <v>49</v>
      </c>
      <c r="B221" s="7" t="s">
        <v>429</v>
      </c>
      <c r="C221" s="50"/>
      <c r="D221" s="88">
        <f>SUM(D222+D224+D230+D240)</f>
        <v>559905</v>
      </c>
      <c r="E221" s="139">
        <f>SUM(E222+E224+E230+E240)</f>
        <v>542205.7300000001</v>
      </c>
      <c r="F221" s="163">
        <f t="shared" si="5"/>
        <v>17699.269999999902</v>
      </c>
      <c r="G221" s="179">
        <f t="shared" si="4"/>
        <v>0.96838879809967782</v>
      </c>
    </row>
    <row r="222" spans="1:7" s="6" customFormat="1" ht="25.5" x14ac:dyDescent="0.2">
      <c r="A222" s="33"/>
      <c r="B222" s="21">
        <v>413</v>
      </c>
      <c r="C222" s="69" t="s">
        <v>151</v>
      </c>
      <c r="D222" s="98">
        <f>SUM(D223)</f>
        <v>1500</v>
      </c>
      <c r="E222" s="143">
        <f>SUM(E223)</f>
        <v>1500</v>
      </c>
      <c r="F222" s="163">
        <f t="shared" si="5"/>
        <v>0</v>
      </c>
      <c r="G222" s="179">
        <f t="shared" si="4"/>
        <v>1</v>
      </c>
    </row>
    <row r="223" spans="1:7" x14ac:dyDescent="0.2">
      <c r="A223" s="35"/>
      <c r="B223" s="19">
        <v>4139</v>
      </c>
      <c r="C223" s="67" t="s">
        <v>232</v>
      </c>
      <c r="D223" s="99">
        <v>1500</v>
      </c>
      <c r="E223" s="124">
        <v>1500</v>
      </c>
      <c r="F223" s="168">
        <f t="shared" si="5"/>
        <v>0</v>
      </c>
      <c r="G223" s="165">
        <f t="shared" si="4"/>
        <v>1</v>
      </c>
    </row>
    <row r="224" spans="1:7" s="6" customFormat="1" x14ac:dyDescent="0.2">
      <c r="A224" s="33"/>
      <c r="B224" s="22">
        <v>50</v>
      </c>
      <c r="C224" s="51" t="s">
        <v>23</v>
      </c>
      <c r="D224" s="100">
        <f>SUM(D225+D228+D229)</f>
        <v>443496</v>
      </c>
      <c r="E224" s="142">
        <f>SUM(E225+E228+E229)</f>
        <v>429178.53</v>
      </c>
      <c r="F224" s="163">
        <f t="shared" si="5"/>
        <v>14317.469999999972</v>
      </c>
      <c r="G224" s="179">
        <f t="shared" si="4"/>
        <v>0.96771680015152339</v>
      </c>
    </row>
    <row r="225" spans="1:7" s="6" customFormat="1" x14ac:dyDescent="0.2">
      <c r="A225" s="33"/>
      <c r="B225" s="5">
        <v>500</v>
      </c>
      <c r="C225" s="49" t="s">
        <v>228</v>
      </c>
      <c r="D225" s="97">
        <f>SUM(D226:D227)</f>
        <v>330339</v>
      </c>
      <c r="E225" s="141">
        <f>SUM(E226:E227)</f>
        <v>321195.46999999997</v>
      </c>
      <c r="F225" s="168">
        <f t="shared" si="5"/>
        <v>9143.5300000000279</v>
      </c>
      <c r="G225" s="165">
        <f t="shared" si="4"/>
        <v>0.9723207674540395</v>
      </c>
    </row>
    <row r="226" spans="1:7" s="6" customFormat="1" x14ac:dyDescent="0.2">
      <c r="A226" s="33"/>
      <c r="B226" s="5">
        <v>5001</v>
      </c>
      <c r="C226" s="49" t="s">
        <v>234</v>
      </c>
      <c r="D226" s="97">
        <v>285121</v>
      </c>
      <c r="E226" s="124">
        <v>277843.46999999997</v>
      </c>
      <c r="F226" s="168">
        <f t="shared" si="5"/>
        <v>7277.5300000000279</v>
      </c>
      <c r="G226" s="165">
        <f t="shared" si="4"/>
        <v>0.97447564367408912</v>
      </c>
    </row>
    <row r="227" spans="1:7" s="6" customFormat="1" x14ac:dyDescent="0.2">
      <c r="A227" s="33"/>
      <c r="B227" s="5">
        <v>5002</v>
      </c>
      <c r="C227" s="49" t="s">
        <v>236</v>
      </c>
      <c r="D227" s="97">
        <v>45218</v>
      </c>
      <c r="E227" s="124">
        <v>43352</v>
      </c>
      <c r="F227" s="168">
        <f t="shared" si="5"/>
        <v>1866</v>
      </c>
      <c r="G227" s="165">
        <f t="shared" si="4"/>
        <v>0.95873324782166391</v>
      </c>
    </row>
    <row r="228" spans="1:7" s="6" customFormat="1" x14ac:dyDescent="0.2">
      <c r="A228" s="33"/>
      <c r="B228" s="5">
        <v>505</v>
      </c>
      <c r="C228" s="49" t="s">
        <v>94</v>
      </c>
      <c r="D228" s="97">
        <v>500</v>
      </c>
      <c r="E228" s="124">
        <v>87.09</v>
      </c>
      <c r="F228" s="168">
        <f t="shared" si="5"/>
        <v>412.90999999999997</v>
      </c>
      <c r="G228" s="165">
        <f t="shared" si="4"/>
        <v>0.17418</v>
      </c>
    </row>
    <row r="229" spans="1:7" s="6" customFormat="1" x14ac:dyDescent="0.2">
      <c r="A229" s="33"/>
      <c r="B229" s="5">
        <v>506</v>
      </c>
      <c r="C229" s="49" t="s">
        <v>235</v>
      </c>
      <c r="D229" s="97">
        <v>112657</v>
      </c>
      <c r="E229" s="124">
        <v>107895.97</v>
      </c>
      <c r="F229" s="168">
        <f t="shared" si="5"/>
        <v>4761.0299999999988</v>
      </c>
      <c r="G229" s="165">
        <f t="shared" si="4"/>
        <v>0.95773871130955024</v>
      </c>
    </row>
    <row r="230" spans="1:7" s="6" customFormat="1" x14ac:dyDescent="0.2">
      <c r="A230" s="33"/>
      <c r="B230" s="22">
        <v>55</v>
      </c>
      <c r="C230" s="51" t="s">
        <v>24</v>
      </c>
      <c r="D230" s="100">
        <f>SUM(D231:D239)</f>
        <v>114489</v>
      </c>
      <c r="E230" s="142">
        <f>SUM(E231:E239)</f>
        <v>111394.92</v>
      </c>
      <c r="F230" s="163">
        <f t="shared" si="5"/>
        <v>3094.0800000000017</v>
      </c>
      <c r="G230" s="179">
        <f t="shared" ref="G230:G306" si="6">SUM(E230/D230)</f>
        <v>0.97297487094830071</v>
      </c>
    </row>
    <row r="231" spans="1:7" s="6" customFormat="1" x14ac:dyDescent="0.2">
      <c r="A231" s="33"/>
      <c r="B231" s="5">
        <v>5500</v>
      </c>
      <c r="C231" s="49" t="s">
        <v>25</v>
      </c>
      <c r="D231" s="97">
        <v>25401</v>
      </c>
      <c r="E231" s="124">
        <v>24917.14</v>
      </c>
      <c r="F231" s="168">
        <f t="shared" si="5"/>
        <v>483.86000000000058</v>
      </c>
      <c r="G231" s="165">
        <f t="shared" si="6"/>
        <v>0.98095114365576153</v>
      </c>
    </row>
    <row r="232" spans="1:7" s="6" customFormat="1" x14ac:dyDescent="0.2">
      <c r="A232" s="33"/>
      <c r="B232" s="5">
        <v>5503</v>
      </c>
      <c r="C232" s="49" t="s">
        <v>26</v>
      </c>
      <c r="D232" s="97">
        <v>1343</v>
      </c>
      <c r="E232" s="124">
        <v>1342.52</v>
      </c>
      <c r="F232" s="168">
        <f t="shared" si="5"/>
        <v>0.48000000000001819</v>
      </c>
      <c r="G232" s="165">
        <f t="shared" si="6"/>
        <v>0.99964259121370069</v>
      </c>
    </row>
    <row r="233" spans="1:7" s="6" customFormat="1" x14ac:dyDescent="0.2">
      <c r="A233" s="33"/>
      <c r="B233" s="5">
        <v>5504</v>
      </c>
      <c r="C233" s="49" t="s">
        <v>27</v>
      </c>
      <c r="D233" s="97">
        <v>2750</v>
      </c>
      <c r="E233" s="124">
        <v>2341.34</v>
      </c>
      <c r="F233" s="168">
        <f t="shared" si="5"/>
        <v>408.65999999999985</v>
      </c>
      <c r="G233" s="165">
        <f t="shared" si="6"/>
        <v>0.85139636363636373</v>
      </c>
    </row>
    <row r="234" spans="1:7" s="6" customFormat="1" x14ac:dyDescent="0.2">
      <c r="A234" s="33"/>
      <c r="B234" s="5">
        <v>5511</v>
      </c>
      <c r="C234" s="49" t="s">
        <v>230</v>
      </c>
      <c r="D234" s="97">
        <v>44214</v>
      </c>
      <c r="E234" s="124">
        <v>43854.17</v>
      </c>
      <c r="F234" s="168">
        <f t="shared" ref="F234:F312" si="7">SUM(D234-E234)</f>
        <v>359.83000000000175</v>
      </c>
      <c r="G234" s="165">
        <f t="shared" si="6"/>
        <v>0.99186162753878859</v>
      </c>
    </row>
    <row r="235" spans="1:7" s="6" customFormat="1" x14ac:dyDescent="0.2">
      <c r="A235" s="33"/>
      <c r="B235" s="5">
        <v>5513</v>
      </c>
      <c r="C235" s="49" t="s">
        <v>28</v>
      </c>
      <c r="D235" s="97">
        <v>21748</v>
      </c>
      <c r="E235" s="124">
        <v>20647.490000000002</v>
      </c>
      <c r="F235" s="168">
        <f t="shared" si="7"/>
        <v>1100.5099999999984</v>
      </c>
      <c r="G235" s="165">
        <f t="shared" si="6"/>
        <v>0.94939718594813327</v>
      </c>
    </row>
    <row r="236" spans="1:7" s="6" customFormat="1" x14ac:dyDescent="0.2">
      <c r="A236" s="33"/>
      <c r="B236" s="5">
        <v>5514</v>
      </c>
      <c r="C236" s="49" t="s">
        <v>231</v>
      </c>
      <c r="D236" s="97">
        <v>16208</v>
      </c>
      <c r="E236" s="124">
        <v>15984.2</v>
      </c>
      <c r="F236" s="168">
        <f t="shared" si="7"/>
        <v>223.79999999999927</v>
      </c>
      <c r="G236" s="165">
        <f t="shared" si="6"/>
        <v>0.98619200394866735</v>
      </c>
    </row>
    <row r="237" spans="1:7" s="6" customFormat="1" x14ac:dyDescent="0.2">
      <c r="A237" s="33"/>
      <c r="B237" s="5">
        <v>5515</v>
      </c>
      <c r="C237" s="49" t="s">
        <v>29</v>
      </c>
      <c r="D237" s="97">
        <v>2125</v>
      </c>
      <c r="E237" s="124">
        <v>1884.2</v>
      </c>
      <c r="F237" s="168">
        <f t="shared" si="7"/>
        <v>240.79999999999995</v>
      </c>
      <c r="G237" s="165">
        <f t="shared" si="6"/>
        <v>0.88668235294117648</v>
      </c>
    </row>
    <row r="238" spans="1:7" s="6" customFormat="1" x14ac:dyDescent="0.2">
      <c r="A238" s="33"/>
      <c r="B238" s="5">
        <v>5522</v>
      </c>
      <c r="C238" s="49" t="s">
        <v>95</v>
      </c>
      <c r="D238" s="97">
        <v>536</v>
      </c>
      <c r="E238" s="124">
        <v>259.66000000000003</v>
      </c>
      <c r="F238" s="168">
        <f t="shared" si="7"/>
        <v>276.33999999999997</v>
      </c>
      <c r="G238" s="165">
        <f t="shared" si="6"/>
        <v>0.48444029850746273</v>
      </c>
    </row>
    <row r="239" spans="1:7" s="6" customFormat="1" x14ac:dyDescent="0.2">
      <c r="A239" s="33"/>
      <c r="B239" s="5">
        <v>5539</v>
      </c>
      <c r="C239" s="49" t="s">
        <v>257</v>
      </c>
      <c r="D239" s="97">
        <v>164</v>
      </c>
      <c r="E239" s="124">
        <v>164.2</v>
      </c>
      <c r="F239" s="168">
        <f t="shared" si="7"/>
        <v>-0.19999999999998863</v>
      </c>
      <c r="G239" s="165">
        <f t="shared" si="6"/>
        <v>1.001219512195122</v>
      </c>
    </row>
    <row r="240" spans="1:7" s="6" customFormat="1" x14ac:dyDescent="0.2">
      <c r="A240" s="33"/>
      <c r="B240" s="22">
        <v>60</v>
      </c>
      <c r="C240" s="51" t="s">
        <v>90</v>
      </c>
      <c r="D240" s="100">
        <f>SUM(D241:D242)</f>
        <v>420</v>
      </c>
      <c r="E240" s="142">
        <f>SUM(E241:E242)</f>
        <v>132.28</v>
      </c>
      <c r="F240" s="163">
        <f t="shared" si="7"/>
        <v>287.72000000000003</v>
      </c>
      <c r="G240" s="179">
        <f t="shared" si="6"/>
        <v>0.31495238095238093</v>
      </c>
    </row>
    <row r="241" spans="1:8" x14ac:dyDescent="0.2">
      <c r="A241" s="35"/>
      <c r="B241" s="20">
        <v>601</v>
      </c>
      <c r="C241" s="54" t="s">
        <v>233</v>
      </c>
      <c r="D241" s="101">
        <v>300</v>
      </c>
      <c r="E241" s="124">
        <v>99.18</v>
      </c>
      <c r="F241" s="168">
        <f t="shared" si="7"/>
        <v>200.82</v>
      </c>
      <c r="G241" s="165">
        <f t="shared" si="6"/>
        <v>0.3306</v>
      </c>
    </row>
    <row r="242" spans="1:8" x14ac:dyDescent="0.2">
      <c r="A242" s="35"/>
      <c r="B242" s="20">
        <v>608</v>
      </c>
      <c r="C242" s="54" t="s">
        <v>154</v>
      </c>
      <c r="D242" s="101">
        <v>120</v>
      </c>
      <c r="E242" s="124">
        <v>33.1</v>
      </c>
      <c r="F242" s="168">
        <f t="shared" si="7"/>
        <v>86.9</v>
      </c>
      <c r="G242" s="165">
        <f t="shared" si="6"/>
        <v>0.27583333333333332</v>
      </c>
    </row>
    <row r="243" spans="1:8" x14ac:dyDescent="0.2">
      <c r="A243" s="33" t="s">
        <v>49</v>
      </c>
      <c r="B243" s="7" t="s">
        <v>602</v>
      </c>
      <c r="C243" s="54"/>
      <c r="D243" s="217">
        <f>D244</f>
        <v>570</v>
      </c>
      <c r="E243" s="219">
        <f>E244</f>
        <v>570</v>
      </c>
      <c r="F243" s="163">
        <f t="shared" si="7"/>
        <v>0</v>
      </c>
      <c r="G243" s="179">
        <f t="shared" si="6"/>
        <v>1</v>
      </c>
    </row>
    <row r="244" spans="1:8" x14ac:dyDescent="0.2">
      <c r="A244" s="35"/>
      <c r="B244" s="22">
        <v>55</v>
      </c>
      <c r="C244" s="51" t="s">
        <v>24</v>
      </c>
      <c r="D244" s="217">
        <f>D245+D247</f>
        <v>570</v>
      </c>
      <c r="E244" s="219">
        <f>E245+E247</f>
        <v>570</v>
      </c>
      <c r="F244" s="163">
        <f t="shared" si="7"/>
        <v>0</v>
      </c>
      <c r="G244" s="179">
        <f t="shared" si="6"/>
        <v>1</v>
      </c>
    </row>
    <row r="245" spans="1:8" x14ac:dyDescent="0.2">
      <c r="A245" s="35"/>
      <c r="B245" s="5">
        <v>5511</v>
      </c>
      <c r="C245" s="49" t="s">
        <v>230</v>
      </c>
      <c r="D245" s="218">
        <f t="shared" ref="D245:E245" si="8">D246</f>
        <v>270</v>
      </c>
      <c r="E245" s="220">
        <f t="shared" si="8"/>
        <v>270</v>
      </c>
      <c r="F245" s="168">
        <f t="shared" si="7"/>
        <v>0</v>
      </c>
      <c r="G245" s="165">
        <f t="shared" si="6"/>
        <v>1</v>
      </c>
    </row>
    <row r="246" spans="1:8" ht="25.5" x14ac:dyDescent="0.2">
      <c r="A246" s="35"/>
      <c r="B246" s="5"/>
      <c r="C246" s="65" t="s">
        <v>603</v>
      </c>
      <c r="D246" s="218">
        <v>270</v>
      </c>
      <c r="E246" s="124">
        <v>270</v>
      </c>
      <c r="F246" s="168">
        <f t="shared" si="7"/>
        <v>0</v>
      </c>
      <c r="G246" s="165">
        <f t="shared" si="6"/>
        <v>1</v>
      </c>
    </row>
    <row r="247" spans="1:8" x14ac:dyDescent="0.2">
      <c r="A247" s="35"/>
      <c r="B247" s="5">
        <v>5525</v>
      </c>
      <c r="C247" s="49" t="s">
        <v>46</v>
      </c>
      <c r="D247" s="218">
        <f>SUM(D248)</f>
        <v>300</v>
      </c>
      <c r="E247" s="220">
        <f>SUM(E248)</f>
        <v>300</v>
      </c>
      <c r="F247" s="168">
        <f t="shared" si="7"/>
        <v>0</v>
      </c>
      <c r="G247" s="165">
        <f t="shared" si="6"/>
        <v>1</v>
      </c>
    </row>
    <row r="248" spans="1:8" x14ac:dyDescent="0.2">
      <c r="A248" s="35"/>
      <c r="B248" s="5"/>
      <c r="C248" s="65" t="s">
        <v>623</v>
      </c>
      <c r="D248" s="218">
        <v>300</v>
      </c>
      <c r="E248" s="124">
        <v>300</v>
      </c>
      <c r="F248" s="168">
        <f t="shared" si="7"/>
        <v>0</v>
      </c>
      <c r="G248" s="165">
        <f t="shared" si="6"/>
        <v>1</v>
      </c>
    </row>
    <row r="249" spans="1:8" s="6" customFormat="1" x14ac:dyDescent="0.2">
      <c r="A249" s="33" t="s">
        <v>96</v>
      </c>
      <c r="B249" s="9" t="s">
        <v>430</v>
      </c>
      <c r="C249" s="70"/>
      <c r="D249" s="104">
        <f>SUM(D250)</f>
        <v>338</v>
      </c>
      <c r="E249" s="139">
        <f>SUM(E250)</f>
        <v>0</v>
      </c>
      <c r="F249" s="163">
        <f t="shared" si="7"/>
        <v>338</v>
      </c>
      <c r="G249" s="179">
        <f t="shared" si="6"/>
        <v>0</v>
      </c>
      <c r="H249" s="185"/>
    </row>
    <row r="250" spans="1:8" s="6" customFormat="1" x14ac:dyDescent="0.2">
      <c r="A250" s="33"/>
      <c r="B250" s="22">
        <v>60</v>
      </c>
      <c r="C250" s="51" t="s">
        <v>90</v>
      </c>
      <c r="D250" s="104">
        <v>338</v>
      </c>
      <c r="E250" s="126">
        <v>0</v>
      </c>
      <c r="F250" s="163">
        <f t="shared" si="7"/>
        <v>338</v>
      </c>
      <c r="G250" s="179">
        <f t="shared" si="6"/>
        <v>0</v>
      </c>
    </row>
    <row r="251" spans="1:8" s="6" customFormat="1" x14ac:dyDescent="0.2">
      <c r="A251" s="33" t="s">
        <v>97</v>
      </c>
      <c r="B251" s="7" t="s">
        <v>431</v>
      </c>
      <c r="C251" s="50"/>
      <c r="D251" s="88">
        <f>SUM(D252+D255)</f>
        <v>33457</v>
      </c>
      <c r="E251" s="139">
        <f>SUM(E252+E255)</f>
        <v>33457.770000000004</v>
      </c>
      <c r="F251" s="163">
        <f t="shared" si="7"/>
        <v>-0.77000000000407454</v>
      </c>
      <c r="G251" s="179">
        <f t="shared" si="6"/>
        <v>1.0000230146157756</v>
      </c>
    </row>
    <row r="252" spans="1:8" s="6" customFormat="1" x14ac:dyDescent="0.2">
      <c r="A252" s="33"/>
      <c r="B252" s="21">
        <v>4500</v>
      </c>
      <c r="C252" s="52" t="s">
        <v>152</v>
      </c>
      <c r="D252" s="88">
        <f>SUM(D253:D254)</f>
        <v>20103</v>
      </c>
      <c r="E252" s="139">
        <f>SUM(E253:E254)</f>
        <v>20104</v>
      </c>
      <c r="F252" s="163">
        <f t="shared" si="7"/>
        <v>-1</v>
      </c>
      <c r="G252" s="179">
        <f t="shared" si="6"/>
        <v>1.0000497438193305</v>
      </c>
    </row>
    <row r="253" spans="1:8" s="6" customFormat="1" x14ac:dyDescent="0.2">
      <c r="A253" s="33"/>
      <c r="B253" s="21"/>
      <c r="C253" s="67" t="s">
        <v>247</v>
      </c>
      <c r="D253" s="87">
        <v>2921</v>
      </c>
      <c r="E253" s="124">
        <v>2921</v>
      </c>
      <c r="F253" s="168">
        <f t="shared" si="7"/>
        <v>0</v>
      </c>
      <c r="G253" s="165">
        <f t="shared" si="6"/>
        <v>1</v>
      </c>
    </row>
    <row r="254" spans="1:8" s="6" customFormat="1" x14ac:dyDescent="0.2">
      <c r="A254" s="33"/>
      <c r="B254" s="21"/>
      <c r="C254" s="67" t="s">
        <v>248</v>
      </c>
      <c r="D254" s="87">
        <v>17182</v>
      </c>
      <c r="E254" s="124">
        <v>17183</v>
      </c>
      <c r="F254" s="168">
        <f t="shared" si="7"/>
        <v>-1</v>
      </c>
      <c r="G254" s="165">
        <f t="shared" si="6"/>
        <v>1.0000582004423233</v>
      </c>
    </row>
    <row r="255" spans="1:8" s="6" customFormat="1" x14ac:dyDescent="0.2">
      <c r="A255" s="33"/>
      <c r="B255" s="24">
        <v>452</v>
      </c>
      <c r="C255" s="69" t="s">
        <v>153</v>
      </c>
      <c r="D255" s="88">
        <f>SUM(D256:D258)</f>
        <v>13354</v>
      </c>
      <c r="E255" s="139">
        <f>SUM(E256:E258)</f>
        <v>13353.77</v>
      </c>
      <c r="F255" s="163">
        <f t="shared" si="7"/>
        <v>0.22999999999956344</v>
      </c>
      <c r="G255" s="179">
        <f t="shared" si="6"/>
        <v>0.99998277669612101</v>
      </c>
    </row>
    <row r="256" spans="1:8" x14ac:dyDescent="0.2">
      <c r="A256" s="35"/>
      <c r="B256" s="23"/>
      <c r="C256" s="67" t="s">
        <v>247</v>
      </c>
      <c r="D256" s="87">
        <v>9695</v>
      </c>
      <c r="E256" s="124">
        <v>9695</v>
      </c>
      <c r="F256" s="168">
        <f t="shared" si="7"/>
        <v>0</v>
      </c>
      <c r="G256" s="165">
        <f t="shared" si="6"/>
        <v>1</v>
      </c>
    </row>
    <row r="257" spans="1:7" x14ac:dyDescent="0.2">
      <c r="A257" s="35"/>
      <c r="B257" s="23"/>
      <c r="C257" s="67" t="s">
        <v>249</v>
      </c>
      <c r="D257" s="87">
        <v>3359</v>
      </c>
      <c r="E257" s="124">
        <v>3358.77</v>
      </c>
      <c r="F257" s="168">
        <f t="shared" si="7"/>
        <v>0.23000000000001819</v>
      </c>
      <c r="G257" s="165">
        <f t="shared" si="6"/>
        <v>0.99993152724025003</v>
      </c>
    </row>
    <row r="258" spans="1:7" x14ac:dyDescent="0.2">
      <c r="A258" s="35"/>
      <c r="B258" s="23"/>
      <c r="C258" s="67" t="s">
        <v>250</v>
      </c>
      <c r="D258" s="87">
        <v>300</v>
      </c>
      <c r="E258" s="124">
        <v>300</v>
      </c>
      <c r="F258" s="168">
        <f t="shared" si="7"/>
        <v>0</v>
      </c>
      <c r="G258" s="165">
        <f t="shared" si="6"/>
        <v>1</v>
      </c>
    </row>
    <row r="259" spans="1:7" s="6" customFormat="1" x14ac:dyDescent="0.2">
      <c r="A259" s="33" t="s">
        <v>169</v>
      </c>
      <c r="B259" s="7" t="s">
        <v>432</v>
      </c>
      <c r="C259" s="50"/>
      <c r="D259" s="95">
        <f>SUM(D260)</f>
        <v>46026</v>
      </c>
      <c r="E259" s="144">
        <f>SUM(E260)</f>
        <v>43491.159999999996</v>
      </c>
      <c r="F259" s="163">
        <f t="shared" si="7"/>
        <v>2534.8400000000038</v>
      </c>
      <c r="G259" s="179">
        <f t="shared" si="6"/>
        <v>0.94492591144135918</v>
      </c>
    </row>
    <row r="260" spans="1:7" s="6" customFormat="1" x14ac:dyDescent="0.2">
      <c r="A260" s="33"/>
      <c r="B260" s="7">
        <v>65</v>
      </c>
      <c r="C260" s="50" t="s">
        <v>208</v>
      </c>
      <c r="D260" s="95">
        <f>SUM(D261:D262)</f>
        <v>46026</v>
      </c>
      <c r="E260" s="144">
        <f>SUM(E261:E262)</f>
        <v>43491.159999999996</v>
      </c>
      <c r="F260" s="163">
        <f t="shared" si="7"/>
        <v>2534.8400000000038</v>
      </c>
      <c r="G260" s="179">
        <f t="shared" si="6"/>
        <v>0.94492591144135918</v>
      </c>
    </row>
    <row r="261" spans="1:7" s="8" customFormat="1" ht="25.5" x14ac:dyDescent="0.2">
      <c r="A261" s="45"/>
      <c r="B261" s="23" t="s">
        <v>51</v>
      </c>
      <c r="C261" s="67" t="s">
        <v>98</v>
      </c>
      <c r="D261" s="102">
        <v>36459</v>
      </c>
      <c r="E261" s="124">
        <v>34186.129999999997</v>
      </c>
      <c r="F261" s="168">
        <f t="shared" si="7"/>
        <v>2272.8700000000026</v>
      </c>
      <c r="G261" s="165">
        <f t="shared" si="6"/>
        <v>0.93765956279656593</v>
      </c>
    </row>
    <row r="262" spans="1:7" ht="13.5" thickBot="1" x14ac:dyDescent="0.25">
      <c r="A262" s="35"/>
      <c r="B262" s="19">
        <v>6502</v>
      </c>
      <c r="C262" s="53" t="s">
        <v>113</v>
      </c>
      <c r="D262" s="102">
        <v>9567</v>
      </c>
      <c r="E262" s="124">
        <v>9305.0300000000007</v>
      </c>
      <c r="F262" s="168">
        <f t="shared" si="7"/>
        <v>261.96999999999935</v>
      </c>
      <c r="G262" s="165">
        <f t="shared" si="6"/>
        <v>0.97261733040660614</v>
      </c>
    </row>
    <row r="263" spans="1:7" ht="13.5" thickBot="1" x14ac:dyDescent="0.25">
      <c r="A263" s="44" t="s">
        <v>52</v>
      </c>
      <c r="B263" s="4" t="s">
        <v>170</v>
      </c>
      <c r="C263" s="183"/>
      <c r="D263" s="112">
        <f>SUM(D264+D267+D282)</f>
        <v>38844</v>
      </c>
      <c r="E263" s="138">
        <f>SUM(E264+E267+E282)</f>
        <v>36187.81</v>
      </c>
      <c r="F263" s="177">
        <f t="shared" si="7"/>
        <v>2656.1900000000023</v>
      </c>
      <c r="G263" s="175">
        <f t="shared" si="6"/>
        <v>0.93161904026361853</v>
      </c>
    </row>
    <row r="264" spans="1:7" x14ac:dyDescent="0.2">
      <c r="A264" s="33" t="s">
        <v>401</v>
      </c>
      <c r="B264" s="7" t="s">
        <v>433</v>
      </c>
      <c r="C264" s="145"/>
      <c r="D264" s="91">
        <f>SUM(D265)</f>
        <v>1339</v>
      </c>
      <c r="E264" s="126">
        <f>SUM(E265)</f>
        <v>120.37</v>
      </c>
      <c r="F264" s="163">
        <f t="shared" si="7"/>
        <v>1218.6300000000001</v>
      </c>
      <c r="G264" s="179">
        <f t="shared" si="6"/>
        <v>8.989544436146378E-2</v>
      </c>
    </row>
    <row r="265" spans="1:7" ht="25.5" x14ac:dyDescent="0.2">
      <c r="A265" s="33"/>
      <c r="B265" s="21">
        <v>413</v>
      </c>
      <c r="C265" s="146" t="s">
        <v>151</v>
      </c>
      <c r="D265" s="91">
        <f>SUM(D266)</f>
        <v>1339</v>
      </c>
      <c r="E265" s="126">
        <f>SUM(E266)</f>
        <v>120.37</v>
      </c>
      <c r="F265" s="163">
        <f t="shared" si="7"/>
        <v>1218.6300000000001</v>
      </c>
      <c r="G265" s="179">
        <f t="shared" si="6"/>
        <v>8.989544436146378E-2</v>
      </c>
    </row>
    <row r="266" spans="1:7" x14ac:dyDescent="0.2">
      <c r="A266" s="33"/>
      <c r="B266" s="19">
        <v>4139</v>
      </c>
      <c r="C266" s="147" t="s">
        <v>402</v>
      </c>
      <c r="D266" s="102">
        <v>1339</v>
      </c>
      <c r="E266" s="124">
        <v>120.37</v>
      </c>
      <c r="F266" s="168">
        <f t="shared" si="7"/>
        <v>1218.6300000000001</v>
      </c>
      <c r="G266" s="165">
        <f t="shared" si="6"/>
        <v>8.989544436146378E-2</v>
      </c>
    </row>
    <row r="267" spans="1:7" s="6" customFormat="1" x14ac:dyDescent="0.2">
      <c r="A267" s="33" t="s">
        <v>53</v>
      </c>
      <c r="B267" s="7" t="s">
        <v>434</v>
      </c>
      <c r="C267" s="72"/>
      <c r="D267" s="88">
        <f>SUM(D268+D269+D275)</f>
        <v>18638</v>
      </c>
      <c r="E267" s="139">
        <f>SUM(E268+E269+E275)</f>
        <v>17154.48</v>
      </c>
      <c r="F267" s="163">
        <f t="shared" si="7"/>
        <v>1483.5200000000004</v>
      </c>
      <c r="G267" s="179">
        <f t="shared" si="6"/>
        <v>0.92040347676789358</v>
      </c>
    </row>
    <row r="268" spans="1:7" s="6" customFormat="1" x14ac:dyDescent="0.2">
      <c r="A268" s="33"/>
      <c r="B268" s="24">
        <v>452</v>
      </c>
      <c r="C268" s="69" t="s">
        <v>153</v>
      </c>
      <c r="D268" s="88">
        <v>7</v>
      </c>
      <c r="E268" s="130">
        <v>7</v>
      </c>
      <c r="F268" s="163">
        <f t="shared" si="7"/>
        <v>0</v>
      </c>
      <c r="G268" s="179">
        <f t="shared" si="6"/>
        <v>1</v>
      </c>
    </row>
    <row r="269" spans="1:7" s="6" customFormat="1" x14ac:dyDescent="0.2">
      <c r="A269" s="33"/>
      <c r="B269" s="7">
        <v>50</v>
      </c>
      <c r="C269" s="50" t="s">
        <v>23</v>
      </c>
      <c r="D269" s="88">
        <f>SUM(D270+D273+D274)</f>
        <v>13283</v>
      </c>
      <c r="E269" s="139">
        <f>SUM(E270+E273+E274)</f>
        <v>13241.359999999999</v>
      </c>
      <c r="F269" s="163">
        <f t="shared" si="7"/>
        <v>41.640000000001237</v>
      </c>
      <c r="G269" s="179">
        <f t="shared" si="6"/>
        <v>0.9968651660016562</v>
      </c>
    </row>
    <row r="270" spans="1:7" s="6" customFormat="1" x14ac:dyDescent="0.2">
      <c r="A270" s="33"/>
      <c r="B270" s="5">
        <v>500</v>
      </c>
      <c r="C270" s="49" t="s">
        <v>228</v>
      </c>
      <c r="D270" s="97">
        <f>SUM(D271:D272)</f>
        <v>9541</v>
      </c>
      <c r="E270" s="141">
        <f>SUM(E271:E272)</f>
        <v>9509.369999999999</v>
      </c>
      <c r="F270" s="168">
        <f t="shared" si="7"/>
        <v>31.630000000001019</v>
      </c>
      <c r="G270" s="165">
        <f t="shared" si="6"/>
        <v>0.99668483387485574</v>
      </c>
    </row>
    <row r="271" spans="1:7" s="6" customFormat="1" x14ac:dyDescent="0.2">
      <c r="A271" s="33"/>
      <c r="B271" s="5">
        <v>5002</v>
      </c>
      <c r="C271" s="49" t="s">
        <v>236</v>
      </c>
      <c r="D271" s="97">
        <v>9164</v>
      </c>
      <c r="E271" s="124">
        <v>9197.89</v>
      </c>
      <c r="F271" s="168">
        <f t="shared" si="7"/>
        <v>-33.889999999999418</v>
      </c>
      <c r="G271" s="165">
        <f t="shared" si="6"/>
        <v>1.0036981667394151</v>
      </c>
    </row>
    <row r="272" spans="1:7" s="6" customFormat="1" x14ac:dyDescent="0.2">
      <c r="A272" s="33"/>
      <c r="B272" s="5">
        <v>5005</v>
      </c>
      <c r="C272" s="49" t="s">
        <v>282</v>
      </c>
      <c r="D272" s="97">
        <v>377</v>
      </c>
      <c r="E272" s="124">
        <v>311.48</v>
      </c>
      <c r="F272" s="168">
        <f t="shared" si="7"/>
        <v>65.519999999999982</v>
      </c>
      <c r="G272" s="165">
        <f t="shared" si="6"/>
        <v>0.82620689655172419</v>
      </c>
    </row>
    <row r="273" spans="1:7" s="6" customFormat="1" x14ac:dyDescent="0.2">
      <c r="A273" s="33"/>
      <c r="B273" s="5">
        <v>505</v>
      </c>
      <c r="C273" s="49" t="s">
        <v>94</v>
      </c>
      <c r="D273" s="97">
        <v>5</v>
      </c>
      <c r="E273" s="124">
        <v>4.8</v>
      </c>
      <c r="F273" s="168">
        <f t="shared" si="7"/>
        <v>0.20000000000000018</v>
      </c>
      <c r="G273" s="165">
        <f t="shared" si="6"/>
        <v>0.96</v>
      </c>
    </row>
    <row r="274" spans="1:7" s="6" customFormat="1" x14ac:dyDescent="0.2">
      <c r="A274" s="33"/>
      <c r="B274" s="5">
        <v>506</v>
      </c>
      <c r="C274" s="49" t="s">
        <v>229</v>
      </c>
      <c r="D274" s="97">
        <v>3737</v>
      </c>
      <c r="E274" s="124">
        <v>3727.19</v>
      </c>
      <c r="F274" s="168">
        <f t="shared" si="7"/>
        <v>9.8099999999999454</v>
      </c>
      <c r="G274" s="165">
        <f t="shared" si="6"/>
        <v>0.99737489965212744</v>
      </c>
    </row>
    <row r="275" spans="1:7" s="6" customFormat="1" x14ac:dyDescent="0.2">
      <c r="A275" s="33"/>
      <c r="B275" s="7">
        <v>55</v>
      </c>
      <c r="C275" s="50" t="s">
        <v>24</v>
      </c>
      <c r="D275" s="88">
        <f>SUM(D276:D281)</f>
        <v>5348</v>
      </c>
      <c r="E275" s="139">
        <f>SUM(E276:E281)</f>
        <v>3906.12</v>
      </c>
      <c r="F275" s="163">
        <f t="shared" si="7"/>
        <v>1441.88</v>
      </c>
      <c r="G275" s="179">
        <f t="shared" si="6"/>
        <v>0.73038893044128639</v>
      </c>
    </row>
    <row r="276" spans="1:7" s="6" customFormat="1" x14ac:dyDescent="0.2">
      <c r="A276" s="33"/>
      <c r="B276" s="5">
        <v>5511</v>
      </c>
      <c r="C276" s="49" t="s">
        <v>230</v>
      </c>
      <c r="D276" s="87">
        <v>1555</v>
      </c>
      <c r="E276" s="124">
        <v>1212.0999999999999</v>
      </c>
      <c r="F276" s="168">
        <f t="shared" si="7"/>
        <v>342.90000000000009</v>
      </c>
      <c r="G276" s="165">
        <f t="shared" si="6"/>
        <v>0.77948553054662373</v>
      </c>
    </row>
    <row r="277" spans="1:7" s="6" customFormat="1" x14ac:dyDescent="0.2">
      <c r="A277" s="33"/>
      <c r="B277" s="5">
        <v>5513</v>
      </c>
      <c r="C277" s="49" t="s">
        <v>28</v>
      </c>
      <c r="D277" s="87">
        <v>2848</v>
      </c>
      <c r="E277" s="124">
        <v>1687.94</v>
      </c>
      <c r="F277" s="168">
        <f t="shared" si="7"/>
        <v>1160.06</v>
      </c>
      <c r="G277" s="165">
        <f t="shared" si="6"/>
        <v>0.59267556179775283</v>
      </c>
    </row>
    <row r="278" spans="1:7" s="6" customFormat="1" x14ac:dyDescent="0.2">
      <c r="A278" s="33"/>
      <c r="B278" s="5">
        <v>5514</v>
      </c>
      <c r="C278" s="49" t="s">
        <v>231</v>
      </c>
      <c r="D278" s="87">
        <v>0</v>
      </c>
      <c r="E278" s="124">
        <v>60</v>
      </c>
      <c r="F278" s="168">
        <f t="shared" si="7"/>
        <v>-60</v>
      </c>
      <c r="G278" s="165"/>
    </row>
    <row r="279" spans="1:7" s="6" customFormat="1" x14ac:dyDescent="0.2">
      <c r="A279" s="33"/>
      <c r="B279" s="5">
        <v>5515</v>
      </c>
      <c r="C279" s="49" t="s">
        <v>29</v>
      </c>
      <c r="D279" s="87">
        <v>630</v>
      </c>
      <c r="E279" s="124">
        <v>630.88</v>
      </c>
      <c r="F279" s="168">
        <f t="shared" si="7"/>
        <v>-0.87999999999999545</v>
      </c>
      <c r="G279" s="165">
        <f t="shared" si="6"/>
        <v>1.0013968253968253</v>
      </c>
    </row>
    <row r="280" spans="1:7" s="6" customFormat="1" x14ac:dyDescent="0.2">
      <c r="A280" s="33"/>
      <c r="B280" s="5">
        <v>5521</v>
      </c>
      <c r="C280" s="49" t="s">
        <v>133</v>
      </c>
      <c r="D280" s="87">
        <v>115</v>
      </c>
      <c r="E280" s="124">
        <v>115.2</v>
      </c>
      <c r="F280" s="168">
        <f t="shared" si="7"/>
        <v>-0.20000000000000284</v>
      </c>
      <c r="G280" s="165">
        <f t="shared" si="6"/>
        <v>1.0017391304347827</v>
      </c>
    </row>
    <row r="281" spans="1:7" s="6" customFormat="1" x14ac:dyDescent="0.2">
      <c r="A281" s="33"/>
      <c r="B281" s="5">
        <v>5525</v>
      </c>
      <c r="C281" s="49" t="s">
        <v>46</v>
      </c>
      <c r="D281" s="87">
        <v>200</v>
      </c>
      <c r="E281" s="124">
        <v>200</v>
      </c>
      <c r="F281" s="168">
        <f t="shared" si="7"/>
        <v>0</v>
      </c>
      <c r="G281" s="165">
        <f t="shared" si="6"/>
        <v>1</v>
      </c>
    </row>
    <row r="282" spans="1:7" s="6" customFormat="1" x14ac:dyDescent="0.2">
      <c r="A282" s="33" t="s">
        <v>54</v>
      </c>
      <c r="B282" s="7" t="s">
        <v>435</v>
      </c>
      <c r="C282" s="71"/>
      <c r="D282" s="103">
        <f>SUM(D283)</f>
        <v>18867</v>
      </c>
      <c r="E282" s="148">
        <f>SUM(E283)</f>
        <v>18912.96</v>
      </c>
      <c r="F282" s="163">
        <f t="shared" si="7"/>
        <v>-45.959999999999127</v>
      </c>
      <c r="G282" s="179">
        <f t="shared" si="6"/>
        <v>1.0024359993639689</v>
      </c>
    </row>
    <row r="283" spans="1:7" s="6" customFormat="1" x14ac:dyDescent="0.2">
      <c r="A283" s="33"/>
      <c r="B283" s="7">
        <v>55</v>
      </c>
      <c r="C283" s="50" t="s">
        <v>24</v>
      </c>
      <c r="D283" s="103">
        <f>SUM(D284)</f>
        <v>18867</v>
      </c>
      <c r="E283" s="148">
        <f>SUM(E284)</f>
        <v>18912.96</v>
      </c>
      <c r="F283" s="163">
        <f t="shared" si="7"/>
        <v>-45.959999999999127</v>
      </c>
      <c r="G283" s="179">
        <f t="shared" si="6"/>
        <v>1.0024359993639689</v>
      </c>
    </row>
    <row r="284" spans="1:7" s="8" customFormat="1" ht="13.5" thickBot="1" x14ac:dyDescent="0.25">
      <c r="A284" s="45"/>
      <c r="B284" s="5">
        <v>5511</v>
      </c>
      <c r="C284" s="49" t="s">
        <v>230</v>
      </c>
      <c r="D284" s="87">
        <v>18867</v>
      </c>
      <c r="E284" s="124">
        <v>18912.96</v>
      </c>
      <c r="F284" s="168">
        <f t="shared" si="7"/>
        <v>-45.959999999999127</v>
      </c>
      <c r="G284" s="165">
        <f t="shared" si="6"/>
        <v>1.0024359993639689</v>
      </c>
    </row>
    <row r="285" spans="1:7" ht="13.5" thickBot="1" x14ac:dyDescent="0.25">
      <c r="A285" s="44" t="s">
        <v>55</v>
      </c>
      <c r="B285" s="4" t="s">
        <v>171</v>
      </c>
      <c r="C285" s="183"/>
      <c r="D285" s="112">
        <f>SUM(D286+D292+D315+D324)</f>
        <v>569748</v>
      </c>
      <c r="E285" s="138">
        <f>SUM(E286+E292+E315+E324)</f>
        <v>519597.46</v>
      </c>
      <c r="F285" s="177">
        <f t="shared" si="7"/>
        <v>50150.539999999979</v>
      </c>
      <c r="G285" s="175">
        <f t="shared" si="6"/>
        <v>0.91197768136088242</v>
      </c>
    </row>
    <row r="286" spans="1:7" s="6" customFormat="1" x14ac:dyDescent="0.2">
      <c r="A286" s="33" t="s">
        <v>56</v>
      </c>
      <c r="B286" s="7" t="s">
        <v>436</v>
      </c>
      <c r="C286" s="72"/>
      <c r="D286" s="88">
        <f>SUM(D287+D290)</f>
        <v>1787</v>
      </c>
      <c r="E286" s="139">
        <f>SUM(E287+E290)</f>
        <v>1098.98</v>
      </c>
      <c r="F286" s="163">
        <f t="shared" si="7"/>
        <v>688.02</v>
      </c>
      <c r="G286" s="179">
        <f t="shared" si="6"/>
        <v>0.61498601007274767</v>
      </c>
    </row>
    <row r="287" spans="1:7" s="6" customFormat="1" x14ac:dyDescent="0.2">
      <c r="A287" s="33"/>
      <c r="B287" s="7">
        <v>55</v>
      </c>
      <c r="C287" s="50" t="s">
        <v>24</v>
      </c>
      <c r="D287" s="88">
        <f>SUM(D288:D289)</f>
        <v>1687</v>
      </c>
      <c r="E287" s="139">
        <f>SUM(E288:E289)</f>
        <v>1098.98</v>
      </c>
      <c r="F287" s="163">
        <f t="shared" si="7"/>
        <v>588.02</v>
      </c>
      <c r="G287" s="179">
        <f t="shared" si="6"/>
        <v>0.65144042679312386</v>
      </c>
    </row>
    <row r="288" spans="1:7" s="6" customFormat="1" x14ac:dyDescent="0.2">
      <c r="A288" s="33"/>
      <c r="B288" s="5">
        <v>5500</v>
      </c>
      <c r="C288" s="49" t="s">
        <v>25</v>
      </c>
      <c r="D288" s="87">
        <v>200</v>
      </c>
      <c r="E288" s="124">
        <v>168.98</v>
      </c>
      <c r="F288" s="168">
        <f t="shared" si="7"/>
        <v>31.02000000000001</v>
      </c>
      <c r="G288" s="165">
        <f t="shared" si="6"/>
        <v>0.84489999999999998</v>
      </c>
    </row>
    <row r="289" spans="1:7" s="6" customFormat="1" x14ac:dyDescent="0.2">
      <c r="A289" s="33"/>
      <c r="B289" s="5">
        <v>5511</v>
      </c>
      <c r="C289" s="49" t="s">
        <v>230</v>
      </c>
      <c r="D289" s="87">
        <v>1487</v>
      </c>
      <c r="E289" s="124">
        <v>930</v>
      </c>
      <c r="F289" s="168">
        <f>SUM(D289-E289)</f>
        <v>557</v>
      </c>
      <c r="G289" s="165">
        <f t="shared" si="6"/>
        <v>0.62542030934767989</v>
      </c>
    </row>
    <row r="290" spans="1:7" s="6" customFormat="1" x14ac:dyDescent="0.2">
      <c r="A290" s="33"/>
      <c r="B290" s="22">
        <v>60</v>
      </c>
      <c r="C290" s="51" t="s">
        <v>90</v>
      </c>
      <c r="D290" s="88">
        <f>SUM(D291)</f>
        <v>100</v>
      </c>
      <c r="E290" s="139">
        <f>SUM(E291)</f>
        <v>0</v>
      </c>
      <c r="F290" s="163">
        <f t="shared" si="7"/>
        <v>100</v>
      </c>
      <c r="G290" s="179">
        <f t="shared" si="6"/>
        <v>0</v>
      </c>
    </row>
    <row r="291" spans="1:7" s="6" customFormat="1" x14ac:dyDescent="0.2">
      <c r="A291" s="33"/>
      <c r="B291" s="20">
        <v>601</v>
      </c>
      <c r="C291" s="54" t="s">
        <v>233</v>
      </c>
      <c r="D291" s="87">
        <v>100</v>
      </c>
      <c r="E291" s="124">
        <v>0</v>
      </c>
      <c r="F291" s="168">
        <f t="shared" si="7"/>
        <v>100</v>
      </c>
      <c r="G291" s="165">
        <f t="shared" si="6"/>
        <v>0</v>
      </c>
    </row>
    <row r="292" spans="1:7" s="6" customFormat="1" x14ac:dyDescent="0.2">
      <c r="A292" s="33" t="s">
        <v>57</v>
      </c>
      <c r="B292" s="7" t="s">
        <v>437</v>
      </c>
      <c r="C292" s="72"/>
      <c r="D292" s="88">
        <f>SUM(D293+D311)</f>
        <v>530487</v>
      </c>
      <c r="E292" s="139">
        <f>SUM(E293+E311)</f>
        <v>489102.29000000004</v>
      </c>
      <c r="F292" s="163">
        <f t="shared" si="7"/>
        <v>41384.709999999963</v>
      </c>
      <c r="G292" s="179">
        <f t="shared" si="6"/>
        <v>0.92198732485433199</v>
      </c>
    </row>
    <row r="293" spans="1:7" s="6" customFormat="1" x14ac:dyDescent="0.2">
      <c r="A293" s="33" t="s">
        <v>57</v>
      </c>
      <c r="B293" s="7" t="s">
        <v>172</v>
      </c>
      <c r="C293" s="72"/>
      <c r="D293" s="88">
        <f>SUM(D294+D306)</f>
        <v>351144</v>
      </c>
      <c r="E293" s="139">
        <f>SUM(E294+E306)</f>
        <v>309759.77</v>
      </c>
      <c r="F293" s="163">
        <f t="shared" si="7"/>
        <v>41384.229999999981</v>
      </c>
      <c r="G293" s="179">
        <f t="shared" si="6"/>
        <v>0.88214456177522615</v>
      </c>
    </row>
    <row r="294" spans="1:7" s="6" customFormat="1" x14ac:dyDescent="0.2">
      <c r="A294" s="33"/>
      <c r="B294" s="7">
        <v>55</v>
      </c>
      <c r="C294" s="50" t="s">
        <v>24</v>
      </c>
      <c r="D294" s="88">
        <f>SUM(D295)</f>
        <v>158198</v>
      </c>
      <c r="E294" s="139">
        <f>SUM(E295)</f>
        <v>118668.95</v>
      </c>
      <c r="F294" s="163">
        <f t="shared" si="7"/>
        <v>39529.050000000003</v>
      </c>
      <c r="G294" s="179">
        <f t="shared" si="6"/>
        <v>0.75012926838518812</v>
      </c>
    </row>
    <row r="295" spans="1:7" x14ac:dyDescent="0.2">
      <c r="A295" s="35"/>
      <c r="B295" s="5">
        <v>5512</v>
      </c>
      <c r="C295" s="49" t="s">
        <v>30</v>
      </c>
      <c r="D295" s="87">
        <f>SUM(D296:D305)</f>
        <v>158198</v>
      </c>
      <c r="E295" s="149">
        <f>SUM(E296:E305)</f>
        <v>118668.95</v>
      </c>
      <c r="F295" s="168">
        <f>SUM(D295-E295)</f>
        <v>39529.050000000003</v>
      </c>
      <c r="G295" s="165">
        <f t="shared" si="6"/>
        <v>0.75012926838518812</v>
      </c>
    </row>
    <row r="296" spans="1:7" x14ac:dyDescent="0.2">
      <c r="A296" s="35"/>
      <c r="B296" s="5"/>
      <c r="C296" s="49" t="s">
        <v>237</v>
      </c>
      <c r="D296" s="87">
        <v>21000</v>
      </c>
      <c r="E296" s="124">
        <v>16986.12</v>
      </c>
      <c r="F296" s="168">
        <f t="shared" si="7"/>
        <v>4013.880000000001</v>
      </c>
      <c r="G296" s="165">
        <f t="shared" si="6"/>
        <v>0.80886285714285711</v>
      </c>
    </row>
    <row r="297" spans="1:7" x14ac:dyDescent="0.2">
      <c r="A297" s="35"/>
      <c r="B297" s="5"/>
      <c r="C297" s="49" t="s">
        <v>238</v>
      </c>
      <c r="D297" s="87">
        <v>40000</v>
      </c>
      <c r="E297" s="124">
        <v>22135.31</v>
      </c>
      <c r="F297" s="168">
        <f t="shared" si="7"/>
        <v>17864.689999999999</v>
      </c>
      <c r="G297" s="165">
        <f t="shared" si="6"/>
        <v>0.55338275000000003</v>
      </c>
    </row>
    <row r="298" spans="1:7" x14ac:dyDescent="0.2">
      <c r="A298" s="35"/>
      <c r="B298" s="5"/>
      <c r="C298" s="49" t="s">
        <v>239</v>
      </c>
      <c r="D298" s="87">
        <v>3000</v>
      </c>
      <c r="E298" s="124">
        <v>0</v>
      </c>
      <c r="F298" s="168">
        <f t="shared" si="7"/>
        <v>3000</v>
      </c>
      <c r="G298" s="165">
        <f t="shared" si="6"/>
        <v>0</v>
      </c>
    </row>
    <row r="299" spans="1:7" x14ac:dyDescent="0.2">
      <c r="A299" s="35"/>
      <c r="B299" s="5"/>
      <c r="C299" s="49" t="s">
        <v>240</v>
      </c>
      <c r="D299" s="87">
        <v>12000</v>
      </c>
      <c r="E299" s="124">
        <v>12634.52</v>
      </c>
      <c r="F299" s="168">
        <f t="shared" si="7"/>
        <v>-634.52000000000044</v>
      </c>
      <c r="G299" s="165">
        <f t="shared" si="6"/>
        <v>1.0528766666666667</v>
      </c>
    </row>
    <row r="300" spans="1:7" x14ac:dyDescent="0.2">
      <c r="A300" s="35"/>
      <c r="B300" s="5"/>
      <c r="C300" s="49" t="s">
        <v>241</v>
      </c>
      <c r="D300" s="87">
        <v>8000</v>
      </c>
      <c r="E300" s="124">
        <v>5076</v>
      </c>
      <c r="F300" s="168">
        <f t="shared" si="7"/>
        <v>2924</v>
      </c>
      <c r="G300" s="165">
        <f t="shared" si="6"/>
        <v>0.63449999999999995</v>
      </c>
    </row>
    <row r="301" spans="1:7" x14ac:dyDescent="0.2">
      <c r="A301" s="35"/>
      <c r="B301" s="5"/>
      <c r="C301" s="49" t="s">
        <v>327</v>
      </c>
      <c r="D301" s="87">
        <v>5000</v>
      </c>
      <c r="E301" s="124">
        <v>4736.7700000000004</v>
      </c>
      <c r="F301" s="168">
        <f t="shared" si="7"/>
        <v>263.22999999999956</v>
      </c>
      <c r="G301" s="165">
        <f t="shared" si="6"/>
        <v>0.94735400000000014</v>
      </c>
    </row>
    <row r="302" spans="1:7" x14ac:dyDescent="0.2">
      <c r="A302" s="35"/>
      <c r="B302" s="5"/>
      <c r="C302" s="49" t="s">
        <v>242</v>
      </c>
      <c r="D302" s="87">
        <v>23665</v>
      </c>
      <c r="E302" s="124">
        <v>16423.88</v>
      </c>
      <c r="F302" s="168">
        <f t="shared" si="7"/>
        <v>7241.119999999999</v>
      </c>
      <c r="G302" s="165">
        <f t="shared" si="6"/>
        <v>0.69401563490386653</v>
      </c>
    </row>
    <row r="303" spans="1:7" x14ac:dyDescent="0.2">
      <c r="A303" s="35"/>
      <c r="B303" s="5"/>
      <c r="C303" s="49" t="s">
        <v>328</v>
      </c>
      <c r="D303" s="87">
        <v>41006</v>
      </c>
      <c r="E303" s="124">
        <v>34079.15</v>
      </c>
      <c r="F303" s="168">
        <f t="shared" si="7"/>
        <v>6926.8499999999985</v>
      </c>
      <c r="G303" s="165">
        <f t="shared" si="6"/>
        <v>0.83107715944008198</v>
      </c>
    </row>
    <row r="304" spans="1:7" x14ac:dyDescent="0.2">
      <c r="A304" s="35"/>
      <c r="B304" s="5"/>
      <c r="C304" s="49" t="s">
        <v>243</v>
      </c>
      <c r="D304" s="87">
        <v>3183</v>
      </c>
      <c r="E304" s="124">
        <v>2709.2</v>
      </c>
      <c r="F304" s="168">
        <f t="shared" si="7"/>
        <v>473.80000000000018</v>
      </c>
      <c r="G304" s="165">
        <f t="shared" si="6"/>
        <v>0.85114671693371025</v>
      </c>
    </row>
    <row r="305" spans="1:7" x14ac:dyDescent="0.2">
      <c r="A305" s="35"/>
      <c r="B305" s="5"/>
      <c r="C305" s="49" t="s">
        <v>516</v>
      </c>
      <c r="D305" s="87">
        <v>1344</v>
      </c>
      <c r="E305" s="124">
        <v>3888</v>
      </c>
      <c r="F305" s="168">
        <f t="shared" si="7"/>
        <v>-2544</v>
      </c>
      <c r="G305" s="165">
        <f t="shared" si="6"/>
        <v>2.8928571428571428</v>
      </c>
    </row>
    <row r="306" spans="1:7" x14ac:dyDescent="0.2">
      <c r="A306" s="35"/>
      <c r="B306" s="7">
        <v>15</v>
      </c>
      <c r="C306" s="62" t="s">
        <v>283</v>
      </c>
      <c r="D306" s="88">
        <f>SUM(D307)</f>
        <v>192946</v>
      </c>
      <c r="E306" s="139">
        <f>SUM(E307)</f>
        <v>191090.82</v>
      </c>
      <c r="F306" s="163">
        <f t="shared" si="7"/>
        <v>1855.179999999993</v>
      </c>
      <c r="G306" s="179">
        <f t="shared" si="6"/>
        <v>0.99038497818042359</v>
      </c>
    </row>
    <row r="307" spans="1:7" x14ac:dyDescent="0.2">
      <c r="A307" s="35"/>
      <c r="B307" s="5">
        <v>1551</v>
      </c>
      <c r="C307" s="49" t="s">
        <v>255</v>
      </c>
      <c r="D307" s="87">
        <f>SUM(D308:D310)</f>
        <v>192946</v>
      </c>
      <c r="E307" s="149">
        <f>SUM(E308:E310)</f>
        <v>191090.82</v>
      </c>
      <c r="F307" s="168">
        <f t="shared" si="7"/>
        <v>1855.179999999993</v>
      </c>
      <c r="G307" s="165">
        <f t="shared" ref="G307:G381" si="9">SUM(E307/D307)</f>
        <v>0.99038497818042359</v>
      </c>
    </row>
    <row r="308" spans="1:7" ht="25.5" x14ac:dyDescent="0.2">
      <c r="A308" s="35"/>
      <c r="B308" s="5"/>
      <c r="C308" s="63" t="s">
        <v>329</v>
      </c>
      <c r="D308" s="87">
        <v>44636</v>
      </c>
      <c r="E308" s="124">
        <v>44636.12</v>
      </c>
      <c r="F308" s="168">
        <f t="shared" si="7"/>
        <v>-0.12000000000261934</v>
      </c>
      <c r="G308" s="165">
        <f t="shared" si="9"/>
        <v>1.0000026884129403</v>
      </c>
    </row>
    <row r="309" spans="1:7" ht="25.5" x14ac:dyDescent="0.2">
      <c r="A309" s="35"/>
      <c r="B309" s="5"/>
      <c r="C309" s="63" t="s">
        <v>553</v>
      </c>
      <c r="D309" s="87">
        <v>103370</v>
      </c>
      <c r="E309" s="124">
        <v>103369.2</v>
      </c>
      <c r="F309" s="168">
        <f t="shared" si="7"/>
        <v>0.80000000000291038</v>
      </c>
      <c r="G309" s="165">
        <f t="shared" si="9"/>
        <v>0.99999226081068004</v>
      </c>
    </row>
    <row r="310" spans="1:7" ht="25.5" x14ac:dyDescent="0.2">
      <c r="A310" s="35"/>
      <c r="B310" s="5"/>
      <c r="C310" s="63" t="s">
        <v>554</v>
      </c>
      <c r="D310" s="87">
        <v>44940</v>
      </c>
      <c r="E310" s="124">
        <v>43085.5</v>
      </c>
      <c r="F310" s="168">
        <f t="shared" si="7"/>
        <v>1854.5</v>
      </c>
      <c r="G310" s="165">
        <f t="shared" si="9"/>
        <v>0.95873386737872723</v>
      </c>
    </row>
    <row r="311" spans="1:7" x14ac:dyDescent="0.2">
      <c r="A311" s="33" t="s">
        <v>57</v>
      </c>
      <c r="B311" s="7" t="s">
        <v>403</v>
      </c>
      <c r="C311" s="72"/>
      <c r="D311" s="91">
        <f t="shared" ref="D311:E313" si="10">SUM(D312)</f>
        <v>179343</v>
      </c>
      <c r="E311" s="126">
        <f t="shared" si="10"/>
        <v>179342.52</v>
      </c>
      <c r="F311" s="163">
        <f t="shared" si="7"/>
        <v>0.48000000001047738</v>
      </c>
      <c r="G311" s="179">
        <f t="shared" si="9"/>
        <v>0.99999732356434312</v>
      </c>
    </row>
    <row r="312" spans="1:7" x14ac:dyDescent="0.2">
      <c r="A312" s="35"/>
      <c r="B312" s="7">
        <v>15</v>
      </c>
      <c r="C312" s="50" t="s">
        <v>404</v>
      </c>
      <c r="D312" s="91">
        <f t="shared" si="10"/>
        <v>179343</v>
      </c>
      <c r="E312" s="126">
        <f t="shared" si="10"/>
        <v>179342.52</v>
      </c>
      <c r="F312" s="163">
        <f t="shared" si="7"/>
        <v>0.48000000001047738</v>
      </c>
      <c r="G312" s="179">
        <f t="shared" si="9"/>
        <v>0.99999732356434312</v>
      </c>
    </row>
    <row r="313" spans="1:7" x14ac:dyDescent="0.2">
      <c r="A313" s="35"/>
      <c r="B313" s="5">
        <v>1551</v>
      </c>
      <c r="C313" s="49" t="s">
        <v>255</v>
      </c>
      <c r="D313" s="92">
        <f t="shared" si="10"/>
        <v>179343</v>
      </c>
      <c r="E313" s="124">
        <f t="shared" si="10"/>
        <v>179342.52</v>
      </c>
      <c r="F313" s="168">
        <f t="shared" ref="F313:F386" si="11">SUM(D313-E313)</f>
        <v>0.48000000001047738</v>
      </c>
      <c r="G313" s="165">
        <f t="shared" si="9"/>
        <v>0.99999732356434312</v>
      </c>
    </row>
    <row r="314" spans="1:7" ht="25.5" x14ac:dyDescent="0.2">
      <c r="A314" s="35"/>
      <c r="B314" s="5"/>
      <c r="C314" s="63" t="s">
        <v>405</v>
      </c>
      <c r="D314" s="87">
        <v>179343</v>
      </c>
      <c r="E314" s="124">
        <v>179342.52</v>
      </c>
      <c r="F314" s="168">
        <f t="shared" si="11"/>
        <v>0.48000000001047738</v>
      </c>
      <c r="G314" s="165">
        <f t="shared" si="9"/>
        <v>0.99999732356434312</v>
      </c>
    </row>
    <row r="315" spans="1:7" x14ac:dyDescent="0.2">
      <c r="A315" s="33" t="s">
        <v>493</v>
      </c>
      <c r="B315" s="7" t="s">
        <v>331</v>
      </c>
      <c r="C315" s="72"/>
      <c r="D315" s="88">
        <f>SUM(D316+D320)</f>
        <v>18042</v>
      </c>
      <c r="E315" s="139">
        <f>SUM(E316+E320)</f>
        <v>16627.79</v>
      </c>
      <c r="F315" s="163">
        <f t="shared" si="11"/>
        <v>1414.2099999999991</v>
      </c>
      <c r="G315" s="179">
        <f t="shared" si="9"/>
        <v>0.92161567453719107</v>
      </c>
    </row>
    <row r="316" spans="1:7" x14ac:dyDescent="0.2">
      <c r="A316" s="33"/>
      <c r="B316" s="7">
        <v>50</v>
      </c>
      <c r="C316" s="50" t="s">
        <v>23</v>
      </c>
      <c r="D316" s="88">
        <f>SUM(D317+D319)</f>
        <v>7317</v>
      </c>
      <c r="E316" s="139">
        <f>SUM(E317+E319)</f>
        <v>6720.57</v>
      </c>
      <c r="F316" s="163">
        <f t="shared" si="11"/>
        <v>596.43000000000029</v>
      </c>
      <c r="G316" s="179">
        <f t="shared" si="9"/>
        <v>0.91848708487084862</v>
      </c>
    </row>
    <row r="317" spans="1:7" x14ac:dyDescent="0.2">
      <c r="A317" s="33"/>
      <c r="B317" s="5">
        <v>500</v>
      </c>
      <c r="C317" s="49" t="s">
        <v>228</v>
      </c>
      <c r="D317" s="97">
        <f>SUM(D318)</f>
        <v>5458</v>
      </c>
      <c r="E317" s="141">
        <f>SUM(E318)</f>
        <v>4938.53</v>
      </c>
      <c r="F317" s="168">
        <f t="shared" si="11"/>
        <v>519.47000000000025</v>
      </c>
      <c r="G317" s="165">
        <f t="shared" si="9"/>
        <v>0.90482411139611574</v>
      </c>
    </row>
    <row r="318" spans="1:7" x14ac:dyDescent="0.2">
      <c r="A318" s="33"/>
      <c r="B318" s="5">
        <v>5002</v>
      </c>
      <c r="C318" s="49" t="s">
        <v>236</v>
      </c>
      <c r="D318" s="97">
        <v>5458</v>
      </c>
      <c r="E318" s="124">
        <v>4938.53</v>
      </c>
      <c r="F318" s="168">
        <f t="shared" si="11"/>
        <v>519.47000000000025</v>
      </c>
      <c r="G318" s="165">
        <f t="shared" si="9"/>
        <v>0.90482411139611574</v>
      </c>
    </row>
    <row r="319" spans="1:7" x14ac:dyDescent="0.2">
      <c r="A319" s="33"/>
      <c r="B319" s="5">
        <v>506</v>
      </c>
      <c r="C319" s="49" t="s">
        <v>229</v>
      </c>
      <c r="D319" s="97">
        <v>1859</v>
      </c>
      <c r="E319" s="124">
        <v>1782.04</v>
      </c>
      <c r="F319" s="168">
        <f t="shared" si="11"/>
        <v>76.960000000000036</v>
      </c>
      <c r="G319" s="165">
        <f t="shared" si="9"/>
        <v>0.95860139860139859</v>
      </c>
    </row>
    <row r="320" spans="1:7" x14ac:dyDescent="0.2">
      <c r="A320" s="33"/>
      <c r="B320" s="7">
        <v>55</v>
      </c>
      <c r="C320" s="50" t="s">
        <v>24</v>
      </c>
      <c r="D320" s="88">
        <f>SUM(D321:D323)</f>
        <v>10725</v>
      </c>
      <c r="E320" s="139">
        <f>SUM(E321:E323)</f>
        <v>9907.2199999999993</v>
      </c>
      <c r="F320" s="163">
        <f t="shared" si="11"/>
        <v>817.78000000000065</v>
      </c>
      <c r="G320" s="179">
        <f t="shared" si="9"/>
        <v>0.92375011655011652</v>
      </c>
    </row>
    <row r="321" spans="1:8" x14ac:dyDescent="0.2">
      <c r="A321" s="35"/>
      <c r="B321" s="5">
        <v>5500</v>
      </c>
      <c r="C321" s="49" t="s">
        <v>25</v>
      </c>
      <c r="D321" s="87">
        <v>0</v>
      </c>
      <c r="E321" s="149">
        <v>198.61</v>
      </c>
      <c r="F321" s="168">
        <f t="shared" si="11"/>
        <v>-198.61</v>
      </c>
      <c r="G321" s="165"/>
    </row>
    <row r="322" spans="1:8" x14ac:dyDescent="0.2">
      <c r="A322" s="35"/>
      <c r="B322" s="5">
        <v>5511</v>
      </c>
      <c r="C322" s="49" t="s">
        <v>230</v>
      </c>
      <c r="D322" s="87">
        <v>6419</v>
      </c>
      <c r="E322" s="124">
        <v>5675.11</v>
      </c>
      <c r="F322" s="168">
        <f t="shared" si="11"/>
        <v>743.89000000000033</v>
      </c>
      <c r="G322" s="165">
        <f t="shared" si="9"/>
        <v>0.88411123227917121</v>
      </c>
    </row>
    <row r="323" spans="1:8" x14ac:dyDescent="0.2">
      <c r="A323" s="35"/>
      <c r="B323" s="5">
        <v>5515</v>
      </c>
      <c r="C323" s="49" t="s">
        <v>29</v>
      </c>
      <c r="D323" s="87">
        <v>4306</v>
      </c>
      <c r="E323" s="124">
        <v>4033.5</v>
      </c>
      <c r="F323" s="168">
        <f t="shared" si="11"/>
        <v>272.5</v>
      </c>
      <c r="G323" s="165">
        <f t="shared" si="9"/>
        <v>0.93671620993961913</v>
      </c>
    </row>
    <row r="324" spans="1:8" s="6" customFormat="1" x14ac:dyDescent="0.2">
      <c r="A324" s="33" t="s">
        <v>58</v>
      </c>
      <c r="B324" s="7" t="s">
        <v>438</v>
      </c>
      <c r="C324" s="72"/>
      <c r="D324" s="88">
        <f>SUM(D325+D328)</f>
        <v>19432</v>
      </c>
      <c r="E324" s="139">
        <f>SUM(E325+E328)</f>
        <v>12768.400000000001</v>
      </c>
      <c r="F324" s="163">
        <f t="shared" si="11"/>
        <v>6663.5999999999985</v>
      </c>
      <c r="G324" s="179">
        <f t="shared" si="9"/>
        <v>0.65708110333470571</v>
      </c>
    </row>
    <row r="325" spans="1:8" s="6" customFormat="1" x14ac:dyDescent="0.2">
      <c r="A325" s="33"/>
      <c r="B325" s="7">
        <v>55</v>
      </c>
      <c r="C325" s="50" t="s">
        <v>24</v>
      </c>
      <c r="D325" s="88">
        <f>SUM(D326:D327)</f>
        <v>14736</v>
      </c>
      <c r="E325" s="139">
        <f>SUM(E326:E327)</f>
        <v>12768.400000000001</v>
      </c>
      <c r="F325" s="163">
        <f t="shared" si="11"/>
        <v>1967.5999999999985</v>
      </c>
      <c r="G325" s="179">
        <f t="shared" si="9"/>
        <v>0.86647665580890343</v>
      </c>
    </row>
    <row r="326" spans="1:8" s="6" customFormat="1" x14ac:dyDescent="0.2">
      <c r="A326" s="33"/>
      <c r="B326" s="5">
        <v>5500</v>
      </c>
      <c r="C326" s="49" t="s">
        <v>25</v>
      </c>
      <c r="D326" s="87">
        <v>1042</v>
      </c>
      <c r="E326" s="124">
        <v>2515.1999999999998</v>
      </c>
      <c r="F326" s="168">
        <f t="shared" si="11"/>
        <v>-1473.1999999999998</v>
      </c>
      <c r="G326" s="165">
        <f t="shared" si="9"/>
        <v>2.4138195777351248</v>
      </c>
    </row>
    <row r="327" spans="1:8" x14ac:dyDescent="0.2">
      <c r="A327" s="35"/>
      <c r="B327" s="5">
        <v>5502</v>
      </c>
      <c r="C327" s="49" t="s">
        <v>45</v>
      </c>
      <c r="D327" s="87">
        <v>13694</v>
      </c>
      <c r="E327" s="124">
        <v>10253.200000000001</v>
      </c>
      <c r="F327" s="168">
        <f t="shared" si="11"/>
        <v>3440.7999999999993</v>
      </c>
      <c r="G327" s="165">
        <f t="shared" si="9"/>
        <v>0.74873667299547253</v>
      </c>
    </row>
    <row r="328" spans="1:8" x14ac:dyDescent="0.2">
      <c r="A328" s="35"/>
      <c r="B328" s="7">
        <v>15</v>
      </c>
      <c r="C328" s="62" t="s">
        <v>283</v>
      </c>
      <c r="D328" s="88">
        <f>SUM(D329)</f>
        <v>4696</v>
      </c>
      <c r="E328" s="139">
        <f>SUM(E329)</f>
        <v>0</v>
      </c>
      <c r="F328" s="163">
        <f t="shared" si="11"/>
        <v>4696</v>
      </c>
      <c r="G328" s="179">
        <f t="shared" si="9"/>
        <v>0</v>
      </c>
    </row>
    <row r="329" spans="1:8" x14ac:dyDescent="0.2">
      <c r="A329" s="35"/>
      <c r="B329" s="5">
        <v>1551</v>
      </c>
      <c r="C329" s="49" t="s">
        <v>255</v>
      </c>
      <c r="D329" s="87">
        <f>SUM(D330)</f>
        <v>4696</v>
      </c>
      <c r="E329" s="149">
        <f>SUM(E330)</f>
        <v>0</v>
      </c>
      <c r="F329" s="168">
        <f t="shared" si="11"/>
        <v>4696</v>
      </c>
      <c r="G329" s="165">
        <f t="shared" si="9"/>
        <v>0</v>
      </c>
    </row>
    <row r="330" spans="1:8" ht="26.25" thickBot="1" x14ac:dyDescent="0.25">
      <c r="A330" s="35"/>
      <c r="B330" s="5"/>
      <c r="C330" s="63" t="s">
        <v>330</v>
      </c>
      <c r="D330" s="87">
        <v>4696</v>
      </c>
      <c r="E330" s="124">
        <v>0</v>
      </c>
      <c r="F330" s="168">
        <f t="shared" si="11"/>
        <v>4696</v>
      </c>
      <c r="G330" s="165">
        <f t="shared" si="9"/>
        <v>0</v>
      </c>
    </row>
    <row r="331" spans="1:8" ht="13.5" thickBot="1" x14ac:dyDescent="0.25">
      <c r="A331" s="44" t="s">
        <v>59</v>
      </c>
      <c r="B331" s="4" t="s">
        <v>173</v>
      </c>
      <c r="C331" s="183"/>
      <c r="D331" s="112">
        <f>SUM(D332+D337+D340)</f>
        <v>134067</v>
      </c>
      <c r="E331" s="138">
        <f>SUM(E332+E337+E340)</f>
        <v>123537.91</v>
      </c>
      <c r="F331" s="177">
        <f t="shared" si="11"/>
        <v>10529.089999999997</v>
      </c>
      <c r="G331" s="175">
        <f t="shared" si="9"/>
        <v>0.92146396950778342</v>
      </c>
      <c r="H331" s="158"/>
    </row>
    <row r="332" spans="1:8" s="6" customFormat="1" x14ac:dyDescent="0.2">
      <c r="A332" s="33" t="s">
        <v>60</v>
      </c>
      <c r="B332" s="7" t="s">
        <v>439</v>
      </c>
      <c r="C332" s="72"/>
      <c r="D332" s="88">
        <f>SUM(D333+D334)</f>
        <v>38020</v>
      </c>
      <c r="E332" s="139">
        <f>SUM(E333+E334)</f>
        <v>37016.89</v>
      </c>
      <c r="F332" s="163">
        <f t="shared" si="11"/>
        <v>1003.1100000000006</v>
      </c>
      <c r="G332" s="179">
        <f t="shared" si="9"/>
        <v>0.97361625460284063</v>
      </c>
    </row>
    <row r="333" spans="1:8" s="6" customFormat="1" x14ac:dyDescent="0.2">
      <c r="A333" s="33"/>
      <c r="B333" s="24">
        <v>452</v>
      </c>
      <c r="C333" s="69" t="s">
        <v>153</v>
      </c>
      <c r="D333" s="88">
        <v>5436</v>
      </c>
      <c r="E333" s="126">
        <v>5358.44</v>
      </c>
      <c r="F333" s="163">
        <f t="shared" si="11"/>
        <v>77.5600000000004</v>
      </c>
      <c r="G333" s="179">
        <f t="shared" si="9"/>
        <v>0.98573215599705655</v>
      </c>
    </row>
    <row r="334" spans="1:8" s="6" customFormat="1" x14ac:dyDescent="0.2">
      <c r="A334" s="33"/>
      <c r="B334" s="22">
        <v>55</v>
      </c>
      <c r="C334" s="51" t="s">
        <v>24</v>
      </c>
      <c r="D334" s="88">
        <f>SUM(D335:D336)</f>
        <v>32584</v>
      </c>
      <c r="E334" s="139">
        <f>SUM(E335:E336)</f>
        <v>31658.45</v>
      </c>
      <c r="F334" s="163">
        <f t="shared" si="11"/>
        <v>925.54999999999927</v>
      </c>
      <c r="G334" s="179">
        <f t="shared" si="9"/>
        <v>0.97159495457893452</v>
      </c>
    </row>
    <row r="335" spans="1:8" s="6" customFormat="1" x14ac:dyDescent="0.2">
      <c r="A335" s="33"/>
      <c r="B335" s="5">
        <v>5512</v>
      </c>
      <c r="C335" s="49" t="s">
        <v>30</v>
      </c>
      <c r="D335" s="87">
        <v>31914</v>
      </c>
      <c r="E335" s="124">
        <v>30952.13</v>
      </c>
      <c r="F335" s="168">
        <f t="shared" si="11"/>
        <v>961.86999999999898</v>
      </c>
      <c r="G335" s="165">
        <f t="shared" si="9"/>
        <v>0.96986056276242405</v>
      </c>
    </row>
    <row r="336" spans="1:8" s="6" customFormat="1" x14ac:dyDescent="0.2">
      <c r="A336" s="33"/>
      <c r="B336" s="5">
        <v>5515</v>
      </c>
      <c r="C336" s="49" t="s">
        <v>29</v>
      </c>
      <c r="D336" s="87">
        <v>670</v>
      </c>
      <c r="E336" s="124">
        <v>706.32</v>
      </c>
      <c r="F336" s="168">
        <f t="shared" si="11"/>
        <v>-36.32000000000005</v>
      </c>
      <c r="G336" s="165">
        <f t="shared" si="9"/>
        <v>1.0542089552238807</v>
      </c>
    </row>
    <row r="337" spans="1:7" s="6" customFormat="1" x14ac:dyDescent="0.2">
      <c r="A337" s="33" t="s">
        <v>604</v>
      </c>
      <c r="B337" s="7" t="s">
        <v>605</v>
      </c>
      <c r="C337" s="72"/>
      <c r="D337" s="88">
        <f>SUM(D338)</f>
        <v>1830</v>
      </c>
      <c r="E337" s="139">
        <f>SUM(E338)</f>
        <v>1830.48</v>
      </c>
      <c r="F337" s="163">
        <f t="shared" si="11"/>
        <v>-0.48000000000001819</v>
      </c>
      <c r="G337" s="179">
        <f t="shared" si="9"/>
        <v>1.0002622950819673</v>
      </c>
    </row>
    <row r="338" spans="1:7" s="6" customFormat="1" x14ac:dyDescent="0.2">
      <c r="A338" s="33"/>
      <c r="B338" s="22">
        <v>55</v>
      </c>
      <c r="C338" s="51" t="s">
        <v>24</v>
      </c>
      <c r="D338" s="88">
        <f>SUM(D339)</f>
        <v>1830</v>
      </c>
      <c r="E338" s="139">
        <f>SUM(E339)</f>
        <v>1830.48</v>
      </c>
      <c r="F338" s="163">
        <f t="shared" si="11"/>
        <v>-0.48000000000001819</v>
      </c>
      <c r="G338" s="179">
        <f t="shared" si="9"/>
        <v>1.0002622950819673</v>
      </c>
    </row>
    <row r="339" spans="1:7" s="6" customFormat="1" x14ac:dyDescent="0.2">
      <c r="A339" s="33"/>
      <c r="B339" s="5">
        <v>5512</v>
      </c>
      <c r="C339" s="49" t="s">
        <v>30</v>
      </c>
      <c r="D339" s="87">
        <v>1830</v>
      </c>
      <c r="E339" s="124">
        <v>1830.48</v>
      </c>
      <c r="F339" s="168">
        <f t="shared" si="11"/>
        <v>-0.48000000000001819</v>
      </c>
      <c r="G339" s="165">
        <f t="shared" si="9"/>
        <v>1.0002622950819673</v>
      </c>
    </row>
    <row r="340" spans="1:7" s="6" customFormat="1" x14ac:dyDescent="0.2">
      <c r="A340" s="33" t="s">
        <v>61</v>
      </c>
      <c r="B340" s="11" t="s">
        <v>174</v>
      </c>
      <c r="C340" s="72"/>
      <c r="D340" s="88">
        <f>SUM(D341+D345+D353)</f>
        <v>94217</v>
      </c>
      <c r="E340" s="139">
        <f>SUM(E341+E345+E353)</f>
        <v>84690.54</v>
      </c>
      <c r="F340" s="163">
        <f t="shared" si="11"/>
        <v>9526.4600000000064</v>
      </c>
      <c r="G340" s="179">
        <f t="shared" si="9"/>
        <v>0.89888809875075615</v>
      </c>
    </row>
    <row r="341" spans="1:7" s="6" customFormat="1" x14ac:dyDescent="0.2">
      <c r="A341" s="33"/>
      <c r="B341" s="7">
        <v>50</v>
      </c>
      <c r="C341" s="50" t="s">
        <v>23</v>
      </c>
      <c r="D341" s="88">
        <f>SUM(D342+D344)</f>
        <v>53883</v>
      </c>
      <c r="E341" s="139">
        <f>SUM(E342+E344)</f>
        <v>52048.18</v>
      </c>
      <c r="F341" s="163">
        <f t="shared" si="11"/>
        <v>1834.8199999999997</v>
      </c>
      <c r="G341" s="179">
        <f t="shared" si="9"/>
        <v>0.96594807267598315</v>
      </c>
    </row>
    <row r="342" spans="1:7" s="6" customFormat="1" x14ac:dyDescent="0.2">
      <c r="A342" s="33"/>
      <c r="B342" s="5">
        <v>500</v>
      </c>
      <c r="C342" s="49" t="s">
        <v>228</v>
      </c>
      <c r="D342" s="87">
        <f>SUM(D343)</f>
        <v>40211</v>
      </c>
      <c r="E342" s="149">
        <f>SUM(E343)</f>
        <v>38616.85</v>
      </c>
      <c r="F342" s="168">
        <f t="shared" si="11"/>
        <v>1594.1500000000015</v>
      </c>
      <c r="G342" s="165">
        <f t="shared" si="9"/>
        <v>0.96035537539479243</v>
      </c>
    </row>
    <row r="343" spans="1:7" s="6" customFormat="1" x14ac:dyDescent="0.2">
      <c r="A343" s="33"/>
      <c r="B343" s="5">
        <v>5002</v>
      </c>
      <c r="C343" s="49" t="s">
        <v>236</v>
      </c>
      <c r="D343" s="87">
        <v>40211</v>
      </c>
      <c r="E343" s="124">
        <v>38616.85</v>
      </c>
      <c r="F343" s="168">
        <f t="shared" si="11"/>
        <v>1594.1500000000015</v>
      </c>
      <c r="G343" s="165">
        <f t="shared" si="9"/>
        <v>0.96035537539479243</v>
      </c>
    </row>
    <row r="344" spans="1:7" s="6" customFormat="1" x14ac:dyDescent="0.2">
      <c r="A344" s="33"/>
      <c r="B344" s="5">
        <v>506</v>
      </c>
      <c r="C344" s="49" t="s">
        <v>229</v>
      </c>
      <c r="D344" s="87">
        <v>13672</v>
      </c>
      <c r="E344" s="124">
        <v>13431.33</v>
      </c>
      <c r="F344" s="168">
        <f t="shared" si="11"/>
        <v>240.67000000000007</v>
      </c>
      <c r="G344" s="165">
        <f t="shared" si="9"/>
        <v>0.98239686951433591</v>
      </c>
    </row>
    <row r="345" spans="1:7" s="6" customFormat="1" x14ac:dyDescent="0.2">
      <c r="A345" s="33"/>
      <c r="B345" s="7">
        <v>55</v>
      </c>
      <c r="C345" s="50" t="s">
        <v>24</v>
      </c>
      <c r="D345" s="88">
        <f>SUM(D346:D352)</f>
        <v>34334</v>
      </c>
      <c r="E345" s="139">
        <f>SUM(E346:E352)</f>
        <v>32642.359999999997</v>
      </c>
      <c r="F345" s="163">
        <f t="shared" si="11"/>
        <v>1691.6400000000031</v>
      </c>
      <c r="G345" s="179">
        <f t="shared" si="9"/>
        <v>0.9507298887400244</v>
      </c>
    </row>
    <row r="346" spans="1:7" s="6" customFormat="1" x14ac:dyDescent="0.2">
      <c r="A346" s="33"/>
      <c r="B346" s="5">
        <v>5500</v>
      </c>
      <c r="C346" s="49" t="s">
        <v>25</v>
      </c>
      <c r="D346" s="87">
        <v>400</v>
      </c>
      <c r="E346" s="124">
        <v>1083.74</v>
      </c>
      <c r="F346" s="168">
        <f t="shared" si="11"/>
        <v>-683.74</v>
      </c>
      <c r="G346" s="165">
        <f t="shared" si="9"/>
        <v>2.7093500000000001</v>
      </c>
    </row>
    <row r="347" spans="1:7" s="6" customFormat="1" x14ac:dyDescent="0.2">
      <c r="A347" s="33"/>
      <c r="B347" s="5">
        <v>5503</v>
      </c>
      <c r="C347" s="49" t="s">
        <v>26</v>
      </c>
      <c r="D347" s="87">
        <v>0</v>
      </c>
      <c r="E347" s="124">
        <v>84.15</v>
      </c>
      <c r="F347" s="168">
        <f t="shared" si="11"/>
        <v>-84.15</v>
      </c>
      <c r="G347" s="165"/>
    </row>
    <row r="348" spans="1:7" s="6" customFormat="1" x14ac:dyDescent="0.2">
      <c r="A348" s="33"/>
      <c r="B348" s="5">
        <v>5511</v>
      </c>
      <c r="C348" s="49" t="s">
        <v>230</v>
      </c>
      <c r="D348" s="87">
        <v>13734</v>
      </c>
      <c r="E348" s="124">
        <v>11326.41</v>
      </c>
      <c r="F348" s="168">
        <f t="shared" si="11"/>
        <v>2407.59</v>
      </c>
      <c r="G348" s="165">
        <f t="shared" si="9"/>
        <v>0.82469855832241157</v>
      </c>
    </row>
    <row r="349" spans="1:7" s="6" customFormat="1" x14ac:dyDescent="0.2">
      <c r="A349" s="33"/>
      <c r="B349" s="5">
        <v>5513</v>
      </c>
      <c r="C349" s="49" t="s">
        <v>28</v>
      </c>
      <c r="D349" s="87">
        <v>13600</v>
      </c>
      <c r="E349" s="124">
        <v>15902.72</v>
      </c>
      <c r="F349" s="168">
        <f t="shared" si="11"/>
        <v>-2302.7199999999993</v>
      </c>
      <c r="G349" s="165">
        <f t="shared" si="9"/>
        <v>1.1693176470588236</v>
      </c>
    </row>
    <row r="350" spans="1:7" s="6" customFormat="1" x14ac:dyDescent="0.2">
      <c r="A350" s="33"/>
      <c r="B350" s="5">
        <v>5515</v>
      </c>
      <c r="C350" s="49" t="s">
        <v>29</v>
      </c>
      <c r="D350" s="87">
        <v>5000</v>
      </c>
      <c r="E350" s="124">
        <v>3809.47</v>
      </c>
      <c r="F350" s="168">
        <f t="shared" si="11"/>
        <v>1190.5300000000002</v>
      </c>
      <c r="G350" s="165">
        <f t="shared" si="9"/>
        <v>0.76189399999999996</v>
      </c>
    </row>
    <row r="351" spans="1:7" s="6" customFormat="1" x14ac:dyDescent="0.2">
      <c r="A351" s="33"/>
      <c r="B351" s="5">
        <v>5522</v>
      </c>
      <c r="C351" s="49" t="s">
        <v>95</v>
      </c>
      <c r="D351" s="87">
        <v>300</v>
      </c>
      <c r="E351" s="124">
        <v>0</v>
      </c>
      <c r="F351" s="168">
        <f t="shared" si="11"/>
        <v>300</v>
      </c>
      <c r="G351" s="165">
        <f t="shared" si="9"/>
        <v>0</v>
      </c>
    </row>
    <row r="352" spans="1:7" s="6" customFormat="1" x14ac:dyDescent="0.2">
      <c r="A352" s="33"/>
      <c r="B352" s="5">
        <v>5532</v>
      </c>
      <c r="C352" s="49" t="s">
        <v>93</v>
      </c>
      <c r="D352" s="87">
        <v>1300</v>
      </c>
      <c r="E352" s="124">
        <v>435.87</v>
      </c>
      <c r="F352" s="168">
        <f t="shared" si="11"/>
        <v>864.13</v>
      </c>
      <c r="G352" s="165">
        <f t="shared" si="9"/>
        <v>0.3352846153846154</v>
      </c>
    </row>
    <row r="353" spans="1:7" s="6" customFormat="1" x14ac:dyDescent="0.2">
      <c r="A353" s="33"/>
      <c r="B353" s="7">
        <v>15</v>
      </c>
      <c r="C353" s="62" t="s">
        <v>283</v>
      </c>
      <c r="D353" s="88">
        <f>SUM(D354)</f>
        <v>6000</v>
      </c>
      <c r="E353" s="139">
        <f>SUM(E354)</f>
        <v>0</v>
      </c>
      <c r="F353" s="163">
        <f t="shared" si="11"/>
        <v>6000</v>
      </c>
      <c r="G353" s="179">
        <f t="shared" si="9"/>
        <v>0</v>
      </c>
    </row>
    <row r="354" spans="1:7" s="6" customFormat="1" x14ac:dyDescent="0.2">
      <c r="A354" s="33"/>
      <c r="B354" s="5">
        <v>1551</v>
      </c>
      <c r="C354" s="49" t="s">
        <v>255</v>
      </c>
      <c r="D354" s="87">
        <f>SUM(D355:D355)</f>
        <v>6000</v>
      </c>
      <c r="E354" s="149">
        <f>SUM(E355:E355)</f>
        <v>0</v>
      </c>
      <c r="F354" s="168">
        <f t="shared" si="11"/>
        <v>6000</v>
      </c>
      <c r="G354" s="165">
        <f t="shared" si="9"/>
        <v>0</v>
      </c>
    </row>
    <row r="355" spans="1:7" s="6" customFormat="1" ht="39" thickBot="1" x14ac:dyDescent="0.25">
      <c r="A355" s="33"/>
      <c r="B355" s="5"/>
      <c r="C355" s="64" t="s">
        <v>332</v>
      </c>
      <c r="D355" s="87">
        <v>6000</v>
      </c>
      <c r="E355" s="127">
        <v>0</v>
      </c>
      <c r="F355" s="168">
        <f t="shared" si="11"/>
        <v>6000</v>
      </c>
      <c r="G355" s="165">
        <f t="shared" si="9"/>
        <v>0</v>
      </c>
    </row>
    <row r="356" spans="1:7" ht="13.5" thickBot="1" x14ac:dyDescent="0.25">
      <c r="A356" s="44" t="s">
        <v>62</v>
      </c>
      <c r="B356" s="4" t="s">
        <v>175</v>
      </c>
      <c r="C356" s="183"/>
      <c r="D356" s="112">
        <f>SUM(D357+D360+D363)</f>
        <v>114025</v>
      </c>
      <c r="E356" s="138">
        <f>SUM(E357+E360+E363)</f>
        <v>107359.65</v>
      </c>
      <c r="F356" s="177">
        <f t="shared" si="11"/>
        <v>6665.3500000000058</v>
      </c>
      <c r="G356" s="175">
        <f t="shared" si="9"/>
        <v>0.94154483665862743</v>
      </c>
    </row>
    <row r="357" spans="1:7" s="6" customFormat="1" x14ac:dyDescent="0.2">
      <c r="A357" s="33" t="s">
        <v>63</v>
      </c>
      <c r="B357" s="7" t="s">
        <v>176</v>
      </c>
      <c r="C357" s="72"/>
      <c r="D357" s="88">
        <f>SUM(D358)</f>
        <v>20000</v>
      </c>
      <c r="E357" s="139">
        <f>SUM(E358)</f>
        <v>17999.98</v>
      </c>
      <c r="F357" s="163">
        <f t="shared" si="11"/>
        <v>2000.0200000000004</v>
      </c>
      <c r="G357" s="179">
        <f t="shared" si="9"/>
        <v>0.89999899999999999</v>
      </c>
    </row>
    <row r="358" spans="1:7" s="6" customFormat="1" x14ac:dyDescent="0.2">
      <c r="A358" s="33"/>
      <c r="B358" s="21">
        <v>4502</v>
      </c>
      <c r="C358" s="52" t="s">
        <v>132</v>
      </c>
      <c r="D358" s="88">
        <f>SUM(D359)</f>
        <v>20000</v>
      </c>
      <c r="E358" s="139">
        <f>SUM(E359)</f>
        <v>17999.98</v>
      </c>
      <c r="F358" s="163">
        <f t="shared" si="11"/>
        <v>2000.0200000000004</v>
      </c>
      <c r="G358" s="179">
        <f t="shared" si="9"/>
        <v>0.89999899999999999</v>
      </c>
    </row>
    <row r="359" spans="1:7" x14ac:dyDescent="0.2">
      <c r="A359" s="35"/>
      <c r="B359" s="19"/>
      <c r="C359" s="53" t="s">
        <v>326</v>
      </c>
      <c r="D359" s="87">
        <v>20000</v>
      </c>
      <c r="E359" s="124">
        <v>17999.98</v>
      </c>
      <c r="F359" s="168">
        <f t="shared" si="11"/>
        <v>2000.0200000000004</v>
      </c>
      <c r="G359" s="165">
        <f t="shared" si="9"/>
        <v>0.89999899999999999</v>
      </c>
    </row>
    <row r="360" spans="1:7" s="6" customFormat="1" x14ac:dyDescent="0.2">
      <c r="A360" s="33" t="s">
        <v>64</v>
      </c>
      <c r="B360" s="7" t="s">
        <v>177</v>
      </c>
      <c r="C360" s="72"/>
      <c r="D360" s="88">
        <f>SUM(D361)</f>
        <v>53980</v>
      </c>
      <c r="E360" s="139">
        <f>SUM(E361)</f>
        <v>51739.19</v>
      </c>
      <c r="F360" s="163">
        <f t="shared" si="11"/>
        <v>2240.8099999999977</v>
      </c>
      <c r="G360" s="179">
        <f t="shared" si="9"/>
        <v>0.95848814375694702</v>
      </c>
    </row>
    <row r="361" spans="1:7" s="6" customFormat="1" x14ac:dyDescent="0.2">
      <c r="A361" s="33"/>
      <c r="B361" s="7">
        <v>55</v>
      </c>
      <c r="C361" s="50" t="s">
        <v>24</v>
      </c>
      <c r="D361" s="88">
        <f>SUM(D362)</f>
        <v>53980</v>
      </c>
      <c r="E361" s="139">
        <f>SUM(E362)</f>
        <v>51739.19</v>
      </c>
      <c r="F361" s="163">
        <f t="shared" si="11"/>
        <v>2240.8099999999977</v>
      </c>
      <c r="G361" s="179">
        <f t="shared" si="9"/>
        <v>0.95848814375694702</v>
      </c>
    </row>
    <row r="362" spans="1:7" s="8" customFormat="1" x14ac:dyDescent="0.2">
      <c r="A362" s="45"/>
      <c r="B362" s="5">
        <v>5512</v>
      </c>
      <c r="C362" s="49" t="s">
        <v>30</v>
      </c>
      <c r="D362" s="87">
        <v>53980</v>
      </c>
      <c r="E362" s="124">
        <v>51739.19</v>
      </c>
      <c r="F362" s="168">
        <f t="shared" si="11"/>
        <v>2240.8099999999977</v>
      </c>
      <c r="G362" s="165">
        <f t="shared" si="9"/>
        <v>0.95848814375694702</v>
      </c>
    </row>
    <row r="363" spans="1:7" s="8" customFormat="1" x14ac:dyDescent="0.2">
      <c r="A363" s="33" t="s">
        <v>65</v>
      </c>
      <c r="B363" s="7" t="s">
        <v>440</v>
      </c>
      <c r="C363" s="150"/>
      <c r="D363" s="88">
        <f>SUM(D364+D374+D382)</f>
        <v>40045</v>
      </c>
      <c r="E363" s="139">
        <f>SUM(E364+E374+E382)</f>
        <v>37620.479999999996</v>
      </c>
      <c r="F363" s="163">
        <f t="shared" si="11"/>
        <v>2424.5200000000041</v>
      </c>
      <c r="G363" s="179">
        <f t="shared" si="9"/>
        <v>0.93945511299787732</v>
      </c>
    </row>
    <row r="364" spans="1:7" s="6" customFormat="1" x14ac:dyDescent="0.2">
      <c r="A364" s="33" t="s">
        <v>65</v>
      </c>
      <c r="B364" s="7" t="s">
        <v>193</v>
      </c>
      <c r="C364" s="72"/>
      <c r="D364" s="88">
        <f>SUM(D365+D369)</f>
        <v>13548</v>
      </c>
      <c r="E364" s="139">
        <f>SUM(E365+E369)</f>
        <v>13265.179999999998</v>
      </c>
      <c r="F364" s="163">
        <f t="shared" si="11"/>
        <v>282.82000000000153</v>
      </c>
      <c r="G364" s="179">
        <f t="shared" si="9"/>
        <v>0.97912459403601992</v>
      </c>
    </row>
    <row r="365" spans="1:7" s="6" customFormat="1" x14ac:dyDescent="0.2">
      <c r="A365" s="33"/>
      <c r="B365" s="7">
        <v>50</v>
      </c>
      <c r="C365" s="50" t="s">
        <v>23</v>
      </c>
      <c r="D365" s="88">
        <f>SUM(D366+D368)</f>
        <v>11867</v>
      </c>
      <c r="E365" s="139">
        <f>SUM(E366+E368)</f>
        <v>11776.619999999999</v>
      </c>
      <c r="F365" s="163">
        <f>SUM(D365-E365)</f>
        <v>90.380000000001019</v>
      </c>
      <c r="G365" s="179">
        <f t="shared" si="9"/>
        <v>0.99238392179994939</v>
      </c>
    </row>
    <row r="366" spans="1:7" s="6" customFormat="1" x14ac:dyDescent="0.2">
      <c r="A366" s="33"/>
      <c r="B366" s="5">
        <v>500</v>
      </c>
      <c r="C366" s="49" t="s">
        <v>228</v>
      </c>
      <c r="D366" s="87">
        <f>SUM(D367)</f>
        <v>8856</v>
      </c>
      <c r="E366" s="149">
        <f>SUM(E367)</f>
        <v>8789.3799999999992</v>
      </c>
      <c r="F366" s="168">
        <f t="shared" si="11"/>
        <v>66.6200000000008</v>
      </c>
      <c r="G366" s="165">
        <f t="shared" si="9"/>
        <v>0.99247741644083098</v>
      </c>
    </row>
    <row r="367" spans="1:7" s="6" customFormat="1" x14ac:dyDescent="0.2">
      <c r="A367" s="33"/>
      <c r="B367" s="5">
        <v>5002</v>
      </c>
      <c r="C367" s="49" t="s">
        <v>236</v>
      </c>
      <c r="D367" s="87">
        <v>8856</v>
      </c>
      <c r="E367" s="124">
        <v>8789.3799999999992</v>
      </c>
      <c r="F367" s="168">
        <f t="shared" si="11"/>
        <v>66.6200000000008</v>
      </c>
      <c r="G367" s="165">
        <f t="shared" si="9"/>
        <v>0.99247741644083098</v>
      </c>
    </row>
    <row r="368" spans="1:7" s="6" customFormat="1" x14ac:dyDescent="0.2">
      <c r="A368" s="33"/>
      <c r="B368" s="5">
        <v>506</v>
      </c>
      <c r="C368" s="49" t="s">
        <v>229</v>
      </c>
      <c r="D368" s="87">
        <v>3011</v>
      </c>
      <c r="E368" s="124">
        <v>2987.24</v>
      </c>
      <c r="F368" s="168">
        <f t="shared" si="11"/>
        <v>23.760000000000218</v>
      </c>
      <c r="G368" s="165">
        <f t="shared" si="9"/>
        <v>0.99210893390900023</v>
      </c>
    </row>
    <row r="369" spans="1:7" s="6" customFormat="1" x14ac:dyDescent="0.2">
      <c r="A369" s="33"/>
      <c r="B369" s="7">
        <v>55</v>
      </c>
      <c r="C369" s="50" t="s">
        <v>24</v>
      </c>
      <c r="D369" s="88">
        <f>SUM(D370:D373)</f>
        <v>1681</v>
      </c>
      <c r="E369" s="139">
        <f>SUM(E370:E373)</f>
        <v>1488.56</v>
      </c>
      <c r="F369" s="163">
        <f>SUM(D369-E369)</f>
        <v>192.44000000000005</v>
      </c>
      <c r="G369" s="179">
        <f t="shared" si="9"/>
        <v>0.88552052349791788</v>
      </c>
    </row>
    <row r="370" spans="1:7" s="6" customFormat="1" x14ac:dyDescent="0.2">
      <c r="A370" s="33"/>
      <c r="B370" s="5">
        <v>5500</v>
      </c>
      <c r="C370" s="49" t="s">
        <v>25</v>
      </c>
      <c r="D370" s="87">
        <v>160</v>
      </c>
      <c r="E370" s="124">
        <v>113.09</v>
      </c>
      <c r="F370" s="168">
        <f t="shared" si="11"/>
        <v>46.91</v>
      </c>
      <c r="G370" s="165">
        <f t="shared" si="9"/>
        <v>0.70681250000000007</v>
      </c>
    </row>
    <row r="371" spans="1:7" s="6" customFormat="1" x14ac:dyDescent="0.2">
      <c r="A371" s="33"/>
      <c r="B371" s="5">
        <v>5511</v>
      </c>
      <c r="C371" s="49" t="s">
        <v>230</v>
      </c>
      <c r="D371" s="87">
        <v>1101</v>
      </c>
      <c r="E371" s="124">
        <v>1375.47</v>
      </c>
      <c r="F371" s="168">
        <f t="shared" si="11"/>
        <v>-274.47000000000003</v>
      </c>
      <c r="G371" s="165">
        <f t="shared" si="9"/>
        <v>1.2492915531335149</v>
      </c>
    </row>
    <row r="372" spans="1:7" s="6" customFormat="1" x14ac:dyDescent="0.2">
      <c r="A372" s="33"/>
      <c r="B372" s="5">
        <v>5515</v>
      </c>
      <c r="C372" s="49" t="s">
        <v>29</v>
      </c>
      <c r="D372" s="87">
        <v>320</v>
      </c>
      <c r="E372" s="124">
        <v>0</v>
      </c>
      <c r="F372" s="168">
        <f t="shared" si="11"/>
        <v>320</v>
      </c>
      <c r="G372" s="165">
        <f t="shared" si="9"/>
        <v>0</v>
      </c>
    </row>
    <row r="373" spans="1:7" s="6" customFormat="1" x14ac:dyDescent="0.2">
      <c r="A373" s="33"/>
      <c r="B373" s="5">
        <v>5532</v>
      </c>
      <c r="C373" s="49" t="s">
        <v>93</v>
      </c>
      <c r="D373" s="87">
        <v>100</v>
      </c>
      <c r="E373" s="124">
        <v>0</v>
      </c>
      <c r="F373" s="168">
        <f t="shared" si="11"/>
        <v>100</v>
      </c>
      <c r="G373" s="165">
        <f t="shared" si="9"/>
        <v>0</v>
      </c>
    </row>
    <row r="374" spans="1:7" x14ac:dyDescent="0.2">
      <c r="A374" s="33" t="s">
        <v>65</v>
      </c>
      <c r="B374" s="7" t="s">
        <v>194</v>
      </c>
      <c r="C374" s="73"/>
      <c r="D374" s="88">
        <f>SUM(D375+D379)</f>
        <v>17347</v>
      </c>
      <c r="E374" s="139">
        <f>SUM(E375+E379)</f>
        <v>15560.95</v>
      </c>
      <c r="F374" s="163">
        <f>SUM(D374-E374)</f>
        <v>1786.0499999999993</v>
      </c>
      <c r="G374" s="179">
        <f t="shared" si="9"/>
        <v>0.89703983397705656</v>
      </c>
    </row>
    <row r="375" spans="1:7" ht="25.5" x14ac:dyDescent="0.2">
      <c r="A375" s="210" t="s">
        <v>530</v>
      </c>
      <c r="B375" s="7">
        <v>50</v>
      </c>
      <c r="C375" s="50" t="s">
        <v>23</v>
      </c>
      <c r="D375" s="88">
        <f>SUM(D376+D378)</f>
        <v>11661</v>
      </c>
      <c r="E375" s="139">
        <f>SUM(E376+E378)</f>
        <v>11360.75</v>
      </c>
      <c r="F375" s="163">
        <f>SUM(D375-E375)</f>
        <v>300.25</v>
      </c>
      <c r="G375" s="179">
        <f t="shared" si="9"/>
        <v>0.97425177943572594</v>
      </c>
    </row>
    <row r="376" spans="1:7" x14ac:dyDescent="0.2">
      <c r="A376" s="35"/>
      <c r="B376" s="5">
        <v>500</v>
      </c>
      <c r="C376" s="49" t="s">
        <v>228</v>
      </c>
      <c r="D376" s="87">
        <f>SUM(D377)</f>
        <v>8478</v>
      </c>
      <c r="E376" s="149">
        <f>SUM(E377)</f>
        <v>8478.16</v>
      </c>
      <c r="F376" s="168">
        <f>SUM(D376-E376)</f>
        <v>-0.15999999999985448</v>
      </c>
      <c r="G376" s="165">
        <f t="shared" si="9"/>
        <v>1.0000188723755603</v>
      </c>
    </row>
    <row r="377" spans="1:7" x14ac:dyDescent="0.2">
      <c r="A377" s="35" t="s">
        <v>555</v>
      </c>
      <c r="B377" s="5">
        <v>5005</v>
      </c>
      <c r="C377" s="49" t="s">
        <v>282</v>
      </c>
      <c r="D377" s="87">
        <v>8478</v>
      </c>
      <c r="E377" s="149">
        <v>8478.16</v>
      </c>
      <c r="F377" s="168">
        <f>SUM(D377-E377)</f>
        <v>-0.15999999999985448</v>
      </c>
      <c r="G377" s="165">
        <f t="shared" si="9"/>
        <v>1.0000188723755603</v>
      </c>
    </row>
    <row r="378" spans="1:7" x14ac:dyDescent="0.2">
      <c r="A378" s="35" t="s">
        <v>556</v>
      </c>
      <c r="B378" s="5">
        <v>506</v>
      </c>
      <c r="C378" s="49" t="s">
        <v>229</v>
      </c>
      <c r="D378" s="87">
        <v>3183</v>
      </c>
      <c r="E378" s="149">
        <v>2882.59</v>
      </c>
      <c r="F378" s="168">
        <f>SUM(D378-E378)</f>
        <v>300.40999999999985</v>
      </c>
      <c r="G378" s="165">
        <f t="shared" si="9"/>
        <v>0.90562048382029536</v>
      </c>
    </row>
    <row r="379" spans="1:7" s="6" customFormat="1" x14ac:dyDescent="0.2">
      <c r="A379" s="33"/>
      <c r="B379" s="7">
        <v>55</v>
      </c>
      <c r="C379" s="50" t="s">
        <v>24</v>
      </c>
      <c r="D379" s="88">
        <f>SUM(D380:D381)</f>
        <v>5686</v>
      </c>
      <c r="E379" s="139">
        <f>SUM(E380:E381)</f>
        <v>4200.2000000000007</v>
      </c>
      <c r="F379" s="163">
        <f t="shared" si="11"/>
        <v>1485.7999999999993</v>
      </c>
      <c r="G379" s="179">
        <f t="shared" si="9"/>
        <v>0.7386915230390434</v>
      </c>
    </row>
    <row r="380" spans="1:7" s="6" customFormat="1" x14ac:dyDescent="0.2">
      <c r="A380" s="33"/>
      <c r="B380" s="5">
        <v>5512</v>
      </c>
      <c r="C380" s="49" t="s">
        <v>30</v>
      </c>
      <c r="D380" s="87">
        <v>3500</v>
      </c>
      <c r="E380" s="124">
        <v>2013.9</v>
      </c>
      <c r="F380" s="168">
        <f t="shared" si="11"/>
        <v>1486.1</v>
      </c>
      <c r="G380" s="165">
        <f t="shared" si="9"/>
        <v>0.57540000000000002</v>
      </c>
    </row>
    <row r="381" spans="1:7" s="6" customFormat="1" x14ac:dyDescent="0.2">
      <c r="A381" s="33"/>
      <c r="B381" s="5">
        <v>5540</v>
      </c>
      <c r="C381" s="49" t="s">
        <v>478</v>
      </c>
      <c r="D381" s="87">
        <v>2186</v>
      </c>
      <c r="E381" s="124">
        <v>2186.3000000000002</v>
      </c>
      <c r="F381" s="168">
        <f t="shared" si="11"/>
        <v>-0.3000000000001819</v>
      </c>
      <c r="G381" s="165">
        <f t="shared" si="9"/>
        <v>1.0001372369624886</v>
      </c>
    </row>
    <row r="382" spans="1:7" x14ac:dyDescent="0.2">
      <c r="A382" s="33" t="s">
        <v>65</v>
      </c>
      <c r="B382" s="7" t="s">
        <v>195</v>
      </c>
      <c r="C382" s="73"/>
      <c r="D382" s="88">
        <f>SUM(D383)</f>
        <v>9150</v>
      </c>
      <c r="E382" s="139">
        <f>SUM(E383)</f>
        <v>8794.35</v>
      </c>
      <c r="F382" s="163">
        <f t="shared" si="11"/>
        <v>355.64999999999964</v>
      </c>
      <c r="G382" s="179">
        <f t="shared" ref="G382:G452" si="12">SUM(E382/D382)</f>
        <v>0.96113114754098361</v>
      </c>
    </row>
    <row r="383" spans="1:7" s="6" customFormat="1" x14ac:dyDescent="0.2">
      <c r="A383" s="33"/>
      <c r="B383" s="7">
        <v>55</v>
      </c>
      <c r="C383" s="50" t="s">
        <v>24</v>
      </c>
      <c r="D383" s="88">
        <f>SUM(D384:D386)</f>
        <v>9150</v>
      </c>
      <c r="E383" s="139">
        <f>SUM(E384:E386)</f>
        <v>8794.35</v>
      </c>
      <c r="F383" s="163">
        <f t="shared" si="11"/>
        <v>355.64999999999964</v>
      </c>
      <c r="G383" s="179">
        <f t="shared" si="12"/>
        <v>0.96113114754098361</v>
      </c>
    </row>
    <row r="384" spans="1:7" s="6" customFormat="1" x14ac:dyDescent="0.2">
      <c r="A384" s="33"/>
      <c r="B384" s="5">
        <v>5511</v>
      </c>
      <c r="C384" s="49" t="s">
        <v>230</v>
      </c>
      <c r="D384" s="87">
        <v>8774</v>
      </c>
      <c r="E384" s="149">
        <v>8536.9500000000007</v>
      </c>
      <c r="F384" s="168">
        <f t="shared" si="11"/>
        <v>237.04999999999927</v>
      </c>
      <c r="G384" s="165">
        <f t="shared" si="12"/>
        <v>0.97298267608844324</v>
      </c>
    </row>
    <row r="385" spans="1:7" s="6" customFormat="1" x14ac:dyDescent="0.2">
      <c r="A385" s="33"/>
      <c r="B385" s="5">
        <v>5515</v>
      </c>
      <c r="C385" s="49" t="s">
        <v>29</v>
      </c>
      <c r="D385" s="87">
        <v>276</v>
      </c>
      <c r="E385" s="124">
        <v>225</v>
      </c>
      <c r="F385" s="168">
        <f t="shared" si="11"/>
        <v>51</v>
      </c>
      <c r="G385" s="165">
        <f t="shared" si="12"/>
        <v>0.81521739130434778</v>
      </c>
    </row>
    <row r="386" spans="1:7" s="6" customFormat="1" ht="13.5" thickBot="1" x14ac:dyDescent="0.25">
      <c r="A386" s="33"/>
      <c r="B386" s="5">
        <v>5539</v>
      </c>
      <c r="C386" s="49" t="s">
        <v>257</v>
      </c>
      <c r="D386" s="87">
        <v>100</v>
      </c>
      <c r="E386" s="124">
        <v>32.4</v>
      </c>
      <c r="F386" s="168">
        <f t="shared" si="11"/>
        <v>67.599999999999994</v>
      </c>
      <c r="G386" s="165">
        <f t="shared" si="12"/>
        <v>0.32400000000000001</v>
      </c>
    </row>
    <row r="387" spans="1:7" ht="13.5" thickBot="1" x14ac:dyDescent="0.25">
      <c r="A387" s="44" t="s">
        <v>67</v>
      </c>
      <c r="B387" s="4" t="s">
        <v>178</v>
      </c>
      <c r="C387" s="183"/>
      <c r="D387" s="112">
        <f>SUM(D388+D390)</f>
        <v>6113</v>
      </c>
      <c r="E387" s="138">
        <f>SUM(E388+E390)</f>
        <v>5081.84</v>
      </c>
      <c r="F387" s="177">
        <f t="shared" ref="F387:F456" si="13">SUM(D387-E387)</f>
        <v>1031.1599999999999</v>
      </c>
      <c r="G387" s="175">
        <f t="shared" si="12"/>
        <v>0.83131686569605756</v>
      </c>
    </row>
    <row r="388" spans="1:7" s="6" customFormat="1" x14ac:dyDescent="0.2">
      <c r="A388" s="33" t="s">
        <v>68</v>
      </c>
      <c r="B388" s="7" t="s">
        <v>284</v>
      </c>
      <c r="C388" s="72"/>
      <c r="D388" s="88">
        <f>SUM(D389)</f>
        <v>5813</v>
      </c>
      <c r="E388" s="139">
        <f>SUM(E389)</f>
        <v>5081.84</v>
      </c>
      <c r="F388" s="163">
        <f t="shared" si="13"/>
        <v>731.15999999999985</v>
      </c>
      <c r="G388" s="179">
        <f t="shared" si="12"/>
        <v>0.87421985205573716</v>
      </c>
    </row>
    <row r="389" spans="1:7" s="6" customFormat="1" x14ac:dyDescent="0.2">
      <c r="A389" s="33"/>
      <c r="B389" s="21">
        <v>4500</v>
      </c>
      <c r="C389" s="52" t="s">
        <v>152</v>
      </c>
      <c r="D389" s="88">
        <v>5813</v>
      </c>
      <c r="E389" s="126">
        <v>5081.84</v>
      </c>
      <c r="F389" s="163">
        <f t="shared" si="13"/>
        <v>731.15999999999985</v>
      </c>
      <c r="G389" s="179">
        <f t="shared" si="12"/>
        <v>0.87421985205573716</v>
      </c>
    </row>
    <row r="390" spans="1:7" s="8" customFormat="1" x14ac:dyDescent="0.2">
      <c r="A390" s="33" t="s">
        <v>92</v>
      </c>
      <c r="B390" s="7" t="s">
        <v>196</v>
      </c>
      <c r="C390" s="72"/>
      <c r="D390" s="88">
        <f>SUM(D391)</f>
        <v>300</v>
      </c>
      <c r="E390" s="139">
        <f>SUM(E391)</f>
        <v>0</v>
      </c>
      <c r="F390" s="163">
        <f t="shared" si="13"/>
        <v>300</v>
      </c>
      <c r="G390" s="179">
        <f t="shared" si="12"/>
        <v>0</v>
      </c>
    </row>
    <row r="391" spans="1:7" s="6" customFormat="1" x14ac:dyDescent="0.2">
      <c r="A391" s="33"/>
      <c r="B391" s="7">
        <v>55</v>
      </c>
      <c r="C391" s="50" t="s">
        <v>24</v>
      </c>
      <c r="D391" s="88">
        <f>SUM(D392)</f>
        <v>300</v>
      </c>
      <c r="E391" s="139">
        <f>SUM(E392)</f>
        <v>0</v>
      </c>
      <c r="F391" s="163">
        <f t="shared" si="13"/>
        <v>300</v>
      </c>
      <c r="G391" s="179">
        <f t="shared" si="12"/>
        <v>0</v>
      </c>
    </row>
    <row r="392" spans="1:7" ht="13.5" thickBot="1" x14ac:dyDescent="0.25">
      <c r="A392" s="35"/>
      <c r="B392" s="5">
        <v>5526</v>
      </c>
      <c r="C392" s="49" t="s">
        <v>8</v>
      </c>
      <c r="D392" s="87">
        <v>300</v>
      </c>
      <c r="E392" s="124">
        <v>0</v>
      </c>
      <c r="F392" s="168">
        <f t="shared" si="13"/>
        <v>300</v>
      </c>
      <c r="G392" s="165">
        <f t="shared" si="12"/>
        <v>0</v>
      </c>
    </row>
    <row r="393" spans="1:7" ht="13.5" thickBot="1" x14ac:dyDescent="0.25">
      <c r="A393" s="44" t="s">
        <v>69</v>
      </c>
      <c r="B393" s="4" t="s">
        <v>179</v>
      </c>
      <c r="C393" s="183"/>
      <c r="D393" s="112">
        <f>SUM(D394+D432+D447+D468+D512+D526+D579+D602+D697+D720+D748+D767)</f>
        <v>1259520</v>
      </c>
      <c r="E393" s="138">
        <f>SUM(E394+E432+E447+E468+E512+E526+E579+E602+E697+E720+E748+E767)</f>
        <v>1155502.9699999997</v>
      </c>
      <c r="F393" s="177">
        <f t="shared" si="13"/>
        <v>104017.03000000026</v>
      </c>
      <c r="G393" s="175">
        <f t="shared" si="12"/>
        <v>0.91741534076473552</v>
      </c>
    </row>
    <row r="394" spans="1:7" x14ac:dyDescent="0.2">
      <c r="A394" s="193" t="s">
        <v>70</v>
      </c>
      <c r="B394" s="194" t="s">
        <v>441</v>
      </c>
      <c r="C394" s="195"/>
      <c r="D394" s="151">
        <f>SUM(D395+D413+D421+D429)</f>
        <v>269070</v>
      </c>
      <c r="E394" s="198">
        <f>SUM(E395+E413+E421+E429)</f>
        <v>253304.87000000002</v>
      </c>
      <c r="F394" s="163">
        <f t="shared" si="13"/>
        <v>15765.129999999976</v>
      </c>
      <c r="G394" s="179">
        <f t="shared" si="12"/>
        <v>0.941408815549857</v>
      </c>
    </row>
    <row r="395" spans="1:7" s="6" customFormat="1" x14ac:dyDescent="0.2">
      <c r="A395" s="33" t="s">
        <v>70</v>
      </c>
      <c r="B395" s="7" t="s">
        <v>251</v>
      </c>
      <c r="C395" s="72"/>
      <c r="D395" s="114">
        <f>SUM(D396+D400+D408+D410)</f>
        <v>201932</v>
      </c>
      <c r="E395" s="187">
        <f>SUM(E396+E400+E408+E410)</f>
        <v>186331.87000000002</v>
      </c>
      <c r="F395" s="163">
        <f t="shared" si="13"/>
        <v>15600.129999999976</v>
      </c>
      <c r="G395" s="179">
        <f t="shared" si="12"/>
        <v>0.92274562724085352</v>
      </c>
    </row>
    <row r="396" spans="1:7" s="6" customFormat="1" x14ac:dyDescent="0.2">
      <c r="A396" s="33"/>
      <c r="B396" s="7">
        <v>50</v>
      </c>
      <c r="C396" s="50" t="s">
        <v>23</v>
      </c>
      <c r="D396" s="114">
        <f>SUM(D397+D399)</f>
        <v>67295</v>
      </c>
      <c r="E396" s="139">
        <f>SUM(E397+E399)</f>
        <v>65735.540000000008</v>
      </c>
      <c r="F396" s="163">
        <f t="shared" si="13"/>
        <v>1559.4599999999919</v>
      </c>
      <c r="G396" s="179">
        <f t="shared" si="12"/>
        <v>0.97682651014191257</v>
      </c>
    </row>
    <row r="397" spans="1:7" s="6" customFormat="1" x14ac:dyDescent="0.2">
      <c r="A397" s="33"/>
      <c r="B397" s="5">
        <v>500</v>
      </c>
      <c r="C397" s="49" t="s">
        <v>228</v>
      </c>
      <c r="D397" s="113">
        <f>SUM(D398)</f>
        <v>50220</v>
      </c>
      <c r="E397" s="186">
        <f>SUM(E398)</f>
        <v>49117.04</v>
      </c>
      <c r="F397" s="168">
        <f t="shared" si="13"/>
        <v>1102.9599999999991</v>
      </c>
      <c r="G397" s="165">
        <f t="shared" si="12"/>
        <v>0.97803743528474718</v>
      </c>
    </row>
    <row r="398" spans="1:7" s="6" customFormat="1" x14ac:dyDescent="0.2">
      <c r="A398" s="33"/>
      <c r="B398" s="5">
        <v>5002</v>
      </c>
      <c r="C398" s="49" t="s">
        <v>236</v>
      </c>
      <c r="D398" s="113">
        <v>50220</v>
      </c>
      <c r="E398" s="124">
        <v>49117.04</v>
      </c>
      <c r="F398" s="168">
        <f t="shared" si="13"/>
        <v>1102.9599999999991</v>
      </c>
      <c r="G398" s="165">
        <f t="shared" si="12"/>
        <v>0.97803743528474718</v>
      </c>
    </row>
    <row r="399" spans="1:7" s="6" customFormat="1" x14ac:dyDescent="0.2">
      <c r="A399" s="33"/>
      <c r="B399" s="5">
        <v>506</v>
      </c>
      <c r="C399" s="49" t="s">
        <v>229</v>
      </c>
      <c r="D399" s="113">
        <v>17075</v>
      </c>
      <c r="E399" s="124">
        <v>16618.5</v>
      </c>
      <c r="F399" s="168">
        <f t="shared" si="13"/>
        <v>456.5</v>
      </c>
      <c r="G399" s="165">
        <f t="shared" si="12"/>
        <v>0.97326500732064425</v>
      </c>
    </row>
    <row r="400" spans="1:7" s="6" customFormat="1" x14ac:dyDescent="0.2">
      <c r="A400" s="33"/>
      <c r="B400" s="7">
        <v>55</v>
      </c>
      <c r="C400" s="50" t="s">
        <v>24</v>
      </c>
      <c r="D400" s="114">
        <f>SUM(D401:D407)</f>
        <v>124637</v>
      </c>
      <c r="E400" s="139">
        <f>SUM(E401:E407)</f>
        <v>116005.65999999999</v>
      </c>
      <c r="F400" s="163">
        <f t="shared" si="13"/>
        <v>8631.3400000000111</v>
      </c>
      <c r="G400" s="179">
        <f t="shared" si="12"/>
        <v>0.93074817269350185</v>
      </c>
    </row>
    <row r="401" spans="1:7" s="6" customFormat="1" x14ac:dyDescent="0.2">
      <c r="A401" s="33"/>
      <c r="B401" s="5">
        <v>5500</v>
      </c>
      <c r="C401" s="49" t="s">
        <v>25</v>
      </c>
      <c r="D401" s="113">
        <v>1085</v>
      </c>
      <c r="E401" s="124">
        <v>1016.59</v>
      </c>
      <c r="F401" s="168">
        <f t="shared" si="13"/>
        <v>68.409999999999968</v>
      </c>
      <c r="G401" s="165">
        <f t="shared" si="12"/>
        <v>0.93694930875576043</v>
      </c>
    </row>
    <row r="402" spans="1:7" s="6" customFormat="1" x14ac:dyDescent="0.2">
      <c r="A402" s="33"/>
      <c r="B402" s="5">
        <v>5504</v>
      </c>
      <c r="C402" s="49" t="s">
        <v>27</v>
      </c>
      <c r="D402" s="113">
        <v>650</v>
      </c>
      <c r="E402" s="124">
        <v>493.36</v>
      </c>
      <c r="F402" s="168">
        <f t="shared" si="13"/>
        <v>156.63999999999999</v>
      </c>
      <c r="G402" s="165">
        <f t="shared" si="12"/>
        <v>0.75901538461538465</v>
      </c>
    </row>
    <row r="403" spans="1:7" s="6" customFormat="1" x14ac:dyDescent="0.2">
      <c r="A403" s="33"/>
      <c r="B403" s="5">
        <v>5511</v>
      </c>
      <c r="C403" s="49" t="s">
        <v>230</v>
      </c>
      <c r="D403" s="113">
        <v>115349</v>
      </c>
      <c r="E403" s="124">
        <v>108078.81</v>
      </c>
      <c r="F403" s="168">
        <f t="shared" si="13"/>
        <v>7270.1900000000023</v>
      </c>
      <c r="G403" s="165">
        <f t="shared" si="12"/>
        <v>0.93697223209564018</v>
      </c>
    </row>
    <row r="404" spans="1:7" s="6" customFormat="1" x14ac:dyDescent="0.2">
      <c r="A404" s="33"/>
      <c r="B404" s="5">
        <v>5513</v>
      </c>
      <c r="C404" s="49" t="s">
        <v>28</v>
      </c>
      <c r="D404" s="113">
        <v>3104</v>
      </c>
      <c r="E404" s="124">
        <v>3020</v>
      </c>
      <c r="F404" s="168">
        <f t="shared" si="13"/>
        <v>84</v>
      </c>
      <c r="G404" s="165">
        <f t="shared" si="12"/>
        <v>0.97293814432989689</v>
      </c>
    </row>
    <row r="405" spans="1:7" s="6" customFormat="1" x14ac:dyDescent="0.2">
      <c r="A405" s="33"/>
      <c r="B405" s="5">
        <v>5514</v>
      </c>
      <c r="C405" s="49" t="s">
        <v>231</v>
      </c>
      <c r="D405" s="113">
        <v>350</v>
      </c>
      <c r="E405" s="124">
        <v>215.68</v>
      </c>
      <c r="F405" s="168">
        <f t="shared" si="13"/>
        <v>134.32</v>
      </c>
      <c r="G405" s="165">
        <f t="shared" si="12"/>
        <v>0.61622857142857146</v>
      </c>
    </row>
    <row r="406" spans="1:7" s="6" customFormat="1" x14ac:dyDescent="0.2">
      <c r="A406" s="33"/>
      <c r="B406" s="5">
        <v>5515</v>
      </c>
      <c r="C406" s="49" t="s">
        <v>29</v>
      </c>
      <c r="D406" s="113">
        <v>3631</v>
      </c>
      <c r="E406" s="124">
        <v>2759.94</v>
      </c>
      <c r="F406" s="168">
        <f t="shared" si="13"/>
        <v>871.06</v>
      </c>
      <c r="G406" s="165">
        <f t="shared" si="12"/>
        <v>0.7601046543651887</v>
      </c>
    </row>
    <row r="407" spans="1:7" s="6" customFormat="1" x14ac:dyDescent="0.2">
      <c r="A407" s="33"/>
      <c r="B407" s="5">
        <v>5522</v>
      </c>
      <c r="C407" s="49" t="s">
        <v>95</v>
      </c>
      <c r="D407" s="113">
        <v>468</v>
      </c>
      <c r="E407" s="124">
        <v>421.28</v>
      </c>
      <c r="F407" s="168">
        <f t="shared" si="13"/>
        <v>46.720000000000027</v>
      </c>
      <c r="G407" s="165">
        <f t="shared" si="12"/>
        <v>0.90017094017094013</v>
      </c>
    </row>
    <row r="408" spans="1:7" s="6" customFormat="1" x14ac:dyDescent="0.2">
      <c r="A408" s="33"/>
      <c r="B408" s="22">
        <v>60</v>
      </c>
      <c r="C408" s="51" t="s">
        <v>90</v>
      </c>
      <c r="D408" s="114">
        <f>SUM(D409)</f>
        <v>0</v>
      </c>
      <c r="E408" s="126">
        <f>SUM(E409)</f>
        <v>0.67</v>
      </c>
      <c r="F408" s="163">
        <f t="shared" si="13"/>
        <v>-0.67</v>
      </c>
      <c r="G408" s="165"/>
    </row>
    <row r="409" spans="1:7" s="6" customFormat="1" x14ac:dyDescent="0.2">
      <c r="A409" s="33"/>
      <c r="B409" s="20">
        <v>608</v>
      </c>
      <c r="C409" s="54" t="s">
        <v>154</v>
      </c>
      <c r="D409" s="113">
        <v>0</v>
      </c>
      <c r="E409" s="124">
        <v>0.67</v>
      </c>
      <c r="F409" s="168">
        <f t="shared" si="13"/>
        <v>-0.67</v>
      </c>
      <c r="G409" s="165"/>
    </row>
    <row r="410" spans="1:7" s="6" customFormat="1" x14ac:dyDescent="0.2">
      <c r="A410" s="33"/>
      <c r="B410" s="7">
        <v>15</v>
      </c>
      <c r="C410" s="50" t="s">
        <v>283</v>
      </c>
      <c r="D410" s="114">
        <f>SUM(D411)</f>
        <v>10000</v>
      </c>
      <c r="E410" s="139">
        <f>SUM(E411)</f>
        <v>4590</v>
      </c>
      <c r="F410" s="163">
        <f t="shared" si="13"/>
        <v>5410</v>
      </c>
      <c r="G410" s="179">
        <f t="shared" si="12"/>
        <v>0.45900000000000002</v>
      </c>
    </row>
    <row r="411" spans="1:7" s="6" customFormat="1" x14ac:dyDescent="0.2">
      <c r="A411" s="33"/>
      <c r="B411" s="5">
        <v>1551</v>
      </c>
      <c r="C411" s="49" t="s">
        <v>255</v>
      </c>
      <c r="D411" s="113">
        <f>SUM(D412)</f>
        <v>10000</v>
      </c>
      <c r="E411" s="149">
        <f>SUM(E412)</f>
        <v>4590</v>
      </c>
      <c r="F411" s="168">
        <f t="shared" si="13"/>
        <v>5410</v>
      </c>
      <c r="G411" s="165">
        <f t="shared" si="12"/>
        <v>0.45900000000000002</v>
      </c>
    </row>
    <row r="412" spans="1:7" s="6" customFormat="1" ht="38.25" x14ac:dyDescent="0.2">
      <c r="A412" s="33"/>
      <c r="B412" s="5"/>
      <c r="C412" s="65" t="s">
        <v>333</v>
      </c>
      <c r="D412" s="113">
        <v>10000</v>
      </c>
      <c r="E412" s="124">
        <v>4590</v>
      </c>
      <c r="F412" s="168">
        <f t="shared" si="13"/>
        <v>5410</v>
      </c>
      <c r="G412" s="165">
        <f t="shared" si="12"/>
        <v>0.45900000000000002</v>
      </c>
    </row>
    <row r="413" spans="1:7" x14ac:dyDescent="0.2">
      <c r="A413" s="33" t="s">
        <v>70</v>
      </c>
      <c r="B413" s="7" t="s">
        <v>197</v>
      </c>
      <c r="C413" s="72"/>
      <c r="D413" s="115">
        <f>SUM(D414)</f>
        <v>66069</v>
      </c>
      <c r="E413" s="159">
        <f>SUM(E414)</f>
        <v>66069</v>
      </c>
      <c r="F413" s="163">
        <f t="shared" si="13"/>
        <v>0</v>
      </c>
      <c r="G413" s="179">
        <f t="shared" si="12"/>
        <v>1</v>
      </c>
    </row>
    <row r="414" spans="1:7" s="6" customFormat="1" x14ac:dyDescent="0.2">
      <c r="A414" s="33"/>
      <c r="B414" s="21">
        <v>4500</v>
      </c>
      <c r="C414" s="52" t="s">
        <v>152</v>
      </c>
      <c r="D414" s="115">
        <f>SUM(D415:D420)</f>
        <v>66069</v>
      </c>
      <c r="E414" s="159">
        <f>SUM(E415:E420)</f>
        <v>66069</v>
      </c>
      <c r="F414" s="163">
        <f t="shared" si="13"/>
        <v>0</v>
      </c>
      <c r="G414" s="179">
        <f t="shared" si="12"/>
        <v>1</v>
      </c>
    </row>
    <row r="415" spans="1:7" x14ac:dyDescent="0.2">
      <c r="A415" s="35"/>
      <c r="B415" s="19"/>
      <c r="C415" s="53" t="s">
        <v>318</v>
      </c>
      <c r="D415" s="118">
        <v>52998.5</v>
      </c>
      <c r="E415" s="124">
        <v>52998.5</v>
      </c>
      <c r="F415" s="168">
        <f t="shared" si="13"/>
        <v>0</v>
      </c>
      <c r="G415" s="165">
        <f t="shared" si="12"/>
        <v>1</v>
      </c>
    </row>
    <row r="416" spans="1:7" x14ac:dyDescent="0.2">
      <c r="A416" s="35"/>
      <c r="B416" s="19"/>
      <c r="C416" s="53" t="s">
        <v>245</v>
      </c>
      <c r="D416" s="117">
        <v>3399</v>
      </c>
      <c r="E416" s="128">
        <v>3399</v>
      </c>
      <c r="F416" s="168">
        <f t="shared" si="13"/>
        <v>0</v>
      </c>
      <c r="G416" s="165">
        <f t="shared" si="12"/>
        <v>1</v>
      </c>
    </row>
    <row r="417" spans="1:7" x14ac:dyDescent="0.2">
      <c r="A417" s="35"/>
      <c r="B417" s="19"/>
      <c r="C417" s="53" t="s">
        <v>354</v>
      </c>
      <c r="D417" s="117">
        <v>6695</v>
      </c>
      <c r="E417" s="128">
        <v>6695</v>
      </c>
      <c r="F417" s="168">
        <f t="shared" si="13"/>
        <v>0</v>
      </c>
      <c r="G417" s="165">
        <f t="shared" si="12"/>
        <v>1</v>
      </c>
    </row>
    <row r="418" spans="1:7" x14ac:dyDescent="0.2">
      <c r="A418" s="35"/>
      <c r="B418" s="19"/>
      <c r="C418" s="53" t="s">
        <v>244</v>
      </c>
      <c r="D418" s="117">
        <v>206</v>
      </c>
      <c r="E418" s="128">
        <v>206</v>
      </c>
      <c r="F418" s="168">
        <f t="shared" si="13"/>
        <v>0</v>
      </c>
      <c r="G418" s="165">
        <f t="shared" si="12"/>
        <v>1</v>
      </c>
    </row>
    <row r="419" spans="1:7" x14ac:dyDescent="0.2">
      <c r="A419" s="35"/>
      <c r="B419" s="19"/>
      <c r="C419" s="53" t="s">
        <v>246</v>
      </c>
      <c r="D419" s="117">
        <v>1277</v>
      </c>
      <c r="E419" s="128">
        <v>1277</v>
      </c>
      <c r="F419" s="168">
        <f t="shared" si="13"/>
        <v>0</v>
      </c>
      <c r="G419" s="165">
        <f t="shared" si="12"/>
        <v>1</v>
      </c>
    </row>
    <row r="420" spans="1:7" x14ac:dyDescent="0.2">
      <c r="A420" s="35"/>
      <c r="B420" s="19"/>
      <c r="C420" s="53" t="s">
        <v>317</v>
      </c>
      <c r="D420" s="119">
        <v>1493.5</v>
      </c>
      <c r="E420" s="128">
        <v>1493.5</v>
      </c>
      <c r="F420" s="168">
        <f t="shared" si="13"/>
        <v>0</v>
      </c>
      <c r="G420" s="165">
        <f t="shared" si="12"/>
        <v>1</v>
      </c>
    </row>
    <row r="421" spans="1:7" x14ac:dyDescent="0.2">
      <c r="A421" s="33" t="s">
        <v>70</v>
      </c>
      <c r="B421" s="7" t="s">
        <v>355</v>
      </c>
      <c r="C421" s="53"/>
      <c r="D421" s="120">
        <f>SUM(D422)</f>
        <v>1004</v>
      </c>
      <c r="E421" s="167">
        <f>SUM(E422)</f>
        <v>904</v>
      </c>
      <c r="F421" s="163">
        <f t="shared" si="13"/>
        <v>100</v>
      </c>
      <c r="G421" s="179">
        <f t="shared" si="12"/>
        <v>0.90039840637450197</v>
      </c>
    </row>
    <row r="422" spans="1:7" x14ac:dyDescent="0.2">
      <c r="A422" s="33"/>
      <c r="B422" s="21">
        <v>4500</v>
      </c>
      <c r="C422" s="52" t="s">
        <v>152</v>
      </c>
      <c r="D422" s="120">
        <f>SUM(D423:D428)</f>
        <v>1004</v>
      </c>
      <c r="E422" s="167">
        <f>SUM(E423:E428)</f>
        <v>904</v>
      </c>
      <c r="F422" s="163">
        <f t="shared" si="13"/>
        <v>100</v>
      </c>
      <c r="G422" s="179">
        <f t="shared" si="12"/>
        <v>0.90039840637450197</v>
      </c>
    </row>
    <row r="423" spans="1:7" x14ac:dyDescent="0.2">
      <c r="A423" s="33"/>
      <c r="B423" s="7"/>
      <c r="C423" s="53" t="s">
        <v>356</v>
      </c>
      <c r="D423" s="117">
        <v>115</v>
      </c>
      <c r="E423" s="128">
        <v>115</v>
      </c>
      <c r="F423" s="168">
        <f t="shared" si="13"/>
        <v>0</v>
      </c>
      <c r="G423" s="165">
        <f t="shared" si="12"/>
        <v>1</v>
      </c>
    </row>
    <row r="424" spans="1:7" x14ac:dyDescent="0.2">
      <c r="A424" s="33"/>
      <c r="B424" s="7"/>
      <c r="C424" s="53" t="s">
        <v>357</v>
      </c>
      <c r="D424" s="117">
        <v>300</v>
      </c>
      <c r="E424" s="128">
        <v>300</v>
      </c>
      <c r="F424" s="168">
        <f t="shared" si="13"/>
        <v>0</v>
      </c>
      <c r="G424" s="165">
        <f t="shared" si="12"/>
        <v>1</v>
      </c>
    </row>
    <row r="425" spans="1:7" x14ac:dyDescent="0.2">
      <c r="A425" s="33"/>
      <c r="B425" s="7"/>
      <c r="C425" s="53" t="s">
        <v>358</v>
      </c>
      <c r="D425" s="117">
        <v>100</v>
      </c>
      <c r="E425" s="128">
        <v>0</v>
      </c>
      <c r="F425" s="168">
        <f t="shared" si="13"/>
        <v>100</v>
      </c>
      <c r="G425" s="165">
        <f t="shared" si="12"/>
        <v>0</v>
      </c>
    </row>
    <row r="426" spans="1:7" x14ac:dyDescent="0.2">
      <c r="A426" s="33"/>
      <c r="B426" s="7"/>
      <c r="C426" s="53" t="s">
        <v>359</v>
      </c>
      <c r="D426" s="117">
        <v>161</v>
      </c>
      <c r="E426" s="128">
        <v>161</v>
      </c>
      <c r="F426" s="168">
        <f t="shared" si="13"/>
        <v>0</v>
      </c>
      <c r="G426" s="165">
        <f t="shared" si="12"/>
        <v>1</v>
      </c>
    </row>
    <row r="427" spans="1:7" x14ac:dyDescent="0.2">
      <c r="A427" s="33"/>
      <c r="B427" s="7"/>
      <c r="C427" s="53" t="s">
        <v>360</v>
      </c>
      <c r="D427" s="117">
        <v>188</v>
      </c>
      <c r="E427" s="128">
        <v>188</v>
      </c>
      <c r="F427" s="168">
        <f t="shared" si="13"/>
        <v>0</v>
      </c>
      <c r="G427" s="165">
        <f t="shared" si="12"/>
        <v>1</v>
      </c>
    </row>
    <row r="428" spans="1:7" x14ac:dyDescent="0.2">
      <c r="A428" s="33"/>
      <c r="B428" s="7"/>
      <c r="C428" s="53" t="s">
        <v>361</v>
      </c>
      <c r="D428" s="113">
        <v>140</v>
      </c>
      <c r="E428" s="128">
        <v>140</v>
      </c>
      <c r="F428" s="168">
        <f t="shared" si="13"/>
        <v>0</v>
      </c>
      <c r="G428" s="165">
        <f t="shared" si="12"/>
        <v>1</v>
      </c>
    </row>
    <row r="429" spans="1:7" x14ac:dyDescent="0.2">
      <c r="A429" s="33" t="s">
        <v>70</v>
      </c>
      <c r="B429" s="7" t="s">
        <v>494</v>
      </c>
      <c r="C429" s="53"/>
      <c r="D429" s="114">
        <f>SUM(D430)</f>
        <v>65</v>
      </c>
      <c r="E429" s="187">
        <f>SUM(E430)</f>
        <v>0</v>
      </c>
      <c r="F429" s="163">
        <f t="shared" si="13"/>
        <v>65</v>
      </c>
      <c r="G429" s="179">
        <f t="shared" si="12"/>
        <v>0</v>
      </c>
    </row>
    <row r="430" spans="1:7" x14ac:dyDescent="0.2">
      <c r="A430" s="33"/>
      <c r="B430" s="7">
        <v>55</v>
      </c>
      <c r="C430" s="50" t="s">
        <v>24</v>
      </c>
      <c r="D430" s="114">
        <f>SUM(D431)</f>
        <v>65</v>
      </c>
      <c r="E430" s="187">
        <f>SUM(E431)</f>
        <v>0</v>
      </c>
      <c r="F430" s="163">
        <f t="shared" si="13"/>
        <v>65</v>
      </c>
      <c r="G430" s="179">
        <f t="shared" si="12"/>
        <v>0</v>
      </c>
    </row>
    <row r="431" spans="1:7" x14ac:dyDescent="0.2">
      <c r="A431" s="35"/>
      <c r="B431" s="5">
        <v>5512</v>
      </c>
      <c r="C431" s="53" t="s">
        <v>30</v>
      </c>
      <c r="D431" s="113">
        <v>65</v>
      </c>
      <c r="E431" s="128">
        <v>0</v>
      </c>
      <c r="F431" s="168">
        <f t="shared" si="13"/>
        <v>65</v>
      </c>
      <c r="G431" s="165">
        <f t="shared" si="12"/>
        <v>0</v>
      </c>
    </row>
    <row r="432" spans="1:7" s="6" customFormat="1" x14ac:dyDescent="0.2">
      <c r="A432" s="33" t="s">
        <v>130</v>
      </c>
      <c r="B432" s="7" t="s">
        <v>198</v>
      </c>
      <c r="C432" s="72"/>
      <c r="D432" s="114">
        <f>SUM(D433+D437+D445)</f>
        <v>17439</v>
      </c>
      <c r="E432" s="139">
        <f>SUM(E433+E437+E445)</f>
        <v>16710.47</v>
      </c>
      <c r="F432" s="163">
        <f t="shared" si="13"/>
        <v>728.52999999999884</v>
      </c>
      <c r="G432" s="179">
        <f t="shared" si="12"/>
        <v>0.95822409541831532</v>
      </c>
    </row>
    <row r="433" spans="1:7" s="6" customFormat="1" x14ac:dyDescent="0.2">
      <c r="A433" s="33"/>
      <c r="B433" s="7">
        <v>50</v>
      </c>
      <c r="C433" s="50" t="s">
        <v>23</v>
      </c>
      <c r="D433" s="114">
        <f>SUM(D434+D436)</f>
        <v>9300</v>
      </c>
      <c r="E433" s="139">
        <f>SUM(E434+E436)</f>
        <v>9302.3700000000008</v>
      </c>
      <c r="F433" s="163">
        <f t="shared" si="13"/>
        <v>-2.3700000000008004</v>
      </c>
      <c r="G433" s="179">
        <f t="shared" si="12"/>
        <v>1.0002548387096775</v>
      </c>
    </row>
    <row r="434" spans="1:7" s="6" customFormat="1" x14ac:dyDescent="0.2">
      <c r="A434" s="33"/>
      <c r="B434" s="5">
        <v>500</v>
      </c>
      <c r="C434" s="49" t="s">
        <v>228</v>
      </c>
      <c r="D434" s="113">
        <f>SUM(D435)</f>
        <v>6935</v>
      </c>
      <c r="E434" s="149">
        <f>SUM(E435)</f>
        <v>6934.52</v>
      </c>
      <c r="F434" s="168">
        <f t="shared" si="13"/>
        <v>0.47999999999956344</v>
      </c>
      <c r="G434" s="165">
        <f t="shared" si="12"/>
        <v>0.99993078586878159</v>
      </c>
    </row>
    <row r="435" spans="1:7" s="6" customFormat="1" x14ac:dyDescent="0.2">
      <c r="A435" s="33"/>
      <c r="B435" s="5">
        <v>5002</v>
      </c>
      <c r="C435" s="49" t="s">
        <v>236</v>
      </c>
      <c r="D435" s="113">
        <v>6935</v>
      </c>
      <c r="E435" s="124">
        <v>6934.52</v>
      </c>
      <c r="F435" s="168">
        <f t="shared" si="13"/>
        <v>0.47999999999956344</v>
      </c>
      <c r="G435" s="165">
        <f t="shared" si="12"/>
        <v>0.99993078586878159</v>
      </c>
    </row>
    <row r="436" spans="1:7" s="6" customFormat="1" x14ac:dyDescent="0.2">
      <c r="A436" s="33"/>
      <c r="B436" s="5">
        <v>506</v>
      </c>
      <c r="C436" s="49" t="s">
        <v>229</v>
      </c>
      <c r="D436" s="113">
        <v>2365</v>
      </c>
      <c r="E436" s="124">
        <v>2367.85</v>
      </c>
      <c r="F436" s="168">
        <f t="shared" si="13"/>
        <v>-2.8499999999999091</v>
      </c>
      <c r="G436" s="165">
        <f t="shared" si="12"/>
        <v>1.0012050739957716</v>
      </c>
    </row>
    <row r="437" spans="1:7" s="6" customFormat="1" x14ac:dyDescent="0.2">
      <c r="A437" s="33"/>
      <c r="B437" s="7">
        <v>55</v>
      </c>
      <c r="C437" s="50" t="s">
        <v>24</v>
      </c>
      <c r="D437" s="114">
        <f>SUM(D438:D444)</f>
        <v>8092</v>
      </c>
      <c r="E437" s="139">
        <f>SUM(E438:E444)</f>
        <v>7361.5999999999995</v>
      </c>
      <c r="F437" s="163">
        <f t="shared" si="13"/>
        <v>730.40000000000055</v>
      </c>
      <c r="G437" s="179">
        <f t="shared" si="12"/>
        <v>0.90973801285219968</v>
      </c>
    </row>
    <row r="438" spans="1:7" s="6" customFormat="1" x14ac:dyDescent="0.2">
      <c r="A438" s="33"/>
      <c r="B438" s="5">
        <v>5500</v>
      </c>
      <c r="C438" s="49" t="s">
        <v>25</v>
      </c>
      <c r="D438" s="113">
        <v>600</v>
      </c>
      <c r="E438" s="124">
        <v>595.79999999999995</v>
      </c>
      <c r="F438" s="168">
        <f t="shared" si="13"/>
        <v>4.2000000000000455</v>
      </c>
      <c r="G438" s="165">
        <f t="shared" si="12"/>
        <v>0.99299999999999988</v>
      </c>
    </row>
    <row r="439" spans="1:7" s="6" customFormat="1" x14ac:dyDescent="0.2">
      <c r="A439" s="33"/>
      <c r="B439" s="5">
        <v>5511</v>
      </c>
      <c r="C439" s="49" t="s">
        <v>230</v>
      </c>
      <c r="D439" s="113">
        <v>1785</v>
      </c>
      <c r="E439" s="124">
        <v>2346.54</v>
      </c>
      <c r="F439" s="168">
        <f t="shared" si="13"/>
        <v>-561.54</v>
      </c>
      <c r="G439" s="165">
        <f t="shared" si="12"/>
        <v>1.3145882352941176</v>
      </c>
    </row>
    <row r="440" spans="1:7" s="6" customFormat="1" x14ac:dyDescent="0.2">
      <c r="A440" s="33"/>
      <c r="B440" s="5">
        <v>5512</v>
      </c>
      <c r="C440" s="49" t="s">
        <v>532</v>
      </c>
      <c r="D440" s="113">
        <v>0</v>
      </c>
      <c r="E440" s="124">
        <v>190</v>
      </c>
      <c r="F440" s="168">
        <f t="shared" si="13"/>
        <v>-190</v>
      </c>
      <c r="G440" s="165"/>
    </row>
    <row r="441" spans="1:7" s="6" customFormat="1" x14ac:dyDescent="0.2">
      <c r="A441" s="33"/>
      <c r="B441" s="5">
        <v>5513</v>
      </c>
      <c r="C441" s="49" t="s">
        <v>28</v>
      </c>
      <c r="D441" s="113">
        <v>4105</v>
      </c>
      <c r="E441" s="124">
        <v>3356.91</v>
      </c>
      <c r="F441" s="168">
        <f t="shared" si="13"/>
        <v>748.09000000000015</v>
      </c>
      <c r="G441" s="165">
        <f t="shared" si="12"/>
        <v>0.81776126674786842</v>
      </c>
    </row>
    <row r="442" spans="1:7" s="6" customFormat="1" x14ac:dyDescent="0.2">
      <c r="A442" s="33"/>
      <c r="B442" s="5">
        <v>5515</v>
      </c>
      <c r="C442" s="49" t="s">
        <v>29</v>
      </c>
      <c r="D442" s="113">
        <v>1399</v>
      </c>
      <c r="E442" s="124">
        <v>593.4</v>
      </c>
      <c r="F442" s="168">
        <f t="shared" si="13"/>
        <v>805.6</v>
      </c>
      <c r="G442" s="165">
        <f t="shared" si="12"/>
        <v>0.42416011436740525</v>
      </c>
    </row>
    <row r="443" spans="1:7" s="6" customFormat="1" x14ac:dyDescent="0.2">
      <c r="A443" s="33"/>
      <c r="B443" s="5">
        <v>5522</v>
      </c>
      <c r="C443" s="49" t="s">
        <v>95</v>
      </c>
      <c r="D443" s="113">
        <v>203</v>
      </c>
      <c r="E443" s="124">
        <v>204</v>
      </c>
      <c r="F443" s="168">
        <f t="shared" si="13"/>
        <v>-1</v>
      </c>
      <c r="G443" s="165">
        <f t="shared" si="12"/>
        <v>1.0049261083743843</v>
      </c>
    </row>
    <row r="444" spans="1:7" s="6" customFormat="1" x14ac:dyDescent="0.2">
      <c r="A444" s="33"/>
      <c r="B444" s="5">
        <v>5532</v>
      </c>
      <c r="C444" s="49" t="s">
        <v>93</v>
      </c>
      <c r="D444" s="113">
        <v>0</v>
      </c>
      <c r="E444" s="124">
        <v>74.95</v>
      </c>
      <c r="F444" s="168">
        <f t="shared" si="13"/>
        <v>-74.95</v>
      </c>
      <c r="G444" s="165"/>
    </row>
    <row r="445" spans="1:7" s="6" customFormat="1" x14ac:dyDescent="0.2">
      <c r="A445" s="33"/>
      <c r="B445" s="22">
        <v>60</v>
      </c>
      <c r="C445" s="51" t="s">
        <v>90</v>
      </c>
      <c r="D445" s="114">
        <f>SUM(D446)</f>
        <v>47</v>
      </c>
      <c r="E445" s="139">
        <f>SUM(E446)</f>
        <v>46.5</v>
      </c>
      <c r="F445" s="163">
        <f t="shared" si="13"/>
        <v>0.5</v>
      </c>
      <c r="G445" s="179">
        <f t="shared" si="12"/>
        <v>0.98936170212765961</v>
      </c>
    </row>
    <row r="446" spans="1:7" s="6" customFormat="1" x14ac:dyDescent="0.2">
      <c r="A446" s="33"/>
      <c r="B446" s="20">
        <v>601</v>
      </c>
      <c r="C446" s="54" t="s">
        <v>233</v>
      </c>
      <c r="D446" s="113">
        <v>47</v>
      </c>
      <c r="E446" s="124">
        <v>46.5</v>
      </c>
      <c r="F446" s="168">
        <f t="shared" si="13"/>
        <v>0.5</v>
      </c>
      <c r="G446" s="165">
        <f t="shared" si="12"/>
        <v>0.98936170212765961</v>
      </c>
    </row>
    <row r="447" spans="1:7" s="6" customFormat="1" x14ac:dyDescent="0.2">
      <c r="A447" s="33" t="s">
        <v>71</v>
      </c>
      <c r="B447" s="7" t="s">
        <v>134</v>
      </c>
      <c r="C447" s="72"/>
      <c r="D447" s="114">
        <f>SUM(D448+D449+D453+D463+D465)</f>
        <v>191718</v>
      </c>
      <c r="E447" s="187">
        <f>SUM(E448+E449+E453+E463+E465)</f>
        <v>191640.39</v>
      </c>
      <c r="F447" s="163">
        <f t="shared" si="13"/>
        <v>77.60999999998603</v>
      </c>
      <c r="G447" s="179">
        <f t="shared" si="12"/>
        <v>0.99959518668043701</v>
      </c>
    </row>
    <row r="448" spans="1:7" s="6" customFormat="1" x14ac:dyDescent="0.2">
      <c r="A448" s="33"/>
      <c r="B448" s="24">
        <v>452</v>
      </c>
      <c r="C448" s="69" t="s">
        <v>153</v>
      </c>
      <c r="D448" s="114">
        <v>138</v>
      </c>
      <c r="E448" s="126">
        <v>138</v>
      </c>
      <c r="F448" s="163">
        <f t="shared" si="13"/>
        <v>0</v>
      </c>
      <c r="G448" s="179">
        <f t="shared" si="12"/>
        <v>1</v>
      </c>
    </row>
    <row r="449" spans="1:7" s="6" customFormat="1" x14ac:dyDescent="0.2">
      <c r="A449" s="33"/>
      <c r="B449" s="7">
        <v>50</v>
      </c>
      <c r="C449" s="50" t="s">
        <v>23</v>
      </c>
      <c r="D449" s="114">
        <f>SUM(D450+D452)</f>
        <v>160315</v>
      </c>
      <c r="E449" s="139">
        <f>SUM(E450+E452)</f>
        <v>160757.34</v>
      </c>
      <c r="F449" s="163">
        <f t="shared" si="13"/>
        <v>-442.33999999999651</v>
      </c>
      <c r="G449" s="179">
        <f t="shared" si="12"/>
        <v>1.002759192839098</v>
      </c>
    </row>
    <row r="450" spans="1:7" s="6" customFormat="1" x14ac:dyDescent="0.2">
      <c r="A450" s="33"/>
      <c r="B450" s="5">
        <v>500</v>
      </c>
      <c r="C450" s="49" t="s">
        <v>228</v>
      </c>
      <c r="D450" s="113">
        <f>SUM(D451)</f>
        <v>119638</v>
      </c>
      <c r="E450" s="149">
        <f>SUM(E451)</f>
        <v>119704.03</v>
      </c>
      <c r="F450" s="168">
        <f t="shared" si="13"/>
        <v>-66.029999999998836</v>
      </c>
      <c r="G450" s="165">
        <f t="shared" si="12"/>
        <v>1.0005519149434126</v>
      </c>
    </row>
    <row r="451" spans="1:7" s="6" customFormat="1" x14ac:dyDescent="0.2">
      <c r="A451" s="33"/>
      <c r="B451" s="5">
        <v>5002</v>
      </c>
      <c r="C451" s="49" t="s">
        <v>236</v>
      </c>
      <c r="D451" s="113">
        <v>119638</v>
      </c>
      <c r="E451" s="124">
        <v>119704.03</v>
      </c>
      <c r="F451" s="168">
        <f t="shared" si="13"/>
        <v>-66.029999999998836</v>
      </c>
      <c r="G451" s="165">
        <f t="shared" si="12"/>
        <v>1.0005519149434126</v>
      </c>
    </row>
    <row r="452" spans="1:7" s="6" customFormat="1" x14ac:dyDescent="0.2">
      <c r="A452" s="33"/>
      <c r="B452" s="5">
        <v>506</v>
      </c>
      <c r="C452" s="49" t="s">
        <v>229</v>
      </c>
      <c r="D452" s="113">
        <v>40677</v>
      </c>
      <c r="E452" s="124">
        <v>41053.31</v>
      </c>
      <c r="F452" s="168">
        <f t="shared" si="13"/>
        <v>-376.30999999999767</v>
      </c>
      <c r="G452" s="165">
        <f t="shared" si="12"/>
        <v>1.0092511738820462</v>
      </c>
    </row>
    <row r="453" spans="1:7" s="6" customFormat="1" x14ac:dyDescent="0.2">
      <c r="A453" s="33"/>
      <c r="B453" s="7">
        <v>55</v>
      </c>
      <c r="C453" s="50" t="s">
        <v>24</v>
      </c>
      <c r="D453" s="114">
        <f>SUM(D454:D462)</f>
        <v>24029</v>
      </c>
      <c r="E453" s="139">
        <f>SUM(E454:E462)</f>
        <v>23498.2</v>
      </c>
      <c r="F453" s="163">
        <f t="shared" si="13"/>
        <v>530.79999999999927</v>
      </c>
      <c r="G453" s="179">
        <f t="shared" ref="G453:G540" si="14">SUM(E453/D453)</f>
        <v>0.97791002538599192</v>
      </c>
    </row>
    <row r="454" spans="1:7" s="6" customFormat="1" x14ac:dyDescent="0.2">
      <c r="A454" s="33"/>
      <c r="B454" s="5">
        <v>5500</v>
      </c>
      <c r="C454" s="49" t="s">
        <v>25</v>
      </c>
      <c r="D454" s="113">
        <v>1340</v>
      </c>
      <c r="E454" s="124">
        <v>1337.45</v>
      </c>
      <c r="F454" s="168">
        <f t="shared" si="13"/>
        <v>2.5499999999999545</v>
      </c>
      <c r="G454" s="165">
        <f t="shared" si="14"/>
        <v>0.99809701492537317</v>
      </c>
    </row>
    <row r="455" spans="1:7" s="6" customFormat="1" x14ac:dyDescent="0.2">
      <c r="A455" s="33"/>
      <c r="B455" s="5">
        <v>5503</v>
      </c>
      <c r="C455" s="49" t="s">
        <v>26</v>
      </c>
      <c r="D455" s="113">
        <v>40</v>
      </c>
      <c r="E455" s="124">
        <v>40</v>
      </c>
      <c r="F455" s="168">
        <f t="shared" si="13"/>
        <v>0</v>
      </c>
      <c r="G455" s="165">
        <f t="shared" si="14"/>
        <v>1</v>
      </c>
    </row>
    <row r="456" spans="1:7" s="6" customFormat="1" x14ac:dyDescent="0.2">
      <c r="A456" s="33"/>
      <c r="B456" s="5">
        <v>5511</v>
      </c>
      <c r="C456" s="49" t="s">
        <v>230</v>
      </c>
      <c r="D456" s="113">
        <v>9201</v>
      </c>
      <c r="E456" s="124">
        <v>8699.1</v>
      </c>
      <c r="F456" s="168">
        <f t="shared" si="13"/>
        <v>501.89999999999964</v>
      </c>
      <c r="G456" s="165">
        <f t="shared" si="14"/>
        <v>0.9454515813498533</v>
      </c>
    </row>
    <row r="457" spans="1:7" s="6" customFormat="1" x14ac:dyDescent="0.2">
      <c r="A457" s="33"/>
      <c r="B457" s="5">
        <v>5514</v>
      </c>
      <c r="C457" s="49" t="s">
        <v>231</v>
      </c>
      <c r="D457" s="113">
        <v>300</v>
      </c>
      <c r="E457" s="124">
        <v>233.72</v>
      </c>
      <c r="F457" s="168">
        <f t="shared" ref="F457:F545" si="15">SUM(D457-E457)</f>
        <v>66.28</v>
      </c>
      <c r="G457" s="165">
        <f t="shared" si="14"/>
        <v>0.77906666666666669</v>
      </c>
    </row>
    <row r="458" spans="1:7" s="6" customFormat="1" x14ac:dyDescent="0.2">
      <c r="A458" s="33"/>
      <c r="B458" s="5">
        <v>5515</v>
      </c>
      <c r="C458" s="49" t="s">
        <v>29</v>
      </c>
      <c r="D458" s="113">
        <v>393</v>
      </c>
      <c r="E458" s="124">
        <v>350.93</v>
      </c>
      <c r="F458" s="168">
        <f t="shared" si="15"/>
        <v>42.069999999999993</v>
      </c>
      <c r="G458" s="165">
        <f t="shared" si="14"/>
        <v>0.89295165394402032</v>
      </c>
    </row>
    <row r="459" spans="1:7" s="6" customFormat="1" x14ac:dyDescent="0.2">
      <c r="A459" s="33"/>
      <c r="B459" s="5">
        <v>5522</v>
      </c>
      <c r="C459" s="49" t="s">
        <v>95</v>
      </c>
      <c r="D459" s="113">
        <v>68</v>
      </c>
      <c r="E459" s="124">
        <v>67.7</v>
      </c>
      <c r="F459" s="168">
        <f t="shared" si="15"/>
        <v>0.29999999999999716</v>
      </c>
      <c r="G459" s="165">
        <f t="shared" si="14"/>
        <v>0.99558823529411766</v>
      </c>
    </row>
    <row r="460" spans="1:7" x14ac:dyDescent="0.2">
      <c r="A460" s="35"/>
      <c r="B460" s="5">
        <v>5524</v>
      </c>
      <c r="C460" s="49" t="s">
        <v>31</v>
      </c>
      <c r="D460" s="113">
        <v>12629</v>
      </c>
      <c r="E460" s="124">
        <v>12628.8</v>
      </c>
      <c r="F460" s="168">
        <f t="shared" si="15"/>
        <v>0.2000000000007276</v>
      </c>
      <c r="G460" s="165">
        <f t="shared" si="14"/>
        <v>0.9999841634333676</v>
      </c>
    </row>
    <row r="461" spans="1:7" x14ac:dyDescent="0.2">
      <c r="A461" s="35"/>
      <c r="B461" s="5">
        <v>5539</v>
      </c>
      <c r="C461" s="49" t="s">
        <v>257</v>
      </c>
      <c r="D461" s="113">
        <v>58</v>
      </c>
      <c r="E461" s="124">
        <v>58.5</v>
      </c>
      <c r="F461" s="168">
        <f t="shared" si="15"/>
        <v>-0.5</v>
      </c>
      <c r="G461" s="165">
        <f t="shared" si="14"/>
        <v>1.0086206896551724</v>
      </c>
    </row>
    <row r="462" spans="1:7" x14ac:dyDescent="0.2">
      <c r="A462" s="35"/>
      <c r="B462" s="5">
        <v>5540</v>
      </c>
      <c r="C462" s="49" t="s">
        <v>252</v>
      </c>
      <c r="D462" s="113">
        <v>0</v>
      </c>
      <c r="E462" s="192">
        <v>82</v>
      </c>
      <c r="F462" s="168">
        <f t="shared" si="15"/>
        <v>-82</v>
      </c>
      <c r="G462" s="165"/>
    </row>
    <row r="463" spans="1:7" x14ac:dyDescent="0.2">
      <c r="A463" s="35"/>
      <c r="B463" s="22">
        <v>60</v>
      </c>
      <c r="C463" s="51" t="s">
        <v>90</v>
      </c>
      <c r="D463" s="114">
        <f>SUM(D464)</f>
        <v>0</v>
      </c>
      <c r="E463" s="187">
        <f>SUM(E464)</f>
        <v>10.85</v>
      </c>
      <c r="F463" s="163">
        <f t="shared" si="15"/>
        <v>-10.85</v>
      </c>
      <c r="G463" s="165"/>
    </row>
    <row r="464" spans="1:7" x14ac:dyDescent="0.2">
      <c r="A464" s="35"/>
      <c r="B464" s="20">
        <v>608</v>
      </c>
      <c r="C464" s="54" t="s">
        <v>154</v>
      </c>
      <c r="D464" s="113">
        <v>0</v>
      </c>
      <c r="E464" s="124">
        <v>10.85</v>
      </c>
      <c r="F464" s="168">
        <f t="shared" si="15"/>
        <v>-10.85</v>
      </c>
      <c r="G464" s="165"/>
    </row>
    <row r="465" spans="1:8" x14ac:dyDescent="0.2">
      <c r="A465" s="35"/>
      <c r="B465" s="7">
        <v>15</v>
      </c>
      <c r="C465" s="50" t="s">
        <v>283</v>
      </c>
      <c r="D465" s="114">
        <f>SUM(D466)</f>
        <v>7236</v>
      </c>
      <c r="E465" s="139">
        <f>SUM(E466)</f>
        <v>7236</v>
      </c>
      <c r="F465" s="163">
        <f t="shared" si="15"/>
        <v>0</v>
      </c>
      <c r="G465" s="179">
        <f t="shared" si="14"/>
        <v>1</v>
      </c>
    </row>
    <row r="466" spans="1:8" x14ac:dyDescent="0.2">
      <c r="A466" s="35"/>
      <c r="B466" s="5">
        <v>1551</v>
      </c>
      <c r="C466" s="49" t="s">
        <v>255</v>
      </c>
      <c r="D466" s="113">
        <f>SUM(D467)</f>
        <v>7236</v>
      </c>
      <c r="E466" s="149">
        <f>SUM(E467)</f>
        <v>7236</v>
      </c>
      <c r="F466" s="168">
        <f t="shared" si="15"/>
        <v>0</v>
      </c>
      <c r="G466" s="165">
        <f t="shared" si="14"/>
        <v>1</v>
      </c>
    </row>
    <row r="467" spans="1:8" ht="25.5" x14ac:dyDescent="0.2">
      <c r="A467" s="35"/>
      <c r="B467" s="5"/>
      <c r="C467" s="65" t="s">
        <v>335</v>
      </c>
      <c r="D467" s="113">
        <v>7236</v>
      </c>
      <c r="E467" s="124">
        <v>7236</v>
      </c>
      <c r="F467" s="168">
        <f t="shared" si="15"/>
        <v>0</v>
      </c>
      <c r="G467" s="165">
        <f t="shared" si="14"/>
        <v>1</v>
      </c>
    </row>
    <row r="468" spans="1:8" x14ac:dyDescent="0.2">
      <c r="A468" s="33" t="s">
        <v>11</v>
      </c>
      <c r="B468" s="7" t="s">
        <v>442</v>
      </c>
      <c r="C468" s="50"/>
      <c r="D468" s="114">
        <f>SUM(D469+D492+D509)</f>
        <v>57864</v>
      </c>
      <c r="E468" s="139">
        <f>SUM(E469+E492+E509)</f>
        <v>45189.680000000008</v>
      </c>
      <c r="F468" s="163">
        <f t="shared" si="15"/>
        <v>12674.319999999992</v>
      </c>
      <c r="G468" s="179">
        <f>SUM(E468/D468)</f>
        <v>0.78096363887736775</v>
      </c>
    </row>
    <row r="469" spans="1:8" s="6" customFormat="1" x14ac:dyDescent="0.2">
      <c r="A469" s="33" t="s">
        <v>11</v>
      </c>
      <c r="B469" s="9" t="s">
        <v>0</v>
      </c>
      <c r="C469" s="74"/>
      <c r="D469" s="114">
        <f>SUM(D470+D471+D477+D488)</f>
        <v>44532</v>
      </c>
      <c r="E469" s="139">
        <f>SUM(E470+E471+E477+E488)</f>
        <v>32522.340000000004</v>
      </c>
      <c r="F469" s="163">
        <f t="shared" si="15"/>
        <v>12009.659999999996</v>
      </c>
      <c r="G469" s="179">
        <f>SUM(E469/D469)</f>
        <v>0.73031393155483704</v>
      </c>
      <c r="H469" s="221"/>
    </row>
    <row r="470" spans="1:8" s="6" customFormat="1" x14ac:dyDescent="0.2">
      <c r="A470" s="33"/>
      <c r="B470" s="24">
        <v>452</v>
      </c>
      <c r="C470" s="69" t="s">
        <v>153</v>
      </c>
      <c r="D470" s="114">
        <v>150</v>
      </c>
      <c r="E470" s="126">
        <v>150</v>
      </c>
      <c r="F470" s="163">
        <f t="shared" si="15"/>
        <v>0</v>
      </c>
      <c r="G470" s="179">
        <f t="shared" si="14"/>
        <v>1</v>
      </c>
    </row>
    <row r="471" spans="1:8" s="6" customFormat="1" x14ac:dyDescent="0.2">
      <c r="A471" s="33"/>
      <c r="B471" s="7">
        <v>50</v>
      </c>
      <c r="C471" s="50" t="s">
        <v>23</v>
      </c>
      <c r="D471" s="114">
        <f>SUM(D472+D475+D476)</f>
        <v>30930</v>
      </c>
      <c r="E471" s="139">
        <f>SUM(E472+E475+E476)</f>
        <v>27652.660000000003</v>
      </c>
      <c r="F471" s="163">
        <f t="shared" si="15"/>
        <v>3277.3399999999965</v>
      </c>
      <c r="G471" s="179">
        <f>SUM(E471/D471)</f>
        <v>0.89404009052699651</v>
      </c>
    </row>
    <row r="472" spans="1:8" s="6" customFormat="1" x14ac:dyDescent="0.2">
      <c r="A472" s="33"/>
      <c r="B472" s="5">
        <v>500</v>
      </c>
      <c r="C472" s="49" t="s">
        <v>228</v>
      </c>
      <c r="D472" s="113">
        <f>SUM(D473:D474)</f>
        <v>22140</v>
      </c>
      <c r="E472" s="149">
        <f>SUM(E473:E474)</f>
        <v>19769.36</v>
      </c>
      <c r="F472" s="168">
        <f t="shared" si="15"/>
        <v>2370.6399999999994</v>
      </c>
      <c r="G472" s="165">
        <f t="shared" si="14"/>
        <v>0.89292502258355921</v>
      </c>
    </row>
    <row r="473" spans="1:8" s="6" customFormat="1" x14ac:dyDescent="0.2">
      <c r="A473" s="33"/>
      <c r="B473" s="5">
        <v>5002</v>
      </c>
      <c r="C473" s="49" t="s">
        <v>236</v>
      </c>
      <c r="D473" s="113">
        <v>22140</v>
      </c>
      <c r="E473" s="124">
        <v>19739.36</v>
      </c>
      <c r="F473" s="168">
        <f t="shared" si="15"/>
        <v>2400.6399999999994</v>
      </c>
      <c r="G473" s="165">
        <f t="shared" si="14"/>
        <v>0.89157000903342365</v>
      </c>
    </row>
    <row r="474" spans="1:8" s="6" customFormat="1" x14ac:dyDescent="0.2">
      <c r="A474" s="33"/>
      <c r="B474" s="5">
        <v>5005</v>
      </c>
      <c r="C474" s="49" t="s">
        <v>282</v>
      </c>
      <c r="D474" s="113">
        <v>0</v>
      </c>
      <c r="E474" s="124">
        <v>30</v>
      </c>
      <c r="F474" s="168">
        <f t="shared" si="15"/>
        <v>-30</v>
      </c>
      <c r="G474" s="165"/>
    </row>
    <row r="475" spans="1:8" s="6" customFormat="1" x14ac:dyDescent="0.2">
      <c r="A475" s="33"/>
      <c r="B475" s="5">
        <v>505</v>
      </c>
      <c r="C475" s="49" t="s">
        <v>94</v>
      </c>
      <c r="D475" s="113">
        <v>750</v>
      </c>
      <c r="E475" s="124">
        <v>743.06</v>
      </c>
      <c r="F475" s="168">
        <f t="shared" si="15"/>
        <v>6.9400000000000546</v>
      </c>
      <c r="G475" s="165">
        <f t="shared" si="14"/>
        <v>0.99074666666666655</v>
      </c>
    </row>
    <row r="476" spans="1:8" s="6" customFormat="1" x14ac:dyDescent="0.2">
      <c r="A476" s="33"/>
      <c r="B476" s="5">
        <v>506</v>
      </c>
      <c r="C476" s="49" t="s">
        <v>229</v>
      </c>
      <c r="D476" s="113">
        <v>8040</v>
      </c>
      <c r="E476" s="124">
        <v>7140.24</v>
      </c>
      <c r="F476" s="168">
        <f t="shared" si="15"/>
        <v>899.76000000000022</v>
      </c>
      <c r="G476" s="165">
        <f t="shared" si="14"/>
        <v>0.88808955223880592</v>
      </c>
    </row>
    <row r="477" spans="1:8" s="6" customFormat="1" x14ac:dyDescent="0.2">
      <c r="A477" s="33"/>
      <c r="B477" s="7">
        <v>55</v>
      </c>
      <c r="C477" s="50" t="s">
        <v>24</v>
      </c>
      <c r="D477" s="114">
        <f>SUM(D478:D487)</f>
        <v>5252</v>
      </c>
      <c r="E477" s="139">
        <f>SUM(E478:E487)</f>
        <v>3663.6800000000003</v>
      </c>
      <c r="F477" s="163">
        <f t="shared" si="15"/>
        <v>1588.3199999999997</v>
      </c>
      <c r="G477" s="179">
        <f t="shared" si="14"/>
        <v>0.69757806549885759</v>
      </c>
    </row>
    <row r="478" spans="1:8" s="6" customFormat="1" x14ac:dyDescent="0.2">
      <c r="A478" s="33"/>
      <c r="B478" s="5">
        <v>5500</v>
      </c>
      <c r="C478" s="49" t="s">
        <v>25</v>
      </c>
      <c r="D478" s="113">
        <v>260</v>
      </c>
      <c r="E478" s="124">
        <v>189.09</v>
      </c>
      <c r="F478" s="168">
        <f t="shared" si="15"/>
        <v>70.91</v>
      </c>
      <c r="G478" s="165">
        <f t="shared" si="14"/>
        <v>0.72726923076923078</v>
      </c>
    </row>
    <row r="479" spans="1:8" s="6" customFormat="1" x14ac:dyDescent="0.2">
      <c r="A479" s="33"/>
      <c r="B479" s="5">
        <v>5503</v>
      </c>
      <c r="C479" s="49" t="s">
        <v>26</v>
      </c>
      <c r="D479" s="113">
        <v>50</v>
      </c>
      <c r="E479" s="124">
        <v>35</v>
      </c>
      <c r="F479" s="168">
        <f t="shared" si="15"/>
        <v>15</v>
      </c>
      <c r="G479" s="165">
        <f t="shared" si="14"/>
        <v>0.7</v>
      </c>
    </row>
    <row r="480" spans="1:8" s="6" customFormat="1" x14ac:dyDescent="0.2">
      <c r="A480" s="33"/>
      <c r="B480" s="5">
        <v>5504</v>
      </c>
      <c r="C480" s="49" t="s">
        <v>27</v>
      </c>
      <c r="D480" s="113">
        <v>130</v>
      </c>
      <c r="E480" s="124">
        <v>129.16999999999999</v>
      </c>
      <c r="F480" s="168">
        <f t="shared" si="15"/>
        <v>0.83000000000001251</v>
      </c>
      <c r="G480" s="165">
        <f t="shared" si="14"/>
        <v>0.99361538461538457</v>
      </c>
    </row>
    <row r="481" spans="1:7" s="6" customFormat="1" x14ac:dyDescent="0.2">
      <c r="A481" s="33"/>
      <c r="B481" s="5">
        <v>5511</v>
      </c>
      <c r="C481" s="49" t="s">
        <v>230</v>
      </c>
      <c r="D481" s="113">
        <v>2724</v>
      </c>
      <c r="E481" s="124">
        <v>1625.47</v>
      </c>
      <c r="F481" s="168">
        <f t="shared" si="15"/>
        <v>1098.53</v>
      </c>
      <c r="G481" s="165">
        <f t="shared" si="14"/>
        <v>0.59672173274596185</v>
      </c>
    </row>
    <row r="482" spans="1:7" s="6" customFormat="1" x14ac:dyDescent="0.2">
      <c r="A482" s="33"/>
      <c r="B482" s="5">
        <v>5513</v>
      </c>
      <c r="C482" s="49" t="s">
        <v>28</v>
      </c>
      <c r="D482" s="113">
        <v>565</v>
      </c>
      <c r="E482" s="124">
        <v>564.28</v>
      </c>
      <c r="F482" s="168">
        <f t="shared" si="15"/>
        <v>0.72000000000002728</v>
      </c>
      <c r="G482" s="165">
        <f t="shared" si="14"/>
        <v>0.99872566371681415</v>
      </c>
    </row>
    <row r="483" spans="1:7" s="6" customFormat="1" x14ac:dyDescent="0.2">
      <c r="A483" s="33"/>
      <c r="B483" s="5">
        <v>5514</v>
      </c>
      <c r="C483" s="49" t="s">
        <v>231</v>
      </c>
      <c r="D483" s="113">
        <v>687</v>
      </c>
      <c r="E483" s="124">
        <v>520.36</v>
      </c>
      <c r="F483" s="168">
        <f t="shared" si="15"/>
        <v>166.64</v>
      </c>
      <c r="G483" s="165">
        <f t="shared" si="14"/>
        <v>0.75743813682678318</v>
      </c>
    </row>
    <row r="484" spans="1:7" s="6" customFormat="1" x14ac:dyDescent="0.2">
      <c r="A484" s="33"/>
      <c r="B484" s="5">
        <v>5515</v>
      </c>
      <c r="C484" s="49" t="s">
        <v>29</v>
      </c>
      <c r="D484" s="113">
        <v>26</v>
      </c>
      <c r="E484" s="124">
        <v>26.17</v>
      </c>
      <c r="F484" s="168">
        <f t="shared" si="15"/>
        <v>-0.17000000000000171</v>
      </c>
      <c r="G484" s="165">
        <f t="shared" si="14"/>
        <v>1.0065384615384616</v>
      </c>
    </row>
    <row r="485" spans="1:7" s="6" customFormat="1" x14ac:dyDescent="0.2">
      <c r="A485" s="33"/>
      <c r="B485" s="5">
        <v>5522</v>
      </c>
      <c r="C485" s="49" t="s">
        <v>95</v>
      </c>
      <c r="D485" s="113">
        <v>10</v>
      </c>
      <c r="E485" s="124">
        <v>0</v>
      </c>
      <c r="F485" s="168">
        <f t="shared" si="15"/>
        <v>10</v>
      </c>
      <c r="G485" s="165">
        <f t="shared" si="14"/>
        <v>0</v>
      </c>
    </row>
    <row r="486" spans="1:7" s="6" customFormat="1" x14ac:dyDescent="0.2">
      <c r="A486" s="33"/>
      <c r="B486" s="5">
        <v>5525</v>
      </c>
      <c r="C486" s="49" t="s">
        <v>46</v>
      </c>
      <c r="D486" s="113">
        <v>600</v>
      </c>
      <c r="E486" s="124">
        <v>523.44000000000005</v>
      </c>
      <c r="F486" s="168">
        <f t="shared" si="15"/>
        <v>76.559999999999945</v>
      </c>
      <c r="G486" s="165">
        <f t="shared" si="14"/>
        <v>0.87240000000000006</v>
      </c>
    </row>
    <row r="487" spans="1:7" s="6" customFormat="1" x14ac:dyDescent="0.2">
      <c r="A487" s="33"/>
      <c r="B487" s="5">
        <v>5540</v>
      </c>
      <c r="C487" s="49" t="s">
        <v>252</v>
      </c>
      <c r="D487" s="113">
        <v>200</v>
      </c>
      <c r="E487" s="124">
        <v>50.7</v>
      </c>
      <c r="F487" s="168">
        <f t="shared" si="15"/>
        <v>149.30000000000001</v>
      </c>
      <c r="G487" s="165">
        <f t="shared" si="14"/>
        <v>0.2535</v>
      </c>
    </row>
    <row r="488" spans="1:7" s="6" customFormat="1" x14ac:dyDescent="0.2">
      <c r="A488" s="33"/>
      <c r="B488" s="7">
        <v>15</v>
      </c>
      <c r="C488" s="50" t="s">
        <v>283</v>
      </c>
      <c r="D488" s="114">
        <f>SUM(D489)</f>
        <v>8200</v>
      </c>
      <c r="E488" s="139">
        <f>SUM(E489)</f>
        <v>1056</v>
      </c>
      <c r="F488" s="163">
        <f t="shared" si="15"/>
        <v>7144</v>
      </c>
      <c r="G488" s="179">
        <f t="shared" si="14"/>
        <v>0.12878048780487805</v>
      </c>
    </row>
    <row r="489" spans="1:7" s="6" customFormat="1" x14ac:dyDescent="0.2">
      <c r="A489" s="33"/>
      <c r="B489" s="5">
        <v>1551</v>
      </c>
      <c r="C489" s="49" t="s">
        <v>255</v>
      </c>
      <c r="D489" s="113">
        <f>SUM(D490:D491)</f>
        <v>8200</v>
      </c>
      <c r="E489" s="149">
        <f>SUM(E490:E491)</f>
        <v>1056</v>
      </c>
      <c r="F489" s="168">
        <f t="shared" si="15"/>
        <v>7144</v>
      </c>
      <c r="G489" s="165">
        <f t="shared" si="14"/>
        <v>0.12878048780487805</v>
      </c>
    </row>
    <row r="490" spans="1:7" s="6" customFormat="1" ht="25.5" x14ac:dyDescent="0.2">
      <c r="A490" s="33"/>
      <c r="B490" s="5"/>
      <c r="C490" s="65" t="s">
        <v>336</v>
      </c>
      <c r="D490" s="113">
        <v>4200</v>
      </c>
      <c r="E490" s="124">
        <v>1056</v>
      </c>
      <c r="F490" s="168">
        <f t="shared" si="15"/>
        <v>3144</v>
      </c>
      <c r="G490" s="165">
        <f t="shared" si="14"/>
        <v>0.25142857142857145</v>
      </c>
    </row>
    <row r="491" spans="1:7" s="6" customFormat="1" ht="25.5" x14ac:dyDescent="0.2">
      <c r="A491" s="33"/>
      <c r="B491" s="5"/>
      <c r="C491" s="65" t="s">
        <v>337</v>
      </c>
      <c r="D491" s="113">
        <v>4000</v>
      </c>
      <c r="E491" s="124">
        <v>0</v>
      </c>
      <c r="F491" s="168">
        <f t="shared" si="15"/>
        <v>4000</v>
      </c>
      <c r="G491" s="165">
        <f t="shared" si="14"/>
        <v>0</v>
      </c>
    </row>
    <row r="492" spans="1:7" s="6" customFormat="1" x14ac:dyDescent="0.2">
      <c r="A492" s="33" t="s">
        <v>11</v>
      </c>
      <c r="B492" s="9" t="s">
        <v>406</v>
      </c>
      <c r="C492" s="74"/>
      <c r="D492" s="91">
        <f>SUM(D493+D496+D499+D505)</f>
        <v>11892</v>
      </c>
      <c r="E492" s="126">
        <f>SUM(E493+E496+E499+E505)</f>
        <v>11257.34</v>
      </c>
      <c r="F492" s="163">
        <f t="shared" si="15"/>
        <v>634.65999999999985</v>
      </c>
      <c r="G492" s="179">
        <f t="shared" si="14"/>
        <v>0.94663134880591993</v>
      </c>
    </row>
    <row r="493" spans="1:7" s="6" customFormat="1" x14ac:dyDescent="0.2">
      <c r="A493" s="33"/>
      <c r="B493" s="7">
        <v>50</v>
      </c>
      <c r="C493" s="50" t="s">
        <v>23</v>
      </c>
      <c r="D493" s="154">
        <f>SUM(D494+D495)</f>
        <v>90</v>
      </c>
      <c r="E493" s="191">
        <f>SUM(E494+E495)</f>
        <v>89.87</v>
      </c>
      <c r="F493" s="163">
        <f t="shared" si="15"/>
        <v>0.12999999999999545</v>
      </c>
      <c r="G493" s="179">
        <f t="shared" si="14"/>
        <v>0.99855555555555564</v>
      </c>
    </row>
    <row r="494" spans="1:7" s="6" customFormat="1" x14ac:dyDescent="0.2">
      <c r="A494" s="33"/>
      <c r="B494" s="5">
        <v>505</v>
      </c>
      <c r="C494" s="49" t="s">
        <v>94</v>
      </c>
      <c r="D494" s="153">
        <v>44</v>
      </c>
      <c r="E494" s="124">
        <v>44.05</v>
      </c>
      <c r="F494" s="168">
        <f t="shared" si="15"/>
        <v>-4.9999999999997158E-2</v>
      </c>
      <c r="G494" s="165">
        <f t="shared" si="14"/>
        <v>1.0011363636363635</v>
      </c>
    </row>
    <row r="495" spans="1:7" s="6" customFormat="1" x14ac:dyDescent="0.2">
      <c r="A495" s="33"/>
      <c r="B495" s="5">
        <v>506</v>
      </c>
      <c r="C495" s="49" t="s">
        <v>229</v>
      </c>
      <c r="D495" s="153">
        <v>46</v>
      </c>
      <c r="E495" s="124">
        <v>45.82</v>
      </c>
      <c r="F495" s="168">
        <f t="shared" si="15"/>
        <v>0.17999999999999972</v>
      </c>
      <c r="G495" s="165">
        <f t="shared" si="14"/>
        <v>0.99608695652173918</v>
      </c>
    </row>
    <row r="496" spans="1:7" s="6" customFormat="1" x14ac:dyDescent="0.2">
      <c r="A496" s="33"/>
      <c r="B496" s="7">
        <v>55</v>
      </c>
      <c r="C496" s="50" t="s">
        <v>24</v>
      </c>
      <c r="D496" s="154">
        <f>SUM(D497)</f>
        <v>6164</v>
      </c>
      <c r="E496" s="191">
        <f>SUM(E497)</f>
        <v>6163.55</v>
      </c>
      <c r="F496" s="163">
        <f t="shared" si="15"/>
        <v>0.4499999999998181</v>
      </c>
      <c r="G496" s="179">
        <f t="shared" si="14"/>
        <v>0.99992699545749519</v>
      </c>
    </row>
    <row r="497" spans="1:7" s="6" customFormat="1" x14ac:dyDescent="0.2">
      <c r="A497" s="33"/>
      <c r="B497" s="5">
        <v>5525</v>
      </c>
      <c r="C497" s="49" t="s">
        <v>46</v>
      </c>
      <c r="D497" s="153">
        <v>6164</v>
      </c>
      <c r="E497" s="192">
        <v>6163.55</v>
      </c>
      <c r="F497" s="168">
        <f t="shared" si="15"/>
        <v>0.4499999999998181</v>
      </c>
      <c r="G497" s="165">
        <f t="shared" si="14"/>
        <v>0.99992699545749519</v>
      </c>
    </row>
    <row r="498" spans="1:7" s="6" customFormat="1" ht="38.25" x14ac:dyDescent="0.2">
      <c r="A498" s="33"/>
      <c r="B498" s="160" t="s">
        <v>457</v>
      </c>
      <c r="C498" s="54" t="s">
        <v>408</v>
      </c>
      <c r="D498" s="92">
        <f>SUM(D493+D496)</f>
        <v>6254</v>
      </c>
      <c r="E498" s="124">
        <f>SUM(E493+E496)</f>
        <v>6253.42</v>
      </c>
      <c r="F498" s="168">
        <f t="shared" si="15"/>
        <v>0.57999999999992724</v>
      </c>
      <c r="G498" s="165">
        <f t="shared" si="14"/>
        <v>0.99990725935401348</v>
      </c>
    </row>
    <row r="499" spans="1:7" s="6" customFormat="1" x14ac:dyDescent="0.2">
      <c r="A499" s="33"/>
      <c r="B499" s="7">
        <v>55</v>
      </c>
      <c r="C499" s="50" t="s">
        <v>24</v>
      </c>
      <c r="D499" s="154">
        <f>SUM(D500)</f>
        <v>4263</v>
      </c>
      <c r="E499" s="191">
        <f>SUM(E500)</f>
        <v>3629.12</v>
      </c>
      <c r="F499" s="163">
        <f t="shared" si="15"/>
        <v>633.88000000000011</v>
      </c>
      <c r="G499" s="179">
        <f t="shared" si="14"/>
        <v>0.85130659160215805</v>
      </c>
    </row>
    <row r="500" spans="1:7" s="6" customFormat="1" x14ac:dyDescent="0.2">
      <c r="A500" s="33"/>
      <c r="B500" s="5">
        <v>5525</v>
      </c>
      <c r="C500" s="49" t="s">
        <v>46</v>
      </c>
      <c r="D500" s="113">
        <f>SUM(D501:D504)</f>
        <v>4263</v>
      </c>
      <c r="E500" s="186">
        <f>SUM(E501:E504)</f>
        <v>3629.12</v>
      </c>
      <c r="F500" s="168">
        <f t="shared" si="15"/>
        <v>633.88000000000011</v>
      </c>
      <c r="G500" s="165">
        <f t="shared" si="14"/>
        <v>0.85130659160215805</v>
      </c>
    </row>
    <row r="501" spans="1:7" s="6" customFormat="1" ht="51" x14ac:dyDescent="0.2">
      <c r="A501" s="33"/>
      <c r="B501" s="160"/>
      <c r="C501" s="65" t="s">
        <v>629</v>
      </c>
      <c r="D501" s="113">
        <v>3575</v>
      </c>
      <c r="E501" s="124">
        <v>2941.12</v>
      </c>
      <c r="F501" s="168">
        <f t="shared" si="15"/>
        <v>633.88000000000011</v>
      </c>
      <c r="G501" s="165">
        <f t="shared" si="14"/>
        <v>0.82269090909090903</v>
      </c>
    </row>
    <row r="502" spans="1:7" s="6" customFormat="1" ht="25.5" x14ac:dyDescent="0.2">
      <c r="A502" s="33"/>
      <c r="B502" s="160"/>
      <c r="C502" s="65" t="s">
        <v>546</v>
      </c>
      <c r="D502" s="113">
        <v>150</v>
      </c>
      <c r="E502" s="124">
        <v>150</v>
      </c>
      <c r="F502" s="168">
        <f t="shared" si="15"/>
        <v>0</v>
      </c>
      <c r="G502" s="165">
        <f t="shared" si="14"/>
        <v>1</v>
      </c>
    </row>
    <row r="503" spans="1:7" s="6" customFormat="1" ht="25.5" x14ac:dyDescent="0.2">
      <c r="A503" s="33"/>
      <c r="B503" s="160" t="s">
        <v>573</v>
      </c>
      <c r="C503" s="65" t="s">
        <v>571</v>
      </c>
      <c r="D503" s="113">
        <v>338</v>
      </c>
      <c r="E503" s="124">
        <v>338</v>
      </c>
      <c r="F503" s="168">
        <f t="shared" si="15"/>
        <v>0</v>
      </c>
      <c r="G503" s="165">
        <f t="shared" si="14"/>
        <v>1</v>
      </c>
    </row>
    <row r="504" spans="1:7" s="6" customFormat="1" ht="38.25" x14ac:dyDescent="0.2">
      <c r="A504" s="33"/>
      <c r="B504" s="160" t="s">
        <v>574</v>
      </c>
      <c r="C504" s="65" t="s">
        <v>572</v>
      </c>
      <c r="D504" s="113">
        <v>200</v>
      </c>
      <c r="E504" s="124">
        <v>200</v>
      </c>
      <c r="F504" s="168">
        <f t="shared" si="15"/>
        <v>0</v>
      </c>
      <c r="G504" s="165">
        <f t="shared" si="14"/>
        <v>1</v>
      </c>
    </row>
    <row r="505" spans="1:7" s="6" customFormat="1" x14ac:dyDescent="0.2">
      <c r="A505" s="33"/>
      <c r="B505" s="7">
        <v>55</v>
      </c>
      <c r="C505" s="50" t="s">
        <v>24</v>
      </c>
      <c r="D505" s="91">
        <f>SUM(D506:D507)</f>
        <v>1375</v>
      </c>
      <c r="E505" s="126">
        <f>SUM(E506:E507)</f>
        <v>1374.8</v>
      </c>
      <c r="F505" s="163">
        <f t="shared" si="15"/>
        <v>0.20000000000004547</v>
      </c>
      <c r="G505" s="179">
        <f t="shared" si="14"/>
        <v>0.99985454545454544</v>
      </c>
    </row>
    <row r="506" spans="1:7" x14ac:dyDescent="0.2">
      <c r="A506" s="35"/>
      <c r="B506" s="5">
        <v>5515</v>
      </c>
      <c r="C506" s="49" t="s">
        <v>29</v>
      </c>
      <c r="D506" s="113">
        <v>715</v>
      </c>
      <c r="E506" s="124">
        <v>255</v>
      </c>
      <c r="F506" s="168">
        <f t="shared" si="15"/>
        <v>460</v>
      </c>
      <c r="G506" s="165">
        <f t="shared" si="14"/>
        <v>0.35664335664335667</v>
      </c>
    </row>
    <row r="507" spans="1:7" s="6" customFormat="1" x14ac:dyDescent="0.2">
      <c r="A507" s="33"/>
      <c r="B507" s="5">
        <v>5525</v>
      </c>
      <c r="C507" s="49" t="s">
        <v>46</v>
      </c>
      <c r="D507" s="113">
        <v>660</v>
      </c>
      <c r="E507" s="124">
        <v>1119.8</v>
      </c>
      <c r="F507" s="168">
        <f t="shared" si="15"/>
        <v>-459.79999999999995</v>
      </c>
      <c r="G507" s="165">
        <f t="shared" si="14"/>
        <v>1.6966666666666665</v>
      </c>
    </row>
    <row r="508" spans="1:7" s="6" customFormat="1" ht="25.5" x14ac:dyDescent="0.2">
      <c r="A508" s="33"/>
      <c r="B508" s="160"/>
      <c r="C508" s="65" t="s">
        <v>547</v>
      </c>
      <c r="D508" s="92">
        <f>SUM(D506:D507)</f>
        <v>1375</v>
      </c>
      <c r="E508" s="124">
        <f>SUM(E506:E507)</f>
        <v>1374.8</v>
      </c>
      <c r="F508" s="168">
        <f t="shared" si="15"/>
        <v>0.20000000000004547</v>
      </c>
      <c r="G508" s="165">
        <f t="shared" si="14"/>
        <v>0.99985454545454544</v>
      </c>
    </row>
    <row r="509" spans="1:7" x14ac:dyDescent="0.2">
      <c r="A509" s="33" t="s">
        <v>11</v>
      </c>
      <c r="B509" s="9" t="s">
        <v>199</v>
      </c>
      <c r="C509" s="74"/>
      <c r="D509" s="114">
        <f>SUM(D510)</f>
        <v>1440</v>
      </c>
      <c r="E509" s="139">
        <f>SUM(E510)</f>
        <v>1410</v>
      </c>
      <c r="F509" s="163">
        <f t="shared" si="15"/>
        <v>30</v>
      </c>
      <c r="G509" s="179">
        <f t="shared" si="14"/>
        <v>0.97916666666666663</v>
      </c>
    </row>
    <row r="510" spans="1:7" s="6" customFormat="1" x14ac:dyDescent="0.2">
      <c r="A510" s="33"/>
      <c r="B510" s="7">
        <v>55</v>
      </c>
      <c r="C510" s="50" t="s">
        <v>24</v>
      </c>
      <c r="D510" s="114">
        <f>SUM(D511:D511)</f>
        <v>1440</v>
      </c>
      <c r="E510" s="139">
        <f>SUM(E511:E511)</f>
        <v>1410</v>
      </c>
      <c r="F510" s="163">
        <f t="shared" si="15"/>
        <v>30</v>
      </c>
      <c r="G510" s="179">
        <f t="shared" si="14"/>
        <v>0.97916666666666663</v>
      </c>
    </row>
    <row r="511" spans="1:7" s="6" customFormat="1" x14ac:dyDescent="0.2">
      <c r="A511" s="33"/>
      <c r="B511" s="5">
        <v>5525</v>
      </c>
      <c r="C511" s="49" t="s">
        <v>46</v>
      </c>
      <c r="D511" s="113">
        <v>1440</v>
      </c>
      <c r="E511" s="124">
        <v>1410</v>
      </c>
      <c r="F511" s="168">
        <f t="shared" si="15"/>
        <v>30</v>
      </c>
      <c r="G511" s="165">
        <f t="shared" si="14"/>
        <v>0.97916666666666663</v>
      </c>
    </row>
    <row r="512" spans="1:7" s="6" customFormat="1" x14ac:dyDescent="0.2">
      <c r="A512" s="33" t="s">
        <v>72</v>
      </c>
      <c r="B512" s="7" t="s">
        <v>465</v>
      </c>
      <c r="C512" s="49"/>
      <c r="D512" s="114">
        <f>SUM(D513+D520)</f>
        <v>37455</v>
      </c>
      <c r="E512" s="187">
        <f>SUM(E513+E520)</f>
        <v>25440.19</v>
      </c>
      <c r="F512" s="163">
        <f t="shared" si="15"/>
        <v>12014.810000000001</v>
      </c>
      <c r="G512" s="179">
        <f t="shared" si="14"/>
        <v>0.67922013082365507</v>
      </c>
    </row>
    <row r="513" spans="1:7" s="8" customFormat="1" x14ac:dyDescent="0.2">
      <c r="A513" s="33" t="s">
        <v>72</v>
      </c>
      <c r="B513" s="7" t="s">
        <v>200</v>
      </c>
      <c r="C513" s="72"/>
      <c r="D513" s="114">
        <f>SUM(D514+D518)</f>
        <v>9171</v>
      </c>
      <c r="E513" s="139">
        <f>SUM(E514+E518)</f>
        <v>8815.98</v>
      </c>
      <c r="F513" s="163">
        <f t="shared" si="15"/>
        <v>355.02000000000044</v>
      </c>
      <c r="G513" s="179">
        <f t="shared" si="14"/>
        <v>0.96128884527314351</v>
      </c>
    </row>
    <row r="514" spans="1:7" s="6" customFormat="1" x14ac:dyDescent="0.2">
      <c r="A514" s="33"/>
      <c r="B514" s="7">
        <v>50</v>
      </c>
      <c r="C514" s="50" t="s">
        <v>23</v>
      </c>
      <c r="D514" s="114">
        <f>SUM(D515+D517)</f>
        <v>3956</v>
      </c>
      <c r="E514" s="139">
        <f>SUM(E515+E517)</f>
        <v>3953.52</v>
      </c>
      <c r="F514" s="163">
        <f t="shared" si="15"/>
        <v>2.4800000000000182</v>
      </c>
      <c r="G514" s="179">
        <f t="shared" si="14"/>
        <v>0.99937310414560165</v>
      </c>
    </row>
    <row r="515" spans="1:7" s="6" customFormat="1" x14ac:dyDescent="0.2">
      <c r="A515" s="33"/>
      <c r="B515" s="5">
        <v>500</v>
      </c>
      <c r="C515" s="49" t="s">
        <v>228</v>
      </c>
      <c r="D515" s="113">
        <f>SUM(D516)</f>
        <v>2952</v>
      </c>
      <c r="E515" s="149">
        <f>SUM(E516)</f>
        <v>2962.46</v>
      </c>
      <c r="F515" s="168">
        <f t="shared" si="15"/>
        <v>-10.460000000000036</v>
      </c>
      <c r="G515" s="165">
        <f t="shared" si="14"/>
        <v>1.0035433604336044</v>
      </c>
    </row>
    <row r="516" spans="1:7" s="6" customFormat="1" x14ac:dyDescent="0.2">
      <c r="A516" s="33"/>
      <c r="B516" s="5">
        <v>5002</v>
      </c>
      <c r="C516" s="49" t="s">
        <v>236</v>
      </c>
      <c r="D516" s="113">
        <v>2952</v>
      </c>
      <c r="E516" s="124">
        <v>2962.46</v>
      </c>
      <c r="F516" s="168">
        <f t="shared" si="15"/>
        <v>-10.460000000000036</v>
      </c>
      <c r="G516" s="165">
        <f t="shared" si="14"/>
        <v>1.0035433604336044</v>
      </c>
    </row>
    <row r="517" spans="1:7" s="6" customFormat="1" x14ac:dyDescent="0.2">
      <c r="A517" s="33"/>
      <c r="B517" s="5">
        <v>506</v>
      </c>
      <c r="C517" s="49" t="s">
        <v>229</v>
      </c>
      <c r="D517" s="113">
        <v>1004</v>
      </c>
      <c r="E517" s="124">
        <v>991.06</v>
      </c>
      <c r="F517" s="168">
        <f t="shared" si="15"/>
        <v>12.940000000000055</v>
      </c>
      <c r="G517" s="165">
        <f t="shared" si="14"/>
        <v>0.98711155378486048</v>
      </c>
    </row>
    <row r="518" spans="1:7" s="6" customFormat="1" x14ac:dyDescent="0.2">
      <c r="A518" s="33"/>
      <c r="B518" s="7">
        <v>55</v>
      </c>
      <c r="C518" s="50" t="s">
        <v>24</v>
      </c>
      <c r="D518" s="114">
        <f>SUM(D519)</f>
        <v>5215</v>
      </c>
      <c r="E518" s="139">
        <f>SUM(E519)</f>
        <v>4862.46</v>
      </c>
      <c r="F518" s="163">
        <f t="shared" si="15"/>
        <v>352.53999999999996</v>
      </c>
      <c r="G518" s="179">
        <f t="shared" si="14"/>
        <v>0.93239884947267493</v>
      </c>
    </row>
    <row r="519" spans="1:7" s="6" customFormat="1" x14ac:dyDescent="0.2">
      <c r="A519" s="33"/>
      <c r="B519" s="5">
        <v>5511</v>
      </c>
      <c r="C519" s="49" t="s">
        <v>230</v>
      </c>
      <c r="D519" s="113">
        <v>5215</v>
      </c>
      <c r="E519" s="124">
        <v>4862.46</v>
      </c>
      <c r="F519" s="168">
        <f t="shared" si="15"/>
        <v>352.53999999999996</v>
      </c>
      <c r="G519" s="165">
        <f t="shared" si="14"/>
        <v>0.93239884947267493</v>
      </c>
    </row>
    <row r="520" spans="1:7" s="6" customFormat="1" x14ac:dyDescent="0.2">
      <c r="A520" s="33" t="s">
        <v>72</v>
      </c>
      <c r="B520" s="7" t="s">
        <v>557</v>
      </c>
      <c r="C520" s="72"/>
      <c r="D520" s="114">
        <f t="shared" ref="D520:E520" si="16">SUM(D521)</f>
        <v>28284</v>
      </c>
      <c r="E520" s="187">
        <f t="shared" si="16"/>
        <v>16624.21</v>
      </c>
      <c r="F520" s="163">
        <f t="shared" si="15"/>
        <v>11659.79</v>
      </c>
      <c r="G520" s="179">
        <f t="shared" si="14"/>
        <v>0.5877602177909772</v>
      </c>
    </row>
    <row r="521" spans="1:7" s="6" customFormat="1" x14ac:dyDescent="0.2">
      <c r="A521" s="210"/>
      <c r="B521" s="7">
        <v>15</v>
      </c>
      <c r="C521" s="50" t="s">
        <v>283</v>
      </c>
      <c r="D521" s="114">
        <f>SUM(D522+D524)</f>
        <v>28284</v>
      </c>
      <c r="E521" s="187">
        <f>SUM(E522+E524)</f>
        <v>16624.21</v>
      </c>
      <c r="F521" s="163">
        <f>SUM(D521-E521)</f>
        <v>11659.79</v>
      </c>
      <c r="G521" s="179">
        <f t="shared" si="14"/>
        <v>0.5877602177909772</v>
      </c>
    </row>
    <row r="522" spans="1:7" s="6" customFormat="1" x14ac:dyDescent="0.2">
      <c r="A522" s="210"/>
      <c r="B522" s="5">
        <v>1551</v>
      </c>
      <c r="C522" s="49" t="s">
        <v>255</v>
      </c>
      <c r="D522" s="113">
        <f>SUM(D523)</f>
        <v>4380</v>
      </c>
      <c r="E522" s="186">
        <f>SUM(E523)</f>
        <v>4380</v>
      </c>
      <c r="F522" s="168">
        <f t="shared" si="15"/>
        <v>0</v>
      </c>
      <c r="G522" s="165">
        <f t="shared" si="14"/>
        <v>1</v>
      </c>
    </row>
    <row r="523" spans="1:7" s="6" customFormat="1" ht="25.5" x14ac:dyDescent="0.2">
      <c r="A523" s="210" t="s">
        <v>529</v>
      </c>
      <c r="B523" s="5"/>
      <c r="C523" s="65" t="s">
        <v>464</v>
      </c>
      <c r="D523" s="113">
        <v>4380</v>
      </c>
      <c r="E523" s="124">
        <v>4380</v>
      </c>
      <c r="F523" s="168">
        <f t="shared" si="15"/>
        <v>0</v>
      </c>
      <c r="G523" s="165">
        <f t="shared" si="14"/>
        <v>1</v>
      </c>
    </row>
    <row r="524" spans="1:7" ht="25.5" x14ac:dyDescent="0.2">
      <c r="A524" s="35"/>
      <c r="B524" s="5">
        <v>1554</v>
      </c>
      <c r="C524" s="54" t="s">
        <v>559</v>
      </c>
      <c r="D524" s="113">
        <f>SUM(D525)</f>
        <v>23904</v>
      </c>
      <c r="E524" s="186">
        <f>SUM(E525)</f>
        <v>12244.21</v>
      </c>
      <c r="F524" s="168">
        <f t="shared" si="15"/>
        <v>11659.79</v>
      </c>
      <c r="G524" s="165">
        <f t="shared" si="14"/>
        <v>0.51222431392235601</v>
      </c>
    </row>
    <row r="525" spans="1:7" s="6" customFormat="1" ht="25.5" x14ac:dyDescent="0.2">
      <c r="A525" s="33"/>
      <c r="B525" s="5"/>
      <c r="C525" s="65" t="s">
        <v>558</v>
      </c>
      <c r="D525" s="113">
        <v>23904</v>
      </c>
      <c r="E525" s="124">
        <v>12244.21</v>
      </c>
      <c r="F525" s="168">
        <f t="shared" si="15"/>
        <v>11659.79</v>
      </c>
      <c r="G525" s="165">
        <f t="shared" si="14"/>
        <v>0.51222431392235601</v>
      </c>
    </row>
    <row r="526" spans="1:7" s="6" customFormat="1" x14ac:dyDescent="0.2">
      <c r="A526" s="33" t="s">
        <v>124</v>
      </c>
      <c r="B526" s="7" t="s">
        <v>201</v>
      </c>
      <c r="C526" s="72"/>
      <c r="D526" s="114">
        <f>SUM(D527)</f>
        <v>85118</v>
      </c>
      <c r="E526" s="139">
        <f>SUM(E527)</f>
        <v>83730</v>
      </c>
      <c r="F526" s="163">
        <f t="shared" si="15"/>
        <v>1388</v>
      </c>
      <c r="G526" s="179">
        <f t="shared" si="14"/>
        <v>0.98369322587466812</v>
      </c>
    </row>
    <row r="527" spans="1:7" s="6" customFormat="1" x14ac:dyDescent="0.2">
      <c r="A527" s="33"/>
      <c r="B527" s="21">
        <v>4500</v>
      </c>
      <c r="C527" s="52" t="s">
        <v>152</v>
      </c>
      <c r="D527" s="114">
        <f>SUM(D566+D575+D576+D578)</f>
        <v>85118</v>
      </c>
      <c r="E527" s="139">
        <f>SUM(E528:E576)</f>
        <v>83730</v>
      </c>
      <c r="F527" s="163">
        <f>SUM(D527-E527)</f>
        <v>1388</v>
      </c>
      <c r="G527" s="179">
        <f t="shared" si="14"/>
        <v>0.98369322587466812</v>
      </c>
    </row>
    <row r="528" spans="1:7" s="6" customFormat="1" ht="25.5" x14ac:dyDescent="0.2">
      <c r="A528" s="33"/>
      <c r="B528" s="21"/>
      <c r="C528" s="53" t="s">
        <v>362</v>
      </c>
      <c r="D528" s="113">
        <v>325</v>
      </c>
      <c r="E528" s="149">
        <v>325</v>
      </c>
      <c r="F528" s="168">
        <f t="shared" si="15"/>
        <v>0</v>
      </c>
      <c r="G528" s="165">
        <f t="shared" si="14"/>
        <v>1</v>
      </c>
    </row>
    <row r="529" spans="1:7" s="6" customFormat="1" x14ac:dyDescent="0.2">
      <c r="A529" s="33"/>
      <c r="B529" s="21"/>
      <c r="C529" s="53" t="s">
        <v>363</v>
      </c>
      <c r="D529" s="113">
        <v>646</v>
      </c>
      <c r="E529" s="127">
        <v>646</v>
      </c>
      <c r="F529" s="168">
        <f t="shared" si="15"/>
        <v>0</v>
      </c>
      <c r="G529" s="165">
        <f t="shared" si="14"/>
        <v>1</v>
      </c>
    </row>
    <row r="530" spans="1:7" s="6" customFormat="1" x14ac:dyDescent="0.2">
      <c r="A530" s="33"/>
      <c r="B530" s="21"/>
      <c r="C530" s="53" t="s">
        <v>364</v>
      </c>
      <c r="D530" s="113">
        <v>300</v>
      </c>
      <c r="E530" s="127">
        <v>300</v>
      </c>
      <c r="F530" s="168">
        <f t="shared" si="15"/>
        <v>0</v>
      </c>
      <c r="G530" s="165">
        <f t="shared" si="14"/>
        <v>1</v>
      </c>
    </row>
    <row r="531" spans="1:7" s="6" customFormat="1" x14ac:dyDescent="0.2">
      <c r="A531" s="33"/>
      <c r="B531" s="21"/>
      <c r="C531" s="53" t="s">
        <v>365</v>
      </c>
      <c r="D531" s="113">
        <v>300</v>
      </c>
      <c r="E531" s="127">
        <v>300</v>
      </c>
      <c r="F531" s="168">
        <f t="shared" si="15"/>
        <v>0</v>
      </c>
      <c r="G531" s="165">
        <f t="shared" si="14"/>
        <v>1</v>
      </c>
    </row>
    <row r="532" spans="1:7" s="6" customFormat="1" x14ac:dyDescent="0.2">
      <c r="A532" s="33"/>
      <c r="B532" s="21"/>
      <c r="C532" s="53" t="s">
        <v>366</v>
      </c>
      <c r="D532" s="113">
        <v>500</v>
      </c>
      <c r="E532" s="127">
        <v>500</v>
      </c>
      <c r="F532" s="168">
        <f t="shared" si="15"/>
        <v>0</v>
      </c>
      <c r="G532" s="165">
        <f t="shared" si="14"/>
        <v>1</v>
      </c>
    </row>
    <row r="533" spans="1:7" s="6" customFormat="1" x14ac:dyDescent="0.2">
      <c r="A533" s="33"/>
      <c r="B533" s="21"/>
      <c r="C533" s="53" t="s">
        <v>367</v>
      </c>
      <c r="D533" s="113">
        <v>692</v>
      </c>
      <c r="E533" s="127">
        <v>692</v>
      </c>
      <c r="F533" s="168">
        <f t="shared" si="15"/>
        <v>0</v>
      </c>
      <c r="G533" s="165">
        <f t="shared" si="14"/>
        <v>1</v>
      </c>
    </row>
    <row r="534" spans="1:7" s="6" customFormat="1" x14ac:dyDescent="0.2">
      <c r="A534" s="33"/>
      <c r="B534" s="21"/>
      <c r="C534" s="53" t="s">
        <v>368</v>
      </c>
      <c r="D534" s="113">
        <v>300</v>
      </c>
      <c r="E534" s="127">
        <v>300</v>
      </c>
      <c r="F534" s="168">
        <f t="shared" si="15"/>
        <v>0</v>
      </c>
      <c r="G534" s="165">
        <f t="shared" si="14"/>
        <v>1</v>
      </c>
    </row>
    <row r="535" spans="1:7" s="6" customFormat="1" x14ac:dyDescent="0.2">
      <c r="A535" s="33"/>
      <c r="B535" s="21"/>
      <c r="C535" s="53" t="s">
        <v>369</v>
      </c>
      <c r="D535" s="113">
        <v>100</v>
      </c>
      <c r="E535" s="127">
        <v>100</v>
      </c>
      <c r="F535" s="168">
        <f t="shared" si="15"/>
        <v>0</v>
      </c>
      <c r="G535" s="165">
        <f t="shared" si="14"/>
        <v>1</v>
      </c>
    </row>
    <row r="536" spans="1:7" s="6" customFormat="1" x14ac:dyDescent="0.2">
      <c r="A536" s="33"/>
      <c r="B536" s="21"/>
      <c r="C536" s="53" t="s">
        <v>370</v>
      </c>
      <c r="D536" s="113">
        <v>200</v>
      </c>
      <c r="E536" s="127">
        <v>200</v>
      </c>
      <c r="F536" s="168">
        <f t="shared" si="15"/>
        <v>0</v>
      </c>
      <c r="G536" s="165">
        <f t="shared" si="14"/>
        <v>1</v>
      </c>
    </row>
    <row r="537" spans="1:7" s="6" customFormat="1" x14ac:dyDescent="0.2">
      <c r="A537" s="33"/>
      <c r="B537" s="21"/>
      <c r="C537" s="53" t="s">
        <v>371</v>
      </c>
      <c r="D537" s="113">
        <v>3240</v>
      </c>
      <c r="E537" s="127">
        <v>3240</v>
      </c>
      <c r="F537" s="168">
        <f t="shared" si="15"/>
        <v>0</v>
      </c>
      <c r="G537" s="165">
        <f t="shared" si="14"/>
        <v>1</v>
      </c>
    </row>
    <row r="538" spans="1:7" s="6" customFormat="1" x14ac:dyDescent="0.2">
      <c r="A538" s="33"/>
      <c r="B538" s="21"/>
      <c r="C538" s="53" t="s">
        <v>372</v>
      </c>
      <c r="D538" s="113">
        <v>350</v>
      </c>
      <c r="E538" s="127">
        <v>350</v>
      </c>
      <c r="F538" s="168">
        <f t="shared" si="15"/>
        <v>0</v>
      </c>
      <c r="G538" s="165">
        <f t="shared" si="14"/>
        <v>1</v>
      </c>
    </row>
    <row r="539" spans="1:7" s="6" customFormat="1" x14ac:dyDescent="0.2">
      <c r="A539" s="33"/>
      <c r="B539" s="21"/>
      <c r="C539" s="53" t="s">
        <v>373</v>
      </c>
      <c r="D539" s="113">
        <v>172</v>
      </c>
      <c r="E539" s="127">
        <v>172</v>
      </c>
      <c r="F539" s="168">
        <f t="shared" si="15"/>
        <v>0</v>
      </c>
      <c r="G539" s="165">
        <f t="shared" si="14"/>
        <v>1</v>
      </c>
    </row>
    <row r="540" spans="1:7" s="6" customFormat="1" x14ac:dyDescent="0.2">
      <c r="A540" s="33"/>
      <c r="B540" s="21"/>
      <c r="C540" s="53" t="s">
        <v>374</v>
      </c>
      <c r="D540" s="113">
        <v>190</v>
      </c>
      <c r="E540" s="127">
        <v>190</v>
      </c>
      <c r="F540" s="168">
        <f t="shared" si="15"/>
        <v>0</v>
      </c>
      <c r="G540" s="165">
        <f t="shared" si="14"/>
        <v>1</v>
      </c>
    </row>
    <row r="541" spans="1:7" s="6" customFormat="1" x14ac:dyDescent="0.2">
      <c r="A541" s="33"/>
      <c r="B541" s="21"/>
      <c r="C541" s="53" t="s">
        <v>375</v>
      </c>
      <c r="D541" s="113">
        <v>24807</v>
      </c>
      <c r="E541" s="127">
        <v>24807</v>
      </c>
      <c r="F541" s="168">
        <f t="shared" si="15"/>
        <v>0</v>
      </c>
      <c r="G541" s="165">
        <f t="shared" ref="G541:G625" si="17">SUM(E541/D541)</f>
        <v>1</v>
      </c>
    </row>
    <row r="542" spans="1:7" s="6" customFormat="1" x14ac:dyDescent="0.2">
      <c r="A542" s="33"/>
      <c r="B542" s="21"/>
      <c r="C542" s="53" t="s">
        <v>376</v>
      </c>
      <c r="D542" s="113">
        <v>200</v>
      </c>
      <c r="E542" s="127">
        <v>0</v>
      </c>
      <c r="F542" s="168">
        <f t="shared" si="15"/>
        <v>200</v>
      </c>
      <c r="G542" s="165">
        <f t="shared" si="17"/>
        <v>0</v>
      </c>
    </row>
    <row r="543" spans="1:7" s="6" customFormat="1" ht="25.5" x14ac:dyDescent="0.2">
      <c r="A543" s="33"/>
      <c r="B543" s="21"/>
      <c r="C543" s="53" t="s">
        <v>377</v>
      </c>
      <c r="D543" s="113">
        <v>120</v>
      </c>
      <c r="E543" s="127">
        <v>120</v>
      </c>
      <c r="F543" s="168">
        <f t="shared" si="15"/>
        <v>0</v>
      </c>
      <c r="G543" s="165">
        <f t="shared" si="17"/>
        <v>1</v>
      </c>
    </row>
    <row r="544" spans="1:7" s="6" customFormat="1" x14ac:dyDescent="0.2">
      <c r="A544" s="33"/>
      <c r="B544" s="21"/>
      <c r="C544" s="53" t="s">
        <v>378</v>
      </c>
      <c r="D544" s="113">
        <v>750</v>
      </c>
      <c r="E544" s="127">
        <v>750</v>
      </c>
      <c r="F544" s="168">
        <f t="shared" si="15"/>
        <v>0</v>
      </c>
      <c r="G544" s="165">
        <f t="shared" si="17"/>
        <v>1</v>
      </c>
    </row>
    <row r="545" spans="1:7" s="6" customFormat="1" x14ac:dyDescent="0.2">
      <c r="A545" s="33"/>
      <c r="B545" s="21"/>
      <c r="C545" s="53" t="s">
        <v>379</v>
      </c>
      <c r="D545" s="113">
        <v>300</v>
      </c>
      <c r="E545" s="127">
        <v>300</v>
      </c>
      <c r="F545" s="168">
        <f t="shared" si="15"/>
        <v>0</v>
      </c>
      <c r="G545" s="165">
        <f t="shared" si="17"/>
        <v>1</v>
      </c>
    </row>
    <row r="546" spans="1:7" s="6" customFormat="1" x14ac:dyDescent="0.2">
      <c r="A546" s="33"/>
      <c r="B546" s="21"/>
      <c r="C546" s="53" t="s">
        <v>380</v>
      </c>
      <c r="D546" s="113">
        <v>1100</v>
      </c>
      <c r="E546" s="127">
        <v>1100</v>
      </c>
      <c r="F546" s="168">
        <f t="shared" ref="F546:F647" si="18">SUM(D546-E546)</f>
        <v>0</v>
      </c>
      <c r="G546" s="165">
        <f t="shared" si="17"/>
        <v>1</v>
      </c>
    </row>
    <row r="547" spans="1:7" s="6" customFormat="1" x14ac:dyDescent="0.2">
      <c r="A547" s="33"/>
      <c r="B547" s="21"/>
      <c r="C547" s="53" t="s">
        <v>381</v>
      </c>
      <c r="D547" s="113">
        <v>229</v>
      </c>
      <c r="E547" s="127">
        <v>0</v>
      </c>
      <c r="F547" s="168">
        <f t="shared" si="18"/>
        <v>229</v>
      </c>
      <c r="G547" s="165">
        <f t="shared" si="17"/>
        <v>0</v>
      </c>
    </row>
    <row r="548" spans="1:7" s="6" customFormat="1" x14ac:dyDescent="0.2">
      <c r="A548" s="33"/>
      <c r="B548" s="21"/>
      <c r="C548" s="53" t="s">
        <v>382</v>
      </c>
      <c r="D548" s="113">
        <v>314</v>
      </c>
      <c r="E548" s="127">
        <v>314</v>
      </c>
      <c r="F548" s="168">
        <f t="shared" si="18"/>
        <v>0</v>
      </c>
      <c r="G548" s="165">
        <f t="shared" si="17"/>
        <v>1</v>
      </c>
    </row>
    <row r="549" spans="1:7" s="6" customFormat="1" x14ac:dyDescent="0.2">
      <c r="A549" s="33"/>
      <c r="B549" s="21"/>
      <c r="C549" s="53" t="s">
        <v>383</v>
      </c>
      <c r="D549" s="113">
        <v>1852</v>
      </c>
      <c r="E549" s="127">
        <v>1852</v>
      </c>
      <c r="F549" s="168">
        <f t="shared" si="18"/>
        <v>0</v>
      </c>
      <c r="G549" s="165">
        <f t="shared" si="17"/>
        <v>1</v>
      </c>
    </row>
    <row r="550" spans="1:7" s="6" customFormat="1" x14ac:dyDescent="0.2">
      <c r="A550" s="33"/>
      <c r="B550" s="21"/>
      <c r="C550" s="53" t="s">
        <v>384</v>
      </c>
      <c r="D550" s="113">
        <v>150</v>
      </c>
      <c r="E550" s="127">
        <v>150</v>
      </c>
      <c r="F550" s="168">
        <f t="shared" si="18"/>
        <v>0</v>
      </c>
      <c r="G550" s="165">
        <f t="shared" si="17"/>
        <v>1</v>
      </c>
    </row>
    <row r="551" spans="1:7" s="6" customFormat="1" x14ac:dyDescent="0.2">
      <c r="A551" s="33"/>
      <c r="B551" s="21"/>
      <c r="C551" s="53" t="s">
        <v>385</v>
      </c>
      <c r="D551" s="113">
        <v>250</v>
      </c>
      <c r="E551" s="127">
        <v>250</v>
      </c>
      <c r="F551" s="168">
        <f t="shared" si="18"/>
        <v>0</v>
      </c>
      <c r="G551" s="165">
        <f t="shared" si="17"/>
        <v>1</v>
      </c>
    </row>
    <row r="552" spans="1:7" s="6" customFormat="1" x14ac:dyDescent="0.2">
      <c r="A552" s="33"/>
      <c r="B552" s="21"/>
      <c r="C552" s="53" t="s">
        <v>386</v>
      </c>
      <c r="D552" s="113">
        <v>1500</v>
      </c>
      <c r="E552" s="127">
        <v>1500</v>
      </c>
      <c r="F552" s="168">
        <f t="shared" si="18"/>
        <v>0</v>
      </c>
      <c r="G552" s="165">
        <f t="shared" si="17"/>
        <v>1</v>
      </c>
    </row>
    <row r="553" spans="1:7" s="6" customFormat="1" x14ac:dyDescent="0.2">
      <c r="A553" s="33"/>
      <c r="B553" s="21"/>
      <c r="C553" s="53" t="s">
        <v>387</v>
      </c>
      <c r="D553" s="113">
        <v>968</v>
      </c>
      <c r="E553" s="127">
        <v>543</v>
      </c>
      <c r="F553" s="168">
        <f t="shared" si="18"/>
        <v>425</v>
      </c>
      <c r="G553" s="165">
        <f t="shared" si="17"/>
        <v>0.56095041322314054</v>
      </c>
    </row>
    <row r="554" spans="1:7" s="6" customFormat="1" x14ac:dyDescent="0.2">
      <c r="A554" s="33"/>
      <c r="B554" s="21"/>
      <c r="C554" s="53" t="s">
        <v>388</v>
      </c>
      <c r="D554" s="113">
        <v>724</v>
      </c>
      <c r="E554" s="127">
        <v>724</v>
      </c>
      <c r="F554" s="168">
        <f t="shared" si="18"/>
        <v>0</v>
      </c>
      <c r="G554" s="165">
        <f t="shared" si="17"/>
        <v>1</v>
      </c>
    </row>
    <row r="555" spans="1:7" s="6" customFormat="1" x14ac:dyDescent="0.2">
      <c r="A555" s="33"/>
      <c r="B555" s="21"/>
      <c r="C555" s="53" t="s">
        <v>389</v>
      </c>
      <c r="D555" s="113">
        <v>100</v>
      </c>
      <c r="E555" s="127">
        <v>100</v>
      </c>
      <c r="F555" s="168">
        <f t="shared" si="18"/>
        <v>0</v>
      </c>
      <c r="G555" s="165">
        <f t="shared" si="17"/>
        <v>1</v>
      </c>
    </row>
    <row r="556" spans="1:7" s="6" customFormat="1" x14ac:dyDescent="0.2">
      <c r="A556" s="33"/>
      <c r="B556" s="21"/>
      <c r="C556" s="53" t="s">
        <v>390</v>
      </c>
      <c r="D556" s="113">
        <v>2960</v>
      </c>
      <c r="E556" s="127">
        <v>2960</v>
      </c>
      <c r="F556" s="168">
        <f t="shared" si="18"/>
        <v>0</v>
      </c>
      <c r="G556" s="165">
        <f t="shared" si="17"/>
        <v>1</v>
      </c>
    </row>
    <row r="557" spans="1:7" s="6" customFormat="1" x14ac:dyDescent="0.2">
      <c r="A557" s="33"/>
      <c r="B557" s="21"/>
      <c r="C557" s="53" t="s">
        <v>391</v>
      </c>
      <c r="D557" s="113">
        <v>440</v>
      </c>
      <c r="E557" s="127">
        <v>440</v>
      </c>
      <c r="F557" s="168">
        <f t="shared" si="18"/>
        <v>0</v>
      </c>
      <c r="G557" s="165">
        <f t="shared" si="17"/>
        <v>1</v>
      </c>
    </row>
    <row r="558" spans="1:7" s="6" customFormat="1" x14ac:dyDescent="0.2">
      <c r="A558" s="33"/>
      <c r="B558" s="21"/>
      <c r="C558" s="53" t="s">
        <v>392</v>
      </c>
      <c r="D558" s="113">
        <v>500</v>
      </c>
      <c r="E558" s="127">
        <v>500</v>
      </c>
      <c r="F558" s="168">
        <f t="shared" si="18"/>
        <v>0</v>
      </c>
      <c r="G558" s="165">
        <f t="shared" si="17"/>
        <v>1</v>
      </c>
    </row>
    <row r="559" spans="1:7" s="6" customFormat="1" x14ac:dyDescent="0.2">
      <c r="A559" s="33"/>
      <c r="B559" s="21"/>
      <c r="C559" s="53" t="s">
        <v>393</v>
      </c>
      <c r="D559" s="113">
        <v>895</v>
      </c>
      <c r="E559" s="127">
        <v>895</v>
      </c>
      <c r="F559" s="168">
        <f t="shared" si="18"/>
        <v>0</v>
      </c>
      <c r="G559" s="165">
        <f t="shared" si="17"/>
        <v>1</v>
      </c>
    </row>
    <row r="560" spans="1:7" s="6" customFormat="1" x14ac:dyDescent="0.2">
      <c r="A560" s="33"/>
      <c r="B560" s="21"/>
      <c r="C560" s="53" t="s">
        <v>394</v>
      </c>
      <c r="D560" s="113">
        <v>190</v>
      </c>
      <c r="E560" s="127">
        <v>190</v>
      </c>
      <c r="F560" s="168">
        <f t="shared" si="18"/>
        <v>0</v>
      </c>
      <c r="G560" s="165">
        <f t="shared" si="17"/>
        <v>1</v>
      </c>
    </row>
    <row r="561" spans="1:7" s="6" customFormat="1" x14ac:dyDescent="0.2">
      <c r="A561" s="33"/>
      <c r="B561" s="21"/>
      <c r="C561" s="53" t="s">
        <v>395</v>
      </c>
      <c r="D561" s="113">
        <v>461</v>
      </c>
      <c r="E561" s="127">
        <v>135</v>
      </c>
      <c r="F561" s="168">
        <f t="shared" si="18"/>
        <v>326</v>
      </c>
      <c r="G561" s="165">
        <f t="shared" si="17"/>
        <v>0.29284164859002171</v>
      </c>
    </row>
    <row r="562" spans="1:7" s="6" customFormat="1" x14ac:dyDescent="0.2">
      <c r="A562" s="33"/>
      <c r="B562" s="21"/>
      <c r="C562" s="53" t="s">
        <v>396</v>
      </c>
      <c r="D562" s="113">
        <v>300</v>
      </c>
      <c r="E562" s="127">
        <v>300</v>
      </c>
      <c r="F562" s="168">
        <f t="shared" si="18"/>
        <v>0</v>
      </c>
      <c r="G562" s="165">
        <f t="shared" si="17"/>
        <v>1</v>
      </c>
    </row>
    <row r="563" spans="1:7" s="6" customFormat="1" x14ac:dyDescent="0.2">
      <c r="A563" s="33"/>
      <c r="B563" s="21"/>
      <c r="C563" s="53" t="s">
        <v>397</v>
      </c>
      <c r="D563" s="113">
        <v>310</v>
      </c>
      <c r="E563" s="127">
        <v>310</v>
      </c>
      <c r="F563" s="168">
        <f t="shared" si="18"/>
        <v>0</v>
      </c>
      <c r="G563" s="165">
        <f t="shared" si="17"/>
        <v>1</v>
      </c>
    </row>
    <row r="564" spans="1:7" s="6" customFormat="1" x14ac:dyDescent="0.2">
      <c r="A564" s="33"/>
      <c r="B564" s="21"/>
      <c r="C564" s="53" t="s">
        <v>398</v>
      </c>
      <c r="D564" s="113">
        <v>30700</v>
      </c>
      <c r="E564" s="127">
        <v>30700</v>
      </c>
      <c r="F564" s="168">
        <f t="shared" si="18"/>
        <v>0</v>
      </c>
      <c r="G564" s="165">
        <f t="shared" si="17"/>
        <v>1</v>
      </c>
    </row>
    <row r="565" spans="1:7" s="6" customFormat="1" x14ac:dyDescent="0.2">
      <c r="A565" s="33"/>
      <c r="B565" s="21"/>
      <c r="C565" s="53" t="s">
        <v>361</v>
      </c>
      <c r="D565" s="113">
        <v>1530</v>
      </c>
      <c r="E565" s="127">
        <v>1530</v>
      </c>
      <c r="F565" s="168">
        <f t="shared" si="18"/>
        <v>0</v>
      </c>
      <c r="G565" s="165">
        <f t="shared" si="17"/>
        <v>1</v>
      </c>
    </row>
    <row r="566" spans="1:7" s="6" customFormat="1" ht="25.5" x14ac:dyDescent="0.2">
      <c r="A566" s="33"/>
      <c r="B566" s="21"/>
      <c r="C566" s="52" t="s">
        <v>515</v>
      </c>
      <c r="D566" s="114">
        <f>SUM(D528:D565)</f>
        <v>78965</v>
      </c>
      <c r="E566" s="126"/>
      <c r="F566" s="163"/>
      <c r="G566" s="179"/>
    </row>
    <row r="567" spans="1:7" s="6" customFormat="1" x14ac:dyDescent="0.2">
      <c r="A567" s="33"/>
      <c r="B567" s="21"/>
      <c r="C567" s="53" t="s">
        <v>480</v>
      </c>
      <c r="D567" s="87">
        <v>1025</v>
      </c>
      <c r="E567" s="124">
        <v>1025</v>
      </c>
      <c r="F567" s="168">
        <f t="shared" si="18"/>
        <v>0</v>
      </c>
      <c r="G567" s="165">
        <f t="shared" si="17"/>
        <v>1</v>
      </c>
    </row>
    <row r="568" spans="1:7" s="6" customFormat="1" x14ac:dyDescent="0.2">
      <c r="A568" s="33"/>
      <c r="B568" s="21"/>
      <c r="C568" s="53" t="s">
        <v>496</v>
      </c>
      <c r="D568" s="87">
        <v>500</v>
      </c>
      <c r="E568" s="124">
        <v>500</v>
      </c>
      <c r="F568" s="168">
        <f t="shared" si="18"/>
        <v>0</v>
      </c>
      <c r="G568" s="165">
        <f t="shared" si="17"/>
        <v>1</v>
      </c>
    </row>
    <row r="569" spans="1:7" s="6" customFormat="1" x14ac:dyDescent="0.2">
      <c r="A569" s="33"/>
      <c r="B569" s="21"/>
      <c r="C569" s="53" t="s">
        <v>497</v>
      </c>
      <c r="D569" s="87">
        <v>720</v>
      </c>
      <c r="E569" s="124">
        <v>720</v>
      </c>
      <c r="F569" s="168">
        <f t="shared" si="18"/>
        <v>0</v>
      </c>
      <c r="G569" s="165">
        <f t="shared" si="17"/>
        <v>1</v>
      </c>
    </row>
    <row r="570" spans="1:7" s="6" customFormat="1" x14ac:dyDescent="0.2">
      <c r="A570" s="33"/>
      <c r="B570" s="21"/>
      <c r="C570" s="53" t="s">
        <v>386</v>
      </c>
      <c r="D570" s="87">
        <v>475</v>
      </c>
      <c r="E570" s="124">
        <v>475</v>
      </c>
      <c r="F570" s="168">
        <f t="shared" si="18"/>
        <v>0</v>
      </c>
      <c r="G570" s="165">
        <f t="shared" si="17"/>
        <v>1</v>
      </c>
    </row>
    <row r="571" spans="1:7" s="6" customFormat="1" x14ac:dyDescent="0.2">
      <c r="A571" s="33"/>
      <c r="B571" s="21"/>
      <c r="C571" s="53" t="s">
        <v>498</v>
      </c>
      <c r="D571" s="87">
        <v>630</v>
      </c>
      <c r="E571" s="124">
        <v>630</v>
      </c>
      <c r="F571" s="168">
        <f t="shared" si="18"/>
        <v>0</v>
      </c>
      <c r="G571" s="165">
        <f t="shared" si="17"/>
        <v>1</v>
      </c>
    </row>
    <row r="572" spans="1:7" s="6" customFormat="1" x14ac:dyDescent="0.2">
      <c r="A572" s="33"/>
      <c r="B572" s="21"/>
      <c r="C572" s="53" t="s">
        <v>368</v>
      </c>
      <c r="D572" s="87">
        <v>350</v>
      </c>
      <c r="E572" s="124">
        <v>350</v>
      </c>
      <c r="F572" s="168">
        <f t="shared" si="18"/>
        <v>0</v>
      </c>
      <c r="G572" s="165">
        <f t="shared" si="17"/>
        <v>1</v>
      </c>
    </row>
    <row r="573" spans="1:7" s="6" customFormat="1" x14ac:dyDescent="0.2">
      <c r="A573" s="33"/>
      <c r="B573" s="21"/>
      <c r="C573" s="53" t="s">
        <v>499</v>
      </c>
      <c r="D573" s="87">
        <v>670</v>
      </c>
      <c r="E573" s="124">
        <v>670</v>
      </c>
      <c r="F573" s="168">
        <f t="shared" si="18"/>
        <v>0</v>
      </c>
      <c r="G573" s="165">
        <f t="shared" si="17"/>
        <v>1</v>
      </c>
    </row>
    <row r="574" spans="1:7" s="6" customFormat="1" x14ac:dyDescent="0.2">
      <c r="A574" s="33"/>
      <c r="B574" s="21"/>
      <c r="C574" s="53" t="s">
        <v>479</v>
      </c>
      <c r="D574" s="87">
        <v>1175</v>
      </c>
      <c r="E574" s="124">
        <v>1175</v>
      </c>
      <c r="F574" s="168">
        <f t="shared" si="18"/>
        <v>0</v>
      </c>
      <c r="G574" s="165">
        <f t="shared" si="17"/>
        <v>1</v>
      </c>
    </row>
    <row r="575" spans="1:7" s="6" customFormat="1" ht="25.5" x14ac:dyDescent="0.2">
      <c r="A575" s="33"/>
      <c r="B575" s="21"/>
      <c r="C575" s="52" t="s">
        <v>514</v>
      </c>
      <c r="D575" s="88">
        <f>SUM(D567:D574)</f>
        <v>5545</v>
      </c>
      <c r="E575" s="124"/>
      <c r="F575" s="168"/>
      <c r="G575" s="165"/>
    </row>
    <row r="576" spans="1:7" s="6" customFormat="1" ht="25.5" x14ac:dyDescent="0.2">
      <c r="A576" s="33"/>
      <c r="B576" s="21"/>
      <c r="C576" s="53" t="s">
        <v>501</v>
      </c>
      <c r="D576" s="87">
        <v>400</v>
      </c>
      <c r="E576" s="124">
        <v>400</v>
      </c>
      <c r="F576" s="168">
        <f t="shared" si="18"/>
        <v>0</v>
      </c>
      <c r="G576" s="165">
        <f t="shared" si="17"/>
        <v>1</v>
      </c>
    </row>
    <row r="577" spans="1:8" s="6" customFormat="1" x14ac:dyDescent="0.2">
      <c r="A577" s="33"/>
      <c r="B577" s="21"/>
      <c r="C577" s="53" t="s">
        <v>502</v>
      </c>
      <c r="D577" s="87">
        <v>553</v>
      </c>
      <c r="E577" s="124"/>
      <c r="F577" s="168"/>
      <c r="G577" s="165"/>
    </row>
    <row r="578" spans="1:8" s="6" customFormat="1" x14ac:dyDescent="0.2">
      <c r="A578" s="33"/>
      <c r="B578" s="21"/>
      <c r="C578" s="52" t="s">
        <v>500</v>
      </c>
      <c r="D578" s="88">
        <v>208</v>
      </c>
      <c r="E578" s="124"/>
      <c r="F578" s="168"/>
      <c r="G578" s="165"/>
    </row>
    <row r="579" spans="1:8" s="6" customFormat="1" x14ac:dyDescent="0.2">
      <c r="A579" s="33" t="s">
        <v>73</v>
      </c>
      <c r="B579" s="7" t="s">
        <v>538</v>
      </c>
      <c r="C579" s="52"/>
      <c r="D579" s="114">
        <f>SUM(D580+D598)</f>
        <v>173152</v>
      </c>
      <c r="E579" s="187">
        <f>SUM(E580+E598)</f>
        <v>164362.60999999999</v>
      </c>
      <c r="F579" s="163">
        <f t="shared" si="18"/>
        <v>8789.390000000014</v>
      </c>
      <c r="G579" s="179">
        <f t="shared" si="17"/>
        <v>0.94923887682498609</v>
      </c>
      <c r="H579" s="185"/>
    </row>
    <row r="580" spans="1:8" s="6" customFormat="1" x14ac:dyDescent="0.2">
      <c r="A580" s="33" t="s">
        <v>73</v>
      </c>
      <c r="B580" s="7" t="s">
        <v>202</v>
      </c>
      <c r="C580" s="72"/>
      <c r="D580" s="114">
        <f>SUM(D581+D586)</f>
        <v>172952</v>
      </c>
      <c r="E580" s="139">
        <f>SUM(E581+E586)</f>
        <v>164162.60999999999</v>
      </c>
      <c r="F580" s="163">
        <f t="shared" si="18"/>
        <v>8789.390000000014</v>
      </c>
      <c r="G580" s="179">
        <f t="shared" si="17"/>
        <v>0.9491801771589804</v>
      </c>
    </row>
    <row r="581" spans="1:8" s="6" customFormat="1" x14ac:dyDescent="0.2">
      <c r="A581" s="33"/>
      <c r="B581" s="7">
        <v>50</v>
      </c>
      <c r="C581" s="50" t="s">
        <v>23</v>
      </c>
      <c r="D581" s="114">
        <f>SUM(D582+D585)</f>
        <v>114483</v>
      </c>
      <c r="E581" s="139">
        <f>SUM(E582+E585)</f>
        <v>112797.47</v>
      </c>
      <c r="F581" s="163">
        <f t="shared" si="18"/>
        <v>1685.5299999999988</v>
      </c>
      <c r="G581" s="179">
        <f>SUM(E581/D581)</f>
        <v>0.98527702803036254</v>
      </c>
    </row>
    <row r="582" spans="1:8" s="6" customFormat="1" x14ac:dyDescent="0.2">
      <c r="A582" s="33"/>
      <c r="B582" s="5">
        <v>500</v>
      </c>
      <c r="C582" s="49" t="s">
        <v>228</v>
      </c>
      <c r="D582" s="113">
        <f>SUM(D583:D584)</f>
        <v>85435</v>
      </c>
      <c r="E582" s="149">
        <f>SUM(E583:E584)</f>
        <v>83918.52</v>
      </c>
      <c r="F582" s="168">
        <f t="shared" si="18"/>
        <v>1516.4799999999959</v>
      </c>
      <c r="G582" s="165">
        <f t="shared" si="17"/>
        <v>0.98224989758295789</v>
      </c>
    </row>
    <row r="583" spans="1:8" s="6" customFormat="1" x14ac:dyDescent="0.2">
      <c r="A583" s="33"/>
      <c r="B583" s="5">
        <v>5002</v>
      </c>
      <c r="C583" s="49" t="s">
        <v>236</v>
      </c>
      <c r="D583" s="113">
        <v>85435</v>
      </c>
      <c r="E583" s="124">
        <v>83702.22</v>
      </c>
      <c r="F583" s="168">
        <f t="shared" si="18"/>
        <v>1732.7799999999988</v>
      </c>
      <c r="G583" s="165">
        <f t="shared" si="17"/>
        <v>0.97971814829987713</v>
      </c>
    </row>
    <row r="584" spans="1:8" s="6" customFormat="1" ht="25.5" x14ac:dyDescent="0.2">
      <c r="A584" s="33"/>
      <c r="B584" s="5">
        <v>5005</v>
      </c>
      <c r="C584" s="65" t="s">
        <v>282</v>
      </c>
      <c r="D584" s="113">
        <v>0</v>
      </c>
      <c r="E584" s="124">
        <v>216.3</v>
      </c>
      <c r="F584" s="168">
        <f t="shared" si="18"/>
        <v>-216.3</v>
      </c>
      <c r="G584" s="165"/>
    </row>
    <row r="585" spans="1:8" s="6" customFormat="1" x14ac:dyDescent="0.2">
      <c r="A585" s="33"/>
      <c r="B585" s="5">
        <v>506</v>
      </c>
      <c r="C585" s="49" t="s">
        <v>229</v>
      </c>
      <c r="D585" s="113">
        <v>29048</v>
      </c>
      <c r="E585" s="124">
        <v>28878.95</v>
      </c>
      <c r="F585" s="168">
        <f t="shared" si="18"/>
        <v>169.04999999999927</v>
      </c>
      <c r="G585" s="165">
        <f t="shared" si="17"/>
        <v>0.9941803222252823</v>
      </c>
    </row>
    <row r="586" spans="1:8" s="6" customFormat="1" x14ac:dyDescent="0.2">
      <c r="A586" s="33"/>
      <c r="B586" s="7">
        <v>55</v>
      </c>
      <c r="C586" s="50" t="s">
        <v>24</v>
      </c>
      <c r="D586" s="114">
        <f>SUM(D587:D597)</f>
        <v>58469</v>
      </c>
      <c r="E586" s="139">
        <f>SUM(E587:E597)</f>
        <v>51365.14</v>
      </c>
      <c r="F586" s="163">
        <f t="shared" si="18"/>
        <v>7103.8600000000006</v>
      </c>
      <c r="G586" s="179">
        <f>SUM(E586/D586)</f>
        <v>0.87850211223041264</v>
      </c>
    </row>
    <row r="587" spans="1:8" s="6" customFormat="1" x14ac:dyDescent="0.2">
      <c r="A587" s="33"/>
      <c r="B587" s="5">
        <v>5500</v>
      </c>
      <c r="C587" s="49" t="s">
        <v>25</v>
      </c>
      <c r="D587" s="113">
        <v>9992</v>
      </c>
      <c r="E587" s="124">
        <v>9759.02</v>
      </c>
      <c r="F587" s="168">
        <f t="shared" si="18"/>
        <v>232.97999999999956</v>
      </c>
      <c r="G587" s="165">
        <f t="shared" si="17"/>
        <v>0.97668334667734191</v>
      </c>
    </row>
    <row r="588" spans="1:8" s="6" customFormat="1" x14ac:dyDescent="0.2">
      <c r="A588" s="33"/>
      <c r="B588" s="5">
        <v>5503</v>
      </c>
      <c r="C588" s="49" t="s">
        <v>26</v>
      </c>
      <c r="D588" s="113">
        <v>60</v>
      </c>
      <c r="E588" s="124">
        <v>68.77</v>
      </c>
      <c r="F588" s="168">
        <f t="shared" si="18"/>
        <v>-8.769999999999996</v>
      </c>
      <c r="G588" s="165">
        <f t="shared" si="17"/>
        <v>1.1461666666666666</v>
      </c>
    </row>
    <row r="589" spans="1:8" s="6" customFormat="1" x14ac:dyDescent="0.2">
      <c r="A589" s="33"/>
      <c r="B589" s="5">
        <v>5504</v>
      </c>
      <c r="C589" s="49" t="s">
        <v>27</v>
      </c>
      <c r="D589" s="113">
        <v>1550</v>
      </c>
      <c r="E589" s="124">
        <v>1180.83</v>
      </c>
      <c r="F589" s="168">
        <f t="shared" si="18"/>
        <v>369.17000000000007</v>
      </c>
      <c r="G589" s="165">
        <f t="shared" si="17"/>
        <v>0.76182580645161291</v>
      </c>
    </row>
    <row r="590" spans="1:8" s="6" customFormat="1" x14ac:dyDescent="0.2">
      <c r="A590" s="33"/>
      <c r="B590" s="5">
        <v>5511</v>
      </c>
      <c r="C590" s="49" t="s">
        <v>230</v>
      </c>
      <c r="D590" s="113">
        <v>22445</v>
      </c>
      <c r="E590" s="124">
        <v>16730.34</v>
      </c>
      <c r="F590" s="168">
        <f t="shared" si="18"/>
        <v>5714.66</v>
      </c>
      <c r="G590" s="165">
        <f t="shared" si="17"/>
        <v>0.74539273780351967</v>
      </c>
    </row>
    <row r="591" spans="1:8" s="6" customFormat="1" x14ac:dyDescent="0.2">
      <c r="A591" s="33"/>
      <c r="B591" s="5">
        <v>5513</v>
      </c>
      <c r="C591" s="49" t="s">
        <v>28</v>
      </c>
      <c r="D591" s="113">
        <v>1250</v>
      </c>
      <c r="E591" s="124">
        <v>1223.6199999999999</v>
      </c>
      <c r="F591" s="168">
        <f t="shared" si="18"/>
        <v>26.380000000000109</v>
      </c>
      <c r="G591" s="165">
        <f t="shared" si="17"/>
        <v>0.97889599999999988</v>
      </c>
    </row>
    <row r="592" spans="1:8" s="6" customFormat="1" x14ac:dyDescent="0.2">
      <c r="A592" s="33"/>
      <c r="B592" s="5">
        <v>5514</v>
      </c>
      <c r="C592" s="49" t="s">
        <v>231</v>
      </c>
      <c r="D592" s="113">
        <v>4660</v>
      </c>
      <c r="E592" s="124">
        <v>3935.83</v>
      </c>
      <c r="F592" s="168">
        <f t="shared" si="18"/>
        <v>724.17000000000007</v>
      </c>
      <c r="G592" s="165">
        <f t="shared" si="17"/>
        <v>0.84459871244635187</v>
      </c>
    </row>
    <row r="593" spans="1:7" s="6" customFormat="1" x14ac:dyDescent="0.2">
      <c r="A593" s="33"/>
      <c r="B593" s="5">
        <v>5515</v>
      </c>
      <c r="C593" s="49" t="s">
        <v>29</v>
      </c>
      <c r="D593" s="113">
        <v>100</v>
      </c>
      <c r="E593" s="124">
        <v>92.04</v>
      </c>
      <c r="F593" s="168">
        <f t="shared" si="18"/>
        <v>7.9599999999999937</v>
      </c>
      <c r="G593" s="165">
        <f t="shared" si="17"/>
        <v>0.92040000000000011</v>
      </c>
    </row>
    <row r="594" spans="1:7" s="6" customFormat="1" x14ac:dyDescent="0.2">
      <c r="A594" s="33"/>
      <c r="B594" s="5">
        <v>5522</v>
      </c>
      <c r="C594" s="49" t="s">
        <v>95</v>
      </c>
      <c r="D594" s="113">
        <v>480</v>
      </c>
      <c r="E594" s="124">
        <v>468.29</v>
      </c>
      <c r="F594" s="168">
        <f t="shared" si="18"/>
        <v>11.70999999999998</v>
      </c>
      <c r="G594" s="165">
        <f t="shared" si="17"/>
        <v>0.97560416666666672</v>
      </c>
    </row>
    <row r="595" spans="1:7" s="6" customFormat="1" x14ac:dyDescent="0.2">
      <c r="A595" s="33"/>
      <c r="B595" s="5">
        <v>5523</v>
      </c>
      <c r="C595" s="49" t="s">
        <v>32</v>
      </c>
      <c r="D595" s="113">
        <v>17514</v>
      </c>
      <c r="E595" s="124">
        <v>17490.62</v>
      </c>
      <c r="F595" s="168">
        <f t="shared" si="18"/>
        <v>23.380000000001019</v>
      </c>
      <c r="G595" s="165">
        <f t="shared" si="17"/>
        <v>0.99866506794564347</v>
      </c>
    </row>
    <row r="596" spans="1:7" s="6" customFormat="1" x14ac:dyDescent="0.2">
      <c r="A596" s="33"/>
      <c r="B596" s="5">
        <v>5525</v>
      </c>
      <c r="C596" s="49" t="s">
        <v>46</v>
      </c>
      <c r="D596" s="113">
        <v>268</v>
      </c>
      <c r="E596" s="124">
        <v>270.54000000000002</v>
      </c>
      <c r="F596" s="168">
        <f t="shared" si="18"/>
        <v>-2.5400000000000205</v>
      </c>
      <c r="G596" s="165">
        <f t="shared" si="17"/>
        <v>1.0094776119402986</v>
      </c>
    </row>
    <row r="597" spans="1:7" x14ac:dyDescent="0.2">
      <c r="A597" s="35"/>
      <c r="B597" s="5">
        <v>5540</v>
      </c>
      <c r="C597" s="49" t="s">
        <v>252</v>
      </c>
      <c r="D597" s="113">
        <v>150</v>
      </c>
      <c r="E597" s="124">
        <v>145.24</v>
      </c>
      <c r="F597" s="168">
        <f t="shared" si="18"/>
        <v>4.7599999999999909</v>
      </c>
      <c r="G597" s="165">
        <f t="shared" si="17"/>
        <v>0.96826666666666672</v>
      </c>
    </row>
    <row r="598" spans="1:7" x14ac:dyDescent="0.2">
      <c r="A598" s="33" t="s">
        <v>73</v>
      </c>
      <c r="B598" s="7" t="s">
        <v>537</v>
      </c>
      <c r="C598" s="72"/>
      <c r="D598" s="154">
        <f>SUM(D599)</f>
        <v>200</v>
      </c>
      <c r="E598" s="191">
        <f>SUM(E599)</f>
        <v>200</v>
      </c>
      <c r="F598" s="163">
        <f t="shared" si="18"/>
        <v>0</v>
      </c>
      <c r="G598" s="179">
        <f t="shared" si="17"/>
        <v>1</v>
      </c>
    </row>
    <row r="599" spans="1:7" x14ac:dyDescent="0.2">
      <c r="A599" s="35"/>
      <c r="B599" s="7">
        <v>55</v>
      </c>
      <c r="C599" s="50" t="s">
        <v>24</v>
      </c>
      <c r="D599" s="154">
        <f>SUM(D600)</f>
        <v>200</v>
      </c>
      <c r="E599" s="191">
        <f>SUM(E600)</f>
        <v>200</v>
      </c>
      <c r="F599" s="163">
        <f t="shared" si="18"/>
        <v>0</v>
      </c>
      <c r="G599" s="179">
        <f t="shared" si="17"/>
        <v>1</v>
      </c>
    </row>
    <row r="600" spans="1:7" x14ac:dyDescent="0.2">
      <c r="A600" s="35"/>
      <c r="B600" s="5">
        <v>5525</v>
      </c>
      <c r="C600" s="49" t="s">
        <v>46</v>
      </c>
      <c r="D600" s="113">
        <v>200</v>
      </c>
      <c r="E600" s="192">
        <v>200</v>
      </c>
      <c r="F600" s="168">
        <f t="shared" si="18"/>
        <v>0</v>
      </c>
      <c r="G600" s="165">
        <f t="shared" si="17"/>
        <v>1</v>
      </c>
    </row>
    <row r="601" spans="1:7" ht="51" x14ac:dyDescent="0.2">
      <c r="A601" s="35"/>
      <c r="B601" s="23" t="s">
        <v>539</v>
      </c>
      <c r="C601" s="56" t="s">
        <v>540</v>
      </c>
      <c r="D601" s="153">
        <f>SUM(D600)</f>
        <v>200</v>
      </c>
      <c r="E601" s="192">
        <f>SUM(E600)</f>
        <v>200</v>
      </c>
      <c r="F601" s="168">
        <f t="shared" si="18"/>
        <v>0</v>
      </c>
      <c r="G601" s="165">
        <f t="shared" si="17"/>
        <v>1</v>
      </c>
    </row>
    <row r="602" spans="1:7" s="6" customFormat="1" x14ac:dyDescent="0.2">
      <c r="A602" s="33" t="s">
        <v>74</v>
      </c>
      <c r="B602" s="7" t="s">
        <v>443</v>
      </c>
      <c r="C602" s="50"/>
      <c r="D602" s="114">
        <f>SUM(D603+D622+D646+D659+D672+D676+D693)</f>
        <v>261664</v>
      </c>
      <c r="E602" s="187">
        <f>SUM(E603+E622+E646+E659+E672+E676+E693)</f>
        <v>249761.21999999997</v>
      </c>
      <c r="F602" s="163">
        <f t="shared" si="18"/>
        <v>11902.780000000028</v>
      </c>
      <c r="G602" s="179">
        <f t="shared" si="17"/>
        <v>0.95451120520973454</v>
      </c>
    </row>
    <row r="603" spans="1:7" s="6" customFormat="1" x14ac:dyDescent="0.2">
      <c r="A603" s="33" t="s">
        <v>74</v>
      </c>
      <c r="B603" s="7" t="s">
        <v>285</v>
      </c>
      <c r="C603" s="72"/>
      <c r="D603" s="114">
        <f>SUM(D604+D610+D619)</f>
        <v>155884</v>
      </c>
      <c r="E603" s="187">
        <f>SUM(E604+E610+E619)</f>
        <v>151706.03</v>
      </c>
      <c r="F603" s="163">
        <f t="shared" si="18"/>
        <v>4177.9700000000012</v>
      </c>
      <c r="G603" s="179">
        <f t="shared" si="17"/>
        <v>0.9731982114905956</v>
      </c>
    </row>
    <row r="604" spans="1:7" s="6" customFormat="1" x14ac:dyDescent="0.2">
      <c r="A604" s="33"/>
      <c r="B604" s="7">
        <v>50</v>
      </c>
      <c r="C604" s="50" t="s">
        <v>23</v>
      </c>
      <c r="D604" s="114">
        <f>SUM(D605+D608+D609)</f>
        <v>99748</v>
      </c>
      <c r="E604" s="139">
        <f>SUM(E605+E608+E609)</f>
        <v>96514.209999999992</v>
      </c>
      <c r="F604" s="163">
        <f t="shared" si="18"/>
        <v>3233.7900000000081</v>
      </c>
      <c r="G604" s="179">
        <f t="shared" si="17"/>
        <v>0.96758040261458866</v>
      </c>
    </row>
    <row r="605" spans="1:7" s="6" customFormat="1" x14ac:dyDescent="0.2">
      <c r="A605" s="33"/>
      <c r="B605" s="5">
        <v>500</v>
      </c>
      <c r="C605" s="49" t="s">
        <v>228</v>
      </c>
      <c r="D605" s="113">
        <f>SUM(D606:D607)</f>
        <v>74438</v>
      </c>
      <c r="E605" s="149">
        <f>SUM(E606:E607)</f>
        <v>71931.990000000005</v>
      </c>
      <c r="F605" s="168">
        <f t="shared" si="18"/>
        <v>2506.0099999999948</v>
      </c>
      <c r="G605" s="165">
        <f t="shared" si="17"/>
        <v>0.96633426475724771</v>
      </c>
    </row>
    <row r="606" spans="1:7" s="6" customFormat="1" x14ac:dyDescent="0.2">
      <c r="A606" s="33"/>
      <c r="B606" s="5">
        <v>5002</v>
      </c>
      <c r="C606" s="49" t="s">
        <v>236</v>
      </c>
      <c r="D606" s="113">
        <v>74438</v>
      </c>
      <c r="E606" s="124">
        <v>71661.02</v>
      </c>
      <c r="F606" s="168">
        <f t="shared" si="18"/>
        <v>2776.9799999999959</v>
      </c>
      <c r="G606" s="165">
        <f t="shared" si="17"/>
        <v>0.96269405411214704</v>
      </c>
    </row>
    <row r="607" spans="1:7" s="6" customFormat="1" x14ac:dyDescent="0.2">
      <c r="A607" s="33"/>
      <c r="B607" s="5">
        <v>5005</v>
      </c>
      <c r="C607" s="49" t="s">
        <v>282</v>
      </c>
      <c r="D607" s="113">
        <v>0</v>
      </c>
      <c r="E607" s="124">
        <v>270.97000000000003</v>
      </c>
      <c r="F607" s="168">
        <f t="shared" si="18"/>
        <v>-270.97000000000003</v>
      </c>
      <c r="G607" s="165"/>
    </row>
    <row r="608" spans="1:7" s="6" customFormat="1" x14ac:dyDescent="0.2">
      <c r="A608" s="33"/>
      <c r="B608" s="5">
        <v>505</v>
      </c>
      <c r="C608" s="49" t="s">
        <v>94</v>
      </c>
      <c r="D608" s="113">
        <v>0</v>
      </c>
      <c r="E608" s="124">
        <v>11.65</v>
      </c>
      <c r="F608" s="168">
        <f t="shared" si="18"/>
        <v>-11.65</v>
      </c>
      <c r="G608" s="165"/>
    </row>
    <row r="609" spans="1:7" s="6" customFormat="1" x14ac:dyDescent="0.2">
      <c r="A609" s="33"/>
      <c r="B609" s="5">
        <v>506</v>
      </c>
      <c r="C609" s="49" t="s">
        <v>229</v>
      </c>
      <c r="D609" s="113">
        <v>25310</v>
      </c>
      <c r="E609" s="124">
        <v>24570.57</v>
      </c>
      <c r="F609" s="168">
        <f t="shared" si="18"/>
        <v>739.43000000000029</v>
      </c>
      <c r="G609" s="165">
        <f t="shared" si="17"/>
        <v>0.97078506519162389</v>
      </c>
    </row>
    <row r="610" spans="1:7" s="6" customFormat="1" x14ac:dyDescent="0.2">
      <c r="A610" s="33"/>
      <c r="B610" s="7">
        <v>55</v>
      </c>
      <c r="C610" s="50" t="s">
        <v>24</v>
      </c>
      <c r="D610" s="114">
        <f>SUM(D611:D618)</f>
        <v>51495</v>
      </c>
      <c r="E610" s="139">
        <f>SUM(E611:E618)</f>
        <v>50550.82</v>
      </c>
      <c r="F610" s="163">
        <f t="shared" si="18"/>
        <v>944.18000000000029</v>
      </c>
      <c r="G610" s="179">
        <f t="shared" si="17"/>
        <v>0.98166462763375084</v>
      </c>
    </row>
    <row r="611" spans="1:7" s="6" customFormat="1" x14ac:dyDescent="0.2">
      <c r="A611" s="33"/>
      <c r="B611" s="5">
        <v>5500</v>
      </c>
      <c r="C611" s="49" t="s">
        <v>25</v>
      </c>
      <c r="D611" s="113">
        <v>1464</v>
      </c>
      <c r="E611" s="124">
        <v>1569.94</v>
      </c>
      <c r="F611" s="168">
        <f t="shared" si="18"/>
        <v>-105.94000000000005</v>
      </c>
      <c r="G611" s="165">
        <f t="shared" si="17"/>
        <v>1.072363387978142</v>
      </c>
    </row>
    <row r="612" spans="1:7" s="6" customFormat="1" x14ac:dyDescent="0.2">
      <c r="A612" s="33"/>
      <c r="B612" s="5">
        <v>5503</v>
      </c>
      <c r="C612" s="49" t="s">
        <v>26</v>
      </c>
      <c r="D612" s="113">
        <v>200</v>
      </c>
      <c r="E612" s="124">
        <v>0</v>
      </c>
      <c r="F612" s="168">
        <f t="shared" si="18"/>
        <v>200</v>
      </c>
      <c r="G612" s="165">
        <f t="shared" si="17"/>
        <v>0</v>
      </c>
    </row>
    <row r="613" spans="1:7" s="6" customFormat="1" x14ac:dyDescent="0.2">
      <c r="A613" s="33"/>
      <c r="B613" s="5">
        <v>5504</v>
      </c>
      <c r="C613" s="49" t="s">
        <v>27</v>
      </c>
      <c r="D613" s="113">
        <v>709</v>
      </c>
      <c r="E613" s="124">
        <v>709.29</v>
      </c>
      <c r="F613" s="168">
        <f t="shared" si="18"/>
        <v>-0.28999999999996362</v>
      </c>
      <c r="G613" s="165">
        <f t="shared" si="17"/>
        <v>1.0004090267983075</v>
      </c>
    </row>
    <row r="614" spans="1:7" s="6" customFormat="1" x14ac:dyDescent="0.2">
      <c r="A614" s="33"/>
      <c r="B614" s="5">
        <v>5511</v>
      </c>
      <c r="C614" s="49" t="s">
        <v>230</v>
      </c>
      <c r="D614" s="113">
        <v>33081</v>
      </c>
      <c r="E614" s="124">
        <v>32742.75</v>
      </c>
      <c r="F614" s="168">
        <f t="shared" si="18"/>
        <v>338.25</v>
      </c>
      <c r="G614" s="165">
        <f t="shared" si="17"/>
        <v>0.98977509748798409</v>
      </c>
    </row>
    <row r="615" spans="1:7" s="6" customFormat="1" x14ac:dyDescent="0.2">
      <c r="A615" s="33"/>
      <c r="B615" s="5">
        <v>5513</v>
      </c>
      <c r="C615" s="49" t="s">
        <v>28</v>
      </c>
      <c r="D615" s="113">
        <v>600</v>
      </c>
      <c r="E615" s="124">
        <v>542.34</v>
      </c>
      <c r="F615" s="168">
        <f t="shared" si="18"/>
        <v>57.659999999999968</v>
      </c>
      <c r="G615" s="165">
        <f t="shared" si="17"/>
        <v>0.90390000000000004</v>
      </c>
    </row>
    <row r="616" spans="1:7" s="6" customFormat="1" x14ac:dyDescent="0.2">
      <c r="A616" s="33"/>
      <c r="B616" s="5">
        <v>5514</v>
      </c>
      <c r="C616" s="49" t="s">
        <v>231</v>
      </c>
      <c r="D616" s="113">
        <v>1268</v>
      </c>
      <c r="E616" s="124">
        <v>977.84</v>
      </c>
      <c r="F616" s="168">
        <f t="shared" si="18"/>
        <v>290.15999999999997</v>
      </c>
      <c r="G616" s="165">
        <f t="shared" si="17"/>
        <v>0.7711671924290221</v>
      </c>
    </row>
    <row r="617" spans="1:7" s="6" customFormat="1" x14ac:dyDescent="0.2">
      <c r="A617" s="33"/>
      <c r="B617" s="5">
        <v>5515</v>
      </c>
      <c r="C617" s="49" t="s">
        <v>29</v>
      </c>
      <c r="D617" s="113">
        <v>2273</v>
      </c>
      <c r="E617" s="124">
        <v>2272.4699999999998</v>
      </c>
      <c r="F617" s="168">
        <f t="shared" si="18"/>
        <v>0.53000000000020009</v>
      </c>
      <c r="G617" s="165">
        <f t="shared" si="17"/>
        <v>0.9997668279806422</v>
      </c>
    </row>
    <row r="618" spans="1:7" s="6" customFormat="1" x14ac:dyDescent="0.2">
      <c r="A618" s="33"/>
      <c r="B618" s="5">
        <v>5525</v>
      </c>
      <c r="C618" s="49" t="s">
        <v>46</v>
      </c>
      <c r="D618" s="113">
        <v>11900</v>
      </c>
      <c r="E618" s="124">
        <v>11736.19</v>
      </c>
      <c r="F618" s="168">
        <f t="shared" si="18"/>
        <v>163.80999999999949</v>
      </c>
      <c r="G618" s="165">
        <f t="shared" si="17"/>
        <v>0.98623445378151264</v>
      </c>
    </row>
    <row r="619" spans="1:7" s="6" customFormat="1" x14ac:dyDescent="0.2">
      <c r="A619" s="33"/>
      <c r="B619" s="7">
        <v>15</v>
      </c>
      <c r="C619" s="50" t="s">
        <v>283</v>
      </c>
      <c r="D619" s="114">
        <f>SUM(D620)</f>
        <v>4641</v>
      </c>
      <c r="E619" s="187">
        <f>SUM(E620)</f>
        <v>4641</v>
      </c>
      <c r="F619" s="163">
        <f t="shared" si="18"/>
        <v>0</v>
      </c>
      <c r="G619" s="179">
        <f t="shared" si="17"/>
        <v>1</v>
      </c>
    </row>
    <row r="620" spans="1:7" s="6" customFormat="1" ht="25.5" x14ac:dyDescent="0.2">
      <c r="A620" s="33"/>
      <c r="B620" s="5">
        <v>1554</v>
      </c>
      <c r="C620" s="54" t="s">
        <v>559</v>
      </c>
      <c r="D620" s="113">
        <f>SUM(D621)</f>
        <v>4641</v>
      </c>
      <c r="E620" s="186">
        <f>SUM(E621)</f>
        <v>4641</v>
      </c>
      <c r="F620" s="168">
        <f t="shared" si="18"/>
        <v>0</v>
      </c>
      <c r="G620" s="165">
        <f t="shared" si="17"/>
        <v>1</v>
      </c>
    </row>
    <row r="621" spans="1:7" s="6" customFormat="1" x14ac:dyDescent="0.2">
      <c r="A621" s="33"/>
      <c r="B621" s="5"/>
      <c r="C621" s="65" t="s">
        <v>560</v>
      </c>
      <c r="D621" s="113">
        <v>4641</v>
      </c>
      <c r="E621" s="124">
        <v>4641</v>
      </c>
      <c r="F621" s="168">
        <f t="shared" si="18"/>
        <v>0</v>
      </c>
      <c r="G621" s="165">
        <f t="shared" si="17"/>
        <v>1</v>
      </c>
    </row>
    <row r="622" spans="1:7" s="6" customFormat="1" x14ac:dyDescent="0.2">
      <c r="A622" s="33" t="s">
        <v>74</v>
      </c>
      <c r="B622" s="7" t="s">
        <v>286</v>
      </c>
      <c r="C622" s="72"/>
      <c r="D622" s="114">
        <f>SUM(D623+D643)</f>
        <v>13259</v>
      </c>
      <c r="E622" s="139">
        <f>SUM(E623+E643)</f>
        <v>11474.49</v>
      </c>
      <c r="F622" s="163">
        <f t="shared" si="18"/>
        <v>1784.5100000000002</v>
      </c>
      <c r="G622" s="179">
        <f t="shared" si="17"/>
        <v>0.86541141865902405</v>
      </c>
    </row>
    <row r="623" spans="1:7" s="6" customFormat="1" x14ac:dyDescent="0.2">
      <c r="A623" s="33"/>
      <c r="B623" s="7">
        <v>55</v>
      </c>
      <c r="C623" s="50" t="s">
        <v>24</v>
      </c>
      <c r="D623" s="114">
        <f>SUM(D624)</f>
        <v>9219</v>
      </c>
      <c r="E623" s="139">
        <f>SUM(E624)</f>
        <v>7434.49</v>
      </c>
      <c r="F623" s="163">
        <f t="shared" si="18"/>
        <v>1784.5100000000002</v>
      </c>
      <c r="G623" s="179">
        <f t="shared" si="17"/>
        <v>0.80643128321943813</v>
      </c>
    </row>
    <row r="624" spans="1:7" s="6" customFormat="1" x14ac:dyDescent="0.2">
      <c r="A624" s="33"/>
      <c r="B624" s="5">
        <v>5525</v>
      </c>
      <c r="C624" s="49" t="s">
        <v>46</v>
      </c>
      <c r="D624" s="113">
        <f>SUM(D625:D642)</f>
        <v>9219</v>
      </c>
      <c r="E624" s="149">
        <f>SUM(E625:E642)</f>
        <v>7434.49</v>
      </c>
      <c r="F624" s="168">
        <f t="shared" si="18"/>
        <v>1784.5100000000002</v>
      </c>
      <c r="G624" s="165">
        <f t="shared" si="17"/>
        <v>0.80643128321943813</v>
      </c>
    </row>
    <row r="625" spans="1:7" s="6" customFormat="1" ht="38.25" x14ac:dyDescent="0.2">
      <c r="A625" s="33"/>
      <c r="B625" s="23" t="s">
        <v>410</v>
      </c>
      <c r="C625" s="56" t="s">
        <v>411</v>
      </c>
      <c r="D625" s="113">
        <v>1200</v>
      </c>
      <c r="E625" s="149">
        <v>1198.1300000000001</v>
      </c>
      <c r="F625" s="168">
        <f t="shared" si="18"/>
        <v>1.8699999999998909</v>
      </c>
      <c r="G625" s="165">
        <f t="shared" si="17"/>
        <v>0.99844166666666678</v>
      </c>
    </row>
    <row r="626" spans="1:7" s="6" customFormat="1" ht="38.25" x14ac:dyDescent="0.2">
      <c r="A626" s="33"/>
      <c r="B626" s="23" t="s">
        <v>481</v>
      </c>
      <c r="C626" s="56" t="s">
        <v>411</v>
      </c>
      <c r="D626" s="113">
        <v>300</v>
      </c>
      <c r="E626" s="149">
        <v>300</v>
      </c>
      <c r="F626" s="168">
        <f t="shared" si="18"/>
        <v>0</v>
      </c>
      <c r="G626" s="165">
        <f t="shared" ref="G626:G696" si="19">SUM(E626/D626)</f>
        <v>1</v>
      </c>
    </row>
    <row r="627" spans="1:7" s="6" customFormat="1" ht="38.25" x14ac:dyDescent="0.2">
      <c r="A627" s="33"/>
      <c r="B627" s="23" t="s">
        <v>482</v>
      </c>
      <c r="C627" s="56" t="s">
        <v>411</v>
      </c>
      <c r="D627" s="113">
        <v>900</v>
      </c>
      <c r="E627" s="149">
        <v>899.2</v>
      </c>
      <c r="F627" s="168">
        <f t="shared" si="18"/>
        <v>0.79999999999995453</v>
      </c>
      <c r="G627" s="165">
        <f t="shared" si="19"/>
        <v>0.99911111111111117</v>
      </c>
    </row>
    <row r="628" spans="1:7" s="6" customFormat="1" ht="38.25" x14ac:dyDescent="0.2">
      <c r="A628" s="33"/>
      <c r="B628" s="23" t="s">
        <v>489</v>
      </c>
      <c r="C628" s="56" t="s">
        <v>420</v>
      </c>
      <c r="D628" s="113">
        <v>600</v>
      </c>
      <c r="E628" s="149">
        <v>600</v>
      </c>
      <c r="F628" s="168">
        <f t="shared" si="18"/>
        <v>0</v>
      </c>
      <c r="G628" s="165">
        <f t="shared" si="19"/>
        <v>1</v>
      </c>
    </row>
    <row r="629" spans="1:7" s="6" customFormat="1" ht="38.25" x14ac:dyDescent="0.2">
      <c r="A629" s="33"/>
      <c r="B629" s="23" t="s">
        <v>503</v>
      </c>
      <c r="C629" s="56" t="s">
        <v>420</v>
      </c>
      <c r="D629" s="113">
        <v>300</v>
      </c>
      <c r="E629" s="149">
        <v>301.8</v>
      </c>
      <c r="F629" s="168">
        <f t="shared" si="18"/>
        <v>-1.8000000000000114</v>
      </c>
      <c r="G629" s="165">
        <f t="shared" si="19"/>
        <v>1.006</v>
      </c>
    </row>
    <row r="630" spans="1:7" s="6" customFormat="1" ht="25.5" x14ac:dyDescent="0.2">
      <c r="A630" s="33"/>
      <c r="B630" s="23" t="s">
        <v>490</v>
      </c>
      <c r="C630" s="56" t="s">
        <v>488</v>
      </c>
      <c r="D630" s="113">
        <v>300</v>
      </c>
      <c r="E630" s="149">
        <v>300</v>
      </c>
      <c r="F630" s="168">
        <f t="shared" si="18"/>
        <v>0</v>
      </c>
      <c r="G630" s="165">
        <f t="shared" si="19"/>
        <v>1</v>
      </c>
    </row>
    <row r="631" spans="1:7" s="6" customFormat="1" ht="38.25" x14ac:dyDescent="0.2">
      <c r="A631" s="33"/>
      <c r="B631" s="23" t="s">
        <v>485</v>
      </c>
      <c r="C631" s="56" t="s">
        <v>486</v>
      </c>
      <c r="D631" s="113">
        <v>800</v>
      </c>
      <c r="E631" s="149">
        <v>800.04</v>
      </c>
      <c r="F631" s="168">
        <f t="shared" si="18"/>
        <v>-3.999999999996362E-2</v>
      </c>
      <c r="G631" s="165">
        <f t="shared" si="19"/>
        <v>1.0000499999999999</v>
      </c>
    </row>
    <row r="632" spans="1:7" s="6" customFormat="1" ht="25.5" x14ac:dyDescent="0.2">
      <c r="A632" s="33"/>
      <c r="B632" s="23" t="s">
        <v>487</v>
      </c>
      <c r="C632" s="56" t="s">
        <v>488</v>
      </c>
      <c r="D632" s="113">
        <v>100</v>
      </c>
      <c r="E632" s="149">
        <v>100</v>
      </c>
      <c r="F632" s="168">
        <f t="shared" si="18"/>
        <v>0</v>
      </c>
      <c r="G632" s="165">
        <f t="shared" si="19"/>
        <v>1</v>
      </c>
    </row>
    <row r="633" spans="1:7" s="6" customFormat="1" ht="25.5" x14ac:dyDescent="0.2">
      <c r="A633" s="33"/>
      <c r="B633" s="23">
        <v>2014</v>
      </c>
      <c r="C633" s="56" t="s">
        <v>520</v>
      </c>
      <c r="D633" s="113">
        <v>300</v>
      </c>
      <c r="E633" s="149">
        <v>296.32</v>
      </c>
      <c r="F633" s="168">
        <f t="shared" si="18"/>
        <v>3.6800000000000068</v>
      </c>
      <c r="G633" s="165">
        <f t="shared" si="19"/>
        <v>0.98773333333333335</v>
      </c>
    </row>
    <row r="634" spans="1:7" s="6" customFormat="1" ht="38.25" x14ac:dyDescent="0.2">
      <c r="A634" s="33"/>
      <c r="B634" s="23" t="s">
        <v>548</v>
      </c>
      <c r="C634" s="56" t="s">
        <v>549</v>
      </c>
      <c r="D634" s="113">
        <v>700</v>
      </c>
      <c r="E634" s="149">
        <v>700</v>
      </c>
      <c r="F634" s="168">
        <f t="shared" si="18"/>
        <v>0</v>
      </c>
      <c r="G634" s="165">
        <f t="shared" si="19"/>
        <v>1</v>
      </c>
    </row>
    <row r="635" spans="1:7" s="6" customFormat="1" ht="38.25" x14ac:dyDescent="0.2">
      <c r="A635" s="33"/>
      <c r="B635" s="23" t="s">
        <v>521</v>
      </c>
      <c r="C635" s="56" t="s">
        <v>522</v>
      </c>
      <c r="D635" s="113">
        <v>289</v>
      </c>
      <c r="E635" s="149">
        <v>289</v>
      </c>
      <c r="F635" s="168">
        <f t="shared" si="18"/>
        <v>0</v>
      </c>
      <c r="G635" s="165">
        <f t="shared" si="19"/>
        <v>1</v>
      </c>
    </row>
    <row r="636" spans="1:7" s="6" customFormat="1" ht="25.5" x14ac:dyDescent="0.2">
      <c r="A636" s="33"/>
      <c r="B636" s="23" t="s">
        <v>588</v>
      </c>
      <c r="C636" s="56" t="s">
        <v>488</v>
      </c>
      <c r="D636" s="113">
        <v>900</v>
      </c>
      <c r="E636" s="149">
        <v>900</v>
      </c>
      <c r="F636" s="168">
        <f t="shared" si="18"/>
        <v>0</v>
      </c>
      <c r="G636" s="165">
        <f t="shared" si="19"/>
        <v>1</v>
      </c>
    </row>
    <row r="637" spans="1:7" s="6" customFormat="1" ht="25.5" x14ac:dyDescent="0.2">
      <c r="A637" s="33"/>
      <c r="B637" s="23" t="s">
        <v>589</v>
      </c>
      <c r="C637" s="56" t="s">
        <v>488</v>
      </c>
      <c r="D637" s="113">
        <v>400</v>
      </c>
      <c r="E637" s="149">
        <v>400</v>
      </c>
      <c r="F637" s="168">
        <f t="shared" si="18"/>
        <v>0</v>
      </c>
      <c r="G637" s="165">
        <f t="shared" si="19"/>
        <v>1</v>
      </c>
    </row>
    <row r="638" spans="1:7" s="6" customFormat="1" ht="38.25" x14ac:dyDescent="0.2">
      <c r="A638" s="33"/>
      <c r="B638" s="23" t="s">
        <v>617</v>
      </c>
      <c r="C638" s="56" t="s">
        <v>411</v>
      </c>
      <c r="D638" s="113">
        <v>1425</v>
      </c>
      <c r="E638" s="149">
        <v>160</v>
      </c>
      <c r="F638" s="168">
        <f t="shared" si="18"/>
        <v>1265</v>
      </c>
      <c r="G638" s="165">
        <f t="shared" si="19"/>
        <v>0.11228070175438597</v>
      </c>
    </row>
    <row r="639" spans="1:7" s="6" customFormat="1" ht="38.25" x14ac:dyDescent="0.2">
      <c r="A639" s="33"/>
      <c r="B639" s="23" t="s">
        <v>618</v>
      </c>
      <c r="C639" s="56" t="s">
        <v>411</v>
      </c>
      <c r="D639" s="113">
        <v>0</v>
      </c>
      <c r="E639" s="149">
        <v>190</v>
      </c>
      <c r="F639" s="168">
        <f t="shared" si="18"/>
        <v>-190</v>
      </c>
      <c r="G639" s="165"/>
    </row>
    <row r="640" spans="1:7" s="6" customFormat="1" ht="38.25" x14ac:dyDescent="0.2">
      <c r="A640" s="33"/>
      <c r="B640" s="23" t="s">
        <v>624</v>
      </c>
      <c r="C640" s="56" t="s">
        <v>411</v>
      </c>
      <c r="D640" s="113">
        <v>135</v>
      </c>
      <c r="E640" s="149">
        <v>0</v>
      </c>
      <c r="F640" s="168">
        <f t="shared" si="18"/>
        <v>135</v>
      </c>
      <c r="G640" s="165">
        <f t="shared" si="19"/>
        <v>0</v>
      </c>
    </row>
    <row r="641" spans="1:7" s="6" customFormat="1" ht="38.25" x14ac:dyDescent="0.2">
      <c r="A641" s="33"/>
      <c r="B641" s="23" t="s">
        <v>625</v>
      </c>
      <c r="C641" s="56" t="s">
        <v>411</v>
      </c>
      <c r="D641" s="113">
        <v>285</v>
      </c>
      <c r="E641" s="149">
        <v>0</v>
      </c>
      <c r="F641" s="168">
        <f t="shared" si="18"/>
        <v>285</v>
      </c>
      <c r="G641" s="165">
        <f t="shared" si="19"/>
        <v>0</v>
      </c>
    </row>
    <row r="642" spans="1:7" s="6" customFormat="1" ht="38.25" x14ac:dyDescent="0.2">
      <c r="A642" s="33"/>
      <c r="B642" s="23" t="s">
        <v>626</v>
      </c>
      <c r="C642" s="56" t="s">
        <v>411</v>
      </c>
      <c r="D642" s="113">
        <v>285</v>
      </c>
      <c r="E642" s="149">
        <v>0</v>
      </c>
      <c r="F642" s="168">
        <f t="shared" si="18"/>
        <v>285</v>
      </c>
      <c r="G642" s="165">
        <f t="shared" si="19"/>
        <v>0</v>
      </c>
    </row>
    <row r="643" spans="1:7" s="6" customFormat="1" x14ac:dyDescent="0.2">
      <c r="A643" s="33"/>
      <c r="B643" s="7">
        <v>15</v>
      </c>
      <c r="C643" s="50" t="s">
        <v>283</v>
      </c>
      <c r="D643" s="114">
        <f>SUM(D644)</f>
        <v>4040</v>
      </c>
      <c r="E643" s="139">
        <f>SUM(E644)</f>
        <v>4040</v>
      </c>
      <c r="F643" s="163">
        <f t="shared" si="18"/>
        <v>0</v>
      </c>
      <c r="G643" s="179">
        <f t="shared" si="19"/>
        <v>1</v>
      </c>
    </row>
    <row r="644" spans="1:7" s="6" customFormat="1" x14ac:dyDescent="0.2">
      <c r="A644" s="33"/>
      <c r="B644" s="5">
        <v>1556</v>
      </c>
      <c r="C644" s="49" t="s">
        <v>131</v>
      </c>
      <c r="D644" s="113">
        <f>SUM(D645)</f>
        <v>4040</v>
      </c>
      <c r="E644" s="149">
        <f>SUM(E645)</f>
        <v>4040</v>
      </c>
      <c r="F644" s="168">
        <f t="shared" si="18"/>
        <v>0</v>
      </c>
      <c r="G644" s="165">
        <f t="shared" si="19"/>
        <v>1</v>
      </c>
    </row>
    <row r="645" spans="1:7" s="6" customFormat="1" ht="51" x14ac:dyDescent="0.2">
      <c r="A645" s="33"/>
      <c r="B645" s="47"/>
      <c r="C645" s="65" t="s">
        <v>338</v>
      </c>
      <c r="D645" s="113">
        <v>4040</v>
      </c>
      <c r="E645" s="124">
        <v>4040</v>
      </c>
      <c r="F645" s="168">
        <f t="shared" si="18"/>
        <v>0</v>
      </c>
      <c r="G645" s="165">
        <f t="shared" si="19"/>
        <v>1</v>
      </c>
    </row>
    <row r="646" spans="1:7" x14ac:dyDescent="0.2">
      <c r="A646" s="33" t="s">
        <v>74</v>
      </c>
      <c r="B646" s="7" t="s">
        <v>4</v>
      </c>
      <c r="C646" s="72"/>
      <c r="D646" s="114">
        <f>SUM(D647+D652)</f>
        <v>30610</v>
      </c>
      <c r="E646" s="139">
        <f>SUM(E647+E652)</f>
        <v>29380.74</v>
      </c>
      <c r="F646" s="163">
        <f t="shared" si="18"/>
        <v>1229.2599999999984</v>
      </c>
      <c r="G646" s="179">
        <f t="shared" si="19"/>
        <v>0.95984122835674623</v>
      </c>
    </row>
    <row r="647" spans="1:7" s="6" customFormat="1" x14ac:dyDescent="0.2">
      <c r="A647" s="33"/>
      <c r="B647" s="7">
        <v>50</v>
      </c>
      <c r="C647" s="50" t="s">
        <v>23</v>
      </c>
      <c r="D647" s="88">
        <f>SUM(D648+D651)</f>
        <v>23574</v>
      </c>
      <c r="E647" s="139">
        <f>SUM(E648+E651)</f>
        <v>22605.61</v>
      </c>
      <c r="F647" s="163">
        <f t="shared" si="18"/>
        <v>968.38999999999942</v>
      </c>
      <c r="G647" s="179">
        <f t="shared" si="19"/>
        <v>0.95892126919487575</v>
      </c>
    </row>
    <row r="648" spans="1:7" s="6" customFormat="1" x14ac:dyDescent="0.2">
      <c r="A648" s="33"/>
      <c r="B648" s="5">
        <v>500</v>
      </c>
      <c r="C648" s="49" t="s">
        <v>228</v>
      </c>
      <c r="D648" s="113">
        <f>SUM(D649:D650)</f>
        <v>17592</v>
      </c>
      <c r="E648" s="149">
        <f>SUM(E649:E650)</f>
        <v>16892.52</v>
      </c>
      <c r="F648" s="168">
        <f t="shared" ref="F648:F735" si="20">SUM(D648-E648)</f>
        <v>699.47999999999956</v>
      </c>
      <c r="G648" s="165">
        <f t="shared" si="19"/>
        <v>0.96023874488403826</v>
      </c>
    </row>
    <row r="649" spans="1:7" s="6" customFormat="1" x14ac:dyDescent="0.2">
      <c r="A649" s="33"/>
      <c r="B649" s="5">
        <v>5002</v>
      </c>
      <c r="C649" s="49" t="s">
        <v>236</v>
      </c>
      <c r="D649" s="113">
        <v>15638</v>
      </c>
      <c r="E649" s="124">
        <v>15638.41</v>
      </c>
      <c r="F649" s="168">
        <f t="shared" si="20"/>
        <v>-0.40999999999985448</v>
      </c>
      <c r="G649" s="165">
        <f t="shared" si="19"/>
        <v>1.0000262181864688</v>
      </c>
    </row>
    <row r="650" spans="1:7" s="6" customFormat="1" x14ac:dyDescent="0.2">
      <c r="A650" s="33"/>
      <c r="B650" s="5">
        <v>5005</v>
      </c>
      <c r="C650" s="49" t="s">
        <v>282</v>
      </c>
      <c r="D650" s="113">
        <v>1954</v>
      </c>
      <c r="E650" s="124">
        <v>1254.1099999999999</v>
      </c>
      <c r="F650" s="168">
        <f t="shared" si="20"/>
        <v>699.8900000000001</v>
      </c>
      <c r="G650" s="165">
        <f t="shared" si="19"/>
        <v>0.64181678607983617</v>
      </c>
    </row>
    <row r="651" spans="1:7" s="6" customFormat="1" x14ac:dyDescent="0.2">
      <c r="A651" s="33"/>
      <c r="B651" s="5">
        <v>506</v>
      </c>
      <c r="C651" s="49" t="s">
        <v>229</v>
      </c>
      <c r="D651" s="113">
        <v>5982</v>
      </c>
      <c r="E651" s="124">
        <v>5713.09</v>
      </c>
      <c r="F651" s="168">
        <f t="shared" si="20"/>
        <v>268.90999999999985</v>
      </c>
      <c r="G651" s="165">
        <f t="shared" si="19"/>
        <v>0.95504680708793044</v>
      </c>
    </row>
    <row r="652" spans="1:7" s="6" customFormat="1" x14ac:dyDescent="0.2">
      <c r="A652" s="33"/>
      <c r="B652" s="7">
        <v>55</v>
      </c>
      <c r="C652" s="50" t="s">
        <v>24</v>
      </c>
      <c r="D652" s="114">
        <f>SUM(D653:D658)</f>
        <v>7036</v>
      </c>
      <c r="E652" s="139">
        <f>SUM(E653:E658)</f>
        <v>6775.130000000001</v>
      </c>
      <c r="F652" s="163">
        <f t="shared" si="20"/>
        <v>260.86999999999898</v>
      </c>
      <c r="G652" s="179">
        <f t="shared" si="19"/>
        <v>0.96292353610005699</v>
      </c>
    </row>
    <row r="653" spans="1:7" s="6" customFormat="1" x14ac:dyDescent="0.2">
      <c r="A653" s="33"/>
      <c r="B653" s="5">
        <v>5500</v>
      </c>
      <c r="C653" s="49" t="s">
        <v>25</v>
      </c>
      <c r="D653" s="113">
        <v>380</v>
      </c>
      <c r="E653" s="124">
        <v>309.72000000000003</v>
      </c>
      <c r="F653" s="168">
        <f t="shared" si="20"/>
        <v>70.279999999999973</v>
      </c>
      <c r="G653" s="165">
        <f t="shared" si="19"/>
        <v>0.81505263157894747</v>
      </c>
    </row>
    <row r="654" spans="1:7" s="6" customFormat="1" x14ac:dyDescent="0.2">
      <c r="A654" s="33"/>
      <c r="B654" s="5">
        <v>5504</v>
      </c>
      <c r="C654" s="49" t="s">
        <v>27</v>
      </c>
      <c r="D654" s="113">
        <v>100</v>
      </c>
      <c r="E654" s="124">
        <v>93.28</v>
      </c>
      <c r="F654" s="168">
        <f t="shared" si="20"/>
        <v>6.7199999999999989</v>
      </c>
      <c r="G654" s="165">
        <f t="shared" si="19"/>
        <v>0.93279999999999996</v>
      </c>
    </row>
    <row r="655" spans="1:7" s="6" customFormat="1" x14ac:dyDescent="0.2">
      <c r="A655" s="33"/>
      <c r="B655" s="5">
        <v>5511</v>
      </c>
      <c r="C655" s="49" t="s">
        <v>230</v>
      </c>
      <c r="D655" s="113">
        <v>5356</v>
      </c>
      <c r="E655" s="124">
        <v>5299.51</v>
      </c>
      <c r="F655" s="168">
        <f t="shared" si="20"/>
        <v>56.489999999999782</v>
      </c>
      <c r="G655" s="165">
        <f t="shared" si="19"/>
        <v>0.98945294996265876</v>
      </c>
    </row>
    <row r="656" spans="1:7" s="6" customFormat="1" x14ac:dyDescent="0.2">
      <c r="A656" s="33"/>
      <c r="B656" s="5">
        <v>5514</v>
      </c>
      <c r="C656" s="49" t="s">
        <v>231</v>
      </c>
      <c r="D656" s="113">
        <v>150</v>
      </c>
      <c r="E656" s="124">
        <v>139.6</v>
      </c>
      <c r="F656" s="168">
        <f t="shared" si="20"/>
        <v>10.400000000000006</v>
      </c>
      <c r="G656" s="165">
        <f t="shared" si="19"/>
        <v>0.93066666666666664</v>
      </c>
    </row>
    <row r="657" spans="1:7" s="6" customFormat="1" x14ac:dyDescent="0.2">
      <c r="A657" s="33"/>
      <c r="B657" s="5">
        <v>5515</v>
      </c>
      <c r="C657" s="49" t="s">
        <v>29</v>
      </c>
      <c r="D657" s="113">
        <v>550</v>
      </c>
      <c r="E657" s="124">
        <v>549.6</v>
      </c>
      <c r="F657" s="168">
        <f t="shared" si="20"/>
        <v>0.39999999999997726</v>
      </c>
      <c r="G657" s="165">
        <f t="shared" si="19"/>
        <v>0.99927272727272731</v>
      </c>
    </row>
    <row r="658" spans="1:7" s="6" customFormat="1" x14ac:dyDescent="0.2">
      <c r="A658" s="33"/>
      <c r="B658" s="5">
        <v>5525</v>
      </c>
      <c r="C658" s="49" t="s">
        <v>46</v>
      </c>
      <c r="D658" s="113">
        <v>500</v>
      </c>
      <c r="E658" s="124">
        <v>383.42</v>
      </c>
      <c r="F658" s="168">
        <f t="shared" si="20"/>
        <v>116.57999999999998</v>
      </c>
      <c r="G658" s="165">
        <f t="shared" si="19"/>
        <v>0.76684000000000008</v>
      </c>
    </row>
    <row r="659" spans="1:7" x14ac:dyDescent="0.2">
      <c r="A659" s="33" t="s">
        <v>74</v>
      </c>
      <c r="B659" s="7" t="s">
        <v>5</v>
      </c>
      <c r="C659" s="72"/>
      <c r="D659" s="114">
        <f>SUM(D660+D664)</f>
        <v>18077</v>
      </c>
      <c r="E659" s="139">
        <f>SUM(E660+E664)</f>
        <v>16703.05</v>
      </c>
      <c r="F659" s="163">
        <f t="shared" si="20"/>
        <v>1373.9500000000007</v>
      </c>
      <c r="G659" s="179">
        <f t="shared" si="19"/>
        <v>0.92399457874647339</v>
      </c>
    </row>
    <row r="660" spans="1:7" s="6" customFormat="1" x14ac:dyDescent="0.2">
      <c r="A660" s="33"/>
      <c r="B660" s="7">
        <v>50</v>
      </c>
      <c r="C660" s="50" t="s">
        <v>23</v>
      </c>
      <c r="D660" s="114">
        <f>SUM(D661+D663)</f>
        <v>14444</v>
      </c>
      <c r="E660" s="139">
        <f>SUM(E661+E663)</f>
        <v>14274.099999999999</v>
      </c>
      <c r="F660" s="163">
        <f t="shared" si="20"/>
        <v>169.90000000000146</v>
      </c>
      <c r="G660" s="179">
        <f t="shared" si="19"/>
        <v>0.98823733037939621</v>
      </c>
    </row>
    <row r="661" spans="1:7" s="6" customFormat="1" x14ac:dyDescent="0.2">
      <c r="A661" s="33"/>
      <c r="B661" s="5">
        <v>500</v>
      </c>
      <c r="C661" s="49" t="s">
        <v>228</v>
      </c>
      <c r="D661" s="113">
        <f>SUM(D662)</f>
        <v>10779</v>
      </c>
      <c r="E661" s="149">
        <f>SUM(E662)</f>
        <v>10687.55</v>
      </c>
      <c r="F661" s="168">
        <f t="shared" si="20"/>
        <v>91.450000000000728</v>
      </c>
      <c r="G661" s="165">
        <f t="shared" si="19"/>
        <v>0.99151591056684285</v>
      </c>
    </row>
    <row r="662" spans="1:7" s="6" customFormat="1" x14ac:dyDescent="0.2">
      <c r="A662" s="33"/>
      <c r="B662" s="5">
        <v>5002</v>
      </c>
      <c r="C662" s="49" t="s">
        <v>236</v>
      </c>
      <c r="D662" s="113">
        <v>10779</v>
      </c>
      <c r="E662" s="124">
        <v>10687.55</v>
      </c>
      <c r="F662" s="168">
        <f t="shared" si="20"/>
        <v>91.450000000000728</v>
      </c>
      <c r="G662" s="165">
        <f t="shared" si="19"/>
        <v>0.99151591056684285</v>
      </c>
    </row>
    <row r="663" spans="1:7" s="6" customFormat="1" x14ac:dyDescent="0.2">
      <c r="A663" s="33"/>
      <c r="B663" s="5">
        <v>506</v>
      </c>
      <c r="C663" s="49" t="s">
        <v>229</v>
      </c>
      <c r="D663" s="113">
        <v>3665</v>
      </c>
      <c r="E663" s="124">
        <v>3586.55</v>
      </c>
      <c r="F663" s="168">
        <f t="shared" si="20"/>
        <v>78.449999999999818</v>
      </c>
      <c r="G663" s="165">
        <f t="shared" si="19"/>
        <v>0.97859481582537522</v>
      </c>
    </row>
    <row r="664" spans="1:7" s="6" customFormat="1" x14ac:dyDescent="0.2">
      <c r="A664" s="33"/>
      <c r="B664" s="7">
        <v>55</v>
      </c>
      <c r="C664" s="50" t="s">
        <v>24</v>
      </c>
      <c r="D664" s="114">
        <f>SUM(D665:D671)</f>
        <v>3633</v>
      </c>
      <c r="E664" s="139">
        <f>SUM(E665:E671)</f>
        <v>2428.9499999999998</v>
      </c>
      <c r="F664" s="163">
        <f t="shared" si="20"/>
        <v>1204.0500000000002</v>
      </c>
      <c r="G664" s="179">
        <f t="shared" si="19"/>
        <v>0.66857968620974395</v>
      </c>
    </row>
    <row r="665" spans="1:7" s="6" customFormat="1" x14ac:dyDescent="0.2">
      <c r="A665" s="33"/>
      <c r="B665" s="5">
        <v>5500</v>
      </c>
      <c r="C665" s="49" t="s">
        <v>25</v>
      </c>
      <c r="D665" s="113">
        <v>450</v>
      </c>
      <c r="E665" s="124">
        <v>114.98</v>
      </c>
      <c r="F665" s="168">
        <f t="shared" si="20"/>
        <v>335.02</v>
      </c>
      <c r="G665" s="165">
        <f t="shared" si="19"/>
        <v>0.25551111111111113</v>
      </c>
    </row>
    <row r="666" spans="1:7" s="6" customFormat="1" x14ac:dyDescent="0.2">
      <c r="A666" s="33"/>
      <c r="B666" s="5">
        <v>5504</v>
      </c>
      <c r="C666" s="49" t="s">
        <v>27</v>
      </c>
      <c r="D666" s="113">
        <v>180</v>
      </c>
      <c r="E666" s="124">
        <v>193.28</v>
      </c>
      <c r="F666" s="168">
        <f t="shared" si="20"/>
        <v>-13.280000000000001</v>
      </c>
      <c r="G666" s="165">
        <f t="shared" si="19"/>
        <v>1.0737777777777777</v>
      </c>
    </row>
    <row r="667" spans="1:7" s="6" customFormat="1" x14ac:dyDescent="0.2">
      <c r="A667" s="33"/>
      <c r="B667" s="5">
        <v>5511</v>
      </c>
      <c r="C667" s="49" t="s">
        <v>230</v>
      </c>
      <c r="D667" s="113">
        <v>1373</v>
      </c>
      <c r="E667" s="124">
        <v>948.89</v>
      </c>
      <c r="F667" s="168">
        <f t="shared" si="20"/>
        <v>424.11</v>
      </c>
      <c r="G667" s="165">
        <f t="shared" si="19"/>
        <v>0.69110706482155859</v>
      </c>
    </row>
    <row r="668" spans="1:7" s="6" customFormat="1" x14ac:dyDescent="0.2">
      <c r="A668" s="33"/>
      <c r="B668" s="5">
        <v>5514</v>
      </c>
      <c r="C668" s="49" t="s">
        <v>231</v>
      </c>
      <c r="D668" s="113">
        <v>150</v>
      </c>
      <c r="E668" s="124">
        <v>150.80000000000001</v>
      </c>
      <c r="F668" s="168">
        <f t="shared" si="20"/>
        <v>-0.80000000000001137</v>
      </c>
      <c r="G668" s="165">
        <f t="shared" si="19"/>
        <v>1.0053333333333334</v>
      </c>
    </row>
    <row r="669" spans="1:7" s="6" customFormat="1" x14ac:dyDescent="0.2">
      <c r="A669" s="33"/>
      <c r="B669" s="5">
        <v>5515</v>
      </c>
      <c r="C669" s="49" t="s">
        <v>29</v>
      </c>
      <c r="D669" s="113">
        <v>450</v>
      </c>
      <c r="E669" s="124">
        <v>521</v>
      </c>
      <c r="F669" s="168">
        <f t="shared" si="20"/>
        <v>-71</v>
      </c>
      <c r="G669" s="165">
        <f t="shared" si="19"/>
        <v>1.1577777777777778</v>
      </c>
    </row>
    <row r="670" spans="1:7" s="6" customFormat="1" x14ac:dyDescent="0.2">
      <c r="A670" s="33"/>
      <c r="B670" s="5">
        <v>5522</v>
      </c>
      <c r="C670" s="49" t="s">
        <v>95</v>
      </c>
      <c r="D670" s="113">
        <v>30</v>
      </c>
      <c r="E670" s="124">
        <v>0</v>
      </c>
      <c r="F670" s="168">
        <f t="shared" si="20"/>
        <v>30</v>
      </c>
      <c r="G670" s="165">
        <f t="shared" si="19"/>
        <v>0</v>
      </c>
    </row>
    <row r="671" spans="1:7" s="6" customFormat="1" x14ac:dyDescent="0.2">
      <c r="A671" s="33"/>
      <c r="B671" s="5">
        <v>5525</v>
      </c>
      <c r="C671" s="49" t="s">
        <v>46</v>
      </c>
      <c r="D671" s="113">
        <v>1000</v>
      </c>
      <c r="E671" s="124">
        <v>500</v>
      </c>
      <c r="F671" s="168">
        <f t="shared" si="20"/>
        <v>500</v>
      </c>
      <c r="G671" s="165">
        <f t="shared" si="19"/>
        <v>0.5</v>
      </c>
    </row>
    <row r="672" spans="1:7" s="6" customFormat="1" x14ac:dyDescent="0.2">
      <c r="A672" s="33" t="s">
        <v>74</v>
      </c>
      <c r="B672" s="7" t="s">
        <v>483</v>
      </c>
      <c r="C672" s="72"/>
      <c r="D672" s="154">
        <f t="shared" ref="D672:E674" si="21">SUM(D673)</f>
        <v>300</v>
      </c>
      <c r="E672" s="126">
        <f t="shared" si="21"/>
        <v>300</v>
      </c>
      <c r="F672" s="163">
        <f t="shared" si="20"/>
        <v>0</v>
      </c>
      <c r="G672" s="179">
        <f t="shared" si="19"/>
        <v>1</v>
      </c>
    </row>
    <row r="673" spans="1:7" s="6" customFormat="1" x14ac:dyDescent="0.2">
      <c r="A673" s="33"/>
      <c r="B673" s="7">
        <v>55</v>
      </c>
      <c r="C673" s="50" t="s">
        <v>24</v>
      </c>
      <c r="D673" s="154">
        <f t="shared" si="21"/>
        <v>300</v>
      </c>
      <c r="E673" s="126">
        <f t="shared" si="21"/>
        <v>300</v>
      </c>
      <c r="F673" s="163">
        <f t="shared" si="20"/>
        <v>0</v>
      </c>
      <c r="G673" s="179">
        <f t="shared" si="19"/>
        <v>1</v>
      </c>
    </row>
    <row r="674" spans="1:7" s="6" customFormat="1" x14ac:dyDescent="0.2">
      <c r="A674" s="33"/>
      <c r="B674" s="5">
        <v>5525</v>
      </c>
      <c r="C674" s="49" t="s">
        <v>46</v>
      </c>
      <c r="D674" s="153">
        <f t="shared" si="21"/>
        <v>300</v>
      </c>
      <c r="E674" s="124">
        <f t="shared" si="21"/>
        <v>300</v>
      </c>
      <c r="F674" s="168">
        <f t="shared" si="20"/>
        <v>0</v>
      </c>
      <c r="G674" s="165">
        <f t="shared" si="19"/>
        <v>1</v>
      </c>
    </row>
    <row r="675" spans="1:7" s="6" customFormat="1" ht="38.25" x14ac:dyDescent="0.2">
      <c r="A675" s="33"/>
      <c r="B675" s="157" t="s">
        <v>484</v>
      </c>
      <c r="C675" s="56" t="s">
        <v>413</v>
      </c>
      <c r="D675" s="113">
        <v>300</v>
      </c>
      <c r="E675" s="124">
        <v>300</v>
      </c>
      <c r="F675" s="168">
        <f t="shared" si="20"/>
        <v>0</v>
      </c>
      <c r="G675" s="165">
        <f t="shared" si="19"/>
        <v>1</v>
      </c>
    </row>
    <row r="676" spans="1:7" x14ac:dyDescent="0.2">
      <c r="A676" s="33" t="s">
        <v>74</v>
      </c>
      <c r="B676" s="7" t="s">
        <v>6</v>
      </c>
      <c r="C676" s="72"/>
      <c r="D676" s="114">
        <f>SUM(D677+D681+D690)</f>
        <v>43234</v>
      </c>
      <c r="E676" s="187">
        <f>SUM(E677+E681+E690)</f>
        <v>39896.910000000003</v>
      </c>
      <c r="F676" s="163">
        <f t="shared" si="20"/>
        <v>3337.0899999999965</v>
      </c>
      <c r="G676" s="179">
        <f t="shared" si="19"/>
        <v>0.92281329509182597</v>
      </c>
    </row>
    <row r="677" spans="1:7" s="6" customFormat="1" x14ac:dyDescent="0.2">
      <c r="A677" s="33"/>
      <c r="B677" s="7">
        <v>50</v>
      </c>
      <c r="C677" s="50" t="s">
        <v>23</v>
      </c>
      <c r="D677" s="114">
        <f>SUM(D678+D680)</f>
        <v>23442</v>
      </c>
      <c r="E677" s="139">
        <f>SUM(E678+E680)</f>
        <v>22773.35</v>
      </c>
      <c r="F677" s="163">
        <f t="shared" si="20"/>
        <v>668.65000000000146</v>
      </c>
      <c r="G677" s="179">
        <f t="shared" si="19"/>
        <v>0.97147640986263961</v>
      </c>
    </row>
    <row r="678" spans="1:7" s="6" customFormat="1" x14ac:dyDescent="0.2">
      <c r="A678" s="33"/>
      <c r="B678" s="5">
        <v>500</v>
      </c>
      <c r="C678" s="49" t="s">
        <v>228</v>
      </c>
      <c r="D678" s="113">
        <f>SUM(D679)</f>
        <v>17494</v>
      </c>
      <c r="E678" s="149">
        <f>SUM(E679)</f>
        <v>17012.349999999999</v>
      </c>
      <c r="F678" s="168">
        <f t="shared" si="20"/>
        <v>481.65000000000146</v>
      </c>
      <c r="G678" s="165">
        <f t="shared" si="19"/>
        <v>0.97246770321252995</v>
      </c>
    </row>
    <row r="679" spans="1:7" s="6" customFormat="1" x14ac:dyDescent="0.2">
      <c r="A679" s="33"/>
      <c r="B679" s="5">
        <v>5002</v>
      </c>
      <c r="C679" s="49" t="s">
        <v>236</v>
      </c>
      <c r="D679" s="113">
        <v>17494</v>
      </c>
      <c r="E679" s="124">
        <v>17012.349999999999</v>
      </c>
      <c r="F679" s="168">
        <f t="shared" si="20"/>
        <v>481.65000000000146</v>
      </c>
      <c r="G679" s="165">
        <f t="shared" si="19"/>
        <v>0.97246770321252995</v>
      </c>
    </row>
    <row r="680" spans="1:7" s="6" customFormat="1" x14ac:dyDescent="0.2">
      <c r="A680" s="33"/>
      <c r="B680" s="5">
        <v>506</v>
      </c>
      <c r="C680" s="49" t="s">
        <v>229</v>
      </c>
      <c r="D680" s="113">
        <v>5948</v>
      </c>
      <c r="E680" s="124">
        <v>5761</v>
      </c>
      <c r="F680" s="168">
        <f t="shared" si="20"/>
        <v>187</v>
      </c>
      <c r="G680" s="165">
        <f t="shared" si="19"/>
        <v>0.96856086079354409</v>
      </c>
    </row>
    <row r="681" spans="1:7" s="6" customFormat="1" x14ac:dyDescent="0.2">
      <c r="A681" s="33"/>
      <c r="B681" s="7">
        <v>55</v>
      </c>
      <c r="C681" s="50" t="s">
        <v>24</v>
      </c>
      <c r="D681" s="114">
        <f>SUM(D682:D689)</f>
        <v>11129</v>
      </c>
      <c r="E681" s="139">
        <f>SUM(E682:E689)</f>
        <v>8460.76</v>
      </c>
      <c r="F681" s="163">
        <f t="shared" si="20"/>
        <v>2668.24</v>
      </c>
      <c r="G681" s="179">
        <f t="shared" si="19"/>
        <v>0.76024440650552616</v>
      </c>
    </row>
    <row r="682" spans="1:7" s="6" customFormat="1" x14ac:dyDescent="0.2">
      <c r="A682" s="33"/>
      <c r="B682" s="5">
        <v>5500</v>
      </c>
      <c r="C682" s="49" t="s">
        <v>25</v>
      </c>
      <c r="D682" s="113">
        <v>760</v>
      </c>
      <c r="E682" s="124">
        <v>677.3</v>
      </c>
      <c r="F682" s="168">
        <f t="shared" si="20"/>
        <v>82.700000000000045</v>
      </c>
      <c r="G682" s="165">
        <f t="shared" si="19"/>
        <v>0.89118421052631569</v>
      </c>
    </row>
    <row r="683" spans="1:7" s="6" customFormat="1" x14ac:dyDescent="0.2">
      <c r="A683" s="33"/>
      <c r="B683" s="5">
        <v>5503</v>
      </c>
      <c r="C683" s="49" t="s">
        <v>26</v>
      </c>
      <c r="D683" s="113">
        <v>100</v>
      </c>
      <c r="E683" s="124">
        <v>0</v>
      </c>
      <c r="F683" s="168">
        <f t="shared" si="20"/>
        <v>100</v>
      </c>
      <c r="G683" s="165">
        <f t="shared" si="19"/>
        <v>0</v>
      </c>
    </row>
    <row r="684" spans="1:7" s="6" customFormat="1" x14ac:dyDescent="0.2">
      <c r="A684" s="33"/>
      <c r="B684" s="5">
        <v>5504</v>
      </c>
      <c r="C684" s="49" t="s">
        <v>27</v>
      </c>
      <c r="D684" s="113">
        <v>300</v>
      </c>
      <c r="E684" s="124">
        <v>261.27999999999997</v>
      </c>
      <c r="F684" s="168">
        <f t="shared" si="20"/>
        <v>38.720000000000027</v>
      </c>
      <c r="G684" s="165">
        <f t="shared" si="19"/>
        <v>0.87093333333333323</v>
      </c>
    </row>
    <row r="685" spans="1:7" s="6" customFormat="1" x14ac:dyDescent="0.2">
      <c r="A685" s="33"/>
      <c r="B685" s="5">
        <v>5511</v>
      </c>
      <c r="C685" s="49" t="s">
        <v>230</v>
      </c>
      <c r="D685" s="113">
        <v>7891</v>
      </c>
      <c r="E685" s="124">
        <v>5638.31</v>
      </c>
      <c r="F685" s="168">
        <f t="shared" si="20"/>
        <v>2252.6899999999996</v>
      </c>
      <c r="G685" s="165">
        <f t="shared" si="19"/>
        <v>0.71452414142694209</v>
      </c>
    </row>
    <row r="686" spans="1:7" s="6" customFormat="1" x14ac:dyDescent="0.2">
      <c r="A686" s="33"/>
      <c r="B686" s="5">
        <v>5513</v>
      </c>
      <c r="C686" s="49" t="s">
        <v>28</v>
      </c>
      <c r="D686" s="113">
        <v>450</v>
      </c>
      <c r="E686" s="124">
        <v>431.93</v>
      </c>
      <c r="F686" s="168">
        <f t="shared" si="20"/>
        <v>18.069999999999993</v>
      </c>
      <c r="G686" s="165">
        <f t="shared" si="19"/>
        <v>0.9598444444444445</v>
      </c>
    </row>
    <row r="687" spans="1:7" s="6" customFormat="1" x14ac:dyDescent="0.2">
      <c r="A687" s="33"/>
      <c r="B687" s="5">
        <v>5514</v>
      </c>
      <c r="C687" s="49" t="s">
        <v>231</v>
      </c>
      <c r="D687" s="113">
        <v>462</v>
      </c>
      <c r="E687" s="124">
        <v>128.4</v>
      </c>
      <c r="F687" s="168">
        <f t="shared" si="20"/>
        <v>333.6</v>
      </c>
      <c r="G687" s="165">
        <f t="shared" si="19"/>
        <v>0.27792207792207796</v>
      </c>
    </row>
    <row r="688" spans="1:7" s="6" customFormat="1" x14ac:dyDescent="0.2">
      <c r="A688" s="33"/>
      <c r="B688" s="5">
        <v>5515</v>
      </c>
      <c r="C688" s="49" t="s">
        <v>29</v>
      </c>
      <c r="D688" s="113">
        <v>0</v>
      </c>
      <c r="E688" s="124">
        <v>413.04</v>
      </c>
      <c r="F688" s="168">
        <f t="shared" si="20"/>
        <v>-413.04</v>
      </c>
      <c r="G688" s="165"/>
    </row>
    <row r="689" spans="1:7" s="6" customFormat="1" x14ac:dyDescent="0.2">
      <c r="A689" s="33"/>
      <c r="B689" s="5">
        <v>5525</v>
      </c>
      <c r="C689" s="49" t="s">
        <v>46</v>
      </c>
      <c r="D689" s="113">
        <v>1166</v>
      </c>
      <c r="E689" s="124">
        <v>910.5</v>
      </c>
      <c r="F689" s="168">
        <f t="shared" si="20"/>
        <v>255.5</v>
      </c>
      <c r="G689" s="165">
        <f t="shared" si="19"/>
        <v>0.78087478559176671</v>
      </c>
    </row>
    <row r="690" spans="1:7" s="6" customFormat="1" x14ac:dyDescent="0.2">
      <c r="A690" s="33"/>
      <c r="B690" s="7">
        <v>15</v>
      </c>
      <c r="C690" s="50" t="s">
        <v>283</v>
      </c>
      <c r="D690" s="114">
        <f>SUM(D691)</f>
        <v>8663</v>
      </c>
      <c r="E690" s="187">
        <f>SUM(E691)</f>
        <v>8662.7999999999993</v>
      </c>
      <c r="F690" s="163">
        <f t="shared" si="20"/>
        <v>0.2000000000007276</v>
      </c>
      <c r="G690" s="179">
        <f t="shared" si="19"/>
        <v>0.99997691330947702</v>
      </c>
    </row>
    <row r="691" spans="1:7" s="6" customFormat="1" ht="25.5" x14ac:dyDescent="0.2">
      <c r="A691" s="33"/>
      <c r="B691" s="5">
        <v>1554</v>
      </c>
      <c r="C691" s="54" t="s">
        <v>559</v>
      </c>
      <c r="D691" s="113">
        <f>SUM(D692)</f>
        <v>8663</v>
      </c>
      <c r="E691" s="186">
        <f>SUM(E692)</f>
        <v>8662.7999999999993</v>
      </c>
      <c r="F691" s="168">
        <f t="shared" si="20"/>
        <v>0.2000000000007276</v>
      </c>
      <c r="G691" s="165">
        <f t="shared" si="19"/>
        <v>0.99997691330947702</v>
      </c>
    </row>
    <row r="692" spans="1:7" s="6" customFormat="1" ht="25.5" x14ac:dyDescent="0.2">
      <c r="A692" s="33"/>
      <c r="B692" s="5"/>
      <c r="C692" s="65" t="s">
        <v>561</v>
      </c>
      <c r="D692" s="113">
        <v>8663</v>
      </c>
      <c r="E692" s="124">
        <v>8662.7999999999993</v>
      </c>
      <c r="F692" s="168">
        <f t="shared" si="20"/>
        <v>0.2000000000007276</v>
      </c>
      <c r="G692" s="165">
        <f t="shared" si="19"/>
        <v>0.99997691330947702</v>
      </c>
    </row>
    <row r="693" spans="1:7" s="6" customFormat="1" x14ac:dyDescent="0.2">
      <c r="A693" s="33" t="s">
        <v>74</v>
      </c>
      <c r="B693" s="7" t="s">
        <v>412</v>
      </c>
      <c r="C693" s="72"/>
      <c r="D693" s="114">
        <f t="shared" ref="D693:E695" si="22">SUM(D694)</f>
        <v>300</v>
      </c>
      <c r="E693" s="139">
        <f t="shared" si="22"/>
        <v>300</v>
      </c>
      <c r="F693" s="163">
        <f t="shared" si="20"/>
        <v>0</v>
      </c>
      <c r="G693" s="179">
        <f t="shared" si="19"/>
        <v>1</v>
      </c>
    </row>
    <row r="694" spans="1:7" s="6" customFormat="1" x14ac:dyDescent="0.2">
      <c r="A694" s="33"/>
      <c r="B694" s="7">
        <v>55</v>
      </c>
      <c r="C694" s="50" t="s">
        <v>24</v>
      </c>
      <c r="D694" s="114">
        <f t="shared" si="22"/>
        <v>300</v>
      </c>
      <c r="E694" s="139">
        <f t="shared" si="22"/>
        <v>300</v>
      </c>
      <c r="F694" s="163">
        <f t="shared" si="20"/>
        <v>0</v>
      </c>
      <c r="G694" s="179">
        <f t="shared" si="19"/>
        <v>1</v>
      </c>
    </row>
    <row r="695" spans="1:7" s="6" customFormat="1" x14ac:dyDescent="0.2">
      <c r="A695" s="33"/>
      <c r="B695" s="5">
        <v>5525</v>
      </c>
      <c r="C695" s="49" t="s">
        <v>46</v>
      </c>
      <c r="D695" s="113">
        <f t="shared" si="22"/>
        <v>300</v>
      </c>
      <c r="E695" s="149">
        <f t="shared" si="22"/>
        <v>300</v>
      </c>
      <c r="F695" s="168">
        <f t="shared" si="20"/>
        <v>0</v>
      </c>
      <c r="G695" s="165">
        <f t="shared" si="19"/>
        <v>1</v>
      </c>
    </row>
    <row r="696" spans="1:7" s="6" customFormat="1" ht="38.25" x14ac:dyDescent="0.2">
      <c r="A696" s="33"/>
      <c r="B696" s="157" t="s">
        <v>414</v>
      </c>
      <c r="C696" s="56" t="s">
        <v>413</v>
      </c>
      <c r="D696" s="113">
        <v>300</v>
      </c>
      <c r="E696" s="124">
        <v>300</v>
      </c>
      <c r="F696" s="168">
        <f t="shared" si="20"/>
        <v>0</v>
      </c>
      <c r="G696" s="165">
        <f t="shared" si="19"/>
        <v>1</v>
      </c>
    </row>
    <row r="697" spans="1:7" s="6" customFormat="1" x14ac:dyDescent="0.2">
      <c r="A697" s="33" t="s">
        <v>75</v>
      </c>
      <c r="B697" s="7" t="s">
        <v>525</v>
      </c>
      <c r="C697" s="56"/>
      <c r="D697" s="114">
        <f>SUM(D698+D715)</f>
        <v>36477</v>
      </c>
      <c r="E697" s="126">
        <f>SUM(E698+E715)</f>
        <v>36165.440000000002</v>
      </c>
      <c r="F697" s="163">
        <f t="shared" si="20"/>
        <v>311.55999999999767</v>
      </c>
      <c r="G697" s="179">
        <f t="shared" ref="G697:G788" si="23">SUM(E697/D697)</f>
        <v>0.9914587274172767</v>
      </c>
    </row>
    <row r="698" spans="1:7" s="6" customFormat="1" x14ac:dyDescent="0.2">
      <c r="A698" s="33" t="s">
        <v>75</v>
      </c>
      <c r="B698" s="7" t="s">
        <v>33</v>
      </c>
      <c r="C698" s="72"/>
      <c r="D698" s="114">
        <f>SUM(D699+D703+D712)</f>
        <v>32785</v>
      </c>
      <c r="E698" s="187">
        <f>SUM(E699+E703+E712)</f>
        <v>32473.94</v>
      </c>
      <c r="F698" s="163">
        <f t="shared" si="20"/>
        <v>311.06000000000131</v>
      </c>
      <c r="G698" s="179">
        <f t="shared" si="23"/>
        <v>0.99051212444715564</v>
      </c>
    </row>
    <row r="699" spans="1:7" s="6" customFormat="1" x14ac:dyDescent="0.2">
      <c r="A699" s="33"/>
      <c r="B699" s="7">
        <v>50</v>
      </c>
      <c r="C699" s="50" t="s">
        <v>23</v>
      </c>
      <c r="D699" s="114">
        <f>SUM(D700+D702)</f>
        <v>26387</v>
      </c>
      <c r="E699" s="139">
        <f>SUM(E700+E702)</f>
        <v>26597.119999999999</v>
      </c>
      <c r="F699" s="163">
        <f t="shared" si="20"/>
        <v>-210.11999999999898</v>
      </c>
      <c r="G699" s="179">
        <f t="shared" si="23"/>
        <v>1.0079630120892864</v>
      </c>
    </row>
    <row r="700" spans="1:7" s="6" customFormat="1" x14ac:dyDescent="0.2">
      <c r="A700" s="33"/>
      <c r="B700" s="5">
        <v>500</v>
      </c>
      <c r="C700" s="49" t="s">
        <v>228</v>
      </c>
      <c r="D700" s="113">
        <f>SUM(D701)</f>
        <v>19692</v>
      </c>
      <c r="E700" s="149">
        <f>SUM(E701)</f>
        <v>19848.599999999999</v>
      </c>
      <c r="F700" s="168">
        <f t="shared" si="20"/>
        <v>-156.59999999999854</v>
      </c>
      <c r="G700" s="165">
        <f t="shared" si="23"/>
        <v>1.0079524680073126</v>
      </c>
    </row>
    <row r="701" spans="1:7" s="6" customFormat="1" x14ac:dyDescent="0.2">
      <c r="A701" s="33"/>
      <c r="B701" s="5">
        <v>5002</v>
      </c>
      <c r="C701" s="49" t="s">
        <v>236</v>
      </c>
      <c r="D701" s="113">
        <v>19692</v>
      </c>
      <c r="E701" s="124">
        <v>19848.599999999999</v>
      </c>
      <c r="F701" s="168">
        <f t="shared" si="20"/>
        <v>-156.59999999999854</v>
      </c>
      <c r="G701" s="165">
        <f t="shared" si="23"/>
        <v>1.0079524680073126</v>
      </c>
    </row>
    <row r="702" spans="1:7" s="6" customFormat="1" x14ac:dyDescent="0.2">
      <c r="A702" s="33"/>
      <c r="B702" s="5">
        <v>506</v>
      </c>
      <c r="C702" s="49" t="s">
        <v>229</v>
      </c>
      <c r="D702" s="113">
        <v>6695</v>
      </c>
      <c r="E702" s="124">
        <v>6748.52</v>
      </c>
      <c r="F702" s="168">
        <f t="shared" si="20"/>
        <v>-53.520000000000437</v>
      </c>
      <c r="G702" s="165">
        <f t="shared" si="23"/>
        <v>1.0079940253920836</v>
      </c>
    </row>
    <row r="703" spans="1:7" s="6" customFormat="1" x14ac:dyDescent="0.2">
      <c r="A703" s="33"/>
      <c r="B703" s="7">
        <v>55</v>
      </c>
      <c r="C703" s="50" t="s">
        <v>24</v>
      </c>
      <c r="D703" s="114">
        <f>SUM(D704:D711)</f>
        <v>5558</v>
      </c>
      <c r="E703" s="139">
        <f>SUM(E704:E711)</f>
        <v>5180.82</v>
      </c>
      <c r="F703" s="163">
        <f t="shared" si="20"/>
        <v>377.18000000000029</v>
      </c>
      <c r="G703" s="179">
        <f t="shared" si="23"/>
        <v>0.93213745951781213</v>
      </c>
    </row>
    <row r="704" spans="1:7" s="6" customFormat="1" x14ac:dyDescent="0.2">
      <c r="A704" s="33"/>
      <c r="B704" s="5">
        <v>5500</v>
      </c>
      <c r="C704" s="49" t="s">
        <v>25</v>
      </c>
      <c r="D704" s="113">
        <v>892</v>
      </c>
      <c r="E704" s="124">
        <v>896.72</v>
      </c>
      <c r="F704" s="168">
        <f t="shared" si="20"/>
        <v>-4.7200000000000273</v>
      </c>
      <c r="G704" s="165">
        <f t="shared" si="23"/>
        <v>1.0052914798206278</v>
      </c>
    </row>
    <row r="705" spans="1:7" s="6" customFormat="1" x14ac:dyDescent="0.2">
      <c r="A705" s="33"/>
      <c r="B705" s="5">
        <v>5503</v>
      </c>
      <c r="C705" s="49" t="s">
        <v>26</v>
      </c>
      <c r="D705" s="113">
        <v>38</v>
      </c>
      <c r="E705" s="124">
        <v>38.4</v>
      </c>
      <c r="F705" s="168">
        <f t="shared" si="20"/>
        <v>-0.39999999999999858</v>
      </c>
      <c r="G705" s="165">
        <f t="shared" si="23"/>
        <v>1.0105263157894737</v>
      </c>
    </row>
    <row r="706" spans="1:7" s="6" customFormat="1" x14ac:dyDescent="0.2">
      <c r="A706" s="33"/>
      <c r="B706" s="5">
        <v>5504</v>
      </c>
      <c r="C706" s="49" t="s">
        <v>27</v>
      </c>
      <c r="D706" s="113">
        <v>229</v>
      </c>
      <c r="E706" s="124">
        <v>116.65</v>
      </c>
      <c r="F706" s="168">
        <f t="shared" si="20"/>
        <v>112.35</v>
      </c>
      <c r="G706" s="165">
        <f t="shared" si="23"/>
        <v>0.50938864628820968</v>
      </c>
    </row>
    <row r="707" spans="1:7" s="6" customFormat="1" x14ac:dyDescent="0.2">
      <c r="A707" s="33"/>
      <c r="B707" s="5">
        <v>5511</v>
      </c>
      <c r="C707" s="49" t="s">
        <v>230</v>
      </c>
      <c r="D707" s="113">
        <v>1793</v>
      </c>
      <c r="E707" s="124">
        <v>1718.05</v>
      </c>
      <c r="F707" s="168">
        <f t="shared" si="20"/>
        <v>74.950000000000045</v>
      </c>
      <c r="G707" s="165">
        <f t="shared" si="23"/>
        <v>0.95819854991634135</v>
      </c>
    </row>
    <row r="708" spans="1:7" s="6" customFormat="1" x14ac:dyDescent="0.2">
      <c r="A708" s="33"/>
      <c r="B708" s="5">
        <v>5513</v>
      </c>
      <c r="C708" s="49" t="s">
        <v>28</v>
      </c>
      <c r="D708" s="113">
        <v>752</v>
      </c>
      <c r="E708" s="124">
        <v>744.72</v>
      </c>
      <c r="F708" s="168">
        <f t="shared" si="20"/>
        <v>7.2799999999999727</v>
      </c>
      <c r="G708" s="165">
        <f t="shared" si="23"/>
        <v>0.99031914893617023</v>
      </c>
    </row>
    <row r="709" spans="1:7" s="6" customFormat="1" x14ac:dyDescent="0.2">
      <c r="A709" s="33"/>
      <c r="B709" s="5">
        <v>5514</v>
      </c>
      <c r="C709" s="49" t="s">
        <v>231</v>
      </c>
      <c r="D709" s="113">
        <v>854</v>
      </c>
      <c r="E709" s="124">
        <v>702.2</v>
      </c>
      <c r="F709" s="168">
        <f t="shared" si="20"/>
        <v>151.79999999999995</v>
      </c>
      <c r="G709" s="165">
        <f t="shared" si="23"/>
        <v>0.82224824355971904</v>
      </c>
    </row>
    <row r="710" spans="1:7" s="6" customFormat="1" x14ac:dyDescent="0.2">
      <c r="A710" s="33"/>
      <c r="B710" s="5">
        <v>5515</v>
      </c>
      <c r="C710" s="49" t="s">
        <v>29</v>
      </c>
      <c r="D710" s="113">
        <v>0</v>
      </c>
      <c r="E710" s="124">
        <v>99</v>
      </c>
      <c r="F710" s="168">
        <f t="shared" si="20"/>
        <v>-99</v>
      </c>
      <c r="G710" s="165"/>
    </row>
    <row r="711" spans="1:7" s="6" customFormat="1" x14ac:dyDescent="0.2">
      <c r="A711" s="33"/>
      <c r="B711" s="5">
        <v>5525</v>
      </c>
      <c r="C711" s="49" t="s">
        <v>46</v>
      </c>
      <c r="D711" s="113">
        <v>1000</v>
      </c>
      <c r="E711" s="124">
        <v>865.08</v>
      </c>
      <c r="F711" s="168">
        <f t="shared" si="20"/>
        <v>134.91999999999996</v>
      </c>
      <c r="G711" s="165">
        <f t="shared" si="23"/>
        <v>0.86508000000000007</v>
      </c>
    </row>
    <row r="712" spans="1:7" s="6" customFormat="1" x14ac:dyDescent="0.2">
      <c r="A712" s="33"/>
      <c r="B712" s="7">
        <v>15</v>
      </c>
      <c r="C712" s="50" t="s">
        <v>283</v>
      </c>
      <c r="D712" s="114">
        <f>SUM(D713)</f>
        <v>840</v>
      </c>
      <c r="E712" s="187">
        <f>SUM(E713)</f>
        <v>696</v>
      </c>
      <c r="F712" s="163">
        <f t="shared" si="20"/>
        <v>144</v>
      </c>
      <c r="G712" s="179">
        <f t="shared" si="23"/>
        <v>0.82857142857142863</v>
      </c>
    </row>
    <row r="713" spans="1:7" s="6" customFormat="1" x14ac:dyDescent="0.2">
      <c r="A713" s="33"/>
      <c r="B713" s="5">
        <v>1551</v>
      </c>
      <c r="C713" s="49" t="s">
        <v>255</v>
      </c>
      <c r="D713" s="113">
        <f>SUM(D714)</f>
        <v>840</v>
      </c>
      <c r="E713" s="186">
        <f>SUM(E714)</f>
        <v>696</v>
      </c>
      <c r="F713" s="168">
        <f t="shared" si="20"/>
        <v>144</v>
      </c>
      <c r="G713" s="165">
        <f t="shared" si="23"/>
        <v>0.82857142857142863</v>
      </c>
    </row>
    <row r="714" spans="1:7" s="6" customFormat="1" ht="25.5" x14ac:dyDescent="0.2">
      <c r="A714" s="33"/>
      <c r="B714" s="5"/>
      <c r="C714" s="65" t="s">
        <v>562</v>
      </c>
      <c r="D714" s="113">
        <v>840</v>
      </c>
      <c r="E714" s="124">
        <v>696</v>
      </c>
      <c r="F714" s="168">
        <f t="shared" si="20"/>
        <v>144</v>
      </c>
      <c r="G714" s="165">
        <f t="shared" si="23"/>
        <v>0.82857142857142863</v>
      </c>
    </row>
    <row r="715" spans="1:7" s="6" customFormat="1" x14ac:dyDescent="0.2">
      <c r="A715" s="33" t="s">
        <v>75</v>
      </c>
      <c r="B715" s="7" t="s">
        <v>544</v>
      </c>
      <c r="C715" s="72"/>
      <c r="D715" s="209">
        <f t="shared" ref="D715:E716" si="24">SUM(D716)</f>
        <v>3692</v>
      </c>
      <c r="E715" s="126">
        <f t="shared" si="24"/>
        <v>3691.5</v>
      </c>
      <c r="F715" s="163">
        <f t="shared" si="20"/>
        <v>0.5</v>
      </c>
      <c r="G715" s="179">
        <f t="shared" si="23"/>
        <v>0.99986457204767065</v>
      </c>
    </row>
    <row r="716" spans="1:7" s="6" customFormat="1" x14ac:dyDescent="0.2">
      <c r="A716" s="33"/>
      <c r="B716" s="7">
        <v>55</v>
      </c>
      <c r="C716" s="50" t="s">
        <v>24</v>
      </c>
      <c r="D716" s="209">
        <f t="shared" si="24"/>
        <v>3692</v>
      </c>
      <c r="E716" s="126">
        <f t="shared" si="24"/>
        <v>3691.5</v>
      </c>
      <c r="F716" s="163">
        <f t="shared" si="20"/>
        <v>0.5</v>
      </c>
      <c r="G716" s="179">
        <f t="shared" si="23"/>
        <v>0.99986457204767065</v>
      </c>
    </row>
    <row r="717" spans="1:7" s="6" customFormat="1" x14ac:dyDescent="0.2">
      <c r="A717" s="33"/>
      <c r="B717" s="5">
        <v>5525</v>
      </c>
      <c r="C717" s="49" t="s">
        <v>46</v>
      </c>
      <c r="D717" s="207">
        <f>SUM(D718:D719)</f>
        <v>3692</v>
      </c>
      <c r="E717" s="124">
        <f>SUM(E718:E719)</f>
        <v>3691.5</v>
      </c>
      <c r="F717" s="168">
        <f t="shared" si="20"/>
        <v>0.5</v>
      </c>
      <c r="G717" s="165">
        <f t="shared" si="23"/>
        <v>0.99986457204767065</v>
      </c>
    </row>
    <row r="718" spans="1:7" s="6" customFormat="1" ht="38.25" x14ac:dyDescent="0.2">
      <c r="A718" s="33"/>
      <c r="B718" s="157" t="s">
        <v>541</v>
      </c>
      <c r="C718" s="56" t="s">
        <v>524</v>
      </c>
      <c r="D718" s="208">
        <v>300</v>
      </c>
      <c r="E718" s="124">
        <v>300</v>
      </c>
      <c r="F718" s="168">
        <f t="shared" si="20"/>
        <v>0</v>
      </c>
      <c r="G718" s="165">
        <f t="shared" si="23"/>
        <v>1</v>
      </c>
    </row>
    <row r="719" spans="1:7" s="6" customFormat="1" ht="25.5" x14ac:dyDescent="0.2">
      <c r="A719" s="210" t="s">
        <v>593</v>
      </c>
      <c r="B719" s="157" t="s">
        <v>591</v>
      </c>
      <c r="C719" s="56" t="s">
        <v>592</v>
      </c>
      <c r="D719" s="208">
        <v>3392</v>
      </c>
      <c r="E719" s="192">
        <v>3391.5</v>
      </c>
      <c r="F719" s="168">
        <f t="shared" si="20"/>
        <v>0.5</v>
      </c>
      <c r="G719" s="165">
        <f t="shared" si="23"/>
        <v>0.99985259433962259</v>
      </c>
    </row>
    <row r="720" spans="1:7" s="6" customFormat="1" x14ac:dyDescent="0.2">
      <c r="A720" s="33" t="s">
        <v>76</v>
      </c>
      <c r="B720" s="7" t="s">
        <v>581</v>
      </c>
      <c r="C720" s="72"/>
      <c r="D720" s="114">
        <f>SUM(D721+D740)</f>
        <v>45937</v>
      </c>
      <c r="E720" s="187">
        <f>SUM(E721+E740)</f>
        <v>45944.619999999995</v>
      </c>
      <c r="F720" s="163">
        <f t="shared" si="20"/>
        <v>-7.6199999999953434</v>
      </c>
      <c r="G720" s="179">
        <f t="shared" si="23"/>
        <v>1.0001658793565098</v>
      </c>
    </row>
    <row r="721" spans="1:7" s="6" customFormat="1" x14ac:dyDescent="0.2">
      <c r="A721" s="33" t="s">
        <v>76</v>
      </c>
      <c r="B721" s="7" t="s">
        <v>180</v>
      </c>
      <c r="C721" s="72"/>
      <c r="D721" s="114">
        <f>SUM(D722+D725+D728+D737)</f>
        <v>35472</v>
      </c>
      <c r="E721" s="187">
        <f>SUM(E722+E725+E728+E737)</f>
        <v>35479.619999999995</v>
      </c>
      <c r="F721" s="163">
        <f t="shared" si="20"/>
        <v>-7.6199999999953434</v>
      </c>
      <c r="G721" s="179">
        <f t="shared" si="23"/>
        <v>1.0002148173207035</v>
      </c>
    </row>
    <row r="722" spans="1:7" s="6" customFormat="1" x14ac:dyDescent="0.2">
      <c r="A722" s="33"/>
      <c r="B722" s="7">
        <v>50</v>
      </c>
      <c r="C722" s="50" t="s">
        <v>23</v>
      </c>
      <c r="D722" s="114">
        <f>SUM(D723+D724)</f>
        <v>490</v>
      </c>
      <c r="E722" s="187">
        <f>SUM(E723+E724)</f>
        <v>490.19000000000005</v>
      </c>
      <c r="F722" s="163">
        <f t="shared" si="20"/>
        <v>-0.19000000000005457</v>
      </c>
      <c r="G722" s="179">
        <f t="shared" si="23"/>
        <v>1.000387755102041</v>
      </c>
    </row>
    <row r="723" spans="1:7" s="6" customFormat="1" x14ac:dyDescent="0.2">
      <c r="A723" s="33"/>
      <c r="B723" s="5">
        <v>505</v>
      </c>
      <c r="C723" s="49" t="s">
        <v>94</v>
      </c>
      <c r="D723" s="113">
        <v>291</v>
      </c>
      <c r="E723" s="149">
        <v>291.16000000000003</v>
      </c>
      <c r="F723" s="168">
        <f t="shared" si="20"/>
        <v>-0.16000000000002501</v>
      </c>
      <c r="G723" s="165">
        <f t="shared" si="23"/>
        <v>1.0005498281786942</v>
      </c>
    </row>
    <row r="724" spans="1:7" s="6" customFormat="1" x14ac:dyDescent="0.2">
      <c r="A724" s="33"/>
      <c r="B724" s="5">
        <v>506</v>
      </c>
      <c r="C724" s="49" t="s">
        <v>229</v>
      </c>
      <c r="D724" s="113">
        <v>199</v>
      </c>
      <c r="E724" s="149">
        <v>199.03</v>
      </c>
      <c r="F724" s="168">
        <f t="shared" si="20"/>
        <v>-3.0000000000001137E-2</v>
      </c>
      <c r="G724" s="165">
        <f t="shared" si="23"/>
        <v>1.0001507537688443</v>
      </c>
    </row>
    <row r="725" spans="1:7" s="6" customFormat="1" x14ac:dyDescent="0.2">
      <c r="A725" s="33"/>
      <c r="B725" s="7">
        <v>55</v>
      </c>
      <c r="C725" s="50" t="s">
        <v>24</v>
      </c>
      <c r="D725" s="88">
        <f>SUM(D726)</f>
        <v>4888</v>
      </c>
      <c r="E725" s="139">
        <f>SUM(E726)</f>
        <v>4888.08</v>
      </c>
      <c r="F725" s="163">
        <f t="shared" si="20"/>
        <v>-7.999999999992724E-2</v>
      </c>
      <c r="G725" s="179">
        <f t="shared" si="23"/>
        <v>1.0000163666121114</v>
      </c>
    </row>
    <row r="726" spans="1:7" s="6" customFormat="1" x14ac:dyDescent="0.2">
      <c r="A726" s="33"/>
      <c r="B726" s="5">
        <v>5525</v>
      </c>
      <c r="C726" s="49" t="s">
        <v>46</v>
      </c>
      <c r="D726" s="113">
        <v>4888</v>
      </c>
      <c r="E726" s="149">
        <v>4888.08</v>
      </c>
      <c r="F726" s="168">
        <f t="shared" si="20"/>
        <v>-7.999999999992724E-2</v>
      </c>
      <c r="G726" s="179">
        <f t="shared" si="23"/>
        <v>1.0000163666121114</v>
      </c>
    </row>
    <row r="727" spans="1:7" x14ac:dyDescent="0.2">
      <c r="A727" s="35"/>
      <c r="B727" s="5"/>
      <c r="C727" s="67" t="s">
        <v>551</v>
      </c>
      <c r="D727" s="87">
        <f>SUM(D722+D725)</f>
        <v>5378</v>
      </c>
      <c r="E727" s="149">
        <f>SUM(E722+E725)</f>
        <v>5378.27</v>
      </c>
      <c r="F727" s="168">
        <f t="shared" si="20"/>
        <v>-0.27000000000043656</v>
      </c>
      <c r="G727" s="179">
        <f t="shared" si="23"/>
        <v>1.0000502045370028</v>
      </c>
    </row>
    <row r="728" spans="1:7" s="6" customFormat="1" x14ac:dyDescent="0.2">
      <c r="A728" s="33"/>
      <c r="B728" s="7">
        <v>55</v>
      </c>
      <c r="C728" s="50" t="s">
        <v>24</v>
      </c>
      <c r="D728" s="114">
        <f>SUM(D729)</f>
        <v>27262</v>
      </c>
      <c r="E728" s="139">
        <f>SUM(E729)</f>
        <v>27269.35</v>
      </c>
      <c r="F728" s="163">
        <f t="shared" si="20"/>
        <v>-7.3499999999985448</v>
      </c>
      <c r="G728" s="179">
        <f t="shared" si="23"/>
        <v>1.0002696060450442</v>
      </c>
    </row>
    <row r="729" spans="1:7" s="6" customFormat="1" x14ac:dyDescent="0.2">
      <c r="A729" s="33"/>
      <c r="B729" s="5">
        <v>5525</v>
      </c>
      <c r="C729" s="49" t="s">
        <v>46</v>
      </c>
      <c r="D729" s="113">
        <f>SUM(D730:D736)</f>
        <v>27262</v>
      </c>
      <c r="E729" s="149">
        <f>SUM(E730:E736)</f>
        <v>27269.35</v>
      </c>
      <c r="F729" s="168">
        <f t="shared" si="20"/>
        <v>-7.3499999999985448</v>
      </c>
      <c r="G729" s="165">
        <f t="shared" si="23"/>
        <v>1.0002696060450442</v>
      </c>
    </row>
    <row r="730" spans="1:7" s="6" customFormat="1" x14ac:dyDescent="0.2">
      <c r="A730" s="33"/>
      <c r="B730" s="7"/>
      <c r="C730" s="67" t="s">
        <v>287</v>
      </c>
      <c r="D730" s="113">
        <v>3000</v>
      </c>
      <c r="E730" s="124">
        <v>3021.61</v>
      </c>
      <c r="F730" s="168">
        <f t="shared" si="20"/>
        <v>-21.610000000000127</v>
      </c>
      <c r="G730" s="165">
        <f t="shared" si="23"/>
        <v>1.0072033333333335</v>
      </c>
    </row>
    <row r="731" spans="1:7" s="6" customFormat="1" ht="25.5" x14ac:dyDescent="0.2">
      <c r="A731" s="210" t="s">
        <v>595</v>
      </c>
      <c r="B731" s="7"/>
      <c r="C731" s="67" t="s">
        <v>111</v>
      </c>
      <c r="D731" s="113">
        <v>16920</v>
      </c>
      <c r="E731" s="124">
        <v>16919.47</v>
      </c>
      <c r="F731" s="168">
        <f t="shared" si="20"/>
        <v>0.52999999999883585</v>
      </c>
      <c r="G731" s="165">
        <f t="shared" si="23"/>
        <v>0.9999686761229315</v>
      </c>
    </row>
    <row r="732" spans="1:7" s="6" customFormat="1" x14ac:dyDescent="0.2">
      <c r="A732" s="33"/>
      <c r="B732" s="7"/>
      <c r="C732" s="67" t="s">
        <v>1</v>
      </c>
      <c r="D732" s="113">
        <v>200</v>
      </c>
      <c r="E732" s="124">
        <v>186.35</v>
      </c>
      <c r="F732" s="168">
        <f t="shared" si="20"/>
        <v>13.650000000000006</v>
      </c>
      <c r="G732" s="165">
        <f t="shared" si="23"/>
        <v>0.93174999999999997</v>
      </c>
    </row>
    <row r="733" spans="1:7" s="6" customFormat="1" ht="25.5" x14ac:dyDescent="0.2">
      <c r="A733" s="210" t="s">
        <v>594</v>
      </c>
      <c r="B733" s="7"/>
      <c r="C733" s="67" t="s">
        <v>288</v>
      </c>
      <c r="D733" s="113">
        <v>669</v>
      </c>
      <c r="E733" s="124">
        <v>668.92</v>
      </c>
      <c r="F733" s="168">
        <f t="shared" si="20"/>
        <v>8.0000000000040927E-2</v>
      </c>
      <c r="G733" s="165">
        <f t="shared" si="23"/>
        <v>0.99988041853512699</v>
      </c>
    </row>
    <row r="734" spans="1:7" x14ac:dyDescent="0.2">
      <c r="A734" s="35"/>
      <c r="B734" s="5"/>
      <c r="C734" s="67" t="s">
        <v>118</v>
      </c>
      <c r="D734" s="113">
        <v>150</v>
      </c>
      <c r="E734" s="124">
        <v>150</v>
      </c>
      <c r="F734" s="168">
        <f t="shared" si="20"/>
        <v>0</v>
      </c>
      <c r="G734" s="165">
        <f t="shared" si="23"/>
        <v>1</v>
      </c>
    </row>
    <row r="735" spans="1:7" x14ac:dyDescent="0.2">
      <c r="A735" s="35"/>
      <c r="B735" s="5"/>
      <c r="C735" s="67" t="s">
        <v>207</v>
      </c>
      <c r="D735" s="113">
        <v>500</v>
      </c>
      <c r="E735" s="124">
        <v>500</v>
      </c>
      <c r="F735" s="168">
        <f t="shared" si="20"/>
        <v>0</v>
      </c>
      <c r="G735" s="165">
        <f t="shared" si="23"/>
        <v>1</v>
      </c>
    </row>
    <row r="736" spans="1:7" x14ac:dyDescent="0.2">
      <c r="A736" s="35"/>
      <c r="B736" s="5"/>
      <c r="C736" s="67" t="s">
        <v>334</v>
      </c>
      <c r="D736" s="113">
        <v>5823</v>
      </c>
      <c r="E736" s="124">
        <v>5823</v>
      </c>
      <c r="F736" s="168">
        <f t="shared" ref="F736:F816" si="25">SUM(D736-E736)</f>
        <v>0</v>
      </c>
      <c r="G736" s="165">
        <f t="shared" si="23"/>
        <v>1</v>
      </c>
    </row>
    <row r="737" spans="1:7" x14ac:dyDescent="0.2">
      <c r="A737" s="33"/>
      <c r="B737" s="7">
        <v>55</v>
      </c>
      <c r="C737" s="50" t="s">
        <v>24</v>
      </c>
      <c r="D737" s="91">
        <f>SUM(D738)</f>
        <v>2832</v>
      </c>
      <c r="E737" s="126">
        <f>SUM(E738)</f>
        <v>2832</v>
      </c>
      <c r="F737" s="163">
        <f t="shared" si="25"/>
        <v>0</v>
      </c>
      <c r="G737" s="179">
        <f t="shared" si="23"/>
        <v>1</v>
      </c>
    </row>
    <row r="738" spans="1:7" x14ac:dyDescent="0.2">
      <c r="A738" s="33"/>
      <c r="B738" s="5">
        <v>5525</v>
      </c>
      <c r="C738" s="49" t="s">
        <v>46</v>
      </c>
      <c r="D738" s="92">
        <f>SUM(D739)</f>
        <v>2832</v>
      </c>
      <c r="E738" s="124">
        <f>SUM(E739)</f>
        <v>2832</v>
      </c>
      <c r="F738" s="168">
        <f t="shared" si="25"/>
        <v>0</v>
      </c>
      <c r="G738" s="165">
        <f t="shared" si="23"/>
        <v>1</v>
      </c>
    </row>
    <row r="739" spans="1:7" x14ac:dyDescent="0.2">
      <c r="A739" s="35"/>
      <c r="B739" s="5"/>
      <c r="C739" s="67" t="s">
        <v>550</v>
      </c>
      <c r="D739" s="113">
        <v>2832</v>
      </c>
      <c r="E739" s="124">
        <v>2832</v>
      </c>
      <c r="F739" s="168">
        <f t="shared" si="25"/>
        <v>0</v>
      </c>
      <c r="G739" s="165">
        <f t="shared" si="23"/>
        <v>1</v>
      </c>
    </row>
    <row r="740" spans="1:7" x14ac:dyDescent="0.2">
      <c r="A740" s="33" t="s">
        <v>76</v>
      </c>
      <c r="B740" s="7" t="s">
        <v>563</v>
      </c>
      <c r="C740" s="67"/>
      <c r="D740" s="114">
        <f>SUM(D741)</f>
        <v>10465</v>
      </c>
      <c r="E740" s="187">
        <f>SUM(E741)</f>
        <v>10465</v>
      </c>
      <c r="F740" s="163">
        <f t="shared" si="25"/>
        <v>0</v>
      </c>
      <c r="G740" s="179">
        <f t="shared" si="23"/>
        <v>1</v>
      </c>
    </row>
    <row r="741" spans="1:7" x14ac:dyDescent="0.2">
      <c r="A741" s="35"/>
      <c r="B741" s="7">
        <v>55</v>
      </c>
      <c r="C741" s="50" t="s">
        <v>24</v>
      </c>
      <c r="D741" s="114">
        <f>SUM(D742)</f>
        <v>10465</v>
      </c>
      <c r="E741" s="187">
        <f>SUM(E742)</f>
        <v>10465</v>
      </c>
      <c r="F741" s="163">
        <f t="shared" si="25"/>
        <v>0</v>
      </c>
      <c r="G741" s="179">
        <f t="shared" si="23"/>
        <v>1</v>
      </c>
    </row>
    <row r="742" spans="1:7" x14ac:dyDescent="0.2">
      <c r="A742" s="35"/>
      <c r="B742" s="5">
        <v>5525</v>
      </c>
      <c r="C742" s="49" t="s">
        <v>46</v>
      </c>
      <c r="D742" s="113">
        <f>SUM(D743:D747)</f>
        <v>10465</v>
      </c>
      <c r="E742" s="186">
        <f>SUM(E743:E747)</f>
        <v>10465</v>
      </c>
      <c r="F742" s="168">
        <f t="shared" si="25"/>
        <v>0</v>
      </c>
      <c r="G742" s="165">
        <f t="shared" si="23"/>
        <v>1</v>
      </c>
    </row>
    <row r="743" spans="1:7" ht="25.5" x14ac:dyDescent="0.2">
      <c r="A743" s="35"/>
      <c r="B743" s="5" t="s">
        <v>564</v>
      </c>
      <c r="C743" s="67" t="s">
        <v>565</v>
      </c>
      <c r="D743" s="113">
        <v>1215</v>
      </c>
      <c r="E743" s="124">
        <v>1215</v>
      </c>
      <c r="F743" s="168">
        <f t="shared" si="25"/>
        <v>0</v>
      </c>
      <c r="G743" s="165">
        <f t="shared" si="23"/>
        <v>1</v>
      </c>
    </row>
    <row r="744" spans="1:7" ht="25.5" x14ac:dyDescent="0.2">
      <c r="A744" s="35"/>
      <c r="B744" s="5" t="s">
        <v>566</v>
      </c>
      <c r="C744" s="67" t="s">
        <v>567</v>
      </c>
      <c r="D744" s="113">
        <v>450</v>
      </c>
      <c r="E744" s="124">
        <v>450</v>
      </c>
      <c r="F744" s="168">
        <f t="shared" si="25"/>
        <v>0</v>
      </c>
      <c r="G744" s="165">
        <f t="shared" si="23"/>
        <v>1</v>
      </c>
    </row>
    <row r="745" spans="1:7" ht="25.5" x14ac:dyDescent="0.2">
      <c r="A745" s="35"/>
      <c r="B745" s="5" t="s">
        <v>575</v>
      </c>
      <c r="C745" s="67" t="s">
        <v>576</v>
      </c>
      <c r="D745" s="113">
        <v>1000</v>
      </c>
      <c r="E745" s="124">
        <v>1000</v>
      </c>
      <c r="F745" s="168">
        <f t="shared" si="25"/>
        <v>0</v>
      </c>
      <c r="G745" s="165">
        <f t="shared" si="23"/>
        <v>1</v>
      </c>
    </row>
    <row r="746" spans="1:7" x14ac:dyDescent="0.2">
      <c r="A746" s="35"/>
      <c r="B746" s="5" t="s">
        <v>577</v>
      </c>
      <c r="C746" s="67" t="s">
        <v>578</v>
      </c>
      <c r="D746" s="113">
        <v>6000</v>
      </c>
      <c r="E746" s="124">
        <v>6000</v>
      </c>
      <c r="F746" s="168">
        <f t="shared" si="25"/>
        <v>0</v>
      </c>
      <c r="G746" s="165">
        <f t="shared" si="23"/>
        <v>1</v>
      </c>
    </row>
    <row r="747" spans="1:7" ht="25.5" x14ac:dyDescent="0.2">
      <c r="A747" s="35"/>
      <c r="B747" s="47" t="s">
        <v>579</v>
      </c>
      <c r="C747" s="67" t="s">
        <v>580</v>
      </c>
      <c r="D747" s="113">
        <v>1800</v>
      </c>
      <c r="E747" s="124">
        <v>1800</v>
      </c>
      <c r="F747" s="168">
        <f t="shared" si="25"/>
        <v>0</v>
      </c>
      <c r="G747" s="165">
        <f t="shared" si="23"/>
        <v>1</v>
      </c>
    </row>
    <row r="748" spans="1:7" x14ac:dyDescent="0.2">
      <c r="A748" s="33" t="s">
        <v>343</v>
      </c>
      <c r="B748" s="7" t="s">
        <v>613</v>
      </c>
      <c r="C748" s="67"/>
      <c r="D748" s="114">
        <f>D749+D762</f>
        <v>52583</v>
      </c>
      <c r="E748" s="187">
        <f>E749+E762</f>
        <v>12763.89</v>
      </c>
      <c r="F748" s="163">
        <f t="shared" si="25"/>
        <v>39819.11</v>
      </c>
      <c r="G748" s="179">
        <f t="shared" si="23"/>
        <v>0.24273795713443508</v>
      </c>
    </row>
    <row r="749" spans="1:7" x14ac:dyDescent="0.2">
      <c r="A749" s="33" t="s">
        <v>343</v>
      </c>
      <c r="B749" s="7" t="s">
        <v>203</v>
      </c>
      <c r="C749" s="72"/>
      <c r="D749" s="115">
        <f>SUM(D750+D754)</f>
        <v>15147</v>
      </c>
      <c r="E749" s="159">
        <f>SUM(E750+E754)</f>
        <v>12763.89</v>
      </c>
      <c r="F749" s="163">
        <f t="shared" si="25"/>
        <v>2383.1100000000006</v>
      </c>
      <c r="G749" s="179">
        <f t="shared" si="23"/>
        <v>0.84266785502079611</v>
      </c>
    </row>
    <row r="750" spans="1:7" x14ac:dyDescent="0.2">
      <c r="A750" s="33"/>
      <c r="B750" s="7">
        <v>50</v>
      </c>
      <c r="C750" s="50" t="s">
        <v>23</v>
      </c>
      <c r="D750" s="114">
        <f>SUM(D751+D753)</f>
        <v>7558</v>
      </c>
      <c r="E750" s="139">
        <f>SUM(E751+E753)</f>
        <v>7557.6</v>
      </c>
      <c r="F750" s="163">
        <f t="shared" si="25"/>
        <v>0.3999999999996362</v>
      </c>
      <c r="G750" s="179">
        <f t="shared" si="23"/>
        <v>0.99994707594601751</v>
      </c>
    </row>
    <row r="751" spans="1:7" x14ac:dyDescent="0.2">
      <c r="A751" s="33"/>
      <c r="B751" s="5">
        <v>500</v>
      </c>
      <c r="C751" s="49" t="s">
        <v>228</v>
      </c>
      <c r="D751" s="113">
        <f>SUM(D752)</f>
        <v>5640</v>
      </c>
      <c r="E751" s="149">
        <f>SUM(E752)</f>
        <v>5640</v>
      </c>
      <c r="F751" s="168">
        <f t="shared" si="25"/>
        <v>0</v>
      </c>
      <c r="G751" s="165">
        <f t="shared" si="23"/>
        <v>1</v>
      </c>
    </row>
    <row r="752" spans="1:7" x14ac:dyDescent="0.2">
      <c r="A752" s="33"/>
      <c r="B752" s="5">
        <v>5002</v>
      </c>
      <c r="C752" s="49" t="s">
        <v>236</v>
      </c>
      <c r="D752" s="113">
        <v>5640</v>
      </c>
      <c r="E752" s="124">
        <v>5640</v>
      </c>
      <c r="F752" s="168">
        <f t="shared" si="25"/>
        <v>0</v>
      </c>
      <c r="G752" s="165">
        <f t="shared" si="23"/>
        <v>1</v>
      </c>
    </row>
    <row r="753" spans="1:7" x14ac:dyDescent="0.2">
      <c r="A753" s="33"/>
      <c r="B753" s="5">
        <v>506</v>
      </c>
      <c r="C753" s="49" t="s">
        <v>229</v>
      </c>
      <c r="D753" s="113">
        <v>1918</v>
      </c>
      <c r="E753" s="124">
        <v>1917.6</v>
      </c>
      <c r="F753" s="168">
        <f t="shared" si="25"/>
        <v>0.40000000000009095</v>
      </c>
      <c r="G753" s="165">
        <f t="shared" si="23"/>
        <v>0.9997914494264859</v>
      </c>
    </row>
    <row r="754" spans="1:7" x14ac:dyDescent="0.2">
      <c r="A754" s="33"/>
      <c r="B754" s="7">
        <v>55</v>
      </c>
      <c r="C754" s="50" t="s">
        <v>24</v>
      </c>
      <c r="D754" s="114">
        <f>SUM(D755:D761)</f>
        <v>7589</v>
      </c>
      <c r="E754" s="139">
        <f>SUM(E755:E761)</f>
        <v>5206.29</v>
      </c>
      <c r="F754" s="163">
        <f t="shared" si="25"/>
        <v>2382.71</v>
      </c>
      <c r="G754" s="179">
        <f t="shared" si="23"/>
        <v>0.68603109764132297</v>
      </c>
    </row>
    <row r="755" spans="1:7" x14ac:dyDescent="0.2">
      <c r="A755" s="33"/>
      <c r="B755" s="5">
        <v>5500</v>
      </c>
      <c r="C755" s="49" t="s">
        <v>25</v>
      </c>
      <c r="D755" s="113">
        <v>1229</v>
      </c>
      <c r="E755" s="124">
        <v>472.64</v>
      </c>
      <c r="F755" s="168">
        <f t="shared" si="25"/>
        <v>756.36</v>
      </c>
      <c r="G755" s="165">
        <f t="shared" si="23"/>
        <v>0.38457282343368593</v>
      </c>
    </row>
    <row r="756" spans="1:7" x14ac:dyDescent="0.2">
      <c r="A756" s="33"/>
      <c r="B756" s="5">
        <v>5504</v>
      </c>
      <c r="C756" s="49" t="s">
        <v>27</v>
      </c>
      <c r="D756" s="113">
        <v>140</v>
      </c>
      <c r="E756" s="124">
        <v>140</v>
      </c>
      <c r="F756" s="168">
        <f t="shared" si="25"/>
        <v>0</v>
      </c>
      <c r="G756" s="165">
        <f t="shared" si="23"/>
        <v>1</v>
      </c>
    </row>
    <row r="757" spans="1:7" x14ac:dyDescent="0.2">
      <c r="A757" s="33"/>
      <c r="B757" s="5">
        <v>5511</v>
      </c>
      <c r="C757" s="49" t="s">
        <v>230</v>
      </c>
      <c r="D757" s="113">
        <v>80</v>
      </c>
      <c r="E757" s="124">
        <v>40.29</v>
      </c>
      <c r="F757" s="168">
        <f t="shared" si="25"/>
        <v>39.71</v>
      </c>
      <c r="G757" s="165">
        <f t="shared" si="23"/>
        <v>0.50362499999999999</v>
      </c>
    </row>
    <row r="758" spans="1:7" x14ac:dyDescent="0.2">
      <c r="A758" s="33"/>
      <c r="B758" s="5">
        <v>5515</v>
      </c>
      <c r="C758" s="49" t="s">
        <v>29</v>
      </c>
      <c r="D758" s="113">
        <v>6000</v>
      </c>
      <c r="E758" s="124">
        <v>4546.7</v>
      </c>
      <c r="F758" s="168">
        <f t="shared" si="25"/>
        <v>1453.3000000000002</v>
      </c>
      <c r="G758" s="165">
        <f t="shared" si="23"/>
        <v>0.75778333333333325</v>
      </c>
    </row>
    <row r="759" spans="1:7" x14ac:dyDescent="0.2">
      <c r="A759" s="33"/>
      <c r="B759" s="5">
        <v>5522</v>
      </c>
      <c r="C759" s="49" t="s">
        <v>95</v>
      </c>
      <c r="D759" s="113">
        <v>40</v>
      </c>
      <c r="E759" s="124">
        <v>0</v>
      </c>
      <c r="F759" s="168">
        <f t="shared" si="25"/>
        <v>40</v>
      </c>
      <c r="G759" s="165">
        <f t="shared" si="23"/>
        <v>0</v>
      </c>
    </row>
    <row r="760" spans="1:7" x14ac:dyDescent="0.2">
      <c r="A760" s="33"/>
      <c r="B760" s="5">
        <v>5524</v>
      </c>
      <c r="C760" s="49" t="s">
        <v>31</v>
      </c>
      <c r="D760" s="113">
        <v>100</v>
      </c>
      <c r="E760" s="124">
        <v>0</v>
      </c>
      <c r="F760" s="168">
        <f t="shared" si="25"/>
        <v>100</v>
      </c>
      <c r="G760" s="165">
        <f t="shared" si="23"/>
        <v>0</v>
      </c>
    </row>
    <row r="761" spans="1:7" x14ac:dyDescent="0.2">
      <c r="A761" s="33"/>
      <c r="B761" s="5">
        <v>5525</v>
      </c>
      <c r="C761" s="49" t="s">
        <v>46</v>
      </c>
      <c r="D761" s="113">
        <v>0</v>
      </c>
      <c r="E761" s="124">
        <v>6.66</v>
      </c>
      <c r="F761" s="168">
        <f t="shared" si="25"/>
        <v>-6.66</v>
      </c>
      <c r="G761" s="165"/>
    </row>
    <row r="762" spans="1:7" x14ac:dyDescent="0.2">
      <c r="A762" s="33" t="s">
        <v>343</v>
      </c>
      <c r="B762" s="7" t="s">
        <v>608</v>
      </c>
      <c r="C762" s="72"/>
      <c r="D762" s="114">
        <f>SUM(D763)</f>
        <v>37436</v>
      </c>
      <c r="E762" s="187">
        <f>SUM(E763)</f>
        <v>0</v>
      </c>
      <c r="F762" s="163">
        <f t="shared" si="25"/>
        <v>37436</v>
      </c>
      <c r="G762" s="179">
        <f t="shared" si="23"/>
        <v>0</v>
      </c>
    </row>
    <row r="763" spans="1:7" x14ac:dyDescent="0.2">
      <c r="A763" s="33"/>
      <c r="B763" s="7">
        <v>15</v>
      </c>
      <c r="C763" s="62" t="s">
        <v>283</v>
      </c>
      <c r="D763" s="114">
        <f>SUM(D764)</f>
        <v>37436</v>
      </c>
      <c r="E763" s="187">
        <f>SUM(E764)</f>
        <v>0</v>
      </c>
      <c r="F763" s="163">
        <f t="shared" si="25"/>
        <v>37436</v>
      </c>
      <c r="G763" s="179">
        <f t="shared" si="23"/>
        <v>0</v>
      </c>
    </row>
    <row r="764" spans="1:7" x14ac:dyDescent="0.2">
      <c r="A764" s="35"/>
      <c r="B764" s="5">
        <v>1555</v>
      </c>
      <c r="C764" s="49" t="s">
        <v>609</v>
      </c>
      <c r="D764" s="113">
        <f>SUM(D765:D766)</f>
        <v>37436</v>
      </c>
      <c r="E764" s="186">
        <f>SUM(E765:E766)</f>
        <v>0</v>
      </c>
      <c r="F764" s="168">
        <f t="shared" si="25"/>
        <v>37436</v>
      </c>
      <c r="G764" s="165">
        <f t="shared" si="23"/>
        <v>0</v>
      </c>
    </row>
    <row r="765" spans="1:7" ht="38.25" x14ac:dyDescent="0.2">
      <c r="A765" s="33"/>
      <c r="B765" s="160" t="s">
        <v>610</v>
      </c>
      <c r="C765" s="65" t="s">
        <v>611</v>
      </c>
      <c r="D765" s="113">
        <v>3700</v>
      </c>
      <c r="E765" s="186">
        <v>0</v>
      </c>
      <c r="F765" s="168">
        <f t="shared" si="25"/>
        <v>3700</v>
      </c>
      <c r="G765" s="165">
        <f t="shared" si="23"/>
        <v>0</v>
      </c>
    </row>
    <row r="766" spans="1:7" ht="38.25" x14ac:dyDescent="0.2">
      <c r="A766" s="33"/>
      <c r="B766" s="160" t="s">
        <v>612</v>
      </c>
      <c r="C766" s="65" t="s">
        <v>611</v>
      </c>
      <c r="D766" s="113">
        <v>33736</v>
      </c>
      <c r="E766" s="124">
        <v>0</v>
      </c>
      <c r="F766" s="168">
        <f t="shared" si="25"/>
        <v>33736</v>
      </c>
      <c r="G766" s="165">
        <f t="shared" si="23"/>
        <v>0</v>
      </c>
    </row>
    <row r="767" spans="1:7" s="6" customFormat="1" x14ac:dyDescent="0.2">
      <c r="A767" s="33" t="s">
        <v>77</v>
      </c>
      <c r="B767" s="7" t="s">
        <v>256</v>
      </c>
      <c r="C767" s="72"/>
      <c r="D767" s="114">
        <f>SUM(D768+D773)</f>
        <v>31043</v>
      </c>
      <c r="E767" s="139">
        <f>SUM(E768+E773)</f>
        <v>30489.590000000004</v>
      </c>
      <c r="F767" s="163">
        <f t="shared" si="25"/>
        <v>553.40999999999622</v>
      </c>
      <c r="G767" s="179">
        <f t="shared" si="23"/>
        <v>0.98217279257803702</v>
      </c>
    </row>
    <row r="768" spans="1:7" s="6" customFormat="1" x14ac:dyDescent="0.2">
      <c r="A768" s="33"/>
      <c r="B768" s="7">
        <v>50</v>
      </c>
      <c r="C768" s="50" t="s">
        <v>23</v>
      </c>
      <c r="D768" s="114">
        <f>SUM(D769+D772)</f>
        <v>11336</v>
      </c>
      <c r="E768" s="139">
        <f>SUM(E769+E772)</f>
        <v>11210.51</v>
      </c>
      <c r="F768" s="163">
        <f t="shared" si="25"/>
        <v>125.48999999999978</v>
      </c>
      <c r="G768" s="179">
        <f t="shared" si="23"/>
        <v>0.98892995765702185</v>
      </c>
    </row>
    <row r="769" spans="1:8" s="6" customFormat="1" x14ac:dyDescent="0.2">
      <c r="A769" s="33"/>
      <c r="B769" s="5">
        <v>500</v>
      </c>
      <c r="C769" s="49" t="s">
        <v>228</v>
      </c>
      <c r="D769" s="113">
        <f>SUM(D770:D771)</f>
        <v>8460</v>
      </c>
      <c r="E769" s="186">
        <f>SUM(E770:E771)</f>
        <v>8366.08</v>
      </c>
      <c r="F769" s="168">
        <f t="shared" si="25"/>
        <v>93.920000000000073</v>
      </c>
      <c r="G769" s="165">
        <f t="shared" si="23"/>
        <v>0.98889834515366426</v>
      </c>
    </row>
    <row r="770" spans="1:8" s="6" customFormat="1" x14ac:dyDescent="0.2">
      <c r="A770" s="33"/>
      <c r="B770" s="5">
        <v>5002</v>
      </c>
      <c r="C770" s="49" t="s">
        <v>236</v>
      </c>
      <c r="D770" s="113">
        <v>7740</v>
      </c>
      <c r="E770" s="124">
        <v>7752.52</v>
      </c>
      <c r="F770" s="168">
        <f t="shared" si="25"/>
        <v>-12.520000000000437</v>
      </c>
      <c r="G770" s="165">
        <f t="shared" si="23"/>
        <v>1.0016175710594315</v>
      </c>
    </row>
    <row r="771" spans="1:8" s="6" customFormat="1" x14ac:dyDescent="0.2">
      <c r="A771" s="33"/>
      <c r="B771" s="5">
        <v>5005</v>
      </c>
      <c r="C771" s="49" t="s">
        <v>282</v>
      </c>
      <c r="D771" s="113">
        <v>720</v>
      </c>
      <c r="E771" s="124">
        <v>613.55999999999995</v>
      </c>
      <c r="F771" s="168">
        <f t="shared" si="25"/>
        <v>106.44000000000005</v>
      </c>
      <c r="G771" s="165">
        <f t="shared" si="23"/>
        <v>0.85216666666666663</v>
      </c>
    </row>
    <row r="772" spans="1:8" s="6" customFormat="1" x14ac:dyDescent="0.2">
      <c r="A772" s="33"/>
      <c r="B772" s="5">
        <v>506</v>
      </c>
      <c r="C772" s="49" t="s">
        <v>229</v>
      </c>
      <c r="D772" s="113">
        <v>2876</v>
      </c>
      <c r="E772" s="124">
        <v>2844.43</v>
      </c>
      <c r="F772" s="168">
        <f t="shared" si="25"/>
        <v>31.570000000000164</v>
      </c>
      <c r="G772" s="165">
        <f t="shared" si="23"/>
        <v>0.98902294853963835</v>
      </c>
    </row>
    <row r="773" spans="1:8" s="6" customFormat="1" x14ac:dyDescent="0.2">
      <c r="A773" s="33"/>
      <c r="B773" s="7">
        <v>55</v>
      </c>
      <c r="C773" s="50" t="s">
        <v>24</v>
      </c>
      <c r="D773" s="114">
        <f>SUM(D774:D775)</f>
        <v>19707</v>
      </c>
      <c r="E773" s="187">
        <f>SUM(E774:E775)</f>
        <v>19279.080000000002</v>
      </c>
      <c r="F773" s="163">
        <f t="shared" si="25"/>
        <v>427.91999999999825</v>
      </c>
      <c r="G773" s="179">
        <f t="shared" si="23"/>
        <v>0.97828588826305385</v>
      </c>
    </row>
    <row r="774" spans="1:8" s="6" customFormat="1" x14ac:dyDescent="0.2">
      <c r="A774" s="33"/>
      <c r="B774" s="5">
        <v>5500</v>
      </c>
      <c r="C774" s="49" t="s">
        <v>25</v>
      </c>
      <c r="D774" s="113">
        <v>19261</v>
      </c>
      <c r="E774" s="124">
        <v>18829.38</v>
      </c>
      <c r="F774" s="168">
        <f t="shared" si="25"/>
        <v>431.61999999999898</v>
      </c>
      <c r="G774" s="165">
        <f t="shared" si="23"/>
        <v>0.97759098696848556</v>
      </c>
    </row>
    <row r="775" spans="1:8" s="6" customFormat="1" ht="13.5" thickBot="1" x14ac:dyDescent="0.25">
      <c r="A775" s="46"/>
      <c r="B775" s="196">
        <v>5504</v>
      </c>
      <c r="C775" s="197" t="s">
        <v>27</v>
      </c>
      <c r="D775" s="113">
        <v>446</v>
      </c>
      <c r="E775" s="124">
        <v>449.7</v>
      </c>
      <c r="F775" s="168">
        <f t="shared" si="25"/>
        <v>-3.6999999999999886</v>
      </c>
      <c r="G775" s="165">
        <f t="shared" si="23"/>
        <v>1.0082959641255604</v>
      </c>
    </row>
    <row r="776" spans="1:8" ht="13.5" thickBot="1" x14ac:dyDescent="0.25">
      <c r="A776" s="44" t="s">
        <v>78</v>
      </c>
      <c r="B776" s="4" t="s">
        <v>181</v>
      </c>
      <c r="C776" s="183"/>
      <c r="D776" s="112">
        <f>SUM(D777+D889+D956+D990+D996+D1039+D1044+D1084+D1106)</f>
        <v>3268082</v>
      </c>
      <c r="E776" s="138">
        <f>SUM(E777+E889+E956+E990+E996+E1039+E1044+E1084+E1106)</f>
        <v>3197586.34</v>
      </c>
      <c r="F776" s="177">
        <f t="shared" si="25"/>
        <v>70495.660000000149</v>
      </c>
      <c r="G776" s="175">
        <f t="shared" si="23"/>
        <v>0.97842904186614654</v>
      </c>
      <c r="H776" s="158"/>
    </row>
    <row r="777" spans="1:8" x14ac:dyDescent="0.2">
      <c r="A777" s="33" t="s">
        <v>79</v>
      </c>
      <c r="B777" s="7" t="s">
        <v>444</v>
      </c>
      <c r="C777" s="184"/>
      <c r="D777" s="95">
        <f>SUM(D778+D799+D826+D830+D849+D870+D878+D886)</f>
        <v>1036388</v>
      </c>
      <c r="E777" s="144">
        <f>SUM(E778+E799+E826+E830+E849+E870+E878+E886)</f>
        <v>1010691.1799999998</v>
      </c>
      <c r="F777" s="163">
        <f t="shared" si="25"/>
        <v>25696.820000000182</v>
      </c>
      <c r="G777" s="179">
        <f t="shared" si="23"/>
        <v>0.97520540569747993</v>
      </c>
      <c r="H777" s="158"/>
    </row>
    <row r="778" spans="1:8" s="6" customFormat="1" x14ac:dyDescent="0.2">
      <c r="A778" s="33" t="s">
        <v>79</v>
      </c>
      <c r="B778" s="7" t="s">
        <v>114</v>
      </c>
      <c r="C778" s="72"/>
      <c r="D778" s="88">
        <f>SUM(D779+D785+D796)</f>
        <v>381091</v>
      </c>
      <c r="E778" s="139">
        <f>SUM(E779+E785+E796)</f>
        <v>374659.24999999994</v>
      </c>
      <c r="F778" s="163">
        <f t="shared" si="25"/>
        <v>6431.7500000000582</v>
      </c>
      <c r="G778" s="179">
        <f t="shared" si="23"/>
        <v>0.98312279744208064</v>
      </c>
    </row>
    <row r="779" spans="1:8" s="6" customFormat="1" x14ac:dyDescent="0.2">
      <c r="A779" s="33"/>
      <c r="B779" s="7">
        <v>50</v>
      </c>
      <c r="C779" s="50" t="s">
        <v>23</v>
      </c>
      <c r="D779" s="88">
        <f>SUM(D780+D783+D784)</f>
        <v>266937</v>
      </c>
      <c r="E779" s="139">
        <f>SUM(E780+E783+E784)</f>
        <v>263073.65999999997</v>
      </c>
      <c r="F779" s="163">
        <f t="shared" si="25"/>
        <v>3863.3400000000256</v>
      </c>
      <c r="G779" s="179">
        <f t="shared" si="23"/>
        <v>0.98552714685487575</v>
      </c>
    </row>
    <row r="780" spans="1:8" s="6" customFormat="1" x14ac:dyDescent="0.2">
      <c r="A780" s="33"/>
      <c r="B780" s="5">
        <v>500</v>
      </c>
      <c r="C780" s="49" t="s">
        <v>228</v>
      </c>
      <c r="D780" s="87">
        <f>SUM(D781:D782)</f>
        <v>198243</v>
      </c>
      <c r="E780" s="149">
        <f>SUM(E781:E782)</f>
        <v>195233.09</v>
      </c>
      <c r="F780" s="168">
        <f t="shared" si="25"/>
        <v>3009.9100000000035</v>
      </c>
      <c r="G780" s="165">
        <f t="shared" si="23"/>
        <v>0.9848170679418693</v>
      </c>
    </row>
    <row r="781" spans="1:8" s="6" customFormat="1" x14ac:dyDescent="0.2">
      <c r="A781" s="33"/>
      <c r="B781" s="5">
        <v>5002</v>
      </c>
      <c r="C781" s="49" t="s">
        <v>236</v>
      </c>
      <c r="D781" s="87">
        <v>198243</v>
      </c>
      <c r="E781" s="124">
        <v>194927.81</v>
      </c>
      <c r="F781" s="168">
        <f t="shared" si="25"/>
        <v>3315.1900000000023</v>
      </c>
      <c r="G781" s="165">
        <f t="shared" si="23"/>
        <v>0.98327713967201869</v>
      </c>
    </row>
    <row r="782" spans="1:8" s="6" customFormat="1" x14ac:dyDescent="0.2">
      <c r="A782" s="33"/>
      <c r="B782" s="5">
        <v>5005</v>
      </c>
      <c r="C782" s="49" t="s">
        <v>282</v>
      </c>
      <c r="D782" s="87">
        <v>0</v>
      </c>
      <c r="E782" s="124">
        <v>305.27999999999997</v>
      </c>
      <c r="F782" s="168">
        <f t="shared" si="25"/>
        <v>-305.27999999999997</v>
      </c>
      <c r="G782" s="165"/>
    </row>
    <row r="783" spans="1:8" s="6" customFormat="1" x14ac:dyDescent="0.2">
      <c r="A783" s="33"/>
      <c r="B783" s="5">
        <v>505</v>
      </c>
      <c r="C783" s="49" t="s">
        <v>94</v>
      </c>
      <c r="D783" s="87">
        <v>766</v>
      </c>
      <c r="E783" s="124">
        <v>866.24</v>
      </c>
      <c r="F783" s="168">
        <f t="shared" si="25"/>
        <v>-100.24000000000001</v>
      </c>
      <c r="G783" s="165">
        <f t="shared" si="23"/>
        <v>1.1308616187989555</v>
      </c>
    </row>
    <row r="784" spans="1:8" s="6" customFormat="1" x14ac:dyDescent="0.2">
      <c r="A784" s="33"/>
      <c r="B784" s="5">
        <v>506</v>
      </c>
      <c r="C784" s="49" t="s">
        <v>229</v>
      </c>
      <c r="D784" s="87">
        <v>67928</v>
      </c>
      <c r="E784" s="124">
        <v>66974.33</v>
      </c>
      <c r="F784" s="168">
        <f t="shared" si="25"/>
        <v>953.66999999999825</v>
      </c>
      <c r="G784" s="165">
        <f t="shared" si="23"/>
        <v>0.9859605759038983</v>
      </c>
    </row>
    <row r="785" spans="1:7" s="6" customFormat="1" x14ac:dyDescent="0.2">
      <c r="A785" s="33"/>
      <c r="B785" s="7">
        <v>55</v>
      </c>
      <c r="C785" s="50" t="s">
        <v>24</v>
      </c>
      <c r="D785" s="88">
        <f>SUM(D786:D795)</f>
        <v>79266</v>
      </c>
      <c r="E785" s="139">
        <f>SUM(E786:E795)</f>
        <v>76697.849999999991</v>
      </c>
      <c r="F785" s="163">
        <f t="shared" si="25"/>
        <v>2568.1500000000087</v>
      </c>
      <c r="G785" s="179">
        <f t="shared" si="23"/>
        <v>0.96760086291726577</v>
      </c>
    </row>
    <row r="786" spans="1:7" s="6" customFormat="1" x14ac:dyDescent="0.2">
      <c r="A786" s="33"/>
      <c r="B786" s="5">
        <v>5500</v>
      </c>
      <c r="C786" s="49" t="s">
        <v>25</v>
      </c>
      <c r="D786" s="87">
        <v>807</v>
      </c>
      <c r="E786" s="124">
        <v>850.5</v>
      </c>
      <c r="F786" s="168">
        <f t="shared" si="25"/>
        <v>-43.5</v>
      </c>
      <c r="G786" s="165">
        <f t="shared" si="23"/>
        <v>1.053903345724907</v>
      </c>
    </row>
    <row r="787" spans="1:7" s="6" customFormat="1" x14ac:dyDescent="0.2">
      <c r="A787" s="33"/>
      <c r="B787" s="5">
        <v>5504</v>
      </c>
      <c r="C787" s="49" t="s">
        <v>27</v>
      </c>
      <c r="D787" s="87">
        <v>2430</v>
      </c>
      <c r="E787" s="124">
        <v>1554.26</v>
      </c>
      <c r="F787" s="168">
        <f t="shared" si="25"/>
        <v>875.74</v>
      </c>
      <c r="G787" s="165">
        <f t="shared" si="23"/>
        <v>0.63961316872427987</v>
      </c>
    </row>
    <row r="788" spans="1:7" s="6" customFormat="1" x14ac:dyDescent="0.2">
      <c r="A788" s="33"/>
      <c r="B788" s="5">
        <v>5511</v>
      </c>
      <c r="C788" s="49" t="s">
        <v>230</v>
      </c>
      <c r="D788" s="87">
        <v>43410</v>
      </c>
      <c r="E788" s="124">
        <v>42908.46</v>
      </c>
      <c r="F788" s="168">
        <f t="shared" si="25"/>
        <v>501.54000000000087</v>
      </c>
      <c r="G788" s="165">
        <f t="shared" si="23"/>
        <v>0.98844644091223222</v>
      </c>
    </row>
    <row r="789" spans="1:7" s="6" customFormat="1" x14ac:dyDescent="0.2">
      <c r="A789" s="33"/>
      <c r="B789" s="5">
        <v>5514</v>
      </c>
      <c r="C789" s="49" t="s">
        <v>231</v>
      </c>
      <c r="D789" s="87">
        <v>1425</v>
      </c>
      <c r="E789" s="124">
        <v>1145.08</v>
      </c>
      <c r="F789" s="168">
        <f t="shared" si="25"/>
        <v>279.92000000000007</v>
      </c>
      <c r="G789" s="165">
        <f t="shared" ref="G789:G869" si="26">SUM(E789/D789)</f>
        <v>0.8035649122807017</v>
      </c>
    </row>
    <row r="790" spans="1:7" s="6" customFormat="1" x14ac:dyDescent="0.2">
      <c r="A790" s="33"/>
      <c r="B790" s="5">
        <v>5515</v>
      </c>
      <c r="C790" s="49" t="s">
        <v>29</v>
      </c>
      <c r="D790" s="87">
        <v>3406</v>
      </c>
      <c r="E790" s="124">
        <v>2793</v>
      </c>
      <c r="F790" s="168">
        <f t="shared" si="25"/>
        <v>613</v>
      </c>
      <c r="G790" s="165">
        <f t="shared" si="26"/>
        <v>0.82002348796241931</v>
      </c>
    </row>
    <row r="791" spans="1:7" s="6" customFormat="1" x14ac:dyDescent="0.2">
      <c r="A791" s="33"/>
      <c r="B791" s="5">
        <v>5521</v>
      </c>
      <c r="C791" s="49" t="s">
        <v>133</v>
      </c>
      <c r="D791" s="87">
        <v>16757</v>
      </c>
      <c r="E791" s="124">
        <v>16522.62</v>
      </c>
      <c r="F791" s="168">
        <f t="shared" si="25"/>
        <v>234.38000000000102</v>
      </c>
      <c r="G791" s="165">
        <f t="shared" si="26"/>
        <v>0.98601300948857185</v>
      </c>
    </row>
    <row r="792" spans="1:7" s="6" customFormat="1" x14ac:dyDescent="0.2">
      <c r="A792" s="33"/>
      <c r="B792" s="5">
        <v>5522</v>
      </c>
      <c r="C792" s="49" t="s">
        <v>95</v>
      </c>
      <c r="D792" s="87">
        <v>135</v>
      </c>
      <c r="E792" s="124">
        <v>140.4</v>
      </c>
      <c r="F792" s="168">
        <f t="shared" si="25"/>
        <v>-5.4000000000000057</v>
      </c>
      <c r="G792" s="165">
        <f t="shared" si="26"/>
        <v>1.04</v>
      </c>
    </row>
    <row r="793" spans="1:7" s="6" customFormat="1" x14ac:dyDescent="0.2">
      <c r="A793" s="33"/>
      <c r="B793" s="5">
        <v>5524</v>
      </c>
      <c r="C793" s="49" t="s">
        <v>31</v>
      </c>
      <c r="D793" s="87">
        <v>10315</v>
      </c>
      <c r="E793" s="124">
        <v>10237.530000000001</v>
      </c>
      <c r="F793" s="168">
        <f t="shared" si="25"/>
        <v>77.469999999999345</v>
      </c>
      <c r="G793" s="165">
        <f t="shared" si="26"/>
        <v>0.99248957828405238</v>
      </c>
    </row>
    <row r="794" spans="1:7" s="6" customFormat="1" x14ac:dyDescent="0.2">
      <c r="A794" s="33"/>
      <c r="B794" s="5">
        <v>5525</v>
      </c>
      <c r="C794" s="49" t="s">
        <v>46</v>
      </c>
      <c r="D794" s="87">
        <v>575</v>
      </c>
      <c r="E794" s="124">
        <v>540</v>
      </c>
      <c r="F794" s="168">
        <f t="shared" si="25"/>
        <v>35</v>
      </c>
      <c r="G794" s="165">
        <f t="shared" si="26"/>
        <v>0.93913043478260871</v>
      </c>
    </row>
    <row r="795" spans="1:7" s="6" customFormat="1" x14ac:dyDescent="0.2">
      <c r="A795" s="33"/>
      <c r="B795" s="5">
        <v>5539</v>
      </c>
      <c r="C795" s="49" t="s">
        <v>257</v>
      </c>
      <c r="D795" s="87">
        <v>6</v>
      </c>
      <c r="E795" s="124">
        <v>6</v>
      </c>
      <c r="F795" s="168">
        <f t="shared" si="25"/>
        <v>0</v>
      </c>
      <c r="G795" s="165">
        <f t="shared" si="26"/>
        <v>1</v>
      </c>
    </row>
    <row r="796" spans="1:7" x14ac:dyDescent="0.2">
      <c r="A796" s="35"/>
      <c r="B796" s="7">
        <v>15</v>
      </c>
      <c r="C796" s="50" t="s">
        <v>283</v>
      </c>
      <c r="D796" s="88">
        <f>SUM(D797)</f>
        <v>34888</v>
      </c>
      <c r="E796" s="139">
        <f>SUM(E797)</f>
        <v>34887.74</v>
      </c>
      <c r="F796" s="163">
        <f t="shared" si="25"/>
        <v>0.26000000000203727</v>
      </c>
      <c r="G796" s="179">
        <f t="shared" si="26"/>
        <v>0.99999254758083</v>
      </c>
    </row>
    <row r="797" spans="1:7" x14ac:dyDescent="0.2">
      <c r="A797" s="35"/>
      <c r="B797" s="5">
        <v>1551</v>
      </c>
      <c r="C797" s="49" t="s">
        <v>255</v>
      </c>
      <c r="D797" s="87">
        <f>SUM(D798:D798)</f>
        <v>34888</v>
      </c>
      <c r="E797" s="149">
        <f>SUM(E798:E798)</f>
        <v>34887.74</v>
      </c>
      <c r="F797" s="168">
        <f t="shared" si="25"/>
        <v>0.26000000000203727</v>
      </c>
      <c r="G797" s="165">
        <f t="shared" si="26"/>
        <v>0.99999254758083</v>
      </c>
    </row>
    <row r="798" spans="1:7" ht="38.25" x14ac:dyDescent="0.2">
      <c r="A798" s="210" t="s">
        <v>616</v>
      </c>
      <c r="B798" s="5"/>
      <c r="C798" s="65" t="s">
        <v>340</v>
      </c>
      <c r="D798" s="87">
        <v>34888</v>
      </c>
      <c r="E798" s="124">
        <v>34887.74</v>
      </c>
      <c r="F798" s="168">
        <f t="shared" si="25"/>
        <v>0.26000000000203727</v>
      </c>
      <c r="G798" s="165">
        <f t="shared" si="26"/>
        <v>0.99999254758083</v>
      </c>
    </row>
    <row r="799" spans="1:7" s="10" customFormat="1" ht="13.5" x14ac:dyDescent="0.25">
      <c r="A799" s="33" t="s">
        <v>79</v>
      </c>
      <c r="B799" s="7" t="s">
        <v>115</v>
      </c>
      <c r="C799" s="72"/>
      <c r="D799" s="88">
        <f>SUM(D800+D806+D820+D822)</f>
        <v>264261</v>
      </c>
      <c r="E799" s="139">
        <f>SUM(E800+E806+E820+E822)</f>
        <v>250155.91000000003</v>
      </c>
      <c r="F799" s="163">
        <f t="shared" si="25"/>
        <v>14105.089999999967</v>
      </c>
      <c r="G799" s="179">
        <f t="shared" si="26"/>
        <v>0.94662439784909624</v>
      </c>
    </row>
    <row r="800" spans="1:7" s="6" customFormat="1" x14ac:dyDescent="0.2">
      <c r="A800" s="33"/>
      <c r="B800" s="7">
        <v>50</v>
      </c>
      <c r="C800" s="50" t="s">
        <v>23</v>
      </c>
      <c r="D800" s="88">
        <f>SUM(D801+D804+D805)</f>
        <v>167658</v>
      </c>
      <c r="E800" s="139">
        <f>SUM(E801+E804+E805)</f>
        <v>163178.81</v>
      </c>
      <c r="F800" s="163">
        <f t="shared" si="25"/>
        <v>4479.1900000000023</v>
      </c>
      <c r="G800" s="179">
        <f t="shared" si="26"/>
        <v>0.9732837681470613</v>
      </c>
    </row>
    <row r="801" spans="1:7" s="6" customFormat="1" x14ac:dyDescent="0.2">
      <c r="A801" s="33"/>
      <c r="B801" s="5">
        <v>500</v>
      </c>
      <c r="C801" s="49" t="s">
        <v>228</v>
      </c>
      <c r="D801" s="87">
        <f>SUM(D802:D803)</f>
        <v>124744</v>
      </c>
      <c r="E801" s="149">
        <f>SUM(E802:E803)</f>
        <v>121510.37</v>
      </c>
      <c r="F801" s="168">
        <f t="shared" si="25"/>
        <v>3233.6300000000047</v>
      </c>
      <c r="G801" s="165">
        <f t="shared" si="26"/>
        <v>0.97407787148079261</v>
      </c>
    </row>
    <row r="802" spans="1:7" s="6" customFormat="1" x14ac:dyDescent="0.2">
      <c r="A802" s="33"/>
      <c r="B802" s="5">
        <v>5002</v>
      </c>
      <c r="C802" s="49" t="s">
        <v>236</v>
      </c>
      <c r="D802" s="87">
        <v>124744</v>
      </c>
      <c r="E802" s="124">
        <v>121184.37</v>
      </c>
      <c r="F802" s="168">
        <f t="shared" si="25"/>
        <v>3559.6300000000047</v>
      </c>
      <c r="G802" s="165">
        <f t="shared" si="26"/>
        <v>0.9714645193355993</v>
      </c>
    </row>
    <row r="803" spans="1:7" s="6" customFormat="1" x14ac:dyDescent="0.2">
      <c r="A803" s="33"/>
      <c r="B803" s="5">
        <v>5005</v>
      </c>
      <c r="C803" s="49" t="s">
        <v>282</v>
      </c>
      <c r="D803" s="87">
        <v>0</v>
      </c>
      <c r="E803" s="124">
        <v>326</v>
      </c>
      <c r="F803" s="168"/>
      <c r="G803" s="165"/>
    </row>
    <row r="804" spans="1:7" s="6" customFormat="1" x14ac:dyDescent="0.2">
      <c r="A804" s="33"/>
      <c r="B804" s="5">
        <v>505</v>
      </c>
      <c r="C804" s="49" t="s">
        <v>94</v>
      </c>
      <c r="D804" s="87">
        <v>297</v>
      </c>
      <c r="E804" s="124">
        <v>297.01</v>
      </c>
      <c r="F804" s="168">
        <f t="shared" si="25"/>
        <v>-9.9999999999909051E-3</v>
      </c>
      <c r="G804" s="165">
        <f t="shared" si="26"/>
        <v>1.0000336700336701</v>
      </c>
    </row>
    <row r="805" spans="1:7" s="6" customFormat="1" x14ac:dyDescent="0.2">
      <c r="A805" s="33"/>
      <c r="B805" s="5">
        <v>506</v>
      </c>
      <c r="C805" s="49" t="s">
        <v>229</v>
      </c>
      <c r="D805" s="87">
        <v>42617</v>
      </c>
      <c r="E805" s="124">
        <v>41371.43</v>
      </c>
      <c r="F805" s="168">
        <f t="shared" si="25"/>
        <v>1245.5699999999997</v>
      </c>
      <c r="G805" s="165">
        <f t="shared" si="26"/>
        <v>0.97077293098998052</v>
      </c>
    </row>
    <row r="806" spans="1:7" s="6" customFormat="1" x14ac:dyDescent="0.2">
      <c r="A806" s="33"/>
      <c r="B806" s="7">
        <v>55</v>
      </c>
      <c r="C806" s="50" t="s">
        <v>24</v>
      </c>
      <c r="D806" s="88">
        <f>SUM(D807:D819)</f>
        <v>57558</v>
      </c>
      <c r="E806" s="139">
        <f>SUM(E807:E819)</f>
        <v>52477.08</v>
      </c>
      <c r="F806" s="163">
        <f t="shared" si="25"/>
        <v>5080.9199999999983</v>
      </c>
      <c r="G806" s="179">
        <f t="shared" si="26"/>
        <v>0.91172521630355474</v>
      </c>
    </row>
    <row r="807" spans="1:7" s="6" customFormat="1" x14ac:dyDescent="0.2">
      <c r="A807" s="33"/>
      <c r="B807" s="5">
        <v>5500</v>
      </c>
      <c r="C807" s="49" t="s">
        <v>25</v>
      </c>
      <c r="D807" s="87">
        <v>835</v>
      </c>
      <c r="E807" s="124">
        <v>877.58</v>
      </c>
      <c r="F807" s="168">
        <f t="shared" si="25"/>
        <v>-42.580000000000041</v>
      </c>
      <c r="G807" s="165">
        <f t="shared" si="26"/>
        <v>1.0509940119760479</v>
      </c>
    </row>
    <row r="808" spans="1:7" s="6" customFormat="1" x14ac:dyDescent="0.2">
      <c r="A808" s="33"/>
      <c r="B808" s="5">
        <v>5504</v>
      </c>
      <c r="C808" s="49" t="s">
        <v>27</v>
      </c>
      <c r="D808" s="87">
        <v>1240</v>
      </c>
      <c r="E808" s="124">
        <v>873.51</v>
      </c>
      <c r="F808" s="168">
        <f t="shared" si="25"/>
        <v>366.49</v>
      </c>
      <c r="G808" s="165">
        <f t="shared" si="26"/>
        <v>0.70444354838709677</v>
      </c>
    </row>
    <row r="809" spans="1:7" s="6" customFormat="1" x14ac:dyDescent="0.2">
      <c r="A809" s="33"/>
      <c r="B809" s="5">
        <v>5511</v>
      </c>
      <c r="C809" s="49" t="s">
        <v>230</v>
      </c>
      <c r="D809" s="87">
        <v>27013</v>
      </c>
      <c r="E809" s="124">
        <v>25421.46</v>
      </c>
      <c r="F809" s="168">
        <f t="shared" si="25"/>
        <v>1591.5400000000009</v>
      </c>
      <c r="G809" s="165">
        <f t="shared" si="26"/>
        <v>0.94108244178728762</v>
      </c>
    </row>
    <row r="810" spans="1:7" s="6" customFormat="1" x14ac:dyDescent="0.2">
      <c r="A810" s="33"/>
      <c r="B810" s="5">
        <v>5513</v>
      </c>
      <c r="C810" s="49" t="s">
        <v>28</v>
      </c>
      <c r="D810" s="87">
        <v>180</v>
      </c>
      <c r="E810" s="124">
        <v>143.80000000000001</v>
      </c>
      <c r="F810" s="168">
        <f t="shared" si="25"/>
        <v>36.199999999999989</v>
      </c>
      <c r="G810" s="165">
        <f t="shared" si="26"/>
        <v>0.79888888888888898</v>
      </c>
    </row>
    <row r="811" spans="1:7" s="6" customFormat="1" x14ac:dyDescent="0.2">
      <c r="A811" s="33"/>
      <c r="B811" s="5">
        <v>5514</v>
      </c>
      <c r="C811" s="49" t="s">
        <v>231</v>
      </c>
      <c r="D811" s="87">
        <v>1877</v>
      </c>
      <c r="E811" s="124">
        <v>1554.29</v>
      </c>
      <c r="F811" s="168">
        <f t="shared" si="25"/>
        <v>322.71000000000004</v>
      </c>
      <c r="G811" s="165">
        <f t="shared" si="26"/>
        <v>0.82807139051678202</v>
      </c>
    </row>
    <row r="812" spans="1:7" s="6" customFormat="1" x14ac:dyDescent="0.2">
      <c r="A812" s="33"/>
      <c r="B812" s="5">
        <v>5515</v>
      </c>
      <c r="C812" s="49" t="s">
        <v>29</v>
      </c>
      <c r="D812" s="87">
        <v>4214</v>
      </c>
      <c r="E812" s="124">
        <v>3698.79</v>
      </c>
      <c r="F812" s="168">
        <f t="shared" si="25"/>
        <v>515.21</v>
      </c>
      <c r="G812" s="165">
        <f t="shared" si="26"/>
        <v>0.87773849074513521</v>
      </c>
    </row>
    <row r="813" spans="1:7" s="6" customFormat="1" x14ac:dyDescent="0.2">
      <c r="A813" s="33"/>
      <c r="B813" s="5">
        <v>5521</v>
      </c>
      <c r="C813" s="49" t="s">
        <v>133</v>
      </c>
      <c r="D813" s="87">
        <v>13700</v>
      </c>
      <c r="E813" s="124">
        <v>11654.69</v>
      </c>
      <c r="F813" s="168">
        <f t="shared" si="25"/>
        <v>2045.3099999999995</v>
      </c>
      <c r="G813" s="165">
        <f t="shared" si="26"/>
        <v>0.85070729927007305</v>
      </c>
    </row>
    <row r="814" spans="1:7" s="6" customFormat="1" x14ac:dyDescent="0.2">
      <c r="A814" s="33"/>
      <c r="B814" s="5">
        <v>5522</v>
      </c>
      <c r="C814" s="49" t="s">
        <v>95</v>
      </c>
      <c r="D814" s="87">
        <v>150</v>
      </c>
      <c r="E814" s="124">
        <v>68.5</v>
      </c>
      <c r="F814" s="168">
        <f t="shared" si="25"/>
        <v>81.5</v>
      </c>
      <c r="G814" s="165">
        <f t="shared" si="26"/>
        <v>0.45666666666666667</v>
      </c>
    </row>
    <row r="815" spans="1:7" s="6" customFormat="1" x14ac:dyDescent="0.2">
      <c r="A815" s="33"/>
      <c r="B815" s="5">
        <v>5524</v>
      </c>
      <c r="C815" s="49" t="s">
        <v>31</v>
      </c>
      <c r="D815" s="87">
        <v>7782</v>
      </c>
      <c r="E815" s="124">
        <v>7713.16</v>
      </c>
      <c r="F815" s="168">
        <f t="shared" si="25"/>
        <v>68.840000000000146</v>
      </c>
      <c r="G815" s="165">
        <f t="shared" si="26"/>
        <v>0.99115394500128495</v>
      </c>
    </row>
    <row r="816" spans="1:7" s="6" customFormat="1" x14ac:dyDescent="0.2">
      <c r="A816" s="33"/>
      <c r="B816" s="5">
        <v>5525</v>
      </c>
      <c r="C816" s="49" t="s">
        <v>46</v>
      </c>
      <c r="D816" s="87">
        <v>400</v>
      </c>
      <c r="E816" s="124">
        <v>362.28</v>
      </c>
      <c r="F816" s="168">
        <f t="shared" si="25"/>
        <v>37.720000000000027</v>
      </c>
      <c r="G816" s="165">
        <f t="shared" si="26"/>
        <v>0.90569999999999995</v>
      </c>
    </row>
    <row r="817" spans="1:7" s="6" customFormat="1" x14ac:dyDescent="0.2">
      <c r="A817" s="33"/>
      <c r="B817" s="5">
        <v>5532</v>
      </c>
      <c r="C817" s="49" t="s">
        <v>93</v>
      </c>
      <c r="D817" s="87">
        <v>25</v>
      </c>
      <c r="E817" s="124">
        <v>24.64</v>
      </c>
      <c r="F817" s="168">
        <f t="shared" ref="F817:F887" si="27">SUM(D817-E817)</f>
        <v>0.35999999999999943</v>
      </c>
      <c r="G817" s="165">
        <f t="shared" si="26"/>
        <v>0.98560000000000003</v>
      </c>
    </row>
    <row r="818" spans="1:7" s="6" customFormat="1" x14ac:dyDescent="0.2">
      <c r="A818" s="33"/>
      <c r="B818" s="5">
        <v>5539</v>
      </c>
      <c r="C818" s="49" t="s">
        <v>257</v>
      </c>
      <c r="D818" s="87">
        <v>27</v>
      </c>
      <c r="E818" s="124">
        <v>11.8</v>
      </c>
      <c r="F818" s="168">
        <f t="shared" si="27"/>
        <v>15.2</v>
      </c>
      <c r="G818" s="165">
        <f t="shared" si="26"/>
        <v>0.43703703703703706</v>
      </c>
    </row>
    <row r="819" spans="1:7" x14ac:dyDescent="0.2">
      <c r="A819" s="35"/>
      <c r="B819" s="5">
        <v>5540</v>
      </c>
      <c r="C819" s="49" t="s">
        <v>252</v>
      </c>
      <c r="D819" s="87">
        <v>115</v>
      </c>
      <c r="E819" s="124">
        <v>72.58</v>
      </c>
      <c r="F819" s="168">
        <f t="shared" si="27"/>
        <v>42.42</v>
      </c>
      <c r="G819" s="165">
        <f t="shared" si="26"/>
        <v>0.63113043478260866</v>
      </c>
    </row>
    <row r="820" spans="1:7" x14ac:dyDescent="0.2">
      <c r="A820" s="35"/>
      <c r="B820" s="22">
        <v>60</v>
      </c>
      <c r="C820" s="51" t="s">
        <v>90</v>
      </c>
      <c r="D820" s="88">
        <f>SUM(D821)</f>
        <v>0</v>
      </c>
      <c r="E820" s="139">
        <f>SUM(E821)</f>
        <v>1.48</v>
      </c>
      <c r="F820" s="163">
        <f t="shared" si="27"/>
        <v>-1.48</v>
      </c>
      <c r="G820" s="165"/>
    </row>
    <row r="821" spans="1:7" x14ac:dyDescent="0.2">
      <c r="A821" s="35"/>
      <c r="B821" s="20">
        <v>608</v>
      </c>
      <c r="C821" s="54" t="s">
        <v>154</v>
      </c>
      <c r="D821" s="87">
        <v>0</v>
      </c>
      <c r="E821" s="124">
        <v>1.48</v>
      </c>
      <c r="F821" s="168">
        <f t="shared" si="27"/>
        <v>-1.48</v>
      </c>
      <c r="G821" s="165"/>
    </row>
    <row r="822" spans="1:7" x14ac:dyDescent="0.2">
      <c r="A822" s="35"/>
      <c r="B822" s="7">
        <v>15</v>
      </c>
      <c r="C822" s="50" t="s">
        <v>283</v>
      </c>
      <c r="D822" s="88">
        <f>SUM(D823)</f>
        <v>39045</v>
      </c>
      <c r="E822" s="139">
        <f>SUM(E823)</f>
        <v>34498.54</v>
      </c>
      <c r="F822" s="163">
        <f t="shared" si="27"/>
        <v>4546.4599999999991</v>
      </c>
      <c r="G822" s="179">
        <f t="shared" si="26"/>
        <v>0.88355845818926881</v>
      </c>
    </row>
    <row r="823" spans="1:7" x14ac:dyDescent="0.2">
      <c r="A823" s="35"/>
      <c r="B823" s="5">
        <v>1551</v>
      </c>
      <c r="C823" s="49" t="s">
        <v>255</v>
      </c>
      <c r="D823" s="87">
        <f>SUM(D824:D825)</f>
        <v>39045</v>
      </c>
      <c r="E823" s="149">
        <f>SUM(E824:E825)</f>
        <v>34498.54</v>
      </c>
      <c r="F823" s="168">
        <f>SUM(D823-E823)</f>
        <v>4546.4599999999991</v>
      </c>
      <c r="G823" s="165">
        <f t="shared" si="26"/>
        <v>0.88355845818926881</v>
      </c>
    </row>
    <row r="824" spans="1:7" ht="25.5" x14ac:dyDescent="0.2">
      <c r="A824" s="35"/>
      <c r="B824" s="5"/>
      <c r="C824" s="65" t="s">
        <v>341</v>
      </c>
      <c r="D824" s="87">
        <v>34945</v>
      </c>
      <c r="E824" s="124">
        <v>34498.54</v>
      </c>
      <c r="F824" s="168">
        <f t="shared" si="27"/>
        <v>446.45999999999913</v>
      </c>
      <c r="G824" s="165">
        <f t="shared" si="26"/>
        <v>0.98722392330805553</v>
      </c>
    </row>
    <row r="825" spans="1:7" ht="25.5" x14ac:dyDescent="0.2">
      <c r="A825" s="35"/>
      <c r="B825" s="5"/>
      <c r="C825" s="65" t="s">
        <v>568</v>
      </c>
      <c r="D825" s="87">
        <v>4100</v>
      </c>
      <c r="E825" s="124">
        <v>0</v>
      </c>
      <c r="F825" s="168">
        <f t="shared" si="27"/>
        <v>4100</v>
      </c>
      <c r="G825" s="165">
        <f t="shared" si="26"/>
        <v>0</v>
      </c>
    </row>
    <row r="826" spans="1:7" x14ac:dyDescent="0.2">
      <c r="A826" s="33" t="s">
        <v>79</v>
      </c>
      <c r="B826" s="7" t="s">
        <v>596</v>
      </c>
      <c r="C826" s="72"/>
      <c r="D826" s="91">
        <f>D827</f>
        <v>750</v>
      </c>
      <c r="E826" s="126">
        <f>E827</f>
        <v>750</v>
      </c>
      <c r="F826" s="163">
        <f t="shared" si="27"/>
        <v>0</v>
      </c>
      <c r="G826" s="179">
        <f t="shared" si="26"/>
        <v>1</v>
      </c>
    </row>
    <row r="827" spans="1:7" x14ac:dyDescent="0.2">
      <c r="A827" s="35"/>
      <c r="B827" s="7">
        <v>55</v>
      </c>
      <c r="C827" s="50" t="s">
        <v>24</v>
      </c>
      <c r="D827" s="92">
        <f>SUM(D828:D829)</f>
        <v>750</v>
      </c>
      <c r="E827" s="124">
        <f>SUM(E828:E829)</f>
        <v>750</v>
      </c>
      <c r="F827" s="168">
        <f t="shared" si="27"/>
        <v>0</v>
      </c>
      <c r="G827" s="165">
        <f t="shared" si="26"/>
        <v>1</v>
      </c>
    </row>
    <row r="828" spans="1:7" x14ac:dyDescent="0.2">
      <c r="A828" s="35"/>
      <c r="B828" s="5">
        <v>5515</v>
      </c>
      <c r="C828" s="49" t="s">
        <v>29</v>
      </c>
      <c r="D828" s="92">
        <v>0</v>
      </c>
      <c r="E828" s="124">
        <v>457</v>
      </c>
      <c r="F828" s="168">
        <f t="shared" si="27"/>
        <v>-457</v>
      </c>
      <c r="G828" s="165"/>
    </row>
    <row r="829" spans="1:7" x14ac:dyDescent="0.2">
      <c r="A829" s="35"/>
      <c r="B829" s="5">
        <v>5524</v>
      </c>
      <c r="C829" s="49" t="s">
        <v>31</v>
      </c>
      <c r="D829" s="87">
        <v>750</v>
      </c>
      <c r="E829" s="124">
        <v>293</v>
      </c>
      <c r="F829" s="168">
        <f t="shared" si="27"/>
        <v>457</v>
      </c>
      <c r="G829" s="165">
        <f t="shared" si="26"/>
        <v>0.39066666666666666</v>
      </c>
    </row>
    <row r="830" spans="1:7" s="10" customFormat="1" ht="13.5" x14ac:dyDescent="0.25">
      <c r="A830" s="33" t="s">
        <v>79</v>
      </c>
      <c r="B830" s="7" t="s">
        <v>116</v>
      </c>
      <c r="C830" s="72"/>
      <c r="D830" s="88">
        <f>SUM(D831+D836)</f>
        <v>128066</v>
      </c>
      <c r="E830" s="139">
        <f>SUM(E831+E836)</f>
        <v>126662.81999999999</v>
      </c>
      <c r="F830" s="163">
        <f t="shared" si="27"/>
        <v>1403.1800000000076</v>
      </c>
      <c r="G830" s="179">
        <f t="shared" si="26"/>
        <v>0.98904330579544919</v>
      </c>
    </row>
    <row r="831" spans="1:7" s="6" customFormat="1" x14ac:dyDescent="0.2">
      <c r="A831" s="33"/>
      <c r="B831" s="7">
        <v>50</v>
      </c>
      <c r="C831" s="50" t="s">
        <v>23</v>
      </c>
      <c r="D831" s="88">
        <f>SUM(D832+D834+D835)</f>
        <v>85698</v>
      </c>
      <c r="E831" s="139">
        <f>SUM(E832+E834+E835)</f>
        <v>86524.87</v>
      </c>
      <c r="F831" s="163">
        <f t="shared" si="27"/>
        <v>-826.86999999999534</v>
      </c>
      <c r="G831" s="179">
        <f t="shared" si="26"/>
        <v>1.0096486499101496</v>
      </c>
    </row>
    <row r="832" spans="1:7" s="6" customFormat="1" x14ac:dyDescent="0.2">
      <c r="A832" s="33"/>
      <c r="B832" s="5">
        <v>500</v>
      </c>
      <c r="C832" s="49" t="s">
        <v>228</v>
      </c>
      <c r="D832" s="87">
        <f>SUM(D833)</f>
        <v>63290</v>
      </c>
      <c r="E832" s="149">
        <f>SUM(E833)</f>
        <v>63831.4</v>
      </c>
      <c r="F832" s="168">
        <f t="shared" si="27"/>
        <v>-541.40000000000146</v>
      </c>
      <c r="G832" s="165">
        <f t="shared" si="26"/>
        <v>1.0085542739769315</v>
      </c>
    </row>
    <row r="833" spans="1:7" s="6" customFormat="1" x14ac:dyDescent="0.2">
      <c r="A833" s="33"/>
      <c r="B833" s="5">
        <v>5002</v>
      </c>
      <c r="C833" s="49" t="s">
        <v>236</v>
      </c>
      <c r="D833" s="87">
        <v>63290</v>
      </c>
      <c r="E833" s="124">
        <v>63831.4</v>
      </c>
      <c r="F833" s="168">
        <f t="shared" si="27"/>
        <v>-541.40000000000146</v>
      </c>
      <c r="G833" s="165">
        <f t="shared" si="26"/>
        <v>1.0085542739769315</v>
      </c>
    </row>
    <row r="834" spans="1:7" s="6" customFormat="1" x14ac:dyDescent="0.2">
      <c r="A834" s="33"/>
      <c r="B834" s="5">
        <v>505</v>
      </c>
      <c r="C834" s="49" t="s">
        <v>94</v>
      </c>
      <c r="D834" s="87">
        <v>528</v>
      </c>
      <c r="E834" s="124">
        <v>528.20000000000005</v>
      </c>
      <c r="F834" s="168">
        <f t="shared" si="27"/>
        <v>-0.20000000000004547</v>
      </c>
      <c r="G834" s="165">
        <f t="shared" si="26"/>
        <v>1.000378787878788</v>
      </c>
    </row>
    <row r="835" spans="1:7" s="6" customFormat="1" x14ac:dyDescent="0.2">
      <c r="A835" s="33"/>
      <c r="B835" s="5">
        <v>506</v>
      </c>
      <c r="C835" s="49" t="s">
        <v>229</v>
      </c>
      <c r="D835" s="87">
        <v>21880</v>
      </c>
      <c r="E835" s="124">
        <v>22165.27</v>
      </c>
      <c r="F835" s="168">
        <f t="shared" si="27"/>
        <v>-285.27000000000044</v>
      </c>
      <c r="G835" s="165">
        <f t="shared" si="26"/>
        <v>1.0130379341864717</v>
      </c>
    </row>
    <row r="836" spans="1:7" s="6" customFormat="1" x14ac:dyDescent="0.2">
      <c r="A836" s="33"/>
      <c r="B836" s="7">
        <v>55</v>
      </c>
      <c r="C836" s="50" t="s">
        <v>24</v>
      </c>
      <c r="D836" s="88">
        <f>SUM(D837:D848)</f>
        <v>42368</v>
      </c>
      <c r="E836" s="139">
        <f>SUM(E837:E848)</f>
        <v>40137.949999999997</v>
      </c>
      <c r="F836" s="163">
        <f t="shared" si="27"/>
        <v>2230.0500000000029</v>
      </c>
      <c r="G836" s="179">
        <f t="shared" si="26"/>
        <v>0.94736475641993956</v>
      </c>
    </row>
    <row r="837" spans="1:7" s="6" customFormat="1" x14ac:dyDescent="0.2">
      <c r="A837" s="33"/>
      <c r="B837" s="5">
        <v>5500</v>
      </c>
      <c r="C837" s="49" t="s">
        <v>25</v>
      </c>
      <c r="D837" s="87">
        <v>984</v>
      </c>
      <c r="E837" s="124">
        <v>981.74</v>
      </c>
      <c r="F837" s="168">
        <f t="shared" si="27"/>
        <v>2.2599999999999909</v>
      </c>
      <c r="G837" s="165">
        <f t="shared" si="26"/>
        <v>0.9977032520325203</v>
      </c>
    </row>
    <row r="838" spans="1:7" s="6" customFormat="1" x14ac:dyDescent="0.2">
      <c r="A838" s="33"/>
      <c r="B838" s="5">
        <v>5504</v>
      </c>
      <c r="C838" s="49" t="s">
        <v>27</v>
      </c>
      <c r="D838" s="87">
        <v>380</v>
      </c>
      <c r="E838" s="124">
        <v>244.41</v>
      </c>
      <c r="F838" s="168">
        <f t="shared" si="27"/>
        <v>135.59</v>
      </c>
      <c r="G838" s="165">
        <f t="shared" si="26"/>
        <v>0.6431842105263158</v>
      </c>
    </row>
    <row r="839" spans="1:7" s="6" customFormat="1" ht="25.5" x14ac:dyDescent="0.2">
      <c r="A839" s="210" t="s">
        <v>569</v>
      </c>
      <c r="B839" s="5">
        <v>5511</v>
      </c>
      <c r="C839" s="49" t="s">
        <v>230</v>
      </c>
      <c r="D839" s="87">
        <v>30700</v>
      </c>
      <c r="E839" s="124">
        <v>29510.01</v>
      </c>
      <c r="F839" s="168">
        <f t="shared" si="27"/>
        <v>1189.9900000000016</v>
      </c>
      <c r="G839" s="165">
        <f t="shared" si="26"/>
        <v>0.96123811074918564</v>
      </c>
    </row>
    <row r="840" spans="1:7" s="6" customFormat="1" x14ac:dyDescent="0.2">
      <c r="A840" s="33"/>
      <c r="B840" s="5">
        <v>5513</v>
      </c>
      <c r="C840" s="49" t="s">
        <v>28</v>
      </c>
      <c r="D840" s="87">
        <v>100</v>
      </c>
      <c r="E840" s="124">
        <v>0</v>
      </c>
      <c r="F840" s="168">
        <f t="shared" si="27"/>
        <v>100</v>
      </c>
      <c r="G840" s="165">
        <f t="shared" si="26"/>
        <v>0</v>
      </c>
    </row>
    <row r="841" spans="1:7" s="6" customFormat="1" x14ac:dyDescent="0.2">
      <c r="A841" s="33"/>
      <c r="B841" s="5">
        <v>5514</v>
      </c>
      <c r="C841" s="49" t="s">
        <v>231</v>
      </c>
      <c r="D841" s="87">
        <v>800</v>
      </c>
      <c r="E841" s="124">
        <v>799.15</v>
      </c>
      <c r="F841" s="168">
        <f t="shared" si="27"/>
        <v>0.85000000000002274</v>
      </c>
      <c r="G841" s="165">
        <f t="shared" si="26"/>
        <v>0.99893749999999992</v>
      </c>
    </row>
    <row r="842" spans="1:7" s="6" customFormat="1" x14ac:dyDescent="0.2">
      <c r="A842" s="33"/>
      <c r="B842" s="5">
        <v>5515</v>
      </c>
      <c r="C842" s="49" t="s">
        <v>29</v>
      </c>
      <c r="D842" s="87">
        <v>1000</v>
      </c>
      <c r="E842" s="124">
        <v>758.04</v>
      </c>
      <c r="F842" s="168">
        <f t="shared" si="27"/>
        <v>241.96000000000004</v>
      </c>
      <c r="G842" s="165">
        <f t="shared" si="26"/>
        <v>0.75803999999999994</v>
      </c>
    </row>
    <row r="843" spans="1:7" s="6" customFormat="1" x14ac:dyDescent="0.2">
      <c r="A843" s="33"/>
      <c r="B843" s="5">
        <v>5521</v>
      </c>
      <c r="C843" s="49" t="s">
        <v>133</v>
      </c>
      <c r="D843" s="87">
        <v>4995</v>
      </c>
      <c r="E843" s="124">
        <v>4778.4399999999996</v>
      </c>
      <c r="F843" s="168">
        <f t="shared" si="27"/>
        <v>216.5600000000004</v>
      </c>
      <c r="G843" s="165">
        <f t="shared" si="26"/>
        <v>0.9566446446446446</v>
      </c>
    </row>
    <row r="844" spans="1:7" s="6" customFormat="1" x14ac:dyDescent="0.2">
      <c r="A844" s="33"/>
      <c r="B844" s="5">
        <v>5522</v>
      </c>
      <c r="C844" s="49" t="s">
        <v>95</v>
      </c>
      <c r="D844" s="87">
        <v>35</v>
      </c>
      <c r="E844" s="124">
        <v>34.590000000000003</v>
      </c>
      <c r="F844" s="168">
        <f t="shared" si="27"/>
        <v>0.40999999999999659</v>
      </c>
      <c r="G844" s="165">
        <f t="shared" si="26"/>
        <v>0.98828571428571443</v>
      </c>
    </row>
    <row r="845" spans="1:7" s="6" customFormat="1" x14ac:dyDescent="0.2">
      <c r="A845" s="33"/>
      <c r="B845" s="5">
        <v>5524</v>
      </c>
      <c r="C845" s="49" t="s">
        <v>31</v>
      </c>
      <c r="D845" s="87">
        <v>2911</v>
      </c>
      <c r="E845" s="124">
        <v>2662.04</v>
      </c>
      <c r="F845" s="168">
        <f t="shared" si="27"/>
        <v>248.96000000000004</v>
      </c>
      <c r="G845" s="165">
        <f t="shared" si="26"/>
        <v>0.91447612504294051</v>
      </c>
    </row>
    <row r="846" spans="1:7" s="6" customFormat="1" x14ac:dyDescent="0.2">
      <c r="A846" s="33"/>
      <c r="B846" s="5">
        <v>5525</v>
      </c>
      <c r="C846" s="49" t="s">
        <v>46</v>
      </c>
      <c r="D846" s="87">
        <v>150</v>
      </c>
      <c r="E846" s="124">
        <v>148.66999999999999</v>
      </c>
      <c r="F846" s="168">
        <f t="shared" si="27"/>
        <v>1.3300000000000125</v>
      </c>
      <c r="G846" s="165">
        <f t="shared" si="26"/>
        <v>0.9911333333333332</v>
      </c>
    </row>
    <row r="847" spans="1:7" s="6" customFormat="1" x14ac:dyDescent="0.2">
      <c r="A847" s="33"/>
      <c r="B847" s="5">
        <v>5539</v>
      </c>
      <c r="C847" s="49" t="s">
        <v>257</v>
      </c>
      <c r="D847" s="87">
        <v>36</v>
      </c>
      <c r="E847" s="124">
        <v>36.4</v>
      </c>
      <c r="F847" s="168">
        <f t="shared" si="27"/>
        <v>-0.39999999999999858</v>
      </c>
      <c r="G847" s="165">
        <f t="shared" si="26"/>
        <v>1.0111111111111111</v>
      </c>
    </row>
    <row r="848" spans="1:7" s="6" customFormat="1" x14ac:dyDescent="0.2">
      <c r="A848" s="33"/>
      <c r="B848" s="5">
        <v>5540</v>
      </c>
      <c r="C848" s="49" t="s">
        <v>252</v>
      </c>
      <c r="D848" s="87">
        <v>277</v>
      </c>
      <c r="E848" s="124">
        <v>184.46</v>
      </c>
      <c r="F848" s="168">
        <f t="shared" si="27"/>
        <v>92.539999999999992</v>
      </c>
      <c r="G848" s="165">
        <f t="shared" si="26"/>
        <v>0.66592057761732859</v>
      </c>
    </row>
    <row r="849" spans="1:7" s="10" customFormat="1" ht="13.5" x14ac:dyDescent="0.25">
      <c r="A849" s="33" t="s">
        <v>79</v>
      </c>
      <c r="B849" s="7" t="s">
        <v>204</v>
      </c>
      <c r="C849" s="72"/>
      <c r="D849" s="88">
        <f>SUM(D850+D855)</f>
        <v>161236</v>
      </c>
      <c r="E849" s="139">
        <f>SUM(E850+E855)</f>
        <v>159391.70000000001</v>
      </c>
      <c r="F849" s="163">
        <f t="shared" si="27"/>
        <v>1844.2999999999884</v>
      </c>
      <c r="G849" s="179">
        <f t="shared" si="26"/>
        <v>0.98856148750899309</v>
      </c>
    </row>
    <row r="850" spans="1:7" s="6" customFormat="1" x14ac:dyDescent="0.2">
      <c r="A850" s="33"/>
      <c r="B850" s="7">
        <v>50</v>
      </c>
      <c r="C850" s="50" t="s">
        <v>23</v>
      </c>
      <c r="D850" s="88">
        <f>SUM(D851+D853+D854)</f>
        <v>109837</v>
      </c>
      <c r="E850" s="139">
        <f>SUM(E851+E853+E854)</f>
        <v>110783.53</v>
      </c>
      <c r="F850" s="163">
        <f t="shared" si="27"/>
        <v>-946.52999999999884</v>
      </c>
      <c r="G850" s="179">
        <f t="shared" si="26"/>
        <v>1.0086175878802226</v>
      </c>
    </row>
    <row r="851" spans="1:7" s="6" customFormat="1" x14ac:dyDescent="0.2">
      <c r="A851" s="33"/>
      <c r="B851" s="5">
        <v>500</v>
      </c>
      <c r="C851" s="49" t="s">
        <v>228</v>
      </c>
      <c r="D851" s="87">
        <f>SUM(D852)</f>
        <v>80574</v>
      </c>
      <c r="E851" s="149">
        <f>SUM(E852)</f>
        <v>80295.820000000007</v>
      </c>
      <c r="F851" s="168">
        <f t="shared" si="27"/>
        <v>278.17999999999302</v>
      </c>
      <c r="G851" s="165">
        <f t="shared" si="26"/>
        <v>0.99654752153300086</v>
      </c>
    </row>
    <row r="852" spans="1:7" s="6" customFormat="1" x14ac:dyDescent="0.2">
      <c r="A852" s="33"/>
      <c r="B852" s="5">
        <v>5002</v>
      </c>
      <c r="C852" s="49" t="s">
        <v>236</v>
      </c>
      <c r="D852" s="87">
        <v>80574</v>
      </c>
      <c r="E852" s="124">
        <v>80295.820000000007</v>
      </c>
      <c r="F852" s="168">
        <f t="shared" si="27"/>
        <v>278.17999999999302</v>
      </c>
      <c r="G852" s="165">
        <f t="shared" si="26"/>
        <v>0.99654752153300086</v>
      </c>
    </row>
    <row r="853" spans="1:7" s="6" customFormat="1" x14ac:dyDescent="0.2">
      <c r="A853" s="33"/>
      <c r="B853" s="5">
        <v>505</v>
      </c>
      <c r="C853" s="49" t="s">
        <v>94</v>
      </c>
      <c r="D853" s="87">
        <v>1110</v>
      </c>
      <c r="E853" s="124">
        <v>1109.92</v>
      </c>
      <c r="F853" s="168">
        <f t="shared" si="27"/>
        <v>7.999999999992724E-2</v>
      </c>
      <c r="G853" s="165">
        <f t="shared" si="26"/>
        <v>0.99992792792792795</v>
      </c>
    </row>
    <row r="854" spans="1:7" s="6" customFormat="1" x14ac:dyDescent="0.2">
      <c r="A854" s="33"/>
      <c r="B854" s="5">
        <v>506</v>
      </c>
      <c r="C854" s="49" t="s">
        <v>229</v>
      </c>
      <c r="D854" s="87">
        <v>28153</v>
      </c>
      <c r="E854" s="124">
        <v>29377.79</v>
      </c>
      <c r="F854" s="168">
        <f t="shared" si="27"/>
        <v>-1224.7900000000009</v>
      </c>
      <c r="G854" s="165">
        <f t="shared" si="26"/>
        <v>1.0435047774659894</v>
      </c>
    </row>
    <row r="855" spans="1:7" s="6" customFormat="1" x14ac:dyDescent="0.2">
      <c r="A855" s="33"/>
      <c r="B855" s="7">
        <v>55</v>
      </c>
      <c r="C855" s="50" t="s">
        <v>24</v>
      </c>
      <c r="D855" s="88">
        <f>SUM(D856:D869)</f>
        <v>51399</v>
      </c>
      <c r="E855" s="139">
        <f>SUM(E856:E869)</f>
        <v>48608.17</v>
      </c>
      <c r="F855" s="163">
        <f t="shared" si="27"/>
        <v>2790.8300000000017</v>
      </c>
      <c r="G855" s="179">
        <f t="shared" si="26"/>
        <v>0.94570264012918537</v>
      </c>
    </row>
    <row r="856" spans="1:7" s="6" customFormat="1" x14ac:dyDescent="0.2">
      <c r="A856" s="33"/>
      <c r="B856" s="5">
        <v>5500</v>
      </c>
      <c r="C856" s="49" t="s">
        <v>25</v>
      </c>
      <c r="D856" s="87">
        <v>910</v>
      </c>
      <c r="E856" s="124">
        <v>539.02</v>
      </c>
      <c r="F856" s="168">
        <f t="shared" si="27"/>
        <v>370.98</v>
      </c>
      <c r="G856" s="165">
        <f t="shared" si="26"/>
        <v>0.59232967032967032</v>
      </c>
    </row>
    <row r="857" spans="1:7" s="6" customFormat="1" x14ac:dyDescent="0.2">
      <c r="A857" s="33"/>
      <c r="B857" s="5">
        <v>5503</v>
      </c>
      <c r="C857" s="49" t="s">
        <v>26</v>
      </c>
      <c r="D857" s="87">
        <v>0</v>
      </c>
      <c r="E857" s="124">
        <v>13.2</v>
      </c>
      <c r="F857" s="168">
        <f t="shared" si="27"/>
        <v>-13.2</v>
      </c>
      <c r="G857" s="165"/>
    </row>
    <row r="858" spans="1:7" s="6" customFormat="1" x14ac:dyDescent="0.2">
      <c r="A858" s="33"/>
      <c r="B858" s="5">
        <v>5504</v>
      </c>
      <c r="C858" s="49" t="s">
        <v>27</v>
      </c>
      <c r="D858" s="87">
        <v>213</v>
      </c>
      <c r="E858" s="124">
        <v>107.74</v>
      </c>
      <c r="F858" s="168">
        <f t="shared" si="27"/>
        <v>105.26</v>
      </c>
      <c r="G858" s="165">
        <f t="shared" si="26"/>
        <v>0.50582159624413148</v>
      </c>
    </row>
    <row r="859" spans="1:7" s="6" customFormat="1" x14ac:dyDescent="0.2">
      <c r="A859" s="33"/>
      <c r="B859" s="5">
        <v>5511</v>
      </c>
      <c r="C859" s="49" t="s">
        <v>230</v>
      </c>
      <c r="D859" s="87">
        <v>40292</v>
      </c>
      <c r="E859" s="124">
        <v>38795.269999999997</v>
      </c>
      <c r="F859" s="168">
        <f t="shared" si="27"/>
        <v>1496.7300000000032</v>
      </c>
      <c r="G859" s="165">
        <f t="shared" si="26"/>
        <v>0.96285292365730157</v>
      </c>
    </row>
    <row r="860" spans="1:7" s="6" customFormat="1" x14ac:dyDescent="0.2">
      <c r="A860" s="33"/>
      <c r="B860" s="5">
        <v>5513</v>
      </c>
      <c r="C860" s="49" t="s">
        <v>28</v>
      </c>
      <c r="D860" s="87">
        <v>950</v>
      </c>
      <c r="E860" s="124">
        <v>940.57</v>
      </c>
      <c r="F860" s="168">
        <f t="shared" si="27"/>
        <v>9.42999999999995</v>
      </c>
      <c r="G860" s="165">
        <f t="shared" si="26"/>
        <v>0.99007368421052633</v>
      </c>
    </row>
    <row r="861" spans="1:7" s="6" customFormat="1" x14ac:dyDescent="0.2">
      <c r="A861" s="33"/>
      <c r="B861" s="5">
        <v>5514</v>
      </c>
      <c r="C861" s="49" t="s">
        <v>231</v>
      </c>
      <c r="D861" s="87">
        <v>475</v>
      </c>
      <c r="E861" s="124">
        <v>385.66</v>
      </c>
      <c r="F861" s="168">
        <f t="shared" si="27"/>
        <v>89.339999999999975</v>
      </c>
      <c r="G861" s="165">
        <f t="shared" si="26"/>
        <v>0.81191578947368426</v>
      </c>
    </row>
    <row r="862" spans="1:7" s="6" customFormat="1" x14ac:dyDescent="0.2">
      <c r="A862" s="33"/>
      <c r="B862" s="5">
        <v>5515</v>
      </c>
      <c r="C862" s="49" t="s">
        <v>29</v>
      </c>
      <c r="D862" s="87">
        <v>675</v>
      </c>
      <c r="E862" s="124">
        <v>563.11</v>
      </c>
      <c r="F862" s="168">
        <f t="shared" si="27"/>
        <v>111.88999999999999</v>
      </c>
      <c r="G862" s="165">
        <f t="shared" si="26"/>
        <v>0.83423703703703711</v>
      </c>
    </row>
    <row r="863" spans="1:7" s="6" customFormat="1" x14ac:dyDescent="0.2">
      <c r="A863" s="33"/>
      <c r="B863" s="5">
        <v>5521</v>
      </c>
      <c r="C863" s="49" t="s">
        <v>133</v>
      </c>
      <c r="D863" s="87">
        <v>4650</v>
      </c>
      <c r="E863" s="124">
        <v>4434.83</v>
      </c>
      <c r="F863" s="168">
        <f t="shared" si="27"/>
        <v>215.17000000000007</v>
      </c>
      <c r="G863" s="165">
        <f t="shared" si="26"/>
        <v>0.95372688172043008</v>
      </c>
    </row>
    <row r="864" spans="1:7" s="6" customFormat="1" x14ac:dyDescent="0.2">
      <c r="A864" s="33"/>
      <c r="B864" s="5">
        <v>5522</v>
      </c>
      <c r="C864" s="49" t="s">
        <v>95</v>
      </c>
      <c r="D864" s="87">
        <v>110</v>
      </c>
      <c r="E864" s="124">
        <v>61.27</v>
      </c>
      <c r="F864" s="168">
        <f t="shared" si="27"/>
        <v>48.73</v>
      </c>
      <c r="G864" s="165">
        <f t="shared" si="26"/>
        <v>0.55700000000000005</v>
      </c>
    </row>
    <row r="865" spans="1:7" s="6" customFormat="1" x14ac:dyDescent="0.2">
      <c r="A865" s="33"/>
      <c r="B865" s="5">
        <v>5524</v>
      </c>
      <c r="C865" s="49" t="s">
        <v>31</v>
      </c>
      <c r="D865" s="87">
        <v>2544</v>
      </c>
      <c r="E865" s="124">
        <v>2190.9</v>
      </c>
      <c r="F865" s="168">
        <f t="shared" si="27"/>
        <v>353.09999999999991</v>
      </c>
      <c r="G865" s="165">
        <f t="shared" si="26"/>
        <v>0.86120283018867927</v>
      </c>
    </row>
    <row r="866" spans="1:7" s="6" customFormat="1" x14ac:dyDescent="0.2">
      <c r="A866" s="33"/>
      <c r="B866" s="5">
        <v>5525</v>
      </c>
      <c r="C866" s="49" t="s">
        <v>46</v>
      </c>
      <c r="D866" s="87">
        <v>150</v>
      </c>
      <c r="E866" s="124">
        <v>163.18</v>
      </c>
      <c r="F866" s="168">
        <f t="shared" si="27"/>
        <v>-13.180000000000007</v>
      </c>
      <c r="G866" s="165">
        <f t="shared" si="26"/>
        <v>1.0878666666666668</v>
      </c>
    </row>
    <row r="867" spans="1:7" s="6" customFormat="1" x14ac:dyDescent="0.2">
      <c r="A867" s="33"/>
      <c r="B867" s="5">
        <v>5532</v>
      </c>
      <c r="C867" s="49" t="s">
        <v>93</v>
      </c>
      <c r="D867" s="87">
        <v>60</v>
      </c>
      <c r="E867" s="124">
        <v>57.02</v>
      </c>
      <c r="F867" s="168">
        <f t="shared" si="27"/>
        <v>2.9799999999999969</v>
      </c>
      <c r="G867" s="165">
        <f t="shared" si="26"/>
        <v>0.95033333333333336</v>
      </c>
    </row>
    <row r="868" spans="1:7" s="6" customFormat="1" x14ac:dyDescent="0.2">
      <c r="A868" s="33"/>
      <c r="B868" s="5">
        <v>5539</v>
      </c>
      <c r="C868" s="49" t="s">
        <v>257</v>
      </c>
      <c r="D868" s="87">
        <v>20</v>
      </c>
      <c r="E868" s="124">
        <v>0</v>
      </c>
      <c r="F868" s="168">
        <f t="shared" si="27"/>
        <v>20</v>
      </c>
      <c r="G868" s="165">
        <f t="shared" si="26"/>
        <v>0</v>
      </c>
    </row>
    <row r="869" spans="1:7" s="6" customFormat="1" x14ac:dyDescent="0.2">
      <c r="A869" s="33"/>
      <c r="B869" s="5">
        <v>5540</v>
      </c>
      <c r="C869" s="49" t="s">
        <v>252</v>
      </c>
      <c r="D869" s="87">
        <v>350</v>
      </c>
      <c r="E869" s="124">
        <v>356.4</v>
      </c>
      <c r="F869" s="168">
        <f t="shared" si="27"/>
        <v>-6.3999999999999773</v>
      </c>
      <c r="G869" s="165">
        <f t="shared" si="26"/>
        <v>1.0182857142857142</v>
      </c>
    </row>
    <row r="870" spans="1:7" s="6" customFormat="1" x14ac:dyDescent="0.2">
      <c r="A870" s="33" t="s">
        <v>79</v>
      </c>
      <c r="B870" s="7" t="s">
        <v>117</v>
      </c>
      <c r="C870" s="72"/>
      <c r="D870" s="88">
        <f>SUM(D871+D875)</f>
        <v>59313</v>
      </c>
      <c r="E870" s="139">
        <f>SUM(E871+E875)</f>
        <v>58579.45</v>
      </c>
      <c r="F870" s="163">
        <f t="shared" si="27"/>
        <v>733.55000000000291</v>
      </c>
      <c r="G870" s="179">
        <f t="shared" ref="G870:G938" si="28">SUM(E870/D870)</f>
        <v>0.98763255947262818</v>
      </c>
    </row>
    <row r="871" spans="1:7" s="6" customFormat="1" x14ac:dyDescent="0.2">
      <c r="A871" s="33"/>
      <c r="B871" s="7">
        <v>50</v>
      </c>
      <c r="C871" s="50" t="s">
        <v>23</v>
      </c>
      <c r="D871" s="88">
        <f>SUM(D872+D874)</f>
        <v>48208</v>
      </c>
      <c r="E871" s="139">
        <f>SUM(E872+E874)</f>
        <v>48360.58</v>
      </c>
      <c r="F871" s="163">
        <f t="shared" si="27"/>
        <v>-152.58000000000175</v>
      </c>
      <c r="G871" s="179">
        <f t="shared" si="28"/>
        <v>1.0031650348489878</v>
      </c>
    </row>
    <row r="872" spans="1:7" s="6" customFormat="1" x14ac:dyDescent="0.2">
      <c r="A872" s="33"/>
      <c r="B872" s="5">
        <v>500</v>
      </c>
      <c r="C872" s="49" t="s">
        <v>228</v>
      </c>
      <c r="D872" s="87">
        <f>SUM(D873)</f>
        <v>35976</v>
      </c>
      <c r="E872" s="149">
        <f>SUM(E873)</f>
        <v>36092.050000000003</v>
      </c>
      <c r="F872" s="168">
        <f t="shared" si="27"/>
        <v>-116.05000000000291</v>
      </c>
      <c r="G872" s="165">
        <f t="shared" si="28"/>
        <v>1.0032257616188571</v>
      </c>
    </row>
    <row r="873" spans="1:7" s="6" customFormat="1" x14ac:dyDescent="0.2">
      <c r="A873" s="33"/>
      <c r="B873" s="5">
        <v>5002</v>
      </c>
      <c r="C873" s="49" t="s">
        <v>342</v>
      </c>
      <c r="D873" s="87">
        <v>35976</v>
      </c>
      <c r="E873" s="124">
        <v>36092.050000000003</v>
      </c>
      <c r="F873" s="168">
        <f t="shared" si="27"/>
        <v>-116.05000000000291</v>
      </c>
      <c r="G873" s="165">
        <f t="shared" si="28"/>
        <v>1.0032257616188571</v>
      </c>
    </row>
    <row r="874" spans="1:7" s="6" customFormat="1" x14ac:dyDescent="0.2">
      <c r="A874" s="33"/>
      <c r="B874" s="5">
        <v>506</v>
      </c>
      <c r="C874" s="49" t="s">
        <v>229</v>
      </c>
      <c r="D874" s="87">
        <v>12232</v>
      </c>
      <c r="E874" s="124">
        <v>12268.53</v>
      </c>
      <c r="F874" s="168">
        <f t="shared" si="27"/>
        <v>-36.530000000000655</v>
      </c>
      <c r="G874" s="165">
        <f t="shared" si="28"/>
        <v>1.0029864290385873</v>
      </c>
    </row>
    <row r="875" spans="1:7" s="6" customFormat="1" x14ac:dyDescent="0.2">
      <c r="A875" s="33"/>
      <c r="B875" s="7">
        <v>55</v>
      </c>
      <c r="C875" s="50" t="s">
        <v>24</v>
      </c>
      <c r="D875" s="104">
        <f>SUM(D876:D877)</f>
        <v>11105</v>
      </c>
      <c r="E875" s="159">
        <f>SUM(E876:E877)</f>
        <v>10218.869999999999</v>
      </c>
      <c r="F875" s="163">
        <f t="shared" si="27"/>
        <v>886.13000000000102</v>
      </c>
      <c r="G875" s="179">
        <f t="shared" si="28"/>
        <v>0.92020441242683471</v>
      </c>
    </row>
    <row r="876" spans="1:7" s="6" customFormat="1" x14ac:dyDescent="0.2">
      <c r="A876" s="33"/>
      <c r="B876" s="5">
        <v>5521</v>
      </c>
      <c r="C876" s="49" t="s">
        <v>133</v>
      </c>
      <c r="D876" s="116">
        <v>7603</v>
      </c>
      <c r="E876" s="124">
        <v>7038.12</v>
      </c>
      <c r="F876" s="168">
        <f t="shared" si="27"/>
        <v>564.88000000000011</v>
      </c>
      <c r="G876" s="165">
        <f t="shared" si="28"/>
        <v>0.92570301196895965</v>
      </c>
    </row>
    <row r="877" spans="1:7" s="6" customFormat="1" x14ac:dyDescent="0.2">
      <c r="A877" s="33"/>
      <c r="B877" s="5">
        <v>5524</v>
      </c>
      <c r="C877" s="49" t="s">
        <v>31</v>
      </c>
      <c r="D877" s="116">
        <v>3502</v>
      </c>
      <c r="E877" s="124">
        <v>3180.75</v>
      </c>
      <c r="F877" s="168">
        <f t="shared" si="27"/>
        <v>321.25</v>
      </c>
      <c r="G877" s="165">
        <f t="shared" si="28"/>
        <v>0.90826670474014848</v>
      </c>
    </row>
    <row r="878" spans="1:7" s="6" customFormat="1" x14ac:dyDescent="0.2">
      <c r="A878" s="33" t="s">
        <v>79</v>
      </c>
      <c r="B878" s="7" t="s">
        <v>425</v>
      </c>
      <c r="C878" s="72"/>
      <c r="D878" s="88">
        <f>SUM(D879+D883)</f>
        <v>28009</v>
      </c>
      <c r="E878" s="139">
        <f>SUM(E879+E883)</f>
        <v>26830.35</v>
      </c>
      <c r="F878" s="163">
        <f t="shared" si="27"/>
        <v>1178.6500000000015</v>
      </c>
      <c r="G878" s="179">
        <f t="shared" si="28"/>
        <v>0.95791888321610907</v>
      </c>
    </row>
    <row r="879" spans="1:7" s="6" customFormat="1" x14ac:dyDescent="0.2">
      <c r="A879" s="33"/>
      <c r="B879" s="7">
        <v>50</v>
      </c>
      <c r="C879" s="50" t="s">
        <v>344</v>
      </c>
      <c r="D879" s="88">
        <f>SUM(D880+D882)</f>
        <v>23978</v>
      </c>
      <c r="E879" s="139">
        <f>SUM(E880+E882)</f>
        <v>23978.149999999998</v>
      </c>
      <c r="F879" s="163">
        <f t="shared" si="27"/>
        <v>-0.14999999999781721</v>
      </c>
      <c r="G879" s="179">
        <f t="shared" si="28"/>
        <v>1.0000062557344231</v>
      </c>
    </row>
    <row r="880" spans="1:7" s="6" customFormat="1" x14ac:dyDescent="0.2">
      <c r="A880" s="33"/>
      <c r="B880" s="5">
        <v>500</v>
      </c>
      <c r="C880" s="49" t="s">
        <v>228</v>
      </c>
      <c r="D880" s="87">
        <f>SUM(D881)</f>
        <v>17911</v>
      </c>
      <c r="E880" s="149">
        <f>SUM(E881)</f>
        <v>17911.03</v>
      </c>
      <c r="F880" s="168">
        <f t="shared" si="27"/>
        <v>-2.9999999998835847E-2</v>
      </c>
      <c r="G880" s="165">
        <f t="shared" si="28"/>
        <v>1.0000016749483558</v>
      </c>
    </row>
    <row r="881" spans="1:7" s="6" customFormat="1" x14ac:dyDescent="0.2">
      <c r="A881" s="33"/>
      <c r="B881" s="5">
        <v>5002</v>
      </c>
      <c r="C881" s="49" t="s">
        <v>236</v>
      </c>
      <c r="D881" s="87">
        <v>17911</v>
      </c>
      <c r="E881" s="124">
        <v>17911.03</v>
      </c>
      <c r="F881" s="168">
        <f t="shared" si="27"/>
        <v>-2.9999999998835847E-2</v>
      </c>
      <c r="G881" s="165">
        <f t="shared" si="28"/>
        <v>1.0000016749483558</v>
      </c>
    </row>
    <row r="882" spans="1:7" s="6" customFormat="1" x14ac:dyDescent="0.2">
      <c r="A882" s="33"/>
      <c r="B882" s="5">
        <v>506</v>
      </c>
      <c r="C882" s="49" t="s">
        <v>229</v>
      </c>
      <c r="D882" s="87">
        <v>6067</v>
      </c>
      <c r="E882" s="124">
        <v>6067.12</v>
      </c>
      <c r="F882" s="168">
        <f t="shared" si="27"/>
        <v>-0.11999999999989086</v>
      </c>
      <c r="G882" s="165">
        <f t="shared" si="28"/>
        <v>1.0000197791330145</v>
      </c>
    </row>
    <row r="883" spans="1:7" s="6" customFormat="1" x14ac:dyDescent="0.2">
      <c r="A883" s="33"/>
      <c r="B883" s="7">
        <v>55</v>
      </c>
      <c r="C883" s="50" t="s">
        <v>24</v>
      </c>
      <c r="D883" s="104">
        <f>SUM(D884:D885)</f>
        <v>4031</v>
      </c>
      <c r="E883" s="159">
        <f>SUM(E884:E885)</f>
        <v>2852.2</v>
      </c>
      <c r="F883" s="163">
        <f t="shared" si="27"/>
        <v>1178.8000000000002</v>
      </c>
      <c r="G883" s="179">
        <f t="shared" si="28"/>
        <v>0.70756636070453982</v>
      </c>
    </row>
    <row r="884" spans="1:7" s="6" customFormat="1" x14ac:dyDescent="0.2">
      <c r="A884" s="33"/>
      <c r="B884" s="5">
        <v>5521</v>
      </c>
      <c r="C884" s="49" t="s">
        <v>133</v>
      </c>
      <c r="D884" s="116">
        <v>2280</v>
      </c>
      <c r="E884" s="124">
        <v>1723.51</v>
      </c>
      <c r="F884" s="168">
        <f t="shared" si="27"/>
        <v>556.49</v>
      </c>
      <c r="G884" s="165">
        <f t="shared" si="28"/>
        <v>0.75592543859649119</v>
      </c>
    </row>
    <row r="885" spans="1:7" s="6" customFormat="1" x14ac:dyDescent="0.2">
      <c r="A885" s="33"/>
      <c r="B885" s="5">
        <v>5524</v>
      </c>
      <c r="C885" s="49" t="s">
        <v>31</v>
      </c>
      <c r="D885" s="116">
        <v>1751</v>
      </c>
      <c r="E885" s="124">
        <v>1128.69</v>
      </c>
      <c r="F885" s="168">
        <f t="shared" si="27"/>
        <v>622.30999999999995</v>
      </c>
      <c r="G885" s="165">
        <f t="shared" si="28"/>
        <v>0.6445973729297545</v>
      </c>
    </row>
    <row r="886" spans="1:7" s="10" customFormat="1" ht="13.5" x14ac:dyDescent="0.25">
      <c r="A886" s="33" t="s">
        <v>79</v>
      </c>
      <c r="B886" s="7" t="s">
        <v>205</v>
      </c>
      <c r="C886" s="72"/>
      <c r="D886" s="88">
        <f>SUM(D887)</f>
        <v>13662</v>
      </c>
      <c r="E886" s="139">
        <f>SUM(E887)</f>
        <v>13661.7</v>
      </c>
      <c r="F886" s="163">
        <f t="shared" si="27"/>
        <v>0.2999999999992724</v>
      </c>
      <c r="G886" s="179">
        <f t="shared" si="28"/>
        <v>0.99997804128238921</v>
      </c>
    </row>
    <row r="887" spans="1:7" s="6" customFormat="1" x14ac:dyDescent="0.2">
      <c r="A887" s="33"/>
      <c r="B887" s="7">
        <v>55</v>
      </c>
      <c r="C887" s="50" t="s">
        <v>24</v>
      </c>
      <c r="D887" s="88">
        <f>SUM(D888)</f>
        <v>13662</v>
      </c>
      <c r="E887" s="139">
        <f>SUM(E888)</f>
        <v>13661.7</v>
      </c>
      <c r="F887" s="163">
        <f t="shared" si="27"/>
        <v>0.2999999999992724</v>
      </c>
      <c r="G887" s="179">
        <f t="shared" si="28"/>
        <v>0.99997804128238921</v>
      </c>
    </row>
    <row r="888" spans="1:7" x14ac:dyDescent="0.2">
      <c r="A888" s="35"/>
      <c r="B888" s="5">
        <v>5524</v>
      </c>
      <c r="C888" s="49" t="s">
        <v>31</v>
      </c>
      <c r="D888" s="87">
        <v>13662</v>
      </c>
      <c r="E888" s="124">
        <v>13661.7</v>
      </c>
      <c r="F888" s="168">
        <f t="shared" ref="F888:F969" si="29">SUM(D888-E888)</f>
        <v>0.2999999999992724</v>
      </c>
      <c r="G888" s="165">
        <f t="shared" si="28"/>
        <v>0.99997804128238921</v>
      </c>
    </row>
    <row r="889" spans="1:7" s="6" customFormat="1" x14ac:dyDescent="0.2">
      <c r="A889" s="33" t="s">
        <v>81</v>
      </c>
      <c r="B889" s="7" t="s">
        <v>445</v>
      </c>
      <c r="C889" s="50"/>
      <c r="D889" s="88">
        <f>SUM(D890+D913+D923+D932+D935)</f>
        <v>298999</v>
      </c>
      <c r="E889" s="139">
        <f>SUM(E890+E913+E923+E932+E935)</f>
        <v>279620.64</v>
      </c>
      <c r="F889" s="163">
        <f t="shared" si="29"/>
        <v>19378.359999999986</v>
      </c>
      <c r="G889" s="179">
        <f t="shared" si="28"/>
        <v>0.93518921467964777</v>
      </c>
    </row>
    <row r="890" spans="1:7" s="6" customFormat="1" x14ac:dyDescent="0.2">
      <c r="A890" s="33" t="s">
        <v>81</v>
      </c>
      <c r="B890" s="9" t="s">
        <v>426</v>
      </c>
      <c r="C890" s="74"/>
      <c r="D890" s="88">
        <f>SUM(D891+D897+D911)</f>
        <v>130309</v>
      </c>
      <c r="E890" s="139">
        <f>SUM(E891+E897+E911)</f>
        <v>126481.72</v>
      </c>
      <c r="F890" s="163">
        <f t="shared" si="29"/>
        <v>3827.2799999999988</v>
      </c>
      <c r="G890" s="179">
        <f t="shared" si="28"/>
        <v>0.97062919675540449</v>
      </c>
    </row>
    <row r="891" spans="1:7" s="6" customFormat="1" x14ac:dyDescent="0.2">
      <c r="A891" s="33"/>
      <c r="B891" s="7">
        <v>50</v>
      </c>
      <c r="C891" s="50" t="s">
        <v>23</v>
      </c>
      <c r="D891" s="88">
        <f>SUM(D892+D895+D896)</f>
        <v>79064</v>
      </c>
      <c r="E891" s="139">
        <f>SUM(E892+E895+E896)</f>
        <v>79063.540000000008</v>
      </c>
      <c r="F891" s="163">
        <f t="shared" si="29"/>
        <v>0.45999999999185093</v>
      </c>
      <c r="G891" s="179">
        <f t="shared" si="28"/>
        <v>0.99999418192856426</v>
      </c>
    </row>
    <row r="892" spans="1:7" s="6" customFormat="1" x14ac:dyDescent="0.2">
      <c r="A892" s="33"/>
      <c r="B892" s="5">
        <v>500</v>
      </c>
      <c r="C892" s="49" t="s">
        <v>228</v>
      </c>
      <c r="D892" s="87">
        <f>SUM(D893:D894)</f>
        <v>57240</v>
      </c>
      <c r="E892" s="149">
        <f>SUM(E893:E894)</f>
        <v>57239.11</v>
      </c>
      <c r="F892" s="168">
        <f t="shared" si="29"/>
        <v>0.88999999999941792</v>
      </c>
      <c r="G892" s="165">
        <f t="shared" si="28"/>
        <v>0.99998445143256465</v>
      </c>
    </row>
    <row r="893" spans="1:7" s="6" customFormat="1" x14ac:dyDescent="0.2">
      <c r="A893" s="33"/>
      <c r="B893" s="5">
        <v>5002</v>
      </c>
      <c r="C893" s="49" t="s">
        <v>236</v>
      </c>
      <c r="D893" s="87">
        <v>55550</v>
      </c>
      <c r="E893" s="124">
        <v>55549.49</v>
      </c>
      <c r="F893" s="168">
        <f t="shared" si="29"/>
        <v>0.51000000000203727</v>
      </c>
      <c r="G893" s="165">
        <f t="shared" si="28"/>
        <v>0.99999081908190812</v>
      </c>
    </row>
    <row r="894" spans="1:7" s="6" customFormat="1" x14ac:dyDescent="0.2">
      <c r="A894" s="33"/>
      <c r="B894" s="5">
        <v>5005</v>
      </c>
      <c r="C894" s="49" t="s">
        <v>282</v>
      </c>
      <c r="D894" s="87">
        <v>1690</v>
      </c>
      <c r="E894" s="124">
        <v>1689.62</v>
      </c>
      <c r="F894" s="168">
        <f t="shared" si="29"/>
        <v>0.38000000000010914</v>
      </c>
      <c r="G894" s="165"/>
    </row>
    <row r="895" spans="1:7" s="6" customFormat="1" x14ac:dyDescent="0.2">
      <c r="A895" s="33"/>
      <c r="B895" s="5">
        <v>505</v>
      </c>
      <c r="C895" s="49" t="s">
        <v>94</v>
      </c>
      <c r="D895" s="87">
        <v>1314</v>
      </c>
      <c r="E895" s="124">
        <v>1316.12</v>
      </c>
      <c r="F895" s="168">
        <f t="shared" si="29"/>
        <v>-2.1199999999998909</v>
      </c>
      <c r="G895" s="165">
        <f t="shared" si="28"/>
        <v>1.0016133942161338</v>
      </c>
    </row>
    <row r="896" spans="1:7" s="6" customFormat="1" x14ac:dyDescent="0.2">
      <c r="A896" s="33"/>
      <c r="B896" s="5">
        <v>506</v>
      </c>
      <c r="C896" s="49" t="s">
        <v>229</v>
      </c>
      <c r="D896" s="87">
        <v>20510</v>
      </c>
      <c r="E896" s="124">
        <v>20508.310000000001</v>
      </c>
      <c r="F896" s="168">
        <f t="shared" si="29"/>
        <v>1.6899999999986903</v>
      </c>
      <c r="G896" s="165">
        <f t="shared" si="28"/>
        <v>0.99991760117016093</v>
      </c>
    </row>
    <row r="897" spans="1:7" s="6" customFormat="1" x14ac:dyDescent="0.2">
      <c r="A897" s="33"/>
      <c r="B897" s="7">
        <v>55</v>
      </c>
      <c r="C897" s="50" t="s">
        <v>24</v>
      </c>
      <c r="D897" s="88">
        <f>SUM(D898:D910)</f>
        <v>51245</v>
      </c>
      <c r="E897" s="139">
        <f>SUM(E898:E910)</f>
        <v>47413.289999999994</v>
      </c>
      <c r="F897" s="163">
        <f t="shared" si="29"/>
        <v>3831.7100000000064</v>
      </c>
      <c r="G897" s="179">
        <f t="shared" si="28"/>
        <v>0.92522763196409397</v>
      </c>
    </row>
    <row r="898" spans="1:7" s="6" customFormat="1" x14ac:dyDescent="0.2">
      <c r="A898" s="33"/>
      <c r="B898" s="5">
        <v>5500</v>
      </c>
      <c r="C898" s="49" t="s">
        <v>25</v>
      </c>
      <c r="D898" s="87">
        <v>1955</v>
      </c>
      <c r="E898" s="124">
        <v>1963.69</v>
      </c>
      <c r="F898" s="168">
        <f t="shared" si="29"/>
        <v>-8.6900000000000546</v>
      </c>
      <c r="G898" s="165">
        <f t="shared" si="28"/>
        <v>1.0044450127877238</v>
      </c>
    </row>
    <row r="899" spans="1:7" s="6" customFormat="1" x14ac:dyDescent="0.2">
      <c r="A899" s="33"/>
      <c r="B899" s="5">
        <v>5504</v>
      </c>
      <c r="C899" s="49" t="s">
        <v>27</v>
      </c>
      <c r="D899" s="87">
        <v>340</v>
      </c>
      <c r="E899" s="124">
        <v>339.17</v>
      </c>
      <c r="F899" s="168">
        <f t="shared" si="29"/>
        <v>0.82999999999998408</v>
      </c>
      <c r="G899" s="165">
        <f t="shared" si="28"/>
        <v>0.99755882352941183</v>
      </c>
    </row>
    <row r="900" spans="1:7" s="6" customFormat="1" x14ac:dyDescent="0.2">
      <c r="A900" s="33"/>
      <c r="B900" s="5">
        <v>5505</v>
      </c>
      <c r="C900" s="49" t="s">
        <v>339</v>
      </c>
      <c r="D900" s="116">
        <v>508</v>
      </c>
      <c r="E900" s="124">
        <v>508</v>
      </c>
      <c r="F900" s="168">
        <f t="shared" si="29"/>
        <v>0</v>
      </c>
      <c r="G900" s="165">
        <f t="shared" si="28"/>
        <v>1</v>
      </c>
    </row>
    <row r="901" spans="1:7" s="6" customFormat="1" x14ac:dyDescent="0.2">
      <c r="A901" s="33"/>
      <c r="B901" s="5">
        <v>5511</v>
      </c>
      <c r="C901" s="49" t="s">
        <v>230</v>
      </c>
      <c r="D901" s="87">
        <v>39678</v>
      </c>
      <c r="E901" s="124">
        <v>37238.589999999997</v>
      </c>
      <c r="F901" s="168">
        <f t="shared" si="29"/>
        <v>2439.4100000000035</v>
      </c>
      <c r="G901" s="165">
        <f t="shared" si="28"/>
        <v>0.93851983466908606</v>
      </c>
    </row>
    <row r="902" spans="1:7" s="6" customFormat="1" x14ac:dyDescent="0.2">
      <c r="A902" s="33"/>
      <c r="B902" s="5">
        <v>5513</v>
      </c>
      <c r="C902" s="49" t="s">
        <v>28</v>
      </c>
      <c r="D902" s="87">
        <v>760</v>
      </c>
      <c r="E902" s="124">
        <v>687.76</v>
      </c>
      <c r="F902" s="168">
        <f t="shared" si="29"/>
        <v>72.240000000000009</v>
      </c>
      <c r="G902" s="165">
        <f t="shared" si="28"/>
        <v>0.90494736842105261</v>
      </c>
    </row>
    <row r="903" spans="1:7" s="6" customFormat="1" x14ac:dyDescent="0.2">
      <c r="A903" s="33"/>
      <c r="B903" s="5">
        <v>5514</v>
      </c>
      <c r="C903" s="49" t="s">
        <v>231</v>
      </c>
      <c r="D903" s="87">
        <v>2985</v>
      </c>
      <c r="E903" s="124">
        <v>2199.11</v>
      </c>
      <c r="F903" s="168">
        <f t="shared" si="29"/>
        <v>785.88999999999987</v>
      </c>
      <c r="G903" s="165">
        <f t="shared" si="28"/>
        <v>0.73672026800670021</v>
      </c>
    </row>
    <row r="904" spans="1:7" s="6" customFormat="1" x14ac:dyDescent="0.2">
      <c r="A904" s="33"/>
      <c r="B904" s="5">
        <v>5515</v>
      </c>
      <c r="C904" s="49" t="s">
        <v>29</v>
      </c>
      <c r="D904" s="87">
        <v>2262</v>
      </c>
      <c r="E904" s="124">
        <v>1950.48</v>
      </c>
      <c r="F904" s="168">
        <f t="shared" si="29"/>
        <v>311.52</v>
      </c>
      <c r="G904" s="165">
        <f t="shared" si="28"/>
        <v>0.86228116710875335</v>
      </c>
    </row>
    <row r="905" spans="1:7" s="6" customFormat="1" x14ac:dyDescent="0.2">
      <c r="A905" s="33"/>
      <c r="B905" s="5">
        <v>5522</v>
      </c>
      <c r="C905" s="49" t="s">
        <v>95</v>
      </c>
      <c r="D905" s="87">
        <v>143</v>
      </c>
      <c r="E905" s="124">
        <v>142.69</v>
      </c>
      <c r="F905" s="168">
        <f t="shared" si="29"/>
        <v>0.31000000000000227</v>
      </c>
      <c r="G905" s="165">
        <f t="shared" si="28"/>
        <v>0.99783216783216777</v>
      </c>
    </row>
    <row r="906" spans="1:7" s="6" customFormat="1" x14ac:dyDescent="0.2">
      <c r="A906" s="33"/>
      <c r="B906" s="5">
        <v>5524</v>
      </c>
      <c r="C906" s="49" t="s">
        <v>31</v>
      </c>
      <c r="D906" s="87">
        <v>574</v>
      </c>
      <c r="E906" s="124">
        <v>573.20000000000005</v>
      </c>
      <c r="F906" s="168">
        <f t="shared" si="29"/>
        <v>0.79999999999995453</v>
      </c>
      <c r="G906" s="165">
        <f t="shared" si="28"/>
        <v>0.99860627177700356</v>
      </c>
    </row>
    <row r="907" spans="1:7" s="6" customFormat="1" x14ac:dyDescent="0.2">
      <c r="A907" s="33"/>
      <c r="B907" s="5">
        <v>5525</v>
      </c>
      <c r="C907" s="49" t="s">
        <v>46</v>
      </c>
      <c r="D907" s="87">
        <v>524</v>
      </c>
      <c r="E907" s="124">
        <v>523.95000000000005</v>
      </c>
      <c r="F907" s="168">
        <f t="shared" si="29"/>
        <v>4.9999999999954525E-2</v>
      </c>
      <c r="G907" s="165">
        <f t="shared" si="28"/>
        <v>0.99990458015267181</v>
      </c>
    </row>
    <row r="908" spans="1:7" s="6" customFormat="1" x14ac:dyDescent="0.2">
      <c r="A908" s="33"/>
      <c r="B908" s="5">
        <v>5532</v>
      </c>
      <c r="C908" s="49" t="s">
        <v>93</v>
      </c>
      <c r="D908" s="87">
        <v>200</v>
      </c>
      <c r="E908" s="124">
        <v>145.27000000000001</v>
      </c>
      <c r="F908" s="168">
        <f t="shared" si="29"/>
        <v>54.72999999999999</v>
      </c>
      <c r="G908" s="165">
        <f t="shared" si="28"/>
        <v>0.72635000000000005</v>
      </c>
    </row>
    <row r="909" spans="1:7" s="6" customFormat="1" x14ac:dyDescent="0.2">
      <c r="A909" s="33"/>
      <c r="B909" s="5">
        <v>5539</v>
      </c>
      <c r="C909" s="49" t="s">
        <v>257</v>
      </c>
      <c r="D909" s="87">
        <v>40</v>
      </c>
      <c r="E909" s="124">
        <v>31.6</v>
      </c>
      <c r="F909" s="168">
        <f t="shared" si="29"/>
        <v>8.3999999999999986</v>
      </c>
      <c r="G909" s="165">
        <f t="shared" si="28"/>
        <v>0.79</v>
      </c>
    </row>
    <row r="910" spans="1:7" s="6" customFormat="1" x14ac:dyDescent="0.2">
      <c r="A910" s="33"/>
      <c r="B910" s="5">
        <v>5540</v>
      </c>
      <c r="C910" s="49" t="s">
        <v>252</v>
      </c>
      <c r="D910" s="87">
        <v>1276</v>
      </c>
      <c r="E910" s="124">
        <v>1109.78</v>
      </c>
      <c r="F910" s="168">
        <f t="shared" si="29"/>
        <v>166.22000000000003</v>
      </c>
      <c r="G910" s="165">
        <f t="shared" si="28"/>
        <v>0.8697335423197492</v>
      </c>
    </row>
    <row r="911" spans="1:7" s="6" customFormat="1" x14ac:dyDescent="0.2">
      <c r="A911" s="33"/>
      <c r="B911" s="22">
        <v>60</v>
      </c>
      <c r="C911" s="51" t="s">
        <v>90</v>
      </c>
      <c r="D911" s="88">
        <f>SUM(D912)</f>
        <v>0</v>
      </c>
      <c r="E911" s="139">
        <f>SUM(E912)</f>
        <v>4.8899999999999997</v>
      </c>
      <c r="F911" s="163">
        <f t="shared" si="29"/>
        <v>-4.8899999999999997</v>
      </c>
      <c r="G911" s="165"/>
    </row>
    <row r="912" spans="1:7" s="6" customFormat="1" x14ac:dyDescent="0.2">
      <c r="A912" s="33"/>
      <c r="B912" s="20">
        <v>608</v>
      </c>
      <c r="C912" s="54" t="s">
        <v>154</v>
      </c>
      <c r="D912" s="87">
        <v>0</v>
      </c>
      <c r="E912" s="124">
        <v>4.8899999999999997</v>
      </c>
      <c r="F912" s="168">
        <f t="shared" si="29"/>
        <v>-4.8899999999999997</v>
      </c>
      <c r="G912" s="165"/>
    </row>
    <row r="913" spans="1:7" s="6" customFormat="1" x14ac:dyDescent="0.2">
      <c r="A913" s="33" t="s">
        <v>81</v>
      </c>
      <c r="B913" s="9" t="s">
        <v>290</v>
      </c>
      <c r="C913" s="74"/>
      <c r="D913" s="88">
        <f>SUM(D914+D919)</f>
        <v>13116</v>
      </c>
      <c r="E913" s="139">
        <f>SUM(E914+E919)</f>
        <v>13114.779999999999</v>
      </c>
      <c r="F913" s="163">
        <f t="shared" si="29"/>
        <v>1.2200000000011642</v>
      </c>
      <c r="G913" s="179">
        <f t="shared" si="28"/>
        <v>0.99990698383653542</v>
      </c>
    </row>
    <row r="914" spans="1:7" s="6" customFormat="1" x14ac:dyDescent="0.2">
      <c r="A914" s="33"/>
      <c r="B914" s="7">
        <v>50</v>
      </c>
      <c r="C914" s="50" t="s">
        <v>23</v>
      </c>
      <c r="D914" s="88">
        <f>SUM(D915+D918)</f>
        <v>6463</v>
      </c>
      <c r="E914" s="139">
        <f>SUM(E915+E918)</f>
        <v>6462.17</v>
      </c>
      <c r="F914" s="163">
        <f t="shared" si="29"/>
        <v>0.82999999999992724</v>
      </c>
      <c r="G914" s="179">
        <f t="shared" si="28"/>
        <v>0.9998715766671824</v>
      </c>
    </row>
    <row r="915" spans="1:7" s="6" customFormat="1" x14ac:dyDescent="0.2">
      <c r="A915" s="33"/>
      <c r="B915" s="5">
        <v>500</v>
      </c>
      <c r="C915" s="49" t="s">
        <v>228</v>
      </c>
      <c r="D915" s="87">
        <f>SUM(D916:D917)</f>
        <v>4823</v>
      </c>
      <c r="E915" s="149">
        <f>SUM(E916:E917)</f>
        <v>4822.5</v>
      </c>
      <c r="F915" s="168">
        <f t="shared" si="29"/>
        <v>0.5</v>
      </c>
      <c r="G915" s="165">
        <f t="shared" si="28"/>
        <v>0.99989633008500933</v>
      </c>
    </row>
    <row r="916" spans="1:7" s="6" customFormat="1" x14ac:dyDescent="0.2">
      <c r="A916" s="33"/>
      <c r="B916" s="5">
        <v>5002</v>
      </c>
      <c r="C916" s="49" t="s">
        <v>236</v>
      </c>
      <c r="D916" s="87">
        <v>1427</v>
      </c>
      <c r="E916" s="124">
        <v>1426.75</v>
      </c>
      <c r="F916" s="168">
        <f t="shared" si="29"/>
        <v>0.25</v>
      </c>
      <c r="G916" s="165">
        <f t="shared" si="28"/>
        <v>0.99982480728801681</v>
      </c>
    </row>
    <row r="917" spans="1:7" s="6" customFormat="1" x14ac:dyDescent="0.2">
      <c r="A917" s="33"/>
      <c r="B917" s="5">
        <v>5005</v>
      </c>
      <c r="C917" s="49" t="s">
        <v>282</v>
      </c>
      <c r="D917" s="87">
        <v>3396</v>
      </c>
      <c r="E917" s="124">
        <v>3395.75</v>
      </c>
      <c r="F917" s="168">
        <f t="shared" si="29"/>
        <v>0.25</v>
      </c>
      <c r="G917" s="165">
        <f t="shared" si="28"/>
        <v>0.9999263839811543</v>
      </c>
    </row>
    <row r="918" spans="1:7" s="6" customFormat="1" x14ac:dyDescent="0.2">
      <c r="A918" s="33"/>
      <c r="B918" s="5">
        <v>506</v>
      </c>
      <c r="C918" s="49" t="s">
        <v>229</v>
      </c>
      <c r="D918" s="87">
        <v>1640</v>
      </c>
      <c r="E918" s="124">
        <v>1639.67</v>
      </c>
      <c r="F918" s="168">
        <f t="shared" si="29"/>
        <v>0.32999999999992724</v>
      </c>
      <c r="G918" s="165">
        <f t="shared" si="28"/>
        <v>0.99979878048780491</v>
      </c>
    </row>
    <row r="919" spans="1:7" s="6" customFormat="1" x14ac:dyDescent="0.2">
      <c r="A919" s="33"/>
      <c r="B919" s="7">
        <v>55</v>
      </c>
      <c r="C919" s="50" t="s">
        <v>24</v>
      </c>
      <c r="D919" s="88">
        <f>SUM(D920:D922)</f>
        <v>6653</v>
      </c>
      <c r="E919" s="139">
        <f>SUM(E920:E922)</f>
        <v>6652.61</v>
      </c>
      <c r="F919" s="163">
        <f t="shared" si="29"/>
        <v>0.39000000000032742</v>
      </c>
      <c r="G919" s="179">
        <f t="shared" si="28"/>
        <v>0.99994137982864872</v>
      </c>
    </row>
    <row r="920" spans="1:7" s="6" customFormat="1" x14ac:dyDescent="0.2">
      <c r="A920" s="33"/>
      <c r="B920" s="5">
        <v>5511</v>
      </c>
      <c r="C920" s="49" t="s">
        <v>230</v>
      </c>
      <c r="D920" s="87">
        <v>255</v>
      </c>
      <c r="E920" s="124">
        <v>255.25</v>
      </c>
      <c r="F920" s="168">
        <f t="shared" si="29"/>
        <v>-0.25</v>
      </c>
      <c r="G920" s="165">
        <f t="shared" si="28"/>
        <v>1.0009803921568627</v>
      </c>
    </row>
    <row r="921" spans="1:7" s="6" customFormat="1" x14ac:dyDescent="0.2">
      <c r="A921" s="33"/>
      <c r="B921" s="5">
        <v>5515</v>
      </c>
      <c r="C921" s="49" t="s">
        <v>29</v>
      </c>
      <c r="D921" s="87">
        <v>3032</v>
      </c>
      <c r="E921" s="124">
        <v>3031.24</v>
      </c>
      <c r="F921" s="168">
        <f t="shared" si="29"/>
        <v>0.76000000000021828</v>
      </c>
      <c r="G921" s="165">
        <f t="shared" si="28"/>
        <v>0.99974934036939311</v>
      </c>
    </row>
    <row r="922" spans="1:7" s="6" customFormat="1" x14ac:dyDescent="0.2">
      <c r="A922" s="33"/>
      <c r="B922" s="5">
        <v>5521</v>
      </c>
      <c r="C922" s="49" t="s">
        <v>133</v>
      </c>
      <c r="D922" s="87">
        <v>3366</v>
      </c>
      <c r="E922" s="124">
        <v>3366.12</v>
      </c>
      <c r="F922" s="168">
        <f t="shared" si="29"/>
        <v>-0.11999999999989086</v>
      </c>
      <c r="G922" s="165">
        <f t="shared" si="28"/>
        <v>1.0000356506238859</v>
      </c>
    </row>
    <row r="923" spans="1:7" s="6" customFormat="1" x14ac:dyDescent="0.2">
      <c r="A923" s="33" t="s">
        <v>81</v>
      </c>
      <c r="B923" s="9" t="s">
        <v>582</v>
      </c>
      <c r="C923" s="74"/>
      <c r="D923" s="91">
        <f>SUM(D924+D929)</f>
        <v>2182</v>
      </c>
      <c r="E923" s="126">
        <f>SUM(E924+E929)</f>
        <v>2182.38</v>
      </c>
      <c r="F923" s="163">
        <f t="shared" si="29"/>
        <v>-0.38000000000010914</v>
      </c>
      <c r="G923" s="179">
        <f t="shared" si="28"/>
        <v>1.0001741521539873</v>
      </c>
    </row>
    <row r="924" spans="1:7" s="6" customFormat="1" x14ac:dyDescent="0.2">
      <c r="A924" s="33"/>
      <c r="B924" s="7">
        <v>50</v>
      </c>
      <c r="C924" s="50" t="s">
        <v>23</v>
      </c>
      <c r="D924" s="91">
        <f>SUM(D925+D928)</f>
        <v>1474</v>
      </c>
      <c r="E924" s="126">
        <f>SUM(E925+E928)</f>
        <v>1474</v>
      </c>
      <c r="F924" s="163">
        <f t="shared" si="29"/>
        <v>0</v>
      </c>
      <c r="G924" s="179">
        <f t="shared" si="28"/>
        <v>1</v>
      </c>
    </row>
    <row r="925" spans="1:7" s="6" customFormat="1" x14ac:dyDescent="0.2">
      <c r="A925" s="33"/>
      <c r="B925" s="5">
        <v>500</v>
      </c>
      <c r="C925" s="49" t="s">
        <v>228</v>
      </c>
      <c r="D925" s="92">
        <f>SUM(D926:D927)</f>
        <v>1100</v>
      </c>
      <c r="E925" s="124">
        <f>SUM(E926:E927)</f>
        <v>1100</v>
      </c>
      <c r="F925" s="168">
        <f t="shared" si="29"/>
        <v>0</v>
      </c>
      <c r="G925" s="165">
        <f t="shared" si="28"/>
        <v>1</v>
      </c>
    </row>
    <row r="926" spans="1:7" s="6" customFormat="1" x14ac:dyDescent="0.2">
      <c r="A926" s="33"/>
      <c r="B926" s="5">
        <v>5002</v>
      </c>
      <c r="C926" s="49" t="s">
        <v>236</v>
      </c>
      <c r="D926" s="92">
        <v>300</v>
      </c>
      <c r="E926" s="124">
        <v>300</v>
      </c>
      <c r="F926" s="168">
        <f t="shared" si="29"/>
        <v>0</v>
      </c>
      <c r="G926" s="165">
        <f t="shared" si="28"/>
        <v>1</v>
      </c>
    </row>
    <row r="927" spans="1:7" s="6" customFormat="1" x14ac:dyDescent="0.2">
      <c r="A927" s="33"/>
      <c r="B927" s="5">
        <v>5005</v>
      </c>
      <c r="C927" s="49" t="s">
        <v>282</v>
      </c>
      <c r="D927" s="87">
        <v>800</v>
      </c>
      <c r="E927" s="124">
        <v>800</v>
      </c>
      <c r="F927" s="168">
        <f t="shared" si="29"/>
        <v>0</v>
      </c>
      <c r="G927" s="165">
        <f t="shared" si="28"/>
        <v>1</v>
      </c>
    </row>
    <row r="928" spans="1:7" s="6" customFormat="1" x14ac:dyDescent="0.2">
      <c r="A928" s="33"/>
      <c r="B928" s="5">
        <v>506</v>
      </c>
      <c r="C928" s="49" t="s">
        <v>229</v>
      </c>
      <c r="D928" s="87">
        <v>374</v>
      </c>
      <c r="E928" s="124">
        <v>374</v>
      </c>
      <c r="F928" s="168">
        <f t="shared" si="29"/>
        <v>0</v>
      </c>
      <c r="G928" s="165">
        <f t="shared" si="28"/>
        <v>1</v>
      </c>
    </row>
    <row r="929" spans="1:8" s="6" customFormat="1" x14ac:dyDescent="0.2">
      <c r="A929" s="33"/>
      <c r="B929" s="7">
        <v>55</v>
      </c>
      <c r="C929" s="50" t="s">
        <v>24</v>
      </c>
      <c r="D929" s="91">
        <f>SUM(D930:D931)</f>
        <v>708</v>
      </c>
      <c r="E929" s="126">
        <f>SUM(E930:E931)</f>
        <v>708.38</v>
      </c>
      <c r="F929" s="163">
        <f t="shared" si="29"/>
        <v>-0.37999999999999545</v>
      </c>
      <c r="G929" s="179">
        <f t="shared" si="28"/>
        <v>1.0005367231638418</v>
      </c>
    </row>
    <row r="930" spans="1:8" s="6" customFormat="1" x14ac:dyDescent="0.2">
      <c r="A930" s="33"/>
      <c r="B930" s="5">
        <v>5515</v>
      </c>
      <c r="C930" s="49" t="s">
        <v>29</v>
      </c>
      <c r="D930" s="87">
        <v>161</v>
      </c>
      <c r="E930" s="124">
        <v>160.96</v>
      </c>
      <c r="F930" s="168">
        <f t="shared" si="29"/>
        <v>3.9999999999992042E-2</v>
      </c>
      <c r="G930" s="165">
        <f t="shared" si="28"/>
        <v>0.99975155279503114</v>
      </c>
    </row>
    <row r="931" spans="1:8" s="6" customFormat="1" x14ac:dyDescent="0.2">
      <c r="A931" s="33"/>
      <c r="B931" s="5">
        <v>5521</v>
      </c>
      <c r="C931" s="49" t="s">
        <v>133</v>
      </c>
      <c r="D931" s="87">
        <v>547</v>
      </c>
      <c r="E931" s="124">
        <v>547.41999999999996</v>
      </c>
      <c r="F931" s="168">
        <f t="shared" si="29"/>
        <v>-0.41999999999995907</v>
      </c>
      <c r="G931" s="165">
        <f t="shared" si="28"/>
        <v>1.0007678244972578</v>
      </c>
    </row>
    <row r="932" spans="1:8" s="6" customFormat="1" x14ac:dyDescent="0.2">
      <c r="A932" s="33" t="s">
        <v>81</v>
      </c>
      <c r="B932" s="9" t="s">
        <v>597</v>
      </c>
      <c r="C932" s="74"/>
      <c r="D932" s="91">
        <f>D933</f>
        <v>355</v>
      </c>
      <c r="E932" s="126">
        <f>E933</f>
        <v>354.9</v>
      </c>
      <c r="F932" s="163">
        <f t="shared" si="29"/>
        <v>0.10000000000002274</v>
      </c>
      <c r="G932" s="179">
        <f t="shared" si="28"/>
        <v>0.99971830985915489</v>
      </c>
    </row>
    <row r="933" spans="1:8" s="6" customFormat="1" x14ac:dyDescent="0.2">
      <c r="A933" s="33"/>
      <c r="B933" s="7">
        <v>55</v>
      </c>
      <c r="C933" s="50" t="s">
        <v>24</v>
      </c>
      <c r="D933" s="91">
        <f>D934</f>
        <v>355</v>
      </c>
      <c r="E933" s="126">
        <f>E934</f>
        <v>354.9</v>
      </c>
      <c r="F933" s="163">
        <f t="shared" si="29"/>
        <v>0.10000000000002274</v>
      </c>
      <c r="G933" s="179">
        <f t="shared" si="28"/>
        <v>0.99971830985915489</v>
      </c>
    </row>
    <row r="934" spans="1:8" s="6" customFormat="1" x14ac:dyDescent="0.2">
      <c r="A934" s="33"/>
      <c r="B934" s="5">
        <v>5521</v>
      </c>
      <c r="C934" s="49" t="s">
        <v>133</v>
      </c>
      <c r="D934" s="87">
        <v>355</v>
      </c>
      <c r="E934" s="124">
        <v>354.9</v>
      </c>
      <c r="F934" s="168">
        <f t="shared" si="29"/>
        <v>0.10000000000002274</v>
      </c>
      <c r="G934" s="165">
        <f t="shared" si="28"/>
        <v>0.99971830985915489</v>
      </c>
    </row>
    <row r="935" spans="1:8" s="6" customFormat="1" x14ac:dyDescent="0.2">
      <c r="A935" s="33" t="s">
        <v>81</v>
      </c>
      <c r="B935" s="9" t="s">
        <v>38</v>
      </c>
      <c r="C935" s="74"/>
      <c r="D935" s="88">
        <f>SUM(D936+D942)</f>
        <v>153037</v>
      </c>
      <c r="E935" s="139">
        <f>SUM(E936+E942)</f>
        <v>137486.85999999999</v>
      </c>
      <c r="F935" s="163">
        <f t="shared" si="29"/>
        <v>15550.140000000014</v>
      </c>
      <c r="G935" s="179">
        <f t="shared" si="28"/>
        <v>0.89838967047184659</v>
      </c>
      <c r="H935" s="185"/>
    </row>
    <row r="936" spans="1:8" s="6" customFormat="1" x14ac:dyDescent="0.2">
      <c r="A936" s="33"/>
      <c r="B936" s="7">
        <v>50</v>
      </c>
      <c r="C936" s="50" t="s">
        <v>23</v>
      </c>
      <c r="D936" s="88">
        <f>SUM(D937+D940+D941)</f>
        <v>100256</v>
      </c>
      <c r="E936" s="139">
        <f>SUM(E937+E940+E941)</f>
        <v>94215.33</v>
      </c>
      <c r="F936" s="163">
        <f t="shared" si="29"/>
        <v>6040.6699999999983</v>
      </c>
      <c r="G936" s="179">
        <f t="shared" si="28"/>
        <v>0.93974754628151935</v>
      </c>
    </row>
    <row r="937" spans="1:8" s="6" customFormat="1" x14ac:dyDescent="0.2">
      <c r="A937" s="33"/>
      <c r="B937" s="5">
        <v>500</v>
      </c>
      <c r="C937" s="49" t="s">
        <v>228</v>
      </c>
      <c r="D937" s="87">
        <f>SUM(D938:D939)</f>
        <v>72014</v>
      </c>
      <c r="E937" s="149">
        <f>SUM(E938:E939)</f>
        <v>67343.83</v>
      </c>
      <c r="F937" s="168">
        <f t="shared" si="29"/>
        <v>4670.1699999999983</v>
      </c>
      <c r="G937" s="165">
        <f t="shared" si="28"/>
        <v>0.93514913766767571</v>
      </c>
    </row>
    <row r="938" spans="1:8" s="6" customFormat="1" x14ac:dyDescent="0.2">
      <c r="A938" s="33"/>
      <c r="B938" s="5">
        <v>5002</v>
      </c>
      <c r="C938" s="49" t="s">
        <v>236</v>
      </c>
      <c r="D938" s="87">
        <v>72014</v>
      </c>
      <c r="E938" s="124">
        <v>66543.98</v>
      </c>
      <c r="F938" s="168">
        <f t="shared" si="29"/>
        <v>5470.0200000000041</v>
      </c>
      <c r="G938" s="165">
        <f t="shared" si="28"/>
        <v>0.92404226955869684</v>
      </c>
    </row>
    <row r="939" spans="1:8" s="6" customFormat="1" x14ac:dyDescent="0.2">
      <c r="A939" s="33"/>
      <c r="B939" s="5">
        <v>5005</v>
      </c>
      <c r="C939" s="49" t="s">
        <v>282</v>
      </c>
      <c r="D939" s="87">
        <v>0</v>
      </c>
      <c r="E939" s="124">
        <v>799.85</v>
      </c>
      <c r="F939" s="168"/>
      <c r="G939" s="165"/>
    </row>
    <row r="940" spans="1:8" s="6" customFormat="1" x14ac:dyDescent="0.2">
      <c r="A940" s="33"/>
      <c r="B940" s="5">
        <v>505</v>
      </c>
      <c r="C940" s="49" t="s">
        <v>94</v>
      </c>
      <c r="D940" s="87">
        <v>2218</v>
      </c>
      <c r="E940" s="124">
        <v>2218.27</v>
      </c>
      <c r="F940" s="168">
        <f t="shared" si="29"/>
        <v>-0.26999999999998181</v>
      </c>
      <c r="G940" s="165">
        <f t="shared" ref="G940:G1018" si="30">SUM(E940/D940)</f>
        <v>1.0001217312894499</v>
      </c>
    </row>
    <row r="941" spans="1:8" s="6" customFormat="1" x14ac:dyDescent="0.2">
      <c r="A941" s="33"/>
      <c r="B941" s="5">
        <v>506</v>
      </c>
      <c r="C941" s="49" t="s">
        <v>229</v>
      </c>
      <c r="D941" s="87">
        <v>26024</v>
      </c>
      <c r="E941" s="124">
        <v>24653.23</v>
      </c>
      <c r="F941" s="168">
        <f t="shared" si="29"/>
        <v>1370.7700000000004</v>
      </c>
      <c r="G941" s="165">
        <f t="shared" si="30"/>
        <v>0.9473266984322164</v>
      </c>
    </row>
    <row r="942" spans="1:8" s="6" customFormat="1" x14ac:dyDescent="0.2">
      <c r="A942" s="33"/>
      <c r="B942" s="7">
        <v>55</v>
      </c>
      <c r="C942" s="50" t="s">
        <v>24</v>
      </c>
      <c r="D942" s="88">
        <f>SUM(D943:D955)</f>
        <v>52781</v>
      </c>
      <c r="E942" s="139">
        <f>SUM(E943:E955)</f>
        <v>43271.529999999992</v>
      </c>
      <c r="F942" s="163">
        <f t="shared" si="29"/>
        <v>9509.4700000000084</v>
      </c>
      <c r="G942" s="179">
        <f t="shared" si="30"/>
        <v>0.81983156817794267</v>
      </c>
    </row>
    <row r="943" spans="1:8" s="6" customFormat="1" x14ac:dyDescent="0.2">
      <c r="A943" s="33"/>
      <c r="B943" s="5">
        <v>5500</v>
      </c>
      <c r="C943" s="49" t="s">
        <v>25</v>
      </c>
      <c r="D943" s="87">
        <v>2200</v>
      </c>
      <c r="E943" s="124">
        <v>2029.56</v>
      </c>
      <c r="F943" s="168">
        <f t="shared" si="29"/>
        <v>170.44000000000005</v>
      </c>
      <c r="G943" s="165">
        <f t="shared" si="30"/>
        <v>0.92252727272727275</v>
      </c>
    </row>
    <row r="944" spans="1:8" s="6" customFormat="1" x14ac:dyDescent="0.2">
      <c r="A944" s="33"/>
      <c r="B944" s="5">
        <v>5503</v>
      </c>
      <c r="C944" s="49" t="s">
        <v>26</v>
      </c>
      <c r="D944" s="87">
        <v>200</v>
      </c>
      <c r="E944" s="124">
        <v>71.150000000000006</v>
      </c>
      <c r="F944" s="168">
        <f t="shared" si="29"/>
        <v>128.85</v>
      </c>
      <c r="G944" s="165">
        <f t="shared" si="30"/>
        <v>0.35575000000000001</v>
      </c>
    </row>
    <row r="945" spans="1:13" s="6" customFormat="1" x14ac:dyDescent="0.2">
      <c r="A945" s="33"/>
      <c r="B945" s="5">
        <v>5504</v>
      </c>
      <c r="C945" s="49" t="s">
        <v>27</v>
      </c>
      <c r="D945" s="87">
        <v>599</v>
      </c>
      <c r="E945" s="124">
        <v>167.31</v>
      </c>
      <c r="F945" s="168">
        <f t="shared" si="29"/>
        <v>431.69</v>
      </c>
      <c r="G945" s="165">
        <f t="shared" si="30"/>
        <v>0.27931552587646075</v>
      </c>
    </row>
    <row r="946" spans="1:13" s="6" customFormat="1" x14ac:dyDescent="0.2">
      <c r="A946" s="33"/>
      <c r="B946" s="5">
        <v>5505</v>
      </c>
      <c r="C946" s="49" t="s">
        <v>339</v>
      </c>
      <c r="D946" s="116">
        <v>1119</v>
      </c>
      <c r="E946" s="124">
        <v>602.66999999999996</v>
      </c>
      <c r="F946" s="168">
        <f t="shared" si="29"/>
        <v>516.33000000000004</v>
      </c>
      <c r="G946" s="165">
        <f t="shared" si="30"/>
        <v>0.53857908847184988</v>
      </c>
    </row>
    <row r="947" spans="1:13" s="6" customFormat="1" ht="25.5" x14ac:dyDescent="0.2">
      <c r="A947" s="210" t="s">
        <v>531</v>
      </c>
      <c r="B947" s="5">
        <v>5511</v>
      </c>
      <c r="C947" s="49" t="s">
        <v>230</v>
      </c>
      <c r="D947" s="87">
        <v>37799</v>
      </c>
      <c r="E947" s="124">
        <v>32028.400000000001</v>
      </c>
      <c r="F947" s="168">
        <f t="shared" si="29"/>
        <v>5770.5999999999985</v>
      </c>
      <c r="G947" s="165">
        <f t="shared" si="30"/>
        <v>0.84733458557104691</v>
      </c>
    </row>
    <row r="948" spans="1:13" s="6" customFormat="1" x14ac:dyDescent="0.2">
      <c r="A948" s="33"/>
      <c r="B948" s="5">
        <v>5513</v>
      </c>
      <c r="C948" s="49" t="s">
        <v>28</v>
      </c>
      <c r="D948" s="87">
        <v>912</v>
      </c>
      <c r="E948" s="124">
        <v>693.4</v>
      </c>
      <c r="F948" s="168">
        <f t="shared" si="29"/>
        <v>218.60000000000002</v>
      </c>
      <c r="G948" s="165">
        <f t="shared" si="30"/>
        <v>0.76030701754385965</v>
      </c>
    </row>
    <row r="949" spans="1:13" s="6" customFormat="1" x14ac:dyDescent="0.2">
      <c r="A949" s="33"/>
      <c r="B949" s="5">
        <v>5514</v>
      </c>
      <c r="C949" s="49" t="s">
        <v>231</v>
      </c>
      <c r="D949" s="87">
        <v>3852</v>
      </c>
      <c r="E949" s="124">
        <v>3535.84</v>
      </c>
      <c r="F949" s="168">
        <f t="shared" si="29"/>
        <v>316.15999999999985</v>
      </c>
      <c r="G949" s="165">
        <f t="shared" si="30"/>
        <v>0.91792315680166148</v>
      </c>
    </row>
    <row r="950" spans="1:13" s="6" customFormat="1" x14ac:dyDescent="0.2">
      <c r="A950" s="33"/>
      <c r="B950" s="5">
        <v>5515</v>
      </c>
      <c r="C950" s="49" t="s">
        <v>29</v>
      </c>
      <c r="D950" s="87">
        <v>2400</v>
      </c>
      <c r="E950" s="124">
        <v>1052.27</v>
      </c>
      <c r="F950" s="168">
        <f t="shared" si="29"/>
        <v>1347.73</v>
      </c>
      <c r="G950" s="165">
        <f t="shared" si="30"/>
        <v>0.43844583333333331</v>
      </c>
    </row>
    <row r="951" spans="1:13" s="6" customFormat="1" x14ac:dyDescent="0.2">
      <c r="A951" s="33"/>
      <c r="B951" s="5">
        <v>5522</v>
      </c>
      <c r="C951" s="49" t="s">
        <v>95</v>
      </c>
      <c r="D951" s="87">
        <v>200</v>
      </c>
      <c r="E951" s="124">
        <v>249.6</v>
      </c>
      <c r="F951" s="168">
        <f t="shared" si="29"/>
        <v>-49.599999999999994</v>
      </c>
      <c r="G951" s="165">
        <f t="shared" si="30"/>
        <v>1.248</v>
      </c>
    </row>
    <row r="952" spans="1:13" s="6" customFormat="1" x14ac:dyDescent="0.2">
      <c r="A952" s="33"/>
      <c r="B952" s="5">
        <v>5525</v>
      </c>
      <c r="C952" s="49" t="s">
        <v>46</v>
      </c>
      <c r="D952" s="87">
        <v>1300</v>
      </c>
      <c r="E952" s="124">
        <v>1140.42</v>
      </c>
      <c r="F952" s="168">
        <f t="shared" si="29"/>
        <v>159.57999999999993</v>
      </c>
      <c r="G952" s="165">
        <f t="shared" si="30"/>
        <v>0.8772461538461539</v>
      </c>
    </row>
    <row r="953" spans="1:13" s="6" customFormat="1" x14ac:dyDescent="0.2">
      <c r="A953" s="33"/>
      <c r="B953" s="5">
        <v>5532</v>
      </c>
      <c r="C953" s="49" t="s">
        <v>93</v>
      </c>
      <c r="D953" s="87">
        <v>100</v>
      </c>
      <c r="E953" s="124">
        <v>124.22</v>
      </c>
      <c r="F953" s="168">
        <f t="shared" si="29"/>
        <v>-24.22</v>
      </c>
      <c r="G953" s="165">
        <f t="shared" si="30"/>
        <v>1.2422</v>
      </c>
    </row>
    <row r="954" spans="1:13" s="6" customFormat="1" x14ac:dyDescent="0.2">
      <c r="A954" s="33"/>
      <c r="B954" s="5">
        <v>5539</v>
      </c>
      <c r="C954" s="49" t="s">
        <v>257</v>
      </c>
      <c r="D954" s="87">
        <v>100</v>
      </c>
      <c r="E954" s="124">
        <v>13.2</v>
      </c>
      <c r="F954" s="168">
        <f t="shared" si="29"/>
        <v>86.8</v>
      </c>
      <c r="G954" s="165">
        <f t="shared" si="30"/>
        <v>0.13200000000000001</v>
      </c>
    </row>
    <row r="955" spans="1:13" s="6" customFormat="1" x14ac:dyDescent="0.2">
      <c r="A955" s="33"/>
      <c r="B955" s="5">
        <v>5540</v>
      </c>
      <c r="C955" s="49" t="s">
        <v>252</v>
      </c>
      <c r="D955" s="87">
        <v>2000</v>
      </c>
      <c r="E955" s="124">
        <v>1563.49</v>
      </c>
      <c r="F955" s="168">
        <f t="shared" si="29"/>
        <v>436.51</v>
      </c>
      <c r="G955" s="165">
        <f t="shared" si="30"/>
        <v>0.78174500000000002</v>
      </c>
    </row>
    <row r="956" spans="1:13" s="6" customFormat="1" x14ac:dyDescent="0.2">
      <c r="A956" s="33" t="s">
        <v>80</v>
      </c>
      <c r="B956" s="7" t="s">
        <v>446</v>
      </c>
      <c r="C956" s="50"/>
      <c r="D956" s="88">
        <f>SUM(D957+D965+D972+D985)</f>
        <v>705931</v>
      </c>
      <c r="E956" s="139">
        <f>SUM(E957+E965+E972+E985)</f>
        <v>697757.97</v>
      </c>
      <c r="F956" s="163">
        <f t="shared" si="29"/>
        <v>8173.0300000000279</v>
      </c>
      <c r="G956" s="179">
        <f t="shared" si="30"/>
        <v>0.98842233872715601</v>
      </c>
    </row>
    <row r="957" spans="1:13" s="6" customFormat="1" x14ac:dyDescent="0.2">
      <c r="A957" s="33" t="s">
        <v>80</v>
      </c>
      <c r="B957" s="7" t="s">
        <v>426</v>
      </c>
      <c r="C957" s="72"/>
      <c r="D957" s="104">
        <f>SUM(D958+D963)</f>
        <v>48763</v>
      </c>
      <c r="E957" s="159">
        <f>SUM(E958+E963)</f>
        <v>45276.7</v>
      </c>
      <c r="F957" s="163">
        <f t="shared" si="29"/>
        <v>3486.3000000000029</v>
      </c>
      <c r="G957" s="179">
        <f t="shared" si="30"/>
        <v>0.92850521912105488</v>
      </c>
      <c r="M957" s="6" t="s">
        <v>424</v>
      </c>
    </row>
    <row r="958" spans="1:13" s="6" customFormat="1" x14ac:dyDescent="0.2">
      <c r="A958" s="33"/>
      <c r="B958" s="7">
        <v>50</v>
      </c>
      <c r="C958" s="50" t="s">
        <v>23</v>
      </c>
      <c r="D958" s="88">
        <f>SUM(D959+D962)</f>
        <v>47113</v>
      </c>
      <c r="E958" s="139">
        <f>SUM(E959+E962)</f>
        <v>43626.7</v>
      </c>
      <c r="F958" s="163">
        <f t="shared" si="29"/>
        <v>3486.3000000000029</v>
      </c>
      <c r="G958" s="179">
        <f t="shared" si="30"/>
        <v>0.92600131598497226</v>
      </c>
    </row>
    <row r="959" spans="1:13" s="6" customFormat="1" x14ac:dyDescent="0.2">
      <c r="A959" s="33"/>
      <c r="B959" s="5">
        <v>500</v>
      </c>
      <c r="C959" s="49" t="s">
        <v>228</v>
      </c>
      <c r="D959" s="87">
        <f>SUM(D960:D961)</f>
        <v>35159</v>
      </c>
      <c r="E959" s="149">
        <f>SUM(E960:E961)</f>
        <v>32791.769999999997</v>
      </c>
      <c r="F959" s="168">
        <f t="shared" si="29"/>
        <v>2367.2300000000032</v>
      </c>
      <c r="G959" s="165">
        <f t="shared" si="30"/>
        <v>0.93267072442333387</v>
      </c>
    </row>
    <row r="960" spans="1:13" s="6" customFormat="1" x14ac:dyDescent="0.2">
      <c r="A960" s="33"/>
      <c r="B960" s="5">
        <v>5002</v>
      </c>
      <c r="C960" s="49" t="s">
        <v>236</v>
      </c>
      <c r="D960" s="87">
        <v>35159</v>
      </c>
      <c r="E960" s="124">
        <v>32541.43</v>
      </c>
      <c r="F960" s="168">
        <f t="shared" si="29"/>
        <v>2617.5699999999997</v>
      </c>
      <c r="G960" s="165">
        <f t="shared" si="30"/>
        <v>0.92555049916095455</v>
      </c>
    </row>
    <row r="961" spans="1:8" s="6" customFormat="1" x14ac:dyDescent="0.2">
      <c r="A961" s="33"/>
      <c r="B961" s="5">
        <v>5005</v>
      </c>
      <c r="C961" s="49" t="s">
        <v>282</v>
      </c>
      <c r="D961" s="87">
        <v>0</v>
      </c>
      <c r="E961" s="124">
        <v>250.34</v>
      </c>
      <c r="F961" s="168">
        <f t="shared" si="29"/>
        <v>-250.34</v>
      </c>
      <c r="G961" s="165"/>
    </row>
    <row r="962" spans="1:8" s="6" customFormat="1" x14ac:dyDescent="0.2">
      <c r="A962" s="33"/>
      <c r="B962" s="5">
        <v>506</v>
      </c>
      <c r="C962" s="49" t="s">
        <v>229</v>
      </c>
      <c r="D962" s="87">
        <v>11954</v>
      </c>
      <c r="E962" s="124">
        <v>10834.93</v>
      </c>
      <c r="F962" s="168">
        <f t="shared" si="29"/>
        <v>1119.0699999999997</v>
      </c>
      <c r="G962" s="165">
        <f t="shared" si="30"/>
        <v>0.90638531035636605</v>
      </c>
    </row>
    <row r="963" spans="1:8" s="6" customFormat="1" x14ac:dyDescent="0.2">
      <c r="A963" s="33"/>
      <c r="B963" s="7">
        <v>55</v>
      </c>
      <c r="C963" s="50" t="s">
        <v>24</v>
      </c>
      <c r="D963" s="88">
        <f>SUM(D964)</f>
        <v>1650</v>
      </c>
      <c r="E963" s="139">
        <f>SUM(E964)</f>
        <v>1650</v>
      </c>
      <c r="F963" s="163">
        <f t="shared" si="29"/>
        <v>0</v>
      </c>
      <c r="G963" s="179">
        <f t="shared" si="30"/>
        <v>1</v>
      </c>
    </row>
    <row r="964" spans="1:8" s="6" customFormat="1" x14ac:dyDescent="0.2">
      <c r="A964" s="33"/>
      <c r="B964" s="5">
        <v>5524</v>
      </c>
      <c r="C964" s="49" t="s">
        <v>31</v>
      </c>
      <c r="D964" s="87">
        <v>1650</v>
      </c>
      <c r="E964" s="124">
        <v>1650</v>
      </c>
      <c r="F964" s="168">
        <f t="shared" si="29"/>
        <v>0</v>
      </c>
      <c r="G964" s="165">
        <f t="shared" si="30"/>
        <v>1</v>
      </c>
      <c r="H964" s="185"/>
    </row>
    <row r="965" spans="1:8" s="6" customFormat="1" x14ac:dyDescent="0.2">
      <c r="A965" s="33" t="s">
        <v>80</v>
      </c>
      <c r="B965" s="7" t="s">
        <v>425</v>
      </c>
      <c r="C965" s="72"/>
      <c r="D965" s="104">
        <f>SUM(D966+D970)</f>
        <v>110256</v>
      </c>
      <c r="E965" s="159">
        <f>SUM(E966+E970)</f>
        <v>109102.54999999999</v>
      </c>
      <c r="F965" s="163">
        <f t="shared" si="29"/>
        <v>1153.4500000000116</v>
      </c>
      <c r="G965" s="179">
        <f t="shared" si="30"/>
        <v>0.98953843781744288</v>
      </c>
    </row>
    <row r="966" spans="1:8" s="6" customFormat="1" x14ac:dyDescent="0.2">
      <c r="A966" s="33"/>
      <c r="B966" s="7">
        <v>50</v>
      </c>
      <c r="C966" s="50" t="s">
        <v>23</v>
      </c>
      <c r="D966" s="88">
        <f>SUM(D967+D969)</f>
        <v>104215</v>
      </c>
      <c r="E966" s="139">
        <f>SUM(E967+E969)</f>
        <v>103861.70999999999</v>
      </c>
      <c r="F966" s="163">
        <f t="shared" si="29"/>
        <v>353.29000000000815</v>
      </c>
      <c r="G966" s="179">
        <f t="shared" si="30"/>
        <v>0.9966099889651201</v>
      </c>
    </row>
    <row r="967" spans="1:8" s="6" customFormat="1" x14ac:dyDescent="0.2">
      <c r="A967" s="33"/>
      <c r="B967" s="5">
        <v>500</v>
      </c>
      <c r="C967" s="49" t="s">
        <v>228</v>
      </c>
      <c r="D967" s="87">
        <f>SUM(D968)</f>
        <v>77772</v>
      </c>
      <c r="E967" s="149">
        <f>SUM(E968)</f>
        <v>77821.289999999994</v>
      </c>
      <c r="F967" s="168">
        <f t="shared" si="29"/>
        <v>-49.289999999993597</v>
      </c>
      <c r="G967" s="165">
        <f t="shared" si="30"/>
        <v>1.0006337756519055</v>
      </c>
    </row>
    <row r="968" spans="1:8" s="6" customFormat="1" x14ac:dyDescent="0.2">
      <c r="A968" s="33"/>
      <c r="B968" s="5">
        <v>5002</v>
      </c>
      <c r="C968" s="49" t="s">
        <v>236</v>
      </c>
      <c r="D968" s="87">
        <v>77772</v>
      </c>
      <c r="E968" s="124">
        <v>77821.289999999994</v>
      </c>
      <c r="F968" s="168">
        <f t="shared" si="29"/>
        <v>-49.289999999993597</v>
      </c>
      <c r="G968" s="165">
        <f t="shared" si="30"/>
        <v>1.0006337756519055</v>
      </c>
    </row>
    <row r="969" spans="1:8" s="6" customFormat="1" x14ac:dyDescent="0.2">
      <c r="A969" s="33"/>
      <c r="B969" s="5">
        <v>506</v>
      </c>
      <c r="C969" s="49" t="s">
        <v>229</v>
      </c>
      <c r="D969" s="87">
        <v>26443</v>
      </c>
      <c r="E969" s="124">
        <v>26040.42</v>
      </c>
      <c r="F969" s="168">
        <f t="shared" si="29"/>
        <v>402.58000000000175</v>
      </c>
      <c r="G969" s="165">
        <f t="shared" si="30"/>
        <v>0.98477555496728808</v>
      </c>
    </row>
    <row r="970" spans="1:8" s="6" customFormat="1" x14ac:dyDescent="0.2">
      <c r="A970" s="33"/>
      <c r="B970" s="7">
        <v>55</v>
      </c>
      <c r="C970" s="50" t="s">
        <v>24</v>
      </c>
      <c r="D970" s="88">
        <f>SUM(D971)</f>
        <v>6041</v>
      </c>
      <c r="E970" s="139">
        <f>SUM(E971)</f>
        <v>5240.84</v>
      </c>
      <c r="F970" s="163">
        <f t="shared" ref="F970:F1048" si="31">SUM(D970-E970)</f>
        <v>800.15999999999985</v>
      </c>
      <c r="G970" s="179">
        <f t="shared" si="30"/>
        <v>0.86754510842575738</v>
      </c>
    </row>
    <row r="971" spans="1:8" s="6" customFormat="1" x14ac:dyDescent="0.2">
      <c r="A971" s="33"/>
      <c r="B971" s="5">
        <v>5524</v>
      </c>
      <c r="C971" s="49" t="s">
        <v>31</v>
      </c>
      <c r="D971" s="87">
        <v>6041</v>
      </c>
      <c r="E971" s="124">
        <v>5240.84</v>
      </c>
      <c r="F971" s="168">
        <f t="shared" si="31"/>
        <v>800.15999999999985</v>
      </c>
      <c r="G971" s="165">
        <f t="shared" si="30"/>
        <v>0.86754510842575738</v>
      </c>
      <c r="H971" s="185"/>
    </row>
    <row r="972" spans="1:8" s="6" customFormat="1" x14ac:dyDescent="0.2">
      <c r="A972" s="33" t="s">
        <v>80</v>
      </c>
      <c r="B972" s="9" t="s">
        <v>415</v>
      </c>
      <c r="C972" s="74"/>
      <c r="D972" s="91">
        <f>SUM(D973+D976+D982)</f>
        <v>12006</v>
      </c>
      <c r="E972" s="126">
        <f>SUM(E973+E976+E982)</f>
        <v>8472.7999999999993</v>
      </c>
      <c r="F972" s="163">
        <f t="shared" si="31"/>
        <v>3533.2000000000007</v>
      </c>
      <c r="G972" s="179">
        <f t="shared" si="30"/>
        <v>0.70571380976178566</v>
      </c>
    </row>
    <row r="973" spans="1:8" s="6" customFormat="1" x14ac:dyDescent="0.2">
      <c r="A973" s="33"/>
      <c r="B973" s="7">
        <v>50</v>
      </c>
      <c r="C973" s="50" t="s">
        <v>23</v>
      </c>
      <c r="D973" s="91">
        <f>SUM(D975)</f>
        <v>0</v>
      </c>
      <c r="E973" s="126">
        <f>SUM(E974+E975)</f>
        <v>500.45</v>
      </c>
      <c r="F973" s="163">
        <f t="shared" si="31"/>
        <v>-500.45</v>
      </c>
      <c r="G973" s="179"/>
    </row>
    <row r="974" spans="1:8" x14ac:dyDescent="0.2">
      <c r="A974" s="35"/>
      <c r="B974" s="5">
        <v>505</v>
      </c>
      <c r="C974" s="49" t="s">
        <v>94</v>
      </c>
      <c r="D974" s="92"/>
      <c r="E974" s="124">
        <v>297.26</v>
      </c>
      <c r="F974" s="168"/>
      <c r="G974" s="165"/>
    </row>
    <row r="975" spans="1:8" s="6" customFormat="1" x14ac:dyDescent="0.2">
      <c r="A975" s="33"/>
      <c r="B975" s="5">
        <v>506</v>
      </c>
      <c r="C975" s="49" t="s">
        <v>229</v>
      </c>
      <c r="D975" s="91">
        <v>0</v>
      </c>
      <c r="E975" s="124">
        <v>203.19</v>
      </c>
      <c r="F975" s="163"/>
      <c r="G975" s="179"/>
    </row>
    <row r="976" spans="1:8" s="6" customFormat="1" x14ac:dyDescent="0.2">
      <c r="A976" s="33"/>
      <c r="B976" s="7">
        <v>55</v>
      </c>
      <c r="C976" s="50" t="s">
        <v>24</v>
      </c>
      <c r="D976" s="91">
        <f>SUM(D977+D978+D980)</f>
        <v>11129</v>
      </c>
      <c r="E976" s="126">
        <f>SUM(E977+E978+E980)</f>
        <v>7095.65</v>
      </c>
      <c r="F976" s="163">
        <f t="shared" si="31"/>
        <v>4033.3500000000004</v>
      </c>
      <c r="G976" s="179">
        <f t="shared" si="30"/>
        <v>0.63758199299128404</v>
      </c>
    </row>
    <row r="977" spans="1:7" s="6" customFormat="1" x14ac:dyDescent="0.2">
      <c r="A977" s="33"/>
      <c r="B977" s="5">
        <v>5503</v>
      </c>
      <c r="C977" s="49" t="s">
        <v>26</v>
      </c>
      <c r="D977" s="87">
        <v>11022</v>
      </c>
      <c r="E977" s="124">
        <v>1827.23</v>
      </c>
      <c r="F977" s="168">
        <f t="shared" si="31"/>
        <v>9194.77</v>
      </c>
      <c r="G977" s="165">
        <f t="shared" si="30"/>
        <v>0.16578025766648521</v>
      </c>
    </row>
    <row r="978" spans="1:7" s="6" customFormat="1" x14ac:dyDescent="0.2">
      <c r="A978" s="33"/>
      <c r="B978" s="5">
        <v>5525</v>
      </c>
      <c r="C978" s="49" t="s">
        <v>46</v>
      </c>
      <c r="D978" s="87">
        <v>0</v>
      </c>
      <c r="E978" s="124">
        <v>5161.42</v>
      </c>
      <c r="F978" s="168">
        <f t="shared" si="31"/>
        <v>-5161.42</v>
      </c>
      <c r="G978" s="165"/>
    </row>
    <row r="979" spans="1:7" s="6" customFormat="1" ht="38.25" x14ac:dyDescent="0.2">
      <c r="A979" s="33"/>
      <c r="B979" s="160" t="s">
        <v>416</v>
      </c>
      <c r="C979" s="56" t="s">
        <v>417</v>
      </c>
      <c r="D979" s="92">
        <f>SUM(D977+D978)</f>
        <v>11022</v>
      </c>
      <c r="E979" s="124">
        <f>SUM(E973,E977:E978)</f>
        <v>7489.1</v>
      </c>
      <c r="F979" s="168">
        <f t="shared" si="31"/>
        <v>3532.8999999999996</v>
      </c>
      <c r="G979" s="165">
        <f t="shared" si="30"/>
        <v>0.67946833605516244</v>
      </c>
    </row>
    <row r="980" spans="1:7" s="6" customFormat="1" x14ac:dyDescent="0.2">
      <c r="A980" s="33"/>
      <c r="B980" s="5">
        <v>5525</v>
      </c>
      <c r="C980" s="49" t="s">
        <v>46</v>
      </c>
      <c r="D980" s="92">
        <f>SUM(D981)</f>
        <v>107</v>
      </c>
      <c r="E980" s="124">
        <f>SUM(E981)</f>
        <v>107</v>
      </c>
      <c r="F980" s="168">
        <f t="shared" si="31"/>
        <v>0</v>
      </c>
      <c r="G980" s="165">
        <f t="shared" si="30"/>
        <v>1</v>
      </c>
    </row>
    <row r="981" spans="1:7" s="6" customFormat="1" ht="38.25" x14ac:dyDescent="0.2">
      <c r="A981" s="33"/>
      <c r="B981" s="23" t="s">
        <v>504</v>
      </c>
      <c r="C981" s="56" t="s">
        <v>505</v>
      </c>
      <c r="D981" s="92">
        <v>107</v>
      </c>
      <c r="E981" s="124">
        <v>107</v>
      </c>
      <c r="F981" s="168">
        <f t="shared" si="31"/>
        <v>0</v>
      </c>
      <c r="G981" s="165">
        <f t="shared" si="30"/>
        <v>1</v>
      </c>
    </row>
    <row r="982" spans="1:7" s="6" customFormat="1" x14ac:dyDescent="0.2">
      <c r="A982" s="33"/>
      <c r="B982" s="7">
        <v>55</v>
      </c>
      <c r="C982" s="50" t="s">
        <v>24</v>
      </c>
      <c r="D982" s="91">
        <f>SUM(D983)</f>
        <v>877</v>
      </c>
      <c r="E982" s="126">
        <f>SUM(E983)</f>
        <v>876.7</v>
      </c>
      <c r="F982" s="163">
        <f t="shared" si="31"/>
        <v>0.29999999999995453</v>
      </c>
      <c r="G982" s="179">
        <f t="shared" si="30"/>
        <v>0.99965792474344362</v>
      </c>
    </row>
    <row r="983" spans="1:7" s="6" customFormat="1" x14ac:dyDescent="0.2">
      <c r="A983" s="33"/>
      <c r="B983" s="23">
        <v>5524</v>
      </c>
      <c r="C983" s="56" t="s">
        <v>31</v>
      </c>
      <c r="D983" s="92">
        <f>SUM(D984)</f>
        <v>877</v>
      </c>
      <c r="E983" s="124">
        <f>SUM(E984)</f>
        <v>876.7</v>
      </c>
      <c r="F983" s="168">
        <f t="shared" si="31"/>
        <v>0.29999999999995453</v>
      </c>
      <c r="G983" s="165">
        <f t="shared" si="30"/>
        <v>0.99965792474344362</v>
      </c>
    </row>
    <row r="984" spans="1:7" s="6" customFormat="1" ht="25.5" x14ac:dyDescent="0.2">
      <c r="A984" s="33"/>
      <c r="B984" s="23"/>
      <c r="C984" s="56" t="s">
        <v>585</v>
      </c>
      <c r="D984" s="92">
        <v>877</v>
      </c>
      <c r="E984" s="124">
        <v>876.7</v>
      </c>
      <c r="F984" s="168">
        <f t="shared" si="31"/>
        <v>0.29999999999995453</v>
      </c>
      <c r="G984" s="165">
        <f t="shared" si="30"/>
        <v>0.99965792474344362</v>
      </c>
    </row>
    <row r="985" spans="1:7" s="6" customFormat="1" x14ac:dyDescent="0.2">
      <c r="A985" s="33" t="s">
        <v>80</v>
      </c>
      <c r="B985" s="7" t="s">
        <v>427</v>
      </c>
      <c r="C985" s="72"/>
      <c r="D985" s="104">
        <f>SUM(D986)</f>
        <v>534906</v>
      </c>
      <c r="E985" s="159">
        <f>SUM(E986)</f>
        <v>534905.91999999993</v>
      </c>
      <c r="F985" s="163">
        <f t="shared" si="31"/>
        <v>8.0000000074505806E-2</v>
      </c>
      <c r="G985" s="179">
        <f t="shared" si="30"/>
        <v>0.99999985044101192</v>
      </c>
    </row>
    <row r="986" spans="1:7" s="6" customFormat="1" x14ac:dyDescent="0.2">
      <c r="A986" s="33"/>
      <c r="B986" s="7">
        <v>50</v>
      </c>
      <c r="C986" s="50" t="s">
        <v>23</v>
      </c>
      <c r="D986" s="88">
        <f>SUM(D987+D989)</f>
        <v>534906</v>
      </c>
      <c r="E986" s="139">
        <f>SUM(E987+E989)</f>
        <v>534905.91999999993</v>
      </c>
      <c r="F986" s="163">
        <f t="shared" si="31"/>
        <v>8.0000000074505806E-2</v>
      </c>
      <c r="G986" s="179">
        <f t="shared" si="30"/>
        <v>0.99999985044101192</v>
      </c>
    </row>
    <row r="987" spans="1:7" s="6" customFormat="1" x14ac:dyDescent="0.2">
      <c r="A987" s="33"/>
      <c r="B987" s="5">
        <v>500</v>
      </c>
      <c r="C987" s="49" t="s">
        <v>228</v>
      </c>
      <c r="D987" s="87">
        <f>SUM(D988)</f>
        <v>399378</v>
      </c>
      <c r="E987" s="149">
        <f>SUM(E988)</f>
        <v>399378.06</v>
      </c>
      <c r="F987" s="168">
        <f t="shared" si="31"/>
        <v>-5.9999999997671694E-2</v>
      </c>
      <c r="G987" s="165">
        <f t="shared" si="30"/>
        <v>1.0000001502336133</v>
      </c>
    </row>
    <row r="988" spans="1:7" s="6" customFormat="1" x14ac:dyDescent="0.2">
      <c r="A988" s="33"/>
      <c r="B988" s="5">
        <v>5002</v>
      </c>
      <c r="C988" s="49" t="s">
        <v>236</v>
      </c>
      <c r="D988" s="87">
        <v>399378</v>
      </c>
      <c r="E988" s="124">
        <v>399378.06</v>
      </c>
      <c r="F988" s="168">
        <f t="shared" si="31"/>
        <v>-5.9999999997671694E-2</v>
      </c>
      <c r="G988" s="165">
        <f t="shared" si="30"/>
        <v>1.0000001502336133</v>
      </c>
    </row>
    <row r="989" spans="1:7" s="6" customFormat="1" x14ac:dyDescent="0.2">
      <c r="A989" s="33"/>
      <c r="B989" s="5">
        <v>506</v>
      </c>
      <c r="C989" s="49" t="s">
        <v>229</v>
      </c>
      <c r="D989" s="87">
        <v>135528</v>
      </c>
      <c r="E989" s="124">
        <v>135527.85999999999</v>
      </c>
      <c r="F989" s="168">
        <f t="shared" si="31"/>
        <v>0.14000000001396984</v>
      </c>
      <c r="G989" s="165">
        <f t="shared" si="30"/>
        <v>0.9999989670031284</v>
      </c>
    </row>
    <row r="990" spans="1:7" s="6" customFormat="1" x14ac:dyDescent="0.2">
      <c r="A990" s="33" t="s">
        <v>345</v>
      </c>
      <c r="B990" s="7" t="s">
        <v>447</v>
      </c>
      <c r="C990" s="50"/>
      <c r="D990" s="88">
        <f>SUM(D991)</f>
        <v>147343</v>
      </c>
      <c r="E990" s="139">
        <f>SUM(E991)</f>
        <v>147637.79999999999</v>
      </c>
      <c r="F990" s="163">
        <f t="shared" si="31"/>
        <v>-294.79999999998836</v>
      </c>
      <c r="G990" s="179">
        <f t="shared" si="30"/>
        <v>1.0020007737048926</v>
      </c>
    </row>
    <row r="991" spans="1:7" s="6" customFormat="1" x14ac:dyDescent="0.2">
      <c r="A991" s="33" t="s">
        <v>345</v>
      </c>
      <c r="B991" s="7" t="s">
        <v>427</v>
      </c>
      <c r="C991" s="72"/>
      <c r="D991" s="104">
        <f>SUM(D992)</f>
        <v>147343</v>
      </c>
      <c r="E991" s="159">
        <f>SUM(E992)</f>
        <v>147637.79999999999</v>
      </c>
      <c r="F991" s="163">
        <f t="shared" si="31"/>
        <v>-294.79999999998836</v>
      </c>
      <c r="G991" s="179">
        <f t="shared" si="30"/>
        <v>1.0020007737048926</v>
      </c>
    </row>
    <row r="992" spans="1:7" s="6" customFormat="1" x14ac:dyDescent="0.2">
      <c r="A992" s="33"/>
      <c r="B992" s="7">
        <v>50</v>
      </c>
      <c r="C992" s="50" t="s">
        <v>23</v>
      </c>
      <c r="D992" s="88">
        <f>SUM(D993+D995)</f>
        <v>147343</v>
      </c>
      <c r="E992" s="139">
        <f>SUM(E993+E995)</f>
        <v>147637.79999999999</v>
      </c>
      <c r="F992" s="163">
        <f t="shared" si="31"/>
        <v>-294.79999999998836</v>
      </c>
      <c r="G992" s="179">
        <f t="shared" si="30"/>
        <v>1.0020007737048926</v>
      </c>
    </row>
    <row r="993" spans="1:7" s="6" customFormat="1" x14ac:dyDescent="0.2">
      <c r="A993" s="33"/>
      <c r="B993" s="5">
        <v>500</v>
      </c>
      <c r="C993" s="49" t="s">
        <v>228</v>
      </c>
      <c r="D993" s="87">
        <f>SUM(D994)</f>
        <v>109958</v>
      </c>
      <c r="E993" s="149">
        <f>SUM(E994)</f>
        <v>109894.71</v>
      </c>
      <c r="F993" s="168">
        <f t="shared" si="31"/>
        <v>63.289999999993597</v>
      </c>
      <c r="G993" s="165">
        <f t="shared" si="30"/>
        <v>0.99942441659542736</v>
      </c>
    </row>
    <row r="994" spans="1:7" s="6" customFormat="1" x14ac:dyDescent="0.2">
      <c r="A994" s="33"/>
      <c r="B994" s="5">
        <v>5002</v>
      </c>
      <c r="C994" s="49" t="s">
        <v>236</v>
      </c>
      <c r="D994" s="87">
        <v>109958</v>
      </c>
      <c r="E994" s="124">
        <v>109894.71</v>
      </c>
      <c r="F994" s="168">
        <f t="shared" si="31"/>
        <v>63.289999999993597</v>
      </c>
      <c r="G994" s="165">
        <f t="shared" si="30"/>
        <v>0.99942441659542736</v>
      </c>
    </row>
    <row r="995" spans="1:7" s="6" customFormat="1" x14ac:dyDescent="0.2">
      <c r="A995" s="33"/>
      <c r="B995" s="5">
        <v>506</v>
      </c>
      <c r="C995" s="49" t="s">
        <v>229</v>
      </c>
      <c r="D995" s="87">
        <v>37385</v>
      </c>
      <c r="E995" s="124">
        <v>37743.089999999997</v>
      </c>
      <c r="F995" s="168">
        <f t="shared" si="31"/>
        <v>-358.08999999999651</v>
      </c>
      <c r="G995" s="165">
        <f t="shared" si="30"/>
        <v>1.0095784405510231</v>
      </c>
    </row>
    <row r="996" spans="1:7" s="6" customFormat="1" x14ac:dyDescent="0.2">
      <c r="A996" s="33" t="s">
        <v>66</v>
      </c>
      <c r="B996" s="7" t="s">
        <v>448</v>
      </c>
      <c r="C996" s="50"/>
      <c r="D996" s="88">
        <f>SUM(D997+D1026+D1036)</f>
        <v>699185</v>
      </c>
      <c r="E996" s="139">
        <f>SUM(E997+E1026+E1036)</f>
        <v>692966.47</v>
      </c>
      <c r="F996" s="163">
        <f t="shared" si="31"/>
        <v>6218.5300000000279</v>
      </c>
      <c r="G996" s="179">
        <f>SUM(E996/D996)</f>
        <v>0.99110603059276148</v>
      </c>
    </row>
    <row r="997" spans="1:7" s="6" customFormat="1" x14ac:dyDescent="0.2">
      <c r="A997" s="33" t="s">
        <v>66</v>
      </c>
      <c r="B997" s="9" t="s">
        <v>427</v>
      </c>
      <c r="C997" s="74"/>
      <c r="D997" s="88">
        <f>SUM(D998+D1004+D1019+D1022)</f>
        <v>590676</v>
      </c>
      <c r="E997" s="139">
        <f>SUM(E998+E1004+E1019+E1022)</f>
        <v>586408.30999999994</v>
      </c>
      <c r="F997" s="163">
        <f t="shared" si="31"/>
        <v>4267.6900000000605</v>
      </c>
      <c r="G997" s="179">
        <f>SUM(E997/D997)</f>
        <v>0.9927749053626691</v>
      </c>
    </row>
    <row r="998" spans="1:7" s="6" customFormat="1" x14ac:dyDescent="0.2">
      <c r="A998" s="33"/>
      <c r="B998" s="7">
        <v>50</v>
      </c>
      <c r="C998" s="50" t="s">
        <v>23</v>
      </c>
      <c r="D998" s="88">
        <f>SUM(D999+D1002+D1003)</f>
        <v>303186</v>
      </c>
      <c r="E998" s="139">
        <f>SUM(E999+E1002+E1003)</f>
        <v>303185.81</v>
      </c>
      <c r="F998" s="163">
        <f t="shared" si="31"/>
        <v>0.19000000000232831</v>
      </c>
      <c r="G998" s="179">
        <f t="shared" si="30"/>
        <v>0.99999937332198718</v>
      </c>
    </row>
    <row r="999" spans="1:7" s="6" customFormat="1" x14ac:dyDescent="0.2">
      <c r="A999" s="33"/>
      <c r="B999" s="5">
        <v>500</v>
      </c>
      <c r="C999" s="49" t="s">
        <v>228</v>
      </c>
      <c r="D999" s="87">
        <f>SUM(D1000:D1001)</f>
        <v>226162</v>
      </c>
      <c r="E999" s="149">
        <f>SUM(E1000:E1001)</f>
        <v>226161.62</v>
      </c>
      <c r="F999" s="168">
        <f t="shared" si="31"/>
        <v>0.38000000000465661</v>
      </c>
      <c r="G999" s="165">
        <f t="shared" si="30"/>
        <v>0.9999983197884702</v>
      </c>
    </row>
    <row r="1000" spans="1:7" s="6" customFormat="1" x14ac:dyDescent="0.2">
      <c r="A1000" s="33"/>
      <c r="B1000" s="5">
        <v>5002</v>
      </c>
      <c r="C1000" s="49" t="s">
        <v>236</v>
      </c>
      <c r="D1000" s="87">
        <v>224947</v>
      </c>
      <c r="E1000" s="124">
        <v>224946.77</v>
      </c>
      <c r="F1000" s="168">
        <f t="shared" si="31"/>
        <v>0.23000000001047738</v>
      </c>
      <c r="G1000" s="165">
        <f t="shared" si="30"/>
        <v>0.9999989775369309</v>
      </c>
    </row>
    <row r="1001" spans="1:7" s="6" customFormat="1" x14ac:dyDescent="0.2">
      <c r="A1001" s="33"/>
      <c r="B1001" s="5">
        <v>5005</v>
      </c>
      <c r="C1001" s="49" t="s">
        <v>282</v>
      </c>
      <c r="D1001" s="87">
        <v>1215</v>
      </c>
      <c r="E1001" s="124">
        <v>1214.8499999999999</v>
      </c>
      <c r="F1001" s="168">
        <f t="shared" si="31"/>
        <v>0.15000000000009095</v>
      </c>
      <c r="G1001" s="165">
        <f t="shared" si="30"/>
        <v>0.99987654320987651</v>
      </c>
    </row>
    <row r="1002" spans="1:7" s="6" customFormat="1" x14ac:dyDescent="0.2">
      <c r="A1002" s="33"/>
      <c r="B1002" s="5">
        <v>505</v>
      </c>
      <c r="C1002" s="49" t="s">
        <v>94</v>
      </c>
      <c r="D1002" s="87">
        <v>380</v>
      </c>
      <c r="E1002" s="124">
        <v>380.41</v>
      </c>
      <c r="F1002" s="168">
        <f t="shared" si="31"/>
        <v>-0.41000000000002501</v>
      </c>
      <c r="G1002" s="165">
        <f t="shared" si="30"/>
        <v>1.0010789473684212</v>
      </c>
    </row>
    <row r="1003" spans="1:7" s="6" customFormat="1" x14ac:dyDescent="0.2">
      <c r="A1003" s="33"/>
      <c r="B1003" s="5">
        <v>506</v>
      </c>
      <c r="C1003" s="49" t="s">
        <v>229</v>
      </c>
      <c r="D1003" s="87">
        <v>76644</v>
      </c>
      <c r="E1003" s="124">
        <v>76643.78</v>
      </c>
      <c r="F1003" s="168">
        <f t="shared" si="31"/>
        <v>0.22000000000116415</v>
      </c>
      <c r="G1003" s="165">
        <f t="shared" si="30"/>
        <v>0.99999712958613851</v>
      </c>
    </row>
    <row r="1004" spans="1:7" s="6" customFormat="1" x14ac:dyDescent="0.2">
      <c r="A1004" s="33"/>
      <c r="B1004" s="7">
        <v>55</v>
      </c>
      <c r="C1004" s="50" t="s">
        <v>24</v>
      </c>
      <c r="D1004" s="88">
        <f>SUM(D1005:D1018)</f>
        <v>247952</v>
      </c>
      <c r="E1004" s="139">
        <f>SUM(E1005:E1018)</f>
        <v>243865.79</v>
      </c>
      <c r="F1004" s="163">
        <f t="shared" si="31"/>
        <v>4086.2099999999919</v>
      </c>
      <c r="G1004" s="179">
        <f t="shared" si="30"/>
        <v>0.98352015712718599</v>
      </c>
    </row>
    <row r="1005" spans="1:7" s="6" customFormat="1" x14ac:dyDescent="0.2">
      <c r="A1005" s="33"/>
      <c r="B1005" s="5">
        <v>5500</v>
      </c>
      <c r="C1005" s="49" t="s">
        <v>25</v>
      </c>
      <c r="D1005" s="87">
        <v>7230</v>
      </c>
      <c r="E1005" s="124">
        <v>7194.22</v>
      </c>
      <c r="F1005" s="168">
        <f t="shared" si="31"/>
        <v>35.779999999999745</v>
      </c>
      <c r="G1005" s="165">
        <f t="shared" si="30"/>
        <v>0.99505117565698487</v>
      </c>
    </row>
    <row r="1006" spans="1:7" s="6" customFormat="1" x14ac:dyDescent="0.2">
      <c r="A1006" s="33"/>
      <c r="B1006" s="5">
        <v>5503</v>
      </c>
      <c r="C1006" s="49" t="s">
        <v>26</v>
      </c>
      <c r="D1006" s="87">
        <v>0</v>
      </c>
      <c r="E1006" s="124">
        <v>632.01</v>
      </c>
      <c r="F1006" s="168">
        <f t="shared" si="31"/>
        <v>-632.01</v>
      </c>
      <c r="G1006" s="165"/>
    </row>
    <row r="1007" spans="1:7" s="6" customFormat="1" x14ac:dyDescent="0.2">
      <c r="A1007" s="33"/>
      <c r="B1007" s="5">
        <v>5504</v>
      </c>
      <c r="C1007" s="49" t="s">
        <v>27</v>
      </c>
      <c r="D1007" s="87">
        <v>452</v>
      </c>
      <c r="E1007" s="124">
        <v>513.94000000000005</v>
      </c>
      <c r="F1007" s="168">
        <f t="shared" si="31"/>
        <v>-61.940000000000055</v>
      </c>
      <c r="G1007" s="165">
        <f t="shared" si="30"/>
        <v>1.1370353982300887</v>
      </c>
    </row>
    <row r="1008" spans="1:7" s="6" customFormat="1" x14ac:dyDescent="0.2">
      <c r="A1008" s="33"/>
      <c r="B1008" s="5">
        <v>5505</v>
      </c>
      <c r="C1008" s="49" t="s">
        <v>339</v>
      </c>
      <c r="D1008" s="116">
        <v>6851</v>
      </c>
      <c r="E1008" s="124">
        <v>6829.68</v>
      </c>
      <c r="F1008" s="168">
        <f t="shared" si="31"/>
        <v>21.319999999999709</v>
      </c>
      <c r="G1008" s="165">
        <f t="shared" si="30"/>
        <v>0.99688804554079702</v>
      </c>
    </row>
    <row r="1009" spans="1:7" s="6" customFormat="1" x14ac:dyDescent="0.2">
      <c r="A1009" s="33"/>
      <c r="B1009" s="5">
        <v>5511</v>
      </c>
      <c r="C1009" s="49" t="s">
        <v>230</v>
      </c>
      <c r="D1009" s="87">
        <v>158540</v>
      </c>
      <c r="E1009" s="124">
        <v>153812.64000000001</v>
      </c>
      <c r="F1009" s="168">
        <f t="shared" si="31"/>
        <v>4727.359999999986</v>
      </c>
      <c r="G1009" s="165">
        <f t="shared" si="30"/>
        <v>0.97018190992809394</v>
      </c>
    </row>
    <row r="1010" spans="1:7" s="6" customFormat="1" x14ac:dyDescent="0.2">
      <c r="A1010" s="33"/>
      <c r="B1010" s="5">
        <v>5513</v>
      </c>
      <c r="C1010" s="49" t="s">
        <v>28</v>
      </c>
      <c r="D1010" s="87">
        <v>11163</v>
      </c>
      <c r="E1010" s="124">
        <v>10765.17</v>
      </c>
      <c r="F1010" s="168">
        <f t="shared" si="31"/>
        <v>397.82999999999993</v>
      </c>
      <c r="G1010" s="165">
        <f t="shared" si="30"/>
        <v>0.96436173071754905</v>
      </c>
    </row>
    <row r="1011" spans="1:7" s="6" customFormat="1" x14ac:dyDescent="0.2">
      <c r="A1011" s="33"/>
      <c r="B1011" s="5">
        <v>5514</v>
      </c>
      <c r="C1011" s="49" t="s">
        <v>231</v>
      </c>
      <c r="D1011" s="87">
        <v>12476</v>
      </c>
      <c r="E1011" s="124">
        <v>12475.62</v>
      </c>
      <c r="F1011" s="168">
        <f t="shared" si="31"/>
        <v>0.37999999999919964</v>
      </c>
      <c r="G1011" s="165">
        <f t="shared" si="30"/>
        <v>0.99996954151971795</v>
      </c>
    </row>
    <row r="1012" spans="1:7" s="6" customFormat="1" x14ac:dyDescent="0.2">
      <c r="A1012" s="33"/>
      <c r="B1012" s="5">
        <v>5515</v>
      </c>
      <c r="C1012" s="49" t="s">
        <v>29</v>
      </c>
      <c r="D1012" s="87">
        <v>5255</v>
      </c>
      <c r="E1012" s="124">
        <v>5363.78</v>
      </c>
      <c r="F1012" s="168">
        <f t="shared" si="31"/>
        <v>-108.77999999999975</v>
      </c>
      <c r="G1012" s="165">
        <f t="shared" si="30"/>
        <v>1.0207002854424356</v>
      </c>
    </row>
    <row r="1013" spans="1:7" s="6" customFormat="1" x14ac:dyDescent="0.2">
      <c r="A1013" s="33"/>
      <c r="B1013" s="5">
        <v>5522</v>
      </c>
      <c r="C1013" s="49" t="s">
        <v>95</v>
      </c>
      <c r="D1013" s="87">
        <v>200</v>
      </c>
      <c r="E1013" s="124">
        <v>135</v>
      </c>
      <c r="F1013" s="168">
        <f t="shared" si="31"/>
        <v>65</v>
      </c>
      <c r="G1013" s="165">
        <f t="shared" si="30"/>
        <v>0.67500000000000004</v>
      </c>
    </row>
    <row r="1014" spans="1:7" s="6" customFormat="1" x14ac:dyDescent="0.2">
      <c r="A1014" s="33"/>
      <c r="B1014" s="5">
        <v>5524</v>
      </c>
      <c r="C1014" s="49" t="s">
        <v>31</v>
      </c>
      <c r="D1014" s="87">
        <v>41066</v>
      </c>
      <c r="E1014" s="124">
        <v>41066</v>
      </c>
      <c r="F1014" s="168">
        <f t="shared" si="31"/>
        <v>0</v>
      </c>
      <c r="G1014" s="165">
        <f t="shared" si="30"/>
        <v>1</v>
      </c>
    </row>
    <row r="1015" spans="1:7" s="6" customFormat="1" x14ac:dyDescent="0.2">
      <c r="A1015" s="33"/>
      <c r="B1015" s="5">
        <v>5525</v>
      </c>
      <c r="C1015" s="49" t="s">
        <v>46</v>
      </c>
      <c r="D1015" s="87">
        <v>3089</v>
      </c>
      <c r="E1015" s="124">
        <v>3828.93</v>
      </c>
      <c r="F1015" s="168">
        <f t="shared" si="31"/>
        <v>-739.92999999999984</v>
      </c>
      <c r="G1015" s="165">
        <f t="shared" si="30"/>
        <v>1.2395370670119779</v>
      </c>
    </row>
    <row r="1016" spans="1:7" s="6" customFormat="1" x14ac:dyDescent="0.2">
      <c r="A1016" s="33"/>
      <c r="B1016" s="5">
        <v>5532</v>
      </c>
      <c r="C1016" s="49" t="s">
        <v>93</v>
      </c>
      <c r="D1016" s="87">
        <v>770</v>
      </c>
      <c r="E1016" s="124">
        <v>0</v>
      </c>
      <c r="F1016" s="168">
        <f t="shared" si="31"/>
        <v>770</v>
      </c>
      <c r="G1016" s="165">
        <f t="shared" si="30"/>
        <v>0</v>
      </c>
    </row>
    <row r="1017" spans="1:7" s="6" customFormat="1" x14ac:dyDescent="0.2">
      <c r="A1017" s="33"/>
      <c r="B1017" s="5">
        <v>5539</v>
      </c>
      <c r="C1017" s="49" t="s">
        <v>257</v>
      </c>
      <c r="D1017" s="87">
        <v>500</v>
      </c>
      <c r="E1017" s="124">
        <v>889.18</v>
      </c>
      <c r="F1017" s="168">
        <f t="shared" si="31"/>
        <v>-389.17999999999995</v>
      </c>
      <c r="G1017" s="165">
        <f t="shared" si="30"/>
        <v>1.7783599999999999</v>
      </c>
    </row>
    <row r="1018" spans="1:7" s="6" customFormat="1" x14ac:dyDescent="0.2">
      <c r="A1018" s="33"/>
      <c r="B1018" s="5">
        <v>5540</v>
      </c>
      <c r="C1018" s="49" t="s">
        <v>252</v>
      </c>
      <c r="D1018" s="87">
        <v>360</v>
      </c>
      <c r="E1018" s="124">
        <v>359.62</v>
      </c>
      <c r="F1018" s="168">
        <f t="shared" si="31"/>
        <v>0.37999999999999545</v>
      </c>
      <c r="G1018" s="165">
        <f t="shared" si="30"/>
        <v>0.99894444444444441</v>
      </c>
    </row>
    <row r="1019" spans="1:7" s="6" customFormat="1" x14ac:dyDescent="0.2">
      <c r="A1019" s="33"/>
      <c r="B1019" s="22">
        <v>60</v>
      </c>
      <c r="C1019" s="51" t="s">
        <v>90</v>
      </c>
      <c r="D1019" s="88">
        <f>SUM(D1020:D1021)</f>
        <v>320</v>
      </c>
      <c r="E1019" s="139">
        <f>SUM(E1020:E1021)</f>
        <v>139.22</v>
      </c>
      <c r="F1019" s="163">
        <f t="shared" si="31"/>
        <v>180.78</v>
      </c>
      <c r="G1019" s="179">
        <f t="shared" ref="G1019:G1104" si="32">SUM(E1019/D1019)</f>
        <v>0.43506250000000002</v>
      </c>
    </row>
    <row r="1020" spans="1:7" x14ac:dyDescent="0.2">
      <c r="A1020" s="35"/>
      <c r="B1020" s="20">
        <v>601</v>
      </c>
      <c r="C1020" s="54" t="s">
        <v>233</v>
      </c>
      <c r="D1020" s="87">
        <v>320</v>
      </c>
      <c r="E1020" s="124">
        <v>131.37</v>
      </c>
      <c r="F1020" s="168">
        <f t="shared" si="31"/>
        <v>188.63</v>
      </c>
      <c r="G1020" s="165">
        <f t="shared" si="32"/>
        <v>0.41053125000000001</v>
      </c>
    </row>
    <row r="1021" spans="1:7" x14ac:dyDescent="0.2">
      <c r="A1021" s="35"/>
      <c r="B1021" s="20">
        <v>608</v>
      </c>
      <c r="C1021" s="54" t="s">
        <v>154</v>
      </c>
      <c r="D1021" s="87">
        <v>0</v>
      </c>
      <c r="E1021" s="124">
        <v>7.85</v>
      </c>
      <c r="F1021" s="168">
        <f t="shared" si="31"/>
        <v>-7.85</v>
      </c>
      <c r="G1021" s="165"/>
    </row>
    <row r="1022" spans="1:7" x14ac:dyDescent="0.2">
      <c r="A1022" s="35"/>
      <c r="B1022" s="7">
        <v>15</v>
      </c>
      <c r="C1022" s="50" t="s">
        <v>283</v>
      </c>
      <c r="D1022" s="88">
        <f>SUM(D1023)</f>
        <v>39218</v>
      </c>
      <c r="E1022" s="139">
        <f>SUM(E1023)</f>
        <v>39217.490000000005</v>
      </c>
      <c r="F1022" s="163">
        <f t="shared" si="31"/>
        <v>0.50999999999476131</v>
      </c>
      <c r="G1022" s="179">
        <f t="shared" si="32"/>
        <v>0.99998699576724992</v>
      </c>
    </row>
    <row r="1023" spans="1:7" x14ac:dyDescent="0.2">
      <c r="A1023" s="35"/>
      <c r="B1023" s="5">
        <v>1551</v>
      </c>
      <c r="C1023" s="49" t="s">
        <v>255</v>
      </c>
      <c r="D1023" s="87">
        <f>SUM(D1024:D1025)</f>
        <v>39218</v>
      </c>
      <c r="E1023" s="149">
        <f>SUM(E1024:E1025)</f>
        <v>39217.490000000005</v>
      </c>
      <c r="F1023" s="168">
        <f t="shared" si="31"/>
        <v>0.50999999999476131</v>
      </c>
      <c r="G1023" s="165">
        <f t="shared" si="32"/>
        <v>0.99998699576724992</v>
      </c>
    </row>
    <row r="1024" spans="1:7" ht="25.5" x14ac:dyDescent="0.2">
      <c r="A1024" s="35"/>
      <c r="B1024" s="5"/>
      <c r="C1024" s="65" t="s">
        <v>347</v>
      </c>
      <c r="D1024" s="87">
        <v>28705</v>
      </c>
      <c r="E1024" s="124">
        <v>28704.9</v>
      </c>
      <c r="F1024" s="168">
        <f t="shared" si="31"/>
        <v>9.9999999998544808E-2</v>
      </c>
      <c r="G1024" s="165">
        <f t="shared" si="32"/>
        <v>0.99999651628636133</v>
      </c>
    </row>
    <row r="1025" spans="1:8" ht="25.5" x14ac:dyDescent="0.2">
      <c r="A1025" s="35"/>
      <c r="B1025" s="5"/>
      <c r="C1025" s="65" t="s">
        <v>423</v>
      </c>
      <c r="D1025" s="87">
        <v>10513</v>
      </c>
      <c r="E1025" s="124">
        <v>10512.59</v>
      </c>
      <c r="F1025" s="168">
        <f t="shared" si="31"/>
        <v>0.40999999999985448</v>
      </c>
      <c r="G1025" s="165">
        <f t="shared" si="32"/>
        <v>0.99996100066584226</v>
      </c>
    </row>
    <row r="1026" spans="1:8" x14ac:dyDescent="0.2">
      <c r="A1026" s="33" t="s">
        <v>66</v>
      </c>
      <c r="B1026" s="9" t="s">
        <v>418</v>
      </c>
      <c r="C1026" s="74"/>
      <c r="D1026" s="91">
        <f>SUM(D1027)</f>
        <v>10971</v>
      </c>
      <c r="E1026" s="126">
        <f>SUM(E1027)</f>
        <v>9023.24</v>
      </c>
      <c r="F1026" s="163">
        <f t="shared" si="31"/>
        <v>1947.7600000000002</v>
      </c>
      <c r="G1026" s="179">
        <f t="shared" si="32"/>
        <v>0.82246285662200347</v>
      </c>
      <c r="H1026" s="185"/>
    </row>
    <row r="1027" spans="1:8" x14ac:dyDescent="0.2">
      <c r="A1027" s="35"/>
      <c r="B1027" s="7">
        <v>55</v>
      </c>
      <c r="C1027" s="50" t="s">
        <v>24</v>
      </c>
      <c r="D1027" s="91">
        <f>SUM(D1028+D1030)</f>
        <v>10971</v>
      </c>
      <c r="E1027" s="126">
        <f>SUM(E1028+E1030)</f>
        <v>9023.24</v>
      </c>
      <c r="F1027" s="163">
        <f t="shared" si="31"/>
        <v>1947.7600000000002</v>
      </c>
      <c r="G1027" s="179">
        <f t="shared" si="32"/>
        <v>0.82246285662200347</v>
      </c>
    </row>
    <row r="1028" spans="1:8" x14ac:dyDescent="0.2">
      <c r="A1028" s="35"/>
      <c r="B1028" s="5">
        <v>5514</v>
      </c>
      <c r="C1028" s="49" t="s">
        <v>231</v>
      </c>
      <c r="D1028" s="92">
        <f>SUM(D1029)</f>
        <v>6000</v>
      </c>
      <c r="E1028" s="124">
        <f>SUM(E1029)</f>
        <v>6000</v>
      </c>
      <c r="F1028" s="168">
        <f t="shared" si="31"/>
        <v>0</v>
      </c>
      <c r="G1028" s="165">
        <f t="shared" si="32"/>
        <v>1</v>
      </c>
    </row>
    <row r="1029" spans="1:8" ht="25.5" x14ac:dyDescent="0.2">
      <c r="A1029" s="35"/>
      <c r="B1029" s="7"/>
      <c r="C1029" s="54" t="s">
        <v>506</v>
      </c>
      <c r="D1029" s="92">
        <v>6000</v>
      </c>
      <c r="E1029" s="124">
        <v>6000</v>
      </c>
      <c r="F1029" s="168">
        <f t="shared" si="31"/>
        <v>0</v>
      </c>
      <c r="G1029" s="165">
        <f t="shared" si="32"/>
        <v>1</v>
      </c>
    </row>
    <row r="1030" spans="1:8" x14ac:dyDescent="0.2">
      <c r="A1030" s="35"/>
      <c r="B1030" s="19">
        <v>5525</v>
      </c>
      <c r="C1030" s="54" t="s">
        <v>46</v>
      </c>
      <c r="D1030" s="92">
        <f>SUM(D1031:D1035)</f>
        <v>4971</v>
      </c>
      <c r="E1030" s="124">
        <f>SUM(E1031:E1035)</f>
        <v>3023.24</v>
      </c>
      <c r="F1030" s="168">
        <f t="shared" si="31"/>
        <v>1947.7600000000002</v>
      </c>
      <c r="G1030" s="165">
        <f t="shared" si="32"/>
        <v>0.60817541742104197</v>
      </c>
    </row>
    <row r="1031" spans="1:8" ht="38.25" x14ac:dyDescent="0.2">
      <c r="A1031" s="35"/>
      <c r="B1031" s="19" t="s">
        <v>419</v>
      </c>
      <c r="C1031" s="132" t="s">
        <v>420</v>
      </c>
      <c r="D1031" s="87">
        <v>600</v>
      </c>
      <c r="E1031" s="124">
        <v>600</v>
      </c>
      <c r="F1031" s="168">
        <f t="shared" si="31"/>
        <v>0</v>
      </c>
      <c r="G1031" s="165">
        <f t="shared" si="32"/>
        <v>1</v>
      </c>
    </row>
    <row r="1032" spans="1:8" ht="38.25" x14ac:dyDescent="0.2">
      <c r="A1032" s="35"/>
      <c r="B1032" s="19" t="s">
        <v>421</v>
      </c>
      <c r="C1032" s="132" t="s">
        <v>411</v>
      </c>
      <c r="D1032" s="87">
        <v>1800</v>
      </c>
      <c r="E1032" s="124">
        <v>1799.2</v>
      </c>
      <c r="F1032" s="168">
        <f t="shared" si="31"/>
        <v>0.79999999999995453</v>
      </c>
      <c r="G1032" s="165">
        <f t="shared" si="32"/>
        <v>0.99955555555555553</v>
      </c>
    </row>
    <row r="1033" spans="1:8" ht="38.25" x14ac:dyDescent="0.2">
      <c r="A1033" s="35"/>
      <c r="B1033" s="19" t="s">
        <v>507</v>
      </c>
      <c r="C1033" s="54" t="s">
        <v>508</v>
      </c>
      <c r="D1033" s="87">
        <v>291</v>
      </c>
      <c r="E1033" s="124">
        <v>294.04000000000002</v>
      </c>
      <c r="F1033" s="168">
        <f t="shared" si="31"/>
        <v>-3.0400000000000205</v>
      </c>
      <c r="G1033" s="165">
        <f t="shared" si="32"/>
        <v>1.0104467353951891</v>
      </c>
    </row>
    <row r="1034" spans="1:8" ht="38.25" x14ac:dyDescent="0.2">
      <c r="A1034" s="35"/>
      <c r="B1034" s="19" t="s">
        <v>619</v>
      </c>
      <c r="C1034" s="132" t="s">
        <v>411</v>
      </c>
      <c r="D1034" s="87">
        <v>1710</v>
      </c>
      <c r="E1034" s="124">
        <v>330</v>
      </c>
      <c r="F1034" s="168">
        <f t="shared" si="31"/>
        <v>1380</v>
      </c>
      <c r="G1034" s="165">
        <f t="shared" si="32"/>
        <v>0.19298245614035087</v>
      </c>
    </row>
    <row r="1035" spans="1:8" ht="38.25" x14ac:dyDescent="0.2">
      <c r="A1035" s="35"/>
      <c r="B1035" s="19" t="s">
        <v>627</v>
      </c>
      <c r="C1035" s="54" t="s">
        <v>420</v>
      </c>
      <c r="D1035" s="87">
        <v>570</v>
      </c>
      <c r="E1035" s="124">
        <v>0</v>
      </c>
      <c r="F1035" s="168">
        <f t="shared" si="31"/>
        <v>570</v>
      </c>
      <c r="G1035" s="165">
        <f t="shared" si="32"/>
        <v>0</v>
      </c>
    </row>
    <row r="1036" spans="1:8" x14ac:dyDescent="0.2">
      <c r="A1036" s="33" t="s">
        <v>66</v>
      </c>
      <c r="B1036" s="9" t="s">
        <v>206</v>
      </c>
      <c r="C1036" s="74"/>
      <c r="D1036" s="88">
        <f>SUM(D1037)</f>
        <v>97538</v>
      </c>
      <c r="E1036" s="139">
        <f>SUM(E1037)</f>
        <v>97534.92</v>
      </c>
      <c r="F1036" s="163">
        <f t="shared" si="31"/>
        <v>3.0800000000017462</v>
      </c>
      <c r="G1036" s="179">
        <f t="shared" si="32"/>
        <v>0.9999684225635137</v>
      </c>
    </row>
    <row r="1037" spans="1:8" s="6" customFormat="1" x14ac:dyDescent="0.2">
      <c r="A1037" s="33"/>
      <c r="B1037" s="7">
        <v>55</v>
      </c>
      <c r="C1037" s="50" t="s">
        <v>24</v>
      </c>
      <c r="D1037" s="88">
        <f>SUM(D1038)</f>
        <v>97538</v>
      </c>
      <c r="E1037" s="139">
        <f>SUM(E1038)</f>
        <v>97534.92</v>
      </c>
      <c r="F1037" s="163">
        <f t="shared" si="31"/>
        <v>3.0800000000017462</v>
      </c>
      <c r="G1037" s="179">
        <f t="shared" si="32"/>
        <v>0.9999684225635137</v>
      </c>
    </row>
    <row r="1038" spans="1:8" s="6" customFormat="1" x14ac:dyDescent="0.2">
      <c r="A1038" s="33"/>
      <c r="B1038" s="5">
        <v>5524</v>
      </c>
      <c r="C1038" s="49" t="s">
        <v>31</v>
      </c>
      <c r="D1038" s="87">
        <v>97538</v>
      </c>
      <c r="E1038" s="124">
        <v>97534.92</v>
      </c>
      <c r="F1038" s="168">
        <f t="shared" si="31"/>
        <v>3.0800000000017462</v>
      </c>
      <c r="G1038" s="165">
        <f t="shared" si="32"/>
        <v>0.9999684225635137</v>
      </c>
    </row>
    <row r="1039" spans="1:8" s="6" customFormat="1" x14ac:dyDescent="0.2">
      <c r="A1039" s="33" t="s">
        <v>82</v>
      </c>
      <c r="B1039" s="7" t="s">
        <v>449</v>
      </c>
      <c r="C1039" s="72"/>
      <c r="D1039" s="88">
        <f>SUM(D1040+D1042)</f>
        <v>237051</v>
      </c>
      <c r="E1039" s="139">
        <f>SUM(E1040+E1042)</f>
        <v>237049.98</v>
      </c>
      <c r="F1039" s="163">
        <f t="shared" si="31"/>
        <v>1.0199999999895226</v>
      </c>
      <c r="G1039" s="179">
        <f t="shared" si="32"/>
        <v>0.99999569712846603</v>
      </c>
    </row>
    <row r="1040" spans="1:8" s="6" customFormat="1" ht="25.5" x14ac:dyDescent="0.2">
      <c r="A1040" s="33"/>
      <c r="B1040" s="21">
        <v>413</v>
      </c>
      <c r="C1040" s="69" t="s">
        <v>151</v>
      </c>
      <c r="D1040" s="98">
        <f>SUM(D1041)</f>
        <v>4534</v>
      </c>
      <c r="E1040" s="143">
        <f>SUM(E1041)</f>
        <v>4532.9799999999996</v>
      </c>
      <c r="F1040" s="163">
        <f t="shared" si="31"/>
        <v>1.0200000000004366</v>
      </c>
      <c r="G1040" s="179">
        <f t="shared" si="32"/>
        <v>0.99977503308337001</v>
      </c>
    </row>
    <row r="1041" spans="1:7" x14ac:dyDescent="0.2">
      <c r="A1041" s="35"/>
      <c r="B1041" s="19">
        <v>4134</v>
      </c>
      <c r="C1041" s="67" t="s">
        <v>258</v>
      </c>
      <c r="D1041" s="99">
        <v>4534</v>
      </c>
      <c r="E1041" s="124">
        <v>4532.9799999999996</v>
      </c>
      <c r="F1041" s="168">
        <f t="shared" si="31"/>
        <v>1.0200000000004366</v>
      </c>
      <c r="G1041" s="165">
        <f t="shared" si="32"/>
        <v>0.99977503308337001</v>
      </c>
    </row>
    <row r="1042" spans="1:7" s="6" customFormat="1" x14ac:dyDescent="0.2">
      <c r="A1042" s="33"/>
      <c r="B1042" s="22">
        <v>55</v>
      </c>
      <c r="C1042" s="51" t="s">
        <v>24</v>
      </c>
      <c r="D1042" s="100">
        <f>SUM(D1043)</f>
        <v>232517</v>
      </c>
      <c r="E1042" s="142">
        <f>SUM(E1043)</f>
        <v>232517</v>
      </c>
      <c r="F1042" s="163">
        <f t="shared" si="31"/>
        <v>0</v>
      </c>
      <c r="G1042" s="179">
        <f t="shared" si="32"/>
        <v>1</v>
      </c>
    </row>
    <row r="1043" spans="1:7" s="6" customFormat="1" x14ac:dyDescent="0.2">
      <c r="A1043" s="33"/>
      <c r="B1043" s="5">
        <v>5540</v>
      </c>
      <c r="C1043" s="49" t="s">
        <v>252</v>
      </c>
      <c r="D1043" s="101">
        <v>232517</v>
      </c>
      <c r="E1043" s="124">
        <v>232517</v>
      </c>
      <c r="F1043" s="168">
        <f t="shared" si="31"/>
        <v>0</v>
      </c>
      <c r="G1043" s="165">
        <f t="shared" si="32"/>
        <v>1</v>
      </c>
    </row>
    <row r="1044" spans="1:7" s="6" customFormat="1" x14ac:dyDescent="0.2">
      <c r="A1044" s="33" t="s">
        <v>291</v>
      </c>
      <c r="B1044" s="7" t="s">
        <v>292</v>
      </c>
      <c r="C1044" s="50"/>
      <c r="D1044" s="100">
        <f>SUM(D1045+D1049+D1053+D1057+D1060+D1071+D1080)</f>
        <v>135159</v>
      </c>
      <c r="E1044" s="142">
        <f>SUM(E1045+E1049+E1053+E1057+E1060+E1071+E1080)</f>
        <v>123884.43000000001</v>
      </c>
      <c r="F1044" s="163">
        <f t="shared" si="31"/>
        <v>11274.569999999992</v>
      </c>
      <c r="G1044" s="179">
        <f t="shared" si="32"/>
        <v>0.91658291345748344</v>
      </c>
    </row>
    <row r="1045" spans="1:7" s="6" customFormat="1" x14ac:dyDescent="0.2">
      <c r="A1045" s="33" t="s">
        <v>291</v>
      </c>
      <c r="B1045" s="7" t="s">
        <v>293</v>
      </c>
      <c r="C1045" s="72"/>
      <c r="D1045" s="100">
        <f>SUM(D1046)</f>
        <v>2600</v>
      </c>
      <c r="E1045" s="142">
        <f>SUM(E1046)</f>
        <v>2973.8599999999997</v>
      </c>
      <c r="F1045" s="163">
        <f t="shared" si="31"/>
        <v>-373.85999999999967</v>
      </c>
      <c r="G1045" s="179">
        <f t="shared" si="32"/>
        <v>1.1437923076923076</v>
      </c>
    </row>
    <row r="1046" spans="1:7" s="6" customFormat="1" x14ac:dyDescent="0.2">
      <c r="A1046" s="33"/>
      <c r="B1046" s="7">
        <v>55</v>
      </c>
      <c r="C1046" s="50" t="s">
        <v>24</v>
      </c>
      <c r="D1046" s="100">
        <f>SUM(D1047:D1048)</f>
        <v>2600</v>
      </c>
      <c r="E1046" s="142">
        <f>SUM(E1047:E1048)</f>
        <v>2973.8599999999997</v>
      </c>
      <c r="F1046" s="163">
        <f t="shared" si="31"/>
        <v>-373.85999999999967</v>
      </c>
      <c r="G1046" s="179">
        <f t="shared" si="32"/>
        <v>1.1437923076923076</v>
      </c>
    </row>
    <row r="1047" spans="1:7" s="6" customFormat="1" x14ac:dyDescent="0.2">
      <c r="A1047" s="33"/>
      <c r="B1047" s="5">
        <v>5521</v>
      </c>
      <c r="C1047" s="49" t="s">
        <v>294</v>
      </c>
      <c r="D1047" s="101">
        <v>2000</v>
      </c>
      <c r="E1047" s="124">
        <v>1850.57</v>
      </c>
      <c r="F1047" s="168">
        <f t="shared" si="31"/>
        <v>149.43000000000006</v>
      </c>
      <c r="G1047" s="165">
        <f t="shared" si="32"/>
        <v>0.92528499999999991</v>
      </c>
    </row>
    <row r="1048" spans="1:7" s="6" customFormat="1" x14ac:dyDescent="0.2">
      <c r="A1048" s="33"/>
      <c r="B1048" s="5">
        <v>5521</v>
      </c>
      <c r="C1048" s="49" t="s">
        <v>346</v>
      </c>
      <c r="D1048" s="101">
        <v>600</v>
      </c>
      <c r="E1048" s="124">
        <v>1123.29</v>
      </c>
      <c r="F1048" s="168">
        <f t="shared" si="31"/>
        <v>-523.29</v>
      </c>
      <c r="G1048" s="165">
        <f t="shared" si="32"/>
        <v>1.87215</v>
      </c>
    </row>
    <row r="1049" spans="1:7" s="6" customFormat="1" x14ac:dyDescent="0.2">
      <c r="A1049" s="33" t="s">
        <v>291</v>
      </c>
      <c r="B1049" s="7" t="s">
        <v>295</v>
      </c>
      <c r="C1049" s="72"/>
      <c r="D1049" s="100">
        <f>SUM(D1050)</f>
        <v>1700</v>
      </c>
      <c r="E1049" s="142">
        <f>SUM(E1050)</f>
        <v>2050.7600000000002</v>
      </c>
      <c r="F1049" s="163">
        <f t="shared" ref="F1049:F1138" si="33">SUM(D1049-E1049)</f>
        <v>-350.76000000000022</v>
      </c>
      <c r="G1049" s="179">
        <f t="shared" si="32"/>
        <v>1.2063294117647061</v>
      </c>
    </row>
    <row r="1050" spans="1:7" s="6" customFormat="1" x14ac:dyDescent="0.2">
      <c r="A1050" s="33"/>
      <c r="B1050" s="7">
        <v>55</v>
      </c>
      <c r="C1050" s="50" t="s">
        <v>24</v>
      </c>
      <c r="D1050" s="100">
        <f>SUM(D1051:D1052)</f>
        <v>1700</v>
      </c>
      <c r="E1050" s="142">
        <f>SUM(E1051:E1052)</f>
        <v>2050.7600000000002</v>
      </c>
      <c r="F1050" s="163">
        <f t="shared" si="33"/>
        <v>-350.76000000000022</v>
      </c>
      <c r="G1050" s="179">
        <f t="shared" si="32"/>
        <v>1.2063294117647061</v>
      </c>
    </row>
    <row r="1051" spans="1:7" s="6" customFormat="1" x14ac:dyDescent="0.2">
      <c r="A1051" s="33"/>
      <c r="B1051" s="5">
        <v>5521</v>
      </c>
      <c r="C1051" s="49" t="s">
        <v>294</v>
      </c>
      <c r="D1051" s="101">
        <v>1300</v>
      </c>
      <c r="E1051" s="124">
        <v>1261.68</v>
      </c>
      <c r="F1051" s="168">
        <f t="shared" si="33"/>
        <v>38.319999999999936</v>
      </c>
      <c r="G1051" s="165">
        <f t="shared" si="32"/>
        <v>0.97052307692307693</v>
      </c>
    </row>
    <row r="1052" spans="1:7" s="6" customFormat="1" x14ac:dyDescent="0.2">
      <c r="A1052" s="33"/>
      <c r="B1052" s="5">
        <v>5521</v>
      </c>
      <c r="C1052" s="49" t="s">
        <v>346</v>
      </c>
      <c r="D1052" s="101">
        <v>400</v>
      </c>
      <c r="E1052" s="124">
        <v>789.08</v>
      </c>
      <c r="F1052" s="168">
        <f t="shared" si="33"/>
        <v>-389.08000000000004</v>
      </c>
      <c r="G1052" s="165">
        <f t="shared" si="32"/>
        <v>1.9727000000000001</v>
      </c>
    </row>
    <row r="1053" spans="1:7" s="6" customFormat="1" x14ac:dyDescent="0.2">
      <c r="A1053" s="33" t="s">
        <v>291</v>
      </c>
      <c r="B1053" s="7" t="s">
        <v>296</v>
      </c>
      <c r="C1053" s="72"/>
      <c r="D1053" s="100">
        <f>SUM(D1054)</f>
        <v>400</v>
      </c>
      <c r="E1053" s="142">
        <f>SUM(E1054)</f>
        <v>811.33</v>
      </c>
      <c r="F1053" s="163">
        <f t="shared" si="33"/>
        <v>-411.33000000000004</v>
      </c>
      <c r="G1053" s="179">
        <f t="shared" si="32"/>
        <v>2.0283250000000002</v>
      </c>
    </row>
    <row r="1054" spans="1:7" s="6" customFormat="1" x14ac:dyDescent="0.2">
      <c r="A1054" s="33"/>
      <c r="B1054" s="7">
        <v>55</v>
      </c>
      <c r="C1054" s="50" t="s">
        <v>24</v>
      </c>
      <c r="D1054" s="100">
        <f>SUM(D1055:D1056)</f>
        <v>400</v>
      </c>
      <c r="E1054" s="142">
        <f>SUM(E1055:E1056)</f>
        <v>811.33</v>
      </c>
      <c r="F1054" s="163">
        <f t="shared" si="33"/>
        <v>-411.33000000000004</v>
      </c>
      <c r="G1054" s="179">
        <f t="shared" si="32"/>
        <v>2.0283250000000002</v>
      </c>
    </row>
    <row r="1055" spans="1:7" s="6" customFormat="1" x14ac:dyDescent="0.2">
      <c r="A1055" s="33"/>
      <c r="B1055" s="5">
        <v>5521</v>
      </c>
      <c r="C1055" s="49" t="s">
        <v>294</v>
      </c>
      <c r="D1055" s="101">
        <v>300</v>
      </c>
      <c r="E1055" s="124">
        <v>637.09</v>
      </c>
      <c r="F1055" s="168">
        <f t="shared" si="33"/>
        <v>-337.09000000000003</v>
      </c>
      <c r="G1055" s="165">
        <f t="shared" si="32"/>
        <v>2.1236333333333333</v>
      </c>
    </row>
    <row r="1056" spans="1:7" s="6" customFormat="1" x14ac:dyDescent="0.2">
      <c r="A1056" s="33"/>
      <c r="B1056" s="5">
        <v>5521</v>
      </c>
      <c r="C1056" s="49" t="s">
        <v>346</v>
      </c>
      <c r="D1056" s="101">
        <v>100</v>
      </c>
      <c r="E1056" s="124">
        <v>174.24</v>
      </c>
      <c r="F1056" s="168">
        <f t="shared" si="33"/>
        <v>-74.240000000000009</v>
      </c>
      <c r="G1056" s="165">
        <f t="shared" si="32"/>
        <v>1.7424000000000002</v>
      </c>
    </row>
    <row r="1057" spans="1:7" s="6" customFormat="1" x14ac:dyDescent="0.2">
      <c r="A1057" s="33" t="s">
        <v>291</v>
      </c>
      <c r="B1057" s="7" t="s">
        <v>297</v>
      </c>
      <c r="C1057" s="72"/>
      <c r="D1057" s="100">
        <f>SUM(D1058)</f>
        <v>500</v>
      </c>
      <c r="E1057" s="142">
        <f>SUM(E1058)</f>
        <v>378.14</v>
      </c>
      <c r="F1057" s="163">
        <f t="shared" si="33"/>
        <v>121.86000000000001</v>
      </c>
      <c r="G1057" s="179">
        <f t="shared" si="32"/>
        <v>0.75627999999999995</v>
      </c>
    </row>
    <row r="1058" spans="1:7" s="6" customFormat="1" x14ac:dyDescent="0.2">
      <c r="A1058" s="33"/>
      <c r="B1058" s="7">
        <v>55</v>
      </c>
      <c r="C1058" s="50" t="s">
        <v>24</v>
      </c>
      <c r="D1058" s="100">
        <f>SUM(D1059)</f>
        <v>500</v>
      </c>
      <c r="E1058" s="142">
        <f>SUM(E1059)</f>
        <v>378.14</v>
      </c>
      <c r="F1058" s="163">
        <f t="shared" si="33"/>
        <v>121.86000000000001</v>
      </c>
      <c r="G1058" s="179">
        <f t="shared" si="32"/>
        <v>0.75627999999999995</v>
      </c>
    </row>
    <row r="1059" spans="1:7" s="6" customFormat="1" x14ac:dyDescent="0.2">
      <c r="A1059" s="33"/>
      <c r="B1059" s="5">
        <v>5521</v>
      </c>
      <c r="C1059" s="49" t="s">
        <v>294</v>
      </c>
      <c r="D1059" s="101">
        <v>500</v>
      </c>
      <c r="E1059" s="124">
        <v>378.14</v>
      </c>
      <c r="F1059" s="168">
        <f t="shared" si="33"/>
        <v>121.86000000000001</v>
      </c>
      <c r="G1059" s="165">
        <f t="shared" si="32"/>
        <v>0.75627999999999995</v>
      </c>
    </row>
    <row r="1060" spans="1:7" s="6" customFormat="1" x14ac:dyDescent="0.2">
      <c r="A1060" s="33" t="s">
        <v>291</v>
      </c>
      <c r="B1060" s="7" t="s">
        <v>298</v>
      </c>
      <c r="C1060" s="72"/>
      <c r="D1060" s="100">
        <f>SUM(D1061+D1065)</f>
        <v>18203</v>
      </c>
      <c r="E1060" s="142">
        <f>SUM(E1061+E1065)</f>
        <v>17724.849999999999</v>
      </c>
      <c r="F1060" s="163">
        <f t="shared" si="33"/>
        <v>478.15000000000146</v>
      </c>
      <c r="G1060" s="179">
        <f t="shared" si="32"/>
        <v>0.97373235181014106</v>
      </c>
    </row>
    <row r="1061" spans="1:7" s="6" customFormat="1" x14ac:dyDescent="0.2">
      <c r="A1061" s="33"/>
      <c r="B1061" s="7">
        <v>50</v>
      </c>
      <c r="C1061" s="50" t="s">
        <v>23</v>
      </c>
      <c r="D1061" s="100">
        <f>SUM(D1062+D1064)</f>
        <v>13089</v>
      </c>
      <c r="E1061" s="142">
        <f>SUM(E1062+E1064)</f>
        <v>13136.34</v>
      </c>
      <c r="F1061" s="163">
        <f t="shared" si="33"/>
        <v>-47.340000000000146</v>
      </c>
      <c r="G1061" s="179">
        <f t="shared" si="32"/>
        <v>1.0036167774467111</v>
      </c>
    </row>
    <row r="1062" spans="1:7" s="6" customFormat="1" x14ac:dyDescent="0.2">
      <c r="A1062" s="33"/>
      <c r="B1062" s="5">
        <v>500</v>
      </c>
      <c r="C1062" s="49" t="s">
        <v>228</v>
      </c>
      <c r="D1062" s="101">
        <f>SUM(D1063)</f>
        <v>9768</v>
      </c>
      <c r="E1062" s="161">
        <f>SUM(E1063)</f>
        <v>9815.2199999999993</v>
      </c>
      <c r="F1062" s="168">
        <f t="shared" si="33"/>
        <v>-47.219999999999345</v>
      </c>
      <c r="G1062" s="165">
        <f t="shared" si="32"/>
        <v>1.0048341523341522</v>
      </c>
    </row>
    <row r="1063" spans="1:7" s="6" customFormat="1" x14ac:dyDescent="0.2">
      <c r="A1063" s="33"/>
      <c r="B1063" s="5">
        <v>5002</v>
      </c>
      <c r="C1063" s="49" t="s">
        <v>236</v>
      </c>
      <c r="D1063" s="101">
        <v>9768</v>
      </c>
      <c r="E1063" s="124">
        <v>9815.2199999999993</v>
      </c>
      <c r="F1063" s="168">
        <f t="shared" si="33"/>
        <v>-47.219999999999345</v>
      </c>
      <c r="G1063" s="165">
        <f t="shared" si="32"/>
        <v>1.0048341523341522</v>
      </c>
    </row>
    <row r="1064" spans="1:7" s="6" customFormat="1" x14ac:dyDescent="0.2">
      <c r="A1064" s="33"/>
      <c r="B1064" s="5">
        <v>506</v>
      </c>
      <c r="C1064" s="49" t="s">
        <v>229</v>
      </c>
      <c r="D1064" s="101">
        <v>3321</v>
      </c>
      <c r="E1064" s="124">
        <v>3321.12</v>
      </c>
      <c r="F1064" s="168">
        <f t="shared" si="33"/>
        <v>-0.11999999999989086</v>
      </c>
      <c r="G1064" s="165">
        <f t="shared" si="32"/>
        <v>1.0000361336946701</v>
      </c>
    </row>
    <row r="1065" spans="1:7" s="6" customFormat="1" x14ac:dyDescent="0.2">
      <c r="A1065" s="33"/>
      <c r="B1065" s="7">
        <v>55</v>
      </c>
      <c r="C1065" s="50" t="s">
        <v>24</v>
      </c>
      <c r="D1065" s="100">
        <f>SUM(D1066:D1070)</f>
        <v>5114</v>
      </c>
      <c r="E1065" s="142">
        <f>SUM(E1066:E1070)</f>
        <v>4588.51</v>
      </c>
      <c r="F1065" s="163">
        <f t="shared" si="33"/>
        <v>525.48999999999978</v>
      </c>
      <c r="G1065" s="179">
        <f t="shared" si="32"/>
        <v>0.89724481814626522</v>
      </c>
    </row>
    <row r="1066" spans="1:7" s="6" customFormat="1" x14ac:dyDescent="0.2">
      <c r="A1066" s="33"/>
      <c r="B1066" s="5">
        <v>5521</v>
      </c>
      <c r="C1066" s="49" t="s">
        <v>292</v>
      </c>
      <c r="D1066" s="101">
        <v>3014</v>
      </c>
      <c r="E1066" s="124">
        <v>2468.3000000000002</v>
      </c>
      <c r="F1066" s="168">
        <f t="shared" si="33"/>
        <v>545.69999999999982</v>
      </c>
      <c r="G1066" s="165">
        <f t="shared" si="32"/>
        <v>0.81894492368944927</v>
      </c>
    </row>
    <row r="1067" spans="1:7" s="6" customFormat="1" x14ac:dyDescent="0.2">
      <c r="A1067" s="33"/>
      <c r="B1067" s="5">
        <v>5521</v>
      </c>
      <c r="C1067" s="49" t="s">
        <v>294</v>
      </c>
      <c r="D1067" s="101">
        <v>500</v>
      </c>
      <c r="E1067" s="124">
        <v>394.6</v>
      </c>
      <c r="F1067" s="168">
        <f t="shared" si="33"/>
        <v>105.39999999999998</v>
      </c>
      <c r="G1067" s="165">
        <f t="shared" si="32"/>
        <v>0.78920000000000001</v>
      </c>
    </row>
    <row r="1068" spans="1:7" s="6" customFormat="1" x14ac:dyDescent="0.2">
      <c r="A1068" s="33"/>
      <c r="B1068" s="5">
        <v>5521</v>
      </c>
      <c r="C1068" s="49" t="s">
        <v>346</v>
      </c>
      <c r="D1068" s="101">
        <v>300</v>
      </c>
      <c r="E1068" s="124">
        <v>222.92</v>
      </c>
      <c r="F1068" s="168">
        <f t="shared" si="33"/>
        <v>77.080000000000013</v>
      </c>
      <c r="G1068" s="165">
        <f t="shared" si="32"/>
        <v>0.74306666666666665</v>
      </c>
    </row>
    <row r="1069" spans="1:7" s="6" customFormat="1" x14ac:dyDescent="0.2">
      <c r="A1069" s="33"/>
      <c r="B1069" s="5">
        <v>5521</v>
      </c>
      <c r="C1069" s="49" t="s">
        <v>299</v>
      </c>
      <c r="D1069" s="101">
        <v>963</v>
      </c>
      <c r="E1069" s="124">
        <v>895.89</v>
      </c>
      <c r="F1069" s="168">
        <f t="shared" si="33"/>
        <v>67.110000000000014</v>
      </c>
      <c r="G1069" s="165">
        <f t="shared" si="32"/>
        <v>0.93031152647975079</v>
      </c>
    </row>
    <row r="1070" spans="1:7" s="6" customFormat="1" x14ac:dyDescent="0.2">
      <c r="A1070" s="33"/>
      <c r="B1070" s="5">
        <v>5521</v>
      </c>
      <c r="C1070" s="49" t="s">
        <v>300</v>
      </c>
      <c r="D1070" s="101">
        <v>337</v>
      </c>
      <c r="E1070" s="124">
        <v>606.79999999999995</v>
      </c>
      <c r="F1070" s="168">
        <f t="shared" si="33"/>
        <v>-269.79999999999995</v>
      </c>
      <c r="G1070" s="165">
        <f t="shared" si="32"/>
        <v>1.8005934718100889</v>
      </c>
    </row>
    <row r="1071" spans="1:7" s="6" customFormat="1" x14ac:dyDescent="0.2">
      <c r="A1071" s="33" t="s">
        <v>291</v>
      </c>
      <c r="B1071" s="7" t="s">
        <v>301</v>
      </c>
      <c r="C1071" s="72"/>
      <c r="D1071" s="100">
        <f>SUM(D1072+D1076)</f>
        <v>21845</v>
      </c>
      <c r="E1071" s="142">
        <f>SUM(E1072+E1076)</f>
        <v>18856.560000000001</v>
      </c>
      <c r="F1071" s="163">
        <f t="shared" si="33"/>
        <v>2988.4399999999987</v>
      </c>
      <c r="G1071" s="179">
        <f t="shared" si="32"/>
        <v>0.86319798580910967</v>
      </c>
    </row>
    <row r="1072" spans="1:7" s="6" customFormat="1" x14ac:dyDescent="0.2">
      <c r="A1072" s="33"/>
      <c r="B1072" s="7">
        <v>50</v>
      </c>
      <c r="C1072" s="50" t="s">
        <v>23</v>
      </c>
      <c r="D1072" s="100">
        <f>SUM(D1073+D1075)</f>
        <v>13073</v>
      </c>
      <c r="E1072" s="142">
        <f>SUM(E1073+E1075)</f>
        <v>11496.29</v>
      </c>
      <c r="F1072" s="163">
        <f t="shared" si="33"/>
        <v>1576.7099999999991</v>
      </c>
      <c r="G1072" s="179">
        <f t="shared" si="32"/>
        <v>0.87939187638644545</v>
      </c>
    </row>
    <row r="1073" spans="1:7" s="6" customFormat="1" x14ac:dyDescent="0.2">
      <c r="A1073" s="33"/>
      <c r="B1073" s="5">
        <v>500</v>
      </c>
      <c r="C1073" s="49" t="s">
        <v>228</v>
      </c>
      <c r="D1073" s="101">
        <f>SUM(D1074)</f>
        <v>9756</v>
      </c>
      <c r="E1073" s="161">
        <f>SUM(E1074)</f>
        <v>8294.2900000000009</v>
      </c>
      <c r="F1073" s="168">
        <f t="shared" si="33"/>
        <v>1461.7099999999991</v>
      </c>
      <c r="G1073" s="165">
        <f t="shared" si="32"/>
        <v>0.85017322673226736</v>
      </c>
    </row>
    <row r="1074" spans="1:7" s="6" customFormat="1" x14ac:dyDescent="0.2">
      <c r="A1074" s="33"/>
      <c r="B1074" s="5">
        <v>5002</v>
      </c>
      <c r="C1074" s="49" t="s">
        <v>236</v>
      </c>
      <c r="D1074" s="101">
        <v>9756</v>
      </c>
      <c r="E1074" s="124">
        <v>8294.2900000000009</v>
      </c>
      <c r="F1074" s="168">
        <f t="shared" si="33"/>
        <v>1461.7099999999991</v>
      </c>
      <c r="G1074" s="165">
        <f t="shared" si="32"/>
        <v>0.85017322673226736</v>
      </c>
    </row>
    <row r="1075" spans="1:7" s="6" customFormat="1" x14ac:dyDescent="0.2">
      <c r="A1075" s="33"/>
      <c r="B1075" s="5">
        <v>506</v>
      </c>
      <c r="C1075" s="49" t="s">
        <v>229</v>
      </c>
      <c r="D1075" s="101">
        <v>3317</v>
      </c>
      <c r="E1075" s="124">
        <v>3202</v>
      </c>
      <c r="F1075" s="168">
        <f t="shared" si="33"/>
        <v>115</v>
      </c>
      <c r="G1075" s="165">
        <f t="shared" si="32"/>
        <v>0.96533011757612297</v>
      </c>
    </row>
    <row r="1076" spans="1:7" s="6" customFormat="1" x14ac:dyDescent="0.2">
      <c r="A1076" s="33"/>
      <c r="B1076" s="7">
        <v>55</v>
      </c>
      <c r="C1076" s="50" t="s">
        <v>24</v>
      </c>
      <c r="D1076" s="100">
        <f>SUM(D1077:D1079)</f>
        <v>8772</v>
      </c>
      <c r="E1076" s="142">
        <f>SUM(E1077:E1079)</f>
        <v>7360.27</v>
      </c>
      <c r="F1076" s="163">
        <f t="shared" si="33"/>
        <v>1411.7299999999996</v>
      </c>
      <c r="G1076" s="179">
        <f t="shared" si="32"/>
        <v>0.8390640674874601</v>
      </c>
    </row>
    <row r="1077" spans="1:7" s="6" customFormat="1" x14ac:dyDescent="0.2">
      <c r="A1077" s="33"/>
      <c r="B1077" s="5">
        <v>5521</v>
      </c>
      <c r="C1077" s="49" t="s">
        <v>292</v>
      </c>
      <c r="D1077" s="101">
        <v>7946</v>
      </c>
      <c r="E1077" s="124">
        <v>6307.56</v>
      </c>
      <c r="F1077" s="168">
        <f t="shared" si="33"/>
        <v>1638.4399999999996</v>
      </c>
      <c r="G1077" s="165">
        <f t="shared" si="32"/>
        <v>0.7938031714069973</v>
      </c>
    </row>
    <row r="1078" spans="1:7" s="6" customFormat="1" x14ac:dyDescent="0.2">
      <c r="A1078" s="33"/>
      <c r="B1078" s="5">
        <v>5521</v>
      </c>
      <c r="C1078" s="49" t="s">
        <v>294</v>
      </c>
      <c r="D1078" s="101">
        <v>400</v>
      </c>
      <c r="E1078" s="124">
        <v>487.99</v>
      </c>
      <c r="F1078" s="168">
        <f t="shared" si="33"/>
        <v>-87.990000000000009</v>
      </c>
      <c r="G1078" s="165">
        <f t="shared" si="32"/>
        <v>1.219975</v>
      </c>
    </row>
    <row r="1079" spans="1:7" s="6" customFormat="1" x14ac:dyDescent="0.2">
      <c r="A1079" s="33"/>
      <c r="B1079" s="5">
        <v>5521</v>
      </c>
      <c r="C1079" s="49" t="s">
        <v>299</v>
      </c>
      <c r="D1079" s="101">
        <v>426</v>
      </c>
      <c r="E1079" s="124">
        <v>564.72</v>
      </c>
      <c r="F1079" s="168">
        <f t="shared" si="33"/>
        <v>-138.72000000000003</v>
      </c>
      <c r="G1079" s="165">
        <f t="shared" si="32"/>
        <v>1.3256338028169015</v>
      </c>
    </row>
    <row r="1080" spans="1:7" s="6" customFormat="1" x14ac:dyDescent="0.2">
      <c r="A1080" s="33" t="s">
        <v>291</v>
      </c>
      <c r="B1080" s="7" t="s">
        <v>302</v>
      </c>
      <c r="C1080" s="72"/>
      <c r="D1080" s="100">
        <f>SUM(D1081)</f>
        <v>89911</v>
      </c>
      <c r="E1080" s="142">
        <f>SUM(E1081)</f>
        <v>81088.930000000008</v>
      </c>
      <c r="F1080" s="163">
        <f t="shared" si="33"/>
        <v>8822.0699999999924</v>
      </c>
      <c r="G1080" s="179">
        <f t="shared" si="32"/>
        <v>0.90187997019274624</v>
      </c>
    </row>
    <row r="1081" spans="1:7" s="6" customFormat="1" x14ac:dyDescent="0.2">
      <c r="A1081" s="33"/>
      <c r="B1081" s="7">
        <v>55</v>
      </c>
      <c r="C1081" s="50" t="s">
        <v>24</v>
      </c>
      <c r="D1081" s="100">
        <f>SUM(D1082:D1083)</f>
        <v>89911</v>
      </c>
      <c r="E1081" s="142">
        <f>SUM(E1082:E1083)</f>
        <v>81088.930000000008</v>
      </c>
      <c r="F1081" s="163">
        <f t="shared" si="33"/>
        <v>8822.0699999999924</v>
      </c>
      <c r="G1081" s="179">
        <f t="shared" si="32"/>
        <v>0.90187997019274624</v>
      </c>
    </row>
    <row r="1082" spans="1:7" s="6" customFormat="1" x14ac:dyDescent="0.2">
      <c r="A1082" s="33"/>
      <c r="B1082" s="5">
        <v>5521</v>
      </c>
      <c r="C1082" s="49" t="s">
        <v>292</v>
      </c>
      <c r="D1082" s="101">
        <v>86311</v>
      </c>
      <c r="E1082" s="124">
        <v>78043.08</v>
      </c>
      <c r="F1082" s="168">
        <f t="shared" si="33"/>
        <v>8267.9199999999983</v>
      </c>
      <c r="G1082" s="165">
        <f t="shared" si="32"/>
        <v>0.90420780665268619</v>
      </c>
    </row>
    <row r="1083" spans="1:7" s="6" customFormat="1" x14ac:dyDescent="0.2">
      <c r="A1083" s="33"/>
      <c r="B1083" s="5">
        <v>5521</v>
      </c>
      <c r="C1083" s="49" t="s">
        <v>299</v>
      </c>
      <c r="D1083" s="101">
        <v>3600</v>
      </c>
      <c r="E1083" s="124">
        <v>3045.85</v>
      </c>
      <c r="F1083" s="168">
        <f t="shared" si="33"/>
        <v>554.15000000000009</v>
      </c>
      <c r="G1083" s="165">
        <f t="shared" si="32"/>
        <v>0.84606944444444443</v>
      </c>
    </row>
    <row r="1084" spans="1:7" s="6" customFormat="1" x14ac:dyDescent="0.2">
      <c r="A1084" s="33" t="s">
        <v>458</v>
      </c>
      <c r="B1084" s="7" t="s">
        <v>459</v>
      </c>
      <c r="C1084" s="72"/>
      <c r="D1084" s="91">
        <f>SUM(D1085+D1091+D1095+D1098+D1102)</f>
        <v>3260</v>
      </c>
      <c r="E1084" s="126">
        <f>SUM(E1085+E1091+E1095+E1098+E1102)</f>
        <v>3260.65</v>
      </c>
      <c r="F1084" s="163">
        <f t="shared" si="33"/>
        <v>-0.65000000000009095</v>
      </c>
      <c r="G1084" s="179">
        <f t="shared" si="32"/>
        <v>1.0001993865030676</v>
      </c>
    </row>
    <row r="1085" spans="1:7" s="6" customFormat="1" x14ac:dyDescent="0.2">
      <c r="A1085" s="33"/>
      <c r="B1085" s="7">
        <v>55</v>
      </c>
      <c r="C1085" s="50" t="s">
        <v>24</v>
      </c>
      <c r="D1085" s="91">
        <f t="shared" ref="D1085:E1085" si="34">SUM(D1086)</f>
        <v>1345</v>
      </c>
      <c r="E1085" s="126">
        <f t="shared" si="34"/>
        <v>1345</v>
      </c>
      <c r="F1085" s="163">
        <f t="shared" si="33"/>
        <v>0</v>
      </c>
      <c r="G1085" s="179">
        <f t="shared" si="32"/>
        <v>1</v>
      </c>
    </row>
    <row r="1086" spans="1:7" s="6" customFormat="1" x14ac:dyDescent="0.2">
      <c r="A1086" s="33"/>
      <c r="B1086" s="5">
        <v>5525</v>
      </c>
      <c r="C1086" s="49" t="s">
        <v>46</v>
      </c>
      <c r="D1086" s="92">
        <f>SUM(D1087:D1090)</f>
        <v>1345</v>
      </c>
      <c r="E1086" s="124">
        <f>SUM(E1087:E1090)</f>
        <v>1345</v>
      </c>
      <c r="F1086" s="168">
        <f t="shared" si="33"/>
        <v>0</v>
      </c>
      <c r="G1086" s="165">
        <f t="shared" si="32"/>
        <v>1</v>
      </c>
    </row>
    <row r="1087" spans="1:7" s="6" customFormat="1" ht="38.25" x14ac:dyDescent="0.2">
      <c r="A1087" s="33"/>
      <c r="B1087" s="160" t="s">
        <v>491</v>
      </c>
      <c r="C1087" s="65" t="s">
        <v>460</v>
      </c>
      <c r="D1087" s="101">
        <v>275</v>
      </c>
      <c r="E1087" s="124">
        <v>275</v>
      </c>
      <c r="F1087" s="168">
        <f t="shared" si="33"/>
        <v>0</v>
      </c>
      <c r="G1087" s="165">
        <f t="shared" si="32"/>
        <v>1</v>
      </c>
    </row>
    <row r="1088" spans="1:7" s="6" customFormat="1" ht="38.25" x14ac:dyDescent="0.2">
      <c r="A1088" s="33"/>
      <c r="B1088" s="5" t="s">
        <v>509</v>
      </c>
      <c r="C1088" s="65" t="s">
        <v>510</v>
      </c>
      <c r="D1088" s="101">
        <v>70</v>
      </c>
      <c r="E1088" s="124">
        <v>70</v>
      </c>
      <c r="F1088" s="168">
        <f t="shared" si="33"/>
        <v>0</v>
      </c>
      <c r="G1088" s="165">
        <f t="shared" si="32"/>
        <v>1</v>
      </c>
    </row>
    <row r="1089" spans="1:7" s="6" customFormat="1" ht="38.25" x14ac:dyDescent="0.2">
      <c r="A1089" s="33"/>
      <c r="B1089" s="5" t="s">
        <v>511</v>
      </c>
      <c r="C1089" s="65" t="s">
        <v>512</v>
      </c>
      <c r="D1089" s="101">
        <v>500</v>
      </c>
      <c r="E1089" s="124">
        <v>500</v>
      </c>
      <c r="F1089" s="168">
        <f t="shared" si="33"/>
        <v>0</v>
      </c>
      <c r="G1089" s="165">
        <f t="shared" si="32"/>
        <v>1</v>
      </c>
    </row>
    <row r="1090" spans="1:7" s="6" customFormat="1" ht="38.25" x14ac:dyDescent="0.2">
      <c r="A1090" s="33"/>
      <c r="B1090" s="5"/>
      <c r="C1090" s="65" t="s">
        <v>513</v>
      </c>
      <c r="D1090" s="101">
        <v>500</v>
      </c>
      <c r="E1090" s="124">
        <v>500</v>
      </c>
      <c r="F1090" s="168">
        <f t="shared" si="33"/>
        <v>0</v>
      </c>
      <c r="G1090" s="165">
        <f t="shared" si="32"/>
        <v>1</v>
      </c>
    </row>
    <row r="1091" spans="1:7" s="6" customFormat="1" x14ac:dyDescent="0.2">
      <c r="A1091" s="33"/>
      <c r="B1091" s="7">
        <v>50</v>
      </c>
      <c r="C1091" s="50" t="s">
        <v>23</v>
      </c>
      <c r="D1091" s="100">
        <f>SUM(D1092+D1094)</f>
        <v>128</v>
      </c>
      <c r="E1091" s="142">
        <f>SUM(E1092+E1094)</f>
        <v>127.99</v>
      </c>
      <c r="F1091" s="163">
        <f t="shared" si="33"/>
        <v>1.0000000000005116E-2</v>
      </c>
      <c r="G1091" s="179">
        <f t="shared" si="32"/>
        <v>0.99992187499999996</v>
      </c>
    </row>
    <row r="1092" spans="1:7" s="6" customFormat="1" x14ac:dyDescent="0.2">
      <c r="A1092" s="33"/>
      <c r="B1092" s="5">
        <v>500</v>
      </c>
      <c r="C1092" s="49" t="s">
        <v>228</v>
      </c>
      <c r="D1092" s="101">
        <f>SUM(D1093)</f>
        <v>96</v>
      </c>
      <c r="E1092" s="161">
        <f>SUM(E1093)</f>
        <v>95.52</v>
      </c>
      <c r="F1092" s="168">
        <f t="shared" si="33"/>
        <v>0.48000000000000398</v>
      </c>
      <c r="G1092" s="165">
        <f t="shared" si="32"/>
        <v>0.995</v>
      </c>
    </row>
    <row r="1093" spans="1:7" s="6" customFormat="1" x14ac:dyDescent="0.2">
      <c r="A1093" s="33"/>
      <c r="B1093" s="5">
        <v>5005</v>
      </c>
      <c r="C1093" s="49" t="s">
        <v>282</v>
      </c>
      <c r="D1093" s="101">
        <v>96</v>
      </c>
      <c r="E1093" s="124">
        <v>95.52</v>
      </c>
      <c r="F1093" s="168">
        <f t="shared" si="33"/>
        <v>0.48000000000000398</v>
      </c>
      <c r="G1093" s="165">
        <f t="shared" si="32"/>
        <v>0.995</v>
      </c>
    </row>
    <row r="1094" spans="1:7" s="6" customFormat="1" x14ac:dyDescent="0.2">
      <c r="A1094" s="33"/>
      <c r="B1094" s="5">
        <v>506</v>
      </c>
      <c r="C1094" s="49" t="s">
        <v>229</v>
      </c>
      <c r="D1094" s="101">
        <v>32</v>
      </c>
      <c r="E1094" s="124">
        <v>32.47</v>
      </c>
      <c r="F1094" s="168">
        <f t="shared" si="33"/>
        <v>-0.46999999999999886</v>
      </c>
      <c r="G1094" s="165">
        <f t="shared" si="32"/>
        <v>1.0146875</v>
      </c>
    </row>
    <row r="1095" spans="1:7" s="6" customFormat="1" x14ac:dyDescent="0.2">
      <c r="A1095" s="33"/>
      <c r="B1095" s="22">
        <v>55</v>
      </c>
      <c r="C1095" s="51" t="s">
        <v>24</v>
      </c>
      <c r="D1095" s="100">
        <f>SUM(D1096)</f>
        <v>885</v>
      </c>
      <c r="E1095" s="142">
        <f>SUM(E1096)</f>
        <v>885.66</v>
      </c>
      <c r="F1095" s="163">
        <f t="shared" si="33"/>
        <v>-0.65999999999996817</v>
      </c>
      <c r="G1095" s="179">
        <f t="shared" si="32"/>
        <v>1.0007457627118643</v>
      </c>
    </row>
    <row r="1096" spans="1:7" s="6" customFormat="1" x14ac:dyDescent="0.2">
      <c r="A1096" s="33"/>
      <c r="B1096" s="5">
        <v>5525</v>
      </c>
      <c r="C1096" s="49" t="s">
        <v>46</v>
      </c>
      <c r="D1096" s="101">
        <v>885</v>
      </c>
      <c r="E1096" s="124">
        <v>885.66</v>
      </c>
      <c r="F1096" s="168">
        <f t="shared" si="33"/>
        <v>-0.65999999999996817</v>
      </c>
      <c r="G1096" s="165">
        <f t="shared" si="32"/>
        <v>1.0007457627118643</v>
      </c>
    </row>
    <row r="1097" spans="1:7" s="6" customFormat="1" ht="25.5" x14ac:dyDescent="0.2">
      <c r="A1097" s="33"/>
      <c r="B1097" s="5" t="s">
        <v>598</v>
      </c>
      <c r="C1097" s="65" t="s">
        <v>599</v>
      </c>
      <c r="D1097" s="101">
        <f>SUM(D1091+D1095)</f>
        <v>1013</v>
      </c>
      <c r="E1097" s="161">
        <f>SUM(E1091+E1095)</f>
        <v>1013.65</v>
      </c>
      <c r="F1097" s="168">
        <f t="shared" si="33"/>
        <v>-0.64999999999997726</v>
      </c>
      <c r="G1097" s="165">
        <f t="shared" si="32"/>
        <v>1.0006416584402764</v>
      </c>
    </row>
    <row r="1098" spans="1:7" s="6" customFormat="1" x14ac:dyDescent="0.2">
      <c r="A1098" s="33"/>
      <c r="B1098" s="7">
        <v>50</v>
      </c>
      <c r="C1098" s="50" t="s">
        <v>23</v>
      </c>
      <c r="D1098" s="91">
        <f>SUM(D1099+D1101)</f>
        <v>128</v>
      </c>
      <c r="E1098" s="126">
        <f>SUM(E1099+E1101)</f>
        <v>128</v>
      </c>
      <c r="F1098" s="163">
        <f t="shared" si="33"/>
        <v>0</v>
      </c>
      <c r="G1098" s="165">
        <f t="shared" si="32"/>
        <v>1</v>
      </c>
    </row>
    <row r="1099" spans="1:7" s="6" customFormat="1" x14ac:dyDescent="0.2">
      <c r="A1099" s="33"/>
      <c r="B1099" s="5">
        <v>500</v>
      </c>
      <c r="C1099" s="49" t="s">
        <v>228</v>
      </c>
      <c r="D1099" s="92">
        <f>SUM(D1100)</f>
        <v>96</v>
      </c>
      <c r="E1099" s="124">
        <f>SUM(E1100)</f>
        <v>95.52</v>
      </c>
      <c r="F1099" s="168">
        <f t="shared" si="33"/>
        <v>0.48000000000000398</v>
      </c>
      <c r="G1099" s="165">
        <f t="shared" si="32"/>
        <v>0.995</v>
      </c>
    </row>
    <row r="1100" spans="1:7" s="6" customFormat="1" x14ac:dyDescent="0.2">
      <c r="A1100" s="33"/>
      <c r="B1100" s="5">
        <v>5005</v>
      </c>
      <c r="C1100" s="49" t="s">
        <v>282</v>
      </c>
      <c r="D1100" s="101">
        <v>96</v>
      </c>
      <c r="E1100" s="124">
        <v>95.52</v>
      </c>
      <c r="F1100" s="168">
        <f t="shared" si="33"/>
        <v>0.48000000000000398</v>
      </c>
      <c r="G1100" s="165">
        <f t="shared" si="32"/>
        <v>0.995</v>
      </c>
    </row>
    <row r="1101" spans="1:7" s="6" customFormat="1" x14ac:dyDescent="0.2">
      <c r="A1101" s="33"/>
      <c r="B1101" s="5">
        <v>506</v>
      </c>
      <c r="C1101" s="49" t="s">
        <v>229</v>
      </c>
      <c r="D1101" s="101">
        <v>32</v>
      </c>
      <c r="E1101" s="124">
        <v>32.479999999999997</v>
      </c>
      <c r="F1101" s="168">
        <f t="shared" si="33"/>
        <v>-0.47999999999999687</v>
      </c>
      <c r="G1101" s="165">
        <f t="shared" si="32"/>
        <v>1.0149999999999999</v>
      </c>
    </row>
    <row r="1102" spans="1:7" s="6" customFormat="1" x14ac:dyDescent="0.2">
      <c r="A1102" s="33"/>
      <c r="B1102" s="22">
        <v>55</v>
      </c>
      <c r="C1102" s="51" t="s">
        <v>24</v>
      </c>
      <c r="D1102" s="91">
        <f>SUM(D1103:D1104)</f>
        <v>774</v>
      </c>
      <c r="E1102" s="126">
        <f>SUM(E1103:E1104)</f>
        <v>774</v>
      </c>
      <c r="F1102" s="163">
        <f t="shared" si="33"/>
        <v>0</v>
      </c>
      <c r="G1102" s="165">
        <f t="shared" si="32"/>
        <v>1</v>
      </c>
    </row>
    <row r="1103" spans="1:7" s="6" customFormat="1" x14ac:dyDescent="0.2">
      <c r="A1103" s="33"/>
      <c r="B1103" s="5">
        <v>5503</v>
      </c>
      <c r="C1103" s="49" t="s">
        <v>26</v>
      </c>
      <c r="D1103" s="101">
        <v>15</v>
      </c>
      <c r="E1103" s="124">
        <v>14.93</v>
      </c>
      <c r="F1103" s="168">
        <f t="shared" si="33"/>
        <v>7.0000000000000284E-2</v>
      </c>
      <c r="G1103" s="165">
        <f t="shared" si="32"/>
        <v>0.99533333333333329</v>
      </c>
    </row>
    <row r="1104" spans="1:7" s="6" customFormat="1" x14ac:dyDescent="0.2">
      <c r="A1104" s="33"/>
      <c r="B1104" s="5">
        <v>5525</v>
      </c>
      <c r="C1104" s="49" t="s">
        <v>46</v>
      </c>
      <c r="D1104" s="101">
        <v>759</v>
      </c>
      <c r="E1104" s="124">
        <v>759.07</v>
      </c>
      <c r="F1104" s="168">
        <f t="shared" si="33"/>
        <v>-7.0000000000050022E-2</v>
      </c>
      <c r="G1104" s="165">
        <f t="shared" si="32"/>
        <v>1.0000922266139658</v>
      </c>
    </row>
    <row r="1105" spans="1:7" s="6" customFormat="1" ht="51" x14ac:dyDescent="0.2">
      <c r="A1105" s="33"/>
      <c r="B1105" s="5">
        <v>3</v>
      </c>
      <c r="C1105" s="65" t="s">
        <v>542</v>
      </c>
      <c r="D1105" s="101">
        <f>SUM(D1098+D1102)</f>
        <v>902</v>
      </c>
      <c r="E1105" s="161">
        <f>SUM(E1098+E1102)</f>
        <v>902</v>
      </c>
      <c r="F1105" s="168">
        <f t="shared" si="33"/>
        <v>0</v>
      </c>
      <c r="G1105" s="165">
        <f t="shared" ref="G1105:G1189" si="35">SUM(E1105/D1105)</f>
        <v>1</v>
      </c>
    </row>
    <row r="1106" spans="1:7" s="6" customFormat="1" x14ac:dyDescent="0.2">
      <c r="A1106" s="33" t="s">
        <v>83</v>
      </c>
      <c r="B1106" s="14" t="s">
        <v>450</v>
      </c>
      <c r="C1106" s="74"/>
      <c r="D1106" s="88">
        <f>SUM(D1107+D1109)</f>
        <v>4766</v>
      </c>
      <c r="E1106" s="139">
        <f>SUM(E1107+E1109)</f>
        <v>4717.22</v>
      </c>
      <c r="F1106" s="163">
        <f t="shared" si="33"/>
        <v>48.779999999999745</v>
      </c>
      <c r="G1106" s="179">
        <f t="shared" si="35"/>
        <v>0.98976500209819562</v>
      </c>
    </row>
    <row r="1107" spans="1:7" s="6" customFormat="1" ht="25.5" x14ac:dyDescent="0.2">
      <c r="A1107" s="33"/>
      <c r="B1107" s="21">
        <v>413</v>
      </c>
      <c r="C1107" s="69" t="s">
        <v>151</v>
      </c>
      <c r="D1107" s="98">
        <f>SUM(D1108)</f>
        <v>3920</v>
      </c>
      <c r="E1107" s="143">
        <f>SUM(E1108)</f>
        <v>3920</v>
      </c>
      <c r="F1107" s="163">
        <f t="shared" si="33"/>
        <v>0</v>
      </c>
      <c r="G1107" s="179">
        <f t="shared" si="35"/>
        <v>1</v>
      </c>
    </row>
    <row r="1108" spans="1:7" s="6" customFormat="1" x14ac:dyDescent="0.2">
      <c r="A1108" s="33"/>
      <c r="B1108" s="19">
        <v>4134</v>
      </c>
      <c r="C1108" s="67" t="s">
        <v>259</v>
      </c>
      <c r="D1108" s="99">
        <v>3920</v>
      </c>
      <c r="E1108" s="124">
        <v>3920</v>
      </c>
      <c r="F1108" s="168">
        <f t="shared" si="33"/>
        <v>0</v>
      </c>
      <c r="G1108" s="165">
        <f t="shared" si="35"/>
        <v>1</v>
      </c>
    </row>
    <row r="1109" spans="1:7" s="6" customFormat="1" x14ac:dyDescent="0.2">
      <c r="A1109" s="33"/>
      <c r="B1109" s="22">
        <v>55</v>
      </c>
      <c r="C1109" s="51" t="s">
        <v>24</v>
      </c>
      <c r="D1109" s="100">
        <f>SUM(D1110)</f>
        <v>846</v>
      </c>
      <c r="E1109" s="142">
        <f>SUM(E1110)</f>
        <v>797.22</v>
      </c>
      <c r="F1109" s="163">
        <f t="shared" si="33"/>
        <v>48.779999999999973</v>
      </c>
      <c r="G1109" s="179">
        <f t="shared" si="35"/>
        <v>0.94234042553191488</v>
      </c>
    </row>
    <row r="1110" spans="1:7" s="6" customFormat="1" x14ac:dyDescent="0.2">
      <c r="A1110" s="33"/>
      <c r="B1110" s="5">
        <v>5525</v>
      </c>
      <c r="C1110" s="49" t="s">
        <v>46</v>
      </c>
      <c r="D1110" s="101">
        <f>SUM(D1111:D1113)</f>
        <v>846</v>
      </c>
      <c r="E1110" s="161">
        <f>SUM(E1111:E1113)</f>
        <v>797.22</v>
      </c>
      <c r="F1110" s="168">
        <f t="shared" si="33"/>
        <v>48.779999999999973</v>
      </c>
      <c r="G1110" s="165">
        <f t="shared" si="35"/>
        <v>0.94234042553191488</v>
      </c>
    </row>
    <row r="1111" spans="1:7" s="6" customFormat="1" x14ac:dyDescent="0.2">
      <c r="A1111" s="33"/>
      <c r="B1111" s="22"/>
      <c r="C1111" s="67" t="s">
        <v>2</v>
      </c>
      <c r="D1111" s="101">
        <v>466</v>
      </c>
      <c r="E1111" s="124">
        <v>465.6</v>
      </c>
      <c r="F1111" s="168">
        <f t="shared" si="33"/>
        <v>0.39999999999997726</v>
      </c>
      <c r="G1111" s="165">
        <f t="shared" si="35"/>
        <v>0.9991416309012876</v>
      </c>
    </row>
    <row r="1112" spans="1:7" s="6" customFormat="1" x14ac:dyDescent="0.2">
      <c r="A1112" s="33"/>
      <c r="B1112" s="22"/>
      <c r="C1112" s="67" t="s">
        <v>453</v>
      </c>
      <c r="D1112" s="101">
        <v>300</v>
      </c>
      <c r="E1112" s="124">
        <v>252.05</v>
      </c>
      <c r="F1112" s="168">
        <f t="shared" si="33"/>
        <v>47.949999999999989</v>
      </c>
      <c r="G1112" s="165">
        <f t="shared" si="35"/>
        <v>0.84016666666666673</v>
      </c>
    </row>
    <row r="1113" spans="1:7" s="6" customFormat="1" ht="26.25" thickBot="1" x14ac:dyDescent="0.25">
      <c r="A1113" s="33"/>
      <c r="B1113" s="22"/>
      <c r="C1113" s="214" t="s">
        <v>543</v>
      </c>
      <c r="D1113" s="101">
        <v>80</v>
      </c>
      <c r="E1113" s="124">
        <v>79.569999999999993</v>
      </c>
      <c r="F1113" s="168">
        <f t="shared" si="33"/>
        <v>0.43000000000000682</v>
      </c>
      <c r="G1113" s="165">
        <f t="shared" si="35"/>
        <v>0.99462499999999987</v>
      </c>
    </row>
    <row r="1114" spans="1:7" ht="13.5" thickBot="1" x14ac:dyDescent="0.25">
      <c r="A1114" s="44" t="s">
        <v>84</v>
      </c>
      <c r="B1114" s="4" t="s">
        <v>182</v>
      </c>
      <c r="C1114" s="183"/>
      <c r="D1114" s="112">
        <f>SUM(D1115+D1124+D1139+D1154+D1197+D1202+D1206+D1217)</f>
        <v>507319</v>
      </c>
      <c r="E1114" s="138">
        <f>SUM(E1115+E1124+E1139+E1154+E1197+E1202+E1206+E1217)</f>
        <v>462678.91000000003</v>
      </c>
      <c r="F1114" s="177">
        <f t="shared" si="33"/>
        <v>44640.089999999967</v>
      </c>
      <c r="G1114" s="175">
        <f t="shared" si="35"/>
        <v>0.91200784910480392</v>
      </c>
    </row>
    <row r="1115" spans="1:7" s="6" customFormat="1" x14ac:dyDescent="0.2">
      <c r="A1115" s="193" t="s">
        <v>100</v>
      </c>
      <c r="B1115" s="194" t="s">
        <v>183</v>
      </c>
      <c r="C1115" s="199"/>
      <c r="D1115" s="224">
        <f>SUM(D1116+D1119+D1122)</f>
        <v>62191</v>
      </c>
      <c r="E1115" s="201">
        <f>SUM(E1116+E1119+E1122)</f>
        <v>59641.55</v>
      </c>
      <c r="F1115" s="202">
        <f t="shared" si="33"/>
        <v>2549.4499999999971</v>
      </c>
      <c r="G1115" s="203">
        <f t="shared" si="35"/>
        <v>0.95900612628836979</v>
      </c>
    </row>
    <row r="1116" spans="1:7" s="6" customFormat="1" ht="25.5" x14ac:dyDescent="0.2">
      <c r="A1116" s="33"/>
      <c r="B1116" s="21">
        <v>413</v>
      </c>
      <c r="C1116" s="69" t="s">
        <v>151</v>
      </c>
      <c r="D1116" s="222">
        <f>SUM(D1117:D1118)</f>
        <v>55791</v>
      </c>
      <c r="E1116" s="143">
        <f>SUM(E1117:E1118)</f>
        <v>54288.66</v>
      </c>
      <c r="F1116" s="163">
        <f t="shared" si="33"/>
        <v>1502.3399999999965</v>
      </c>
      <c r="G1116" s="179">
        <f t="shared" si="35"/>
        <v>0.97307200086035384</v>
      </c>
    </row>
    <row r="1117" spans="1:7" x14ac:dyDescent="0.2">
      <c r="A1117" s="35"/>
      <c r="B1117" s="19">
        <v>4133</v>
      </c>
      <c r="C1117" s="67" t="s">
        <v>101</v>
      </c>
      <c r="D1117" s="223">
        <v>36736</v>
      </c>
      <c r="E1117" s="124">
        <v>35810.480000000003</v>
      </c>
      <c r="F1117" s="168">
        <f t="shared" si="33"/>
        <v>925.5199999999968</v>
      </c>
      <c r="G1117" s="165">
        <f t="shared" si="35"/>
        <v>0.97480618466898961</v>
      </c>
    </row>
    <row r="1118" spans="1:7" x14ac:dyDescent="0.2">
      <c r="A1118" s="35"/>
      <c r="B1118" s="19">
        <v>4137</v>
      </c>
      <c r="C1118" s="67" t="s">
        <v>13</v>
      </c>
      <c r="D1118" s="223">
        <v>19055</v>
      </c>
      <c r="E1118" s="124">
        <v>18478.18</v>
      </c>
      <c r="F1118" s="168">
        <f t="shared" si="33"/>
        <v>576.81999999999971</v>
      </c>
      <c r="G1118" s="165">
        <f t="shared" si="35"/>
        <v>0.9697286801364472</v>
      </c>
    </row>
    <row r="1119" spans="1:7" s="6" customFormat="1" x14ac:dyDescent="0.2">
      <c r="A1119" s="33"/>
      <c r="B1119" s="22">
        <v>55</v>
      </c>
      <c r="C1119" s="51" t="s">
        <v>24</v>
      </c>
      <c r="D1119" s="217">
        <f>SUM(D1120:D1121)</f>
        <v>6400</v>
      </c>
      <c r="E1119" s="142">
        <f>SUM(E1120:E1121)</f>
        <v>5322.89</v>
      </c>
      <c r="F1119" s="163">
        <f t="shared" si="33"/>
        <v>1077.1099999999997</v>
      </c>
      <c r="G1119" s="179">
        <f t="shared" si="35"/>
        <v>0.83170156250000005</v>
      </c>
    </row>
    <row r="1120" spans="1:7" x14ac:dyDescent="0.2">
      <c r="A1120" s="35"/>
      <c r="B1120" s="5">
        <v>5513</v>
      </c>
      <c r="C1120" s="49" t="s">
        <v>28</v>
      </c>
      <c r="D1120" s="218">
        <v>400</v>
      </c>
      <c r="E1120" s="124">
        <v>314.43</v>
      </c>
      <c r="F1120" s="168">
        <f t="shared" si="33"/>
        <v>85.57</v>
      </c>
      <c r="G1120" s="165">
        <f t="shared" si="35"/>
        <v>0.78607499999999997</v>
      </c>
    </row>
    <row r="1121" spans="1:7" x14ac:dyDescent="0.2">
      <c r="A1121" s="35"/>
      <c r="B1121" s="20">
        <v>5526</v>
      </c>
      <c r="C1121" s="54" t="s">
        <v>8</v>
      </c>
      <c r="D1121" s="218">
        <v>6000</v>
      </c>
      <c r="E1121" s="124">
        <v>5008.46</v>
      </c>
      <c r="F1121" s="168">
        <f t="shared" si="33"/>
        <v>991.54</v>
      </c>
      <c r="G1121" s="165">
        <f t="shared" si="35"/>
        <v>0.83474333333333339</v>
      </c>
    </row>
    <row r="1122" spans="1:7" x14ac:dyDescent="0.2">
      <c r="A1122" s="35"/>
      <c r="B1122" s="22">
        <v>60</v>
      </c>
      <c r="C1122" s="51" t="s">
        <v>90</v>
      </c>
      <c r="D1122" s="217">
        <f>SUM(D1123)</f>
        <v>0</v>
      </c>
      <c r="E1122" s="142">
        <f>SUM(E1123)</f>
        <v>30</v>
      </c>
      <c r="F1122" s="163">
        <f t="shared" si="33"/>
        <v>-30</v>
      </c>
      <c r="G1122" s="165"/>
    </row>
    <row r="1123" spans="1:7" x14ac:dyDescent="0.2">
      <c r="A1123" s="35"/>
      <c r="B1123" s="20">
        <v>601</v>
      </c>
      <c r="C1123" s="54" t="s">
        <v>233</v>
      </c>
      <c r="D1123" s="218">
        <v>0</v>
      </c>
      <c r="E1123" s="124">
        <v>30</v>
      </c>
      <c r="F1123" s="168">
        <f t="shared" si="33"/>
        <v>-30</v>
      </c>
      <c r="G1123" s="165"/>
    </row>
    <row r="1124" spans="1:7" s="6" customFormat="1" x14ac:dyDescent="0.2">
      <c r="A1124" s="33" t="s">
        <v>85</v>
      </c>
      <c r="B1124" s="7" t="s">
        <v>451</v>
      </c>
      <c r="C1124" s="72"/>
      <c r="D1124" s="217">
        <f>SUM(D1125+D1128)</f>
        <v>84807</v>
      </c>
      <c r="E1124" s="142">
        <f>SUM(E1125+E1128)</f>
        <v>83513.819999999992</v>
      </c>
      <c r="F1124" s="163">
        <f t="shared" si="33"/>
        <v>1293.1800000000076</v>
      </c>
      <c r="G1124" s="179">
        <f t="shared" si="35"/>
        <v>0.98475149457002364</v>
      </c>
    </row>
    <row r="1125" spans="1:7" s="6" customFormat="1" x14ac:dyDescent="0.2">
      <c r="A1125" s="33" t="s">
        <v>85</v>
      </c>
      <c r="B1125" s="7" t="s">
        <v>184</v>
      </c>
      <c r="C1125" s="72"/>
      <c r="D1125" s="114">
        <f>SUM(D1126)</f>
        <v>60032</v>
      </c>
      <c r="E1125" s="139">
        <f>SUM(E1126)</f>
        <v>60066.2</v>
      </c>
      <c r="F1125" s="163">
        <f t="shared" si="33"/>
        <v>-34.19999999999709</v>
      </c>
      <c r="G1125" s="179">
        <f t="shared" si="35"/>
        <v>1.0005696961620469</v>
      </c>
    </row>
    <row r="1126" spans="1:7" s="6" customFormat="1" x14ac:dyDescent="0.2">
      <c r="A1126" s="33"/>
      <c r="B1126" s="22">
        <v>55</v>
      </c>
      <c r="C1126" s="51" t="s">
        <v>24</v>
      </c>
      <c r="D1126" s="217">
        <f>SUM(D1127)</f>
        <v>60032</v>
      </c>
      <c r="E1126" s="142">
        <f>SUM(E1127)</f>
        <v>60066.2</v>
      </c>
      <c r="F1126" s="163">
        <f t="shared" si="33"/>
        <v>-34.19999999999709</v>
      </c>
      <c r="G1126" s="179">
        <f t="shared" si="35"/>
        <v>1.0005696961620469</v>
      </c>
    </row>
    <row r="1127" spans="1:7" s="6" customFormat="1" x14ac:dyDescent="0.2">
      <c r="A1127" s="33"/>
      <c r="B1127" s="20">
        <v>5526</v>
      </c>
      <c r="C1127" s="54" t="s">
        <v>8</v>
      </c>
      <c r="D1127" s="218">
        <v>60032</v>
      </c>
      <c r="E1127" s="124">
        <v>60066.2</v>
      </c>
      <c r="F1127" s="168">
        <f t="shared" si="33"/>
        <v>-34.19999999999709</v>
      </c>
      <c r="G1127" s="165">
        <f t="shared" si="35"/>
        <v>1.0005696961620469</v>
      </c>
    </row>
    <row r="1128" spans="1:7" x14ac:dyDescent="0.2">
      <c r="A1128" s="33" t="s">
        <v>85</v>
      </c>
      <c r="B1128" s="7" t="s">
        <v>304</v>
      </c>
      <c r="C1128" s="72"/>
      <c r="D1128" s="114">
        <f>SUM(D1129+D1133)</f>
        <v>24775</v>
      </c>
      <c r="E1128" s="139">
        <f>SUM(E1129+E1133)</f>
        <v>23447.62</v>
      </c>
      <c r="F1128" s="163">
        <f t="shared" si="33"/>
        <v>1327.380000000001</v>
      </c>
      <c r="G1128" s="179">
        <f t="shared" si="35"/>
        <v>0.94642260343087781</v>
      </c>
    </row>
    <row r="1129" spans="1:7" s="6" customFormat="1" x14ac:dyDescent="0.2">
      <c r="A1129" s="33"/>
      <c r="B1129" s="7">
        <v>50</v>
      </c>
      <c r="C1129" s="50" t="s">
        <v>23</v>
      </c>
      <c r="D1129" s="114">
        <f>SUM(D1130+D1132)</f>
        <v>13225</v>
      </c>
      <c r="E1129" s="139">
        <f>SUM(E1130+E1132)</f>
        <v>12977.08</v>
      </c>
      <c r="F1129" s="163">
        <f t="shared" si="33"/>
        <v>247.92000000000007</v>
      </c>
      <c r="G1129" s="179">
        <f t="shared" si="35"/>
        <v>0.98125368620037812</v>
      </c>
    </row>
    <row r="1130" spans="1:7" s="6" customFormat="1" x14ac:dyDescent="0.2">
      <c r="A1130" s="33"/>
      <c r="B1130" s="5">
        <v>500</v>
      </c>
      <c r="C1130" s="49" t="s">
        <v>228</v>
      </c>
      <c r="D1130" s="113">
        <f>SUM(D1131)</f>
        <v>9870</v>
      </c>
      <c r="E1130" s="149">
        <f>SUM(E1131)</f>
        <v>9705.35</v>
      </c>
      <c r="F1130" s="168">
        <f t="shared" si="33"/>
        <v>164.64999999999964</v>
      </c>
      <c r="G1130" s="165">
        <f t="shared" si="35"/>
        <v>0.98331813576494431</v>
      </c>
    </row>
    <row r="1131" spans="1:7" s="6" customFormat="1" x14ac:dyDescent="0.2">
      <c r="A1131" s="33"/>
      <c r="B1131" s="5">
        <v>5002</v>
      </c>
      <c r="C1131" s="49" t="s">
        <v>236</v>
      </c>
      <c r="D1131" s="113">
        <v>9870</v>
      </c>
      <c r="E1131" s="124">
        <v>9705.35</v>
      </c>
      <c r="F1131" s="168">
        <f t="shared" si="33"/>
        <v>164.64999999999964</v>
      </c>
      <c r="G1131" s="165">
        <f t="shared" si="35"/>
        <v>0.98331813576494431</v>
      </c>
    </row>
    <row r="1132" spans="1:7" s="6" customFormat="1" x14ac:dyDescent="0.2">
      <c r="A1132" s="33"/>
      <c r="B1132" s="5">
        <v>506</v>
      </c>
      <c r="C1132" s="49" t="s">
        <v>229</v>
      </c>
      <c r="D1132" s="113">
        <v>3355</v>
      </c>
      <c r="E1132" s="124">
        <v>3271.73</v>
      </c>
      <c r="F1132" s="168">
        <f t="shared" si="33"/>
        <v>83.269999999999982</v>
      </c>
      <c r="G1132" s="165">
        <f t="shared" si="35"/>
        <v>0.97518032786885245</v>
      </c>
    </row>
    <row r="1133" spans="1:7" s="6" customFormat="1" x14ac:dyDescent="0.2">
      <c r="A1133" s="33"/>
      <c r="B1133" s="22">
        <v>55</v>
      </c>
      <c r="C1133" s="51" t="s">
        <v>24</v>
      </c>
      <c r="D1133" s="217">
        <f>SUM(D1134:D1138)</f>
        <v>11550</v>
      </c>
      <c r="E1133" s="142">
        <f>SUM(E1134:E1138)</f>
        <v>10470.539999999999</v>
      </c>
      <c r="F1133" s="163">
        <f t="shared" si="33"/>
        <v>1079.4600000000009</v>
      </c>
      <c r="G1133" s="179">
        <f t="shared" si="35"/>
        <v>0.90654025974025965</v>
      </c>
    </row>
    <row r="1134" spans="1:7" s="6" customFormat="1" x14ac:dyDescent="0.2">
      <c r="A1134" s="33"/>
      <c r="B1134" s="5">
        <v>5500</v>
      </c>
      <c r="C1134" s="49" t="s">
        <v>25</v>
      </c>
      <c r="D1134" s="218">
        <v>790</v>
      </c>
      <c r="E1134" s="124">
        <v>676.76</v>
      </c>
      <c r="F1134" s="168">
        <f t="shared" si="33"/>
        <v>113.24000000000001</v>
      </c>
      <c r="G1134" s="165">
        <f t="shared" si="35"/>
        <v>0.85665822784810131</v>
      </c>
    </row>
    <row r="1135" spans="1:7" s="6" customFormat="1" x14ac:dyDescent="0.2">
      <c r="A1135" s="33"/>
      <c r="B1135" s="5">
        <v>5504</v>
      </c>
      <c r="C1135" s="49" t="s">
        <v>27</v>
      </c>
      <c r="D1135" s="218">
        <v>0</v>
      </c>
      <c r="E1135" s="124">
        <v>43.54</v>
      </c>
      <c r="F1135" s="168">
        <f t="shared" si="33"/>
        <v>-43.54</v>
      </c>
      <c r="G1135" s="165"/>
    </row>
    <row r="1136" spans="1:7" s="6" customFormat="1" ht="25.5" x14ac:dyDescent="0.2">
      <c r="A1136" s="210" t="s">
        <v>600</v>
      </c>
      <c r="B1136" s="5">
        <v>5511</v>
      </c>
      <c r="C1136" s="49" t="s">
        <v>230</v>
      </c>
      <c r="D1136" s="218">
        <v>9690</v>
      </c>
      <c r="E1136" s="124">
        <v>9429.1</v>
      </c>
      <c r="F1136" s="168">
        <f t="shared" si="33"/>
        <v>260.89999999999964</v>
      </c>
      <c r="G1136" s="165">
        <f t="shared" si="35"/>
        <v>0.97307533539731683</v>
      </c>
    </row>
    <row r="1137" spans="1:7" s="6" customFormat="1" x14ac:dyDescent="0.2">
      <c r="A1137" s="33"/>
      <c r="B1137" s="5">
        <v>5514</v>
      </c>
      <c r="C1137" s="49" t="s">
        <v>231</v>
      </c>
      <c r="D1137" s="218">
        <v>270</v>
      </c>
      <c r="E1137" s="124">
        <v>183.14</v>
      </c>
      <c r="F1137" s="168">
        <f t="shared" si="33"/>
        <v>86.860000000000014</v>
      </c>
      <c r="G1137" s="165">
        <f t="shared" si="35"/>
        <v>0.67829629629629629</v>
      </c>
    </row>
    <row r="1138" spans="1:7" s="6" customFormat="1" x14ac:dyDescent="0.2">
      <c r="A1138" s="33"/>
      <c r="B1138" s="5">
        <v>5515</v>
      </c>
      <c r="C1138" s="49" t="s">
        <v>29</v>
      </c>
      <c r="D1138" s="218">
        <v>800</v>
      </c>
      <c r="E1138" s="124">
        <v>138</v>
      </c>
      <c r="F1138" s="168">
        <f t="shared" si="33"/>
        <v>662</v>
      </c>
      <c r="G1138" s="165">
        <f t="shared" si="35"/>
        <v>0.17249999999999999</v>
      </c>
    </row>
    <row r="1139" spans="1:7" s="6" customFormat="1" x14ac:dyDescent="0.2">
      <c r="A1139" s="33" t="s">
        <v>86</v>
      </c>
      <c r="B1139" s="7" t="s">
        <v>185</v>
      </c>
      <c r="C1139" s="72"/>
      <c r="D1139" s="114">
        <f>SUM(D1140+D1142+D1146)</f>
        <v>46832</v>
      </c>
      <c r="E1139" s="139">
        <f>SUM(E1140+E1142+E1146)</f>
        <v>45029.490000000005</v>
      </c>
      <c r="F1139" s="163">
        <f t="shared" ref="F1139:F1219" si="36">SUM(D1139-E1139)</f>
        <v>1802.5099999999948</v>
      </c>
      <c r="G1139" s="179">
        <f t="shared" si="35"/>
        <v>0.96151114622480371</v>
      </c>
    </row>
    <row r="1140" spans="1:7" s="6" customFormat="1" ht="25.5" x14ac:dyDescent="0.2">
      <c r="A1140" s="33"/>
      <c r="B1140" s="21">
        <v>413</v>
      </c>
      <c r="C1140" s="69" t="s">
        <v>151</v>
      </c>
      <c r="D1140" s="222">
        <f>SUM(D1141)</f>
        <v>8346</v>
      </c>
      <c r="E1140" s="143">
        <f>SUM(E1141)</f>
        <v>9649.94</v>
      </c>
      <c r="F1140" s="163">
        <f t="shared" si="36"/>
        <v>-1303.9400000000005</v>
      </c>
      <c r="G1140" s="179">
        <f t="shared" si="35"/>
        <v>1.1562353223100887</v>
      </c>
    </row>
    <row r="1141" spans="1:7" ht="25.5" x14ac:dyDescent="0.2">
      <c r="A1141" s="35"/>
      <c r="B1141" s="19">
        <v>4138</v>
      </c>
      <c r="C1141" s="67" t="s">
        <v>99</v>
      </c>
      <c r="D1141" s="223">
        <v>8346</v>
      </c>
      <c r="E1141" s="124">
        <v>9649.94</v>
      </c>
      <c r="F1141" s="168">
        <f t="shared" si="36"/>
        <v>-1303.9400000000005</v>
      </c>
      <c r="G1141" s="165">
        <f t="shared" si="35"/>
        <v>1.1562353223100887</v>
      </c>
    </row>
    <row r="1142" spans="1:7" s="6" customFormat="1" x14ac:dyDescent="0.2">
      <c r="A1142" s="33"/>
      <c r="B1142" s="7">
        <v>50</v>
      </c>
      <c r="C1142" s="50" t="s">
        <v>23</v>
      </c>
      <c r="D1142" s="114">
        <f>SUM(D1143+D1145)</f>
        <v>30863</v>
      </c>
      <c r="E1142" s="139">
        <f>SUM(E1143+E1145)</f>
        <v>30862.959999999999</v>
      </c>
      <c r="F1142" s="163">
        <f t="shared" si="36"/>
        <v>4.0000000000873115E-2</v>
      </c>
      <c r="G1142" s="179">
        <f t="shared" si="35"/>
        <v>0.99999870394971324</v>
      </c>
    </row>
    <row r="1143" spans="1:7" s="6" customFormat="1" x14ac:dyDescent="0.2">
      <c r="A1143" s="33"/>
      <c r="B1143" s="5">
        <v>500</v>
      </c>
      <c r="C1143" s="49" t="s">
        <v>228</v>
      </c>
      <c r="D1143" s="113">
        <f>SUM(D1144)</f>
        <v>23040</v>
      </c>
      <c r="E1143" s="149">
        <f>SUM(E1144)</f>
        <v>23039.78</v>
      </c>
      <c r="F1143" s="168">
        <f t="shared" si="36"/>
        <v>0.22000000000116415</v>
      </c>
      <c r="G1143" s="165">
        <f t="shared" si="35"/>
        <v>0.99999045138888887</v>
      </c>
    </row>
    <row r="1144" spans="1:7" s="6" customFormat="1" x14ac:dyDescent="0.2">
      <c r="A1144" s="33"/>
      <c r="B1144" s="5">
        <v>5002</v>
      </c>
      <c r="C1144" s="49" t="s">
        <v>236</v>
      </c>
      <c r="D1144" s="113">
        <v>23040</v>
      </c>
      <c r="E1144" s="124">
        <v>23039.78</v>
      </c>
      <c r="F1144" s="168">
        <f t="shared" si="36"/>
        <v>0.22000000000116415</v>
      </c>
      <c r="G1144" s="165">
        <f t="shared" si="35"/>
        <v>0.99999045138888887</v>
      </c>
    </row>
    <row r="1145" spans="1:7" s="6" customFormat="1" x14ac:dyDescent="0.2">
      <c r="A1145" s="33"/>
      <c r="B1145" s="5">
        <v>506</v>
      </c>
      <c r="C1145" s="49" t="s">
        <v>229</v>
      </c>
      <c r="D1145" s="113">
        <v>7823</v>
      </c>
      <c r="E1145" s="124">
        <v>7823.18</v>
      </c>
      <c r="F1145" s="168">
        <f t="shared" si="36"/>
        <v>-0.18000000000029104</v>
      </c>
      <c r="G1145" s="165">
        <f t="shared" si="35"/>
        <v>1.0000230090758022</v>
      </c>
    </row>
    <row r="1146" spans="1:7" s="6" customFormat="1" x14ac:dyDescent="0.2">
      <c r="A1146" s="33"/>
      <c r="B1146" s="22">
        <v>55</v>
      </c>
      <c r="C1146" s="51" t="s">
        <v>24</v>
      </c>
      <c r="D1146" s="217">
        <f>SUM(D1147:D1153)</f>
        <v>7623</v>
      </c>
      <c r="E1146" s="142">
        <f>SUM(E1147:E1153)</f>
        <v>4516.59</v>
      </c>
      <c r="F1146" s="163">
        <f t="shared" si="36"/>
        <v>3106.41</v>
      </c>
      <c r="G1146" s="179">
        <f t="shared" si="35"/>
        <v>0.59249508067689893</v>
      </c>
    </row>
    <row r="1147" spans="1:7" s="6" customFormat="1" x14ac:dyDescent="0.2">
      <c r="A1147" s="33"/>
      <c r="B1147" s="5">
        <v>5500</v>
      </c>
      <c r="C1147" s="49" t="s">
        <v>25</v>
      </c>
      <c r="D1147" s="218">
        <v>324</v>
      </c>
      <c r="E1147" s="124">
        <v>95.7</v>
      </c>
      <c r="F1147" s="168">
        <f t="shared" si="36"/>
        <v>228.3</v>
      </c>
      <c r="G1147" s="165">
        <f t="shared" si="35"/>
        <v>0.29537037037037039</v>
      </c>
    </row>
    <row r="1148" spans="1:7" s="6" customFormat="1" x14ac:dyDescent="0.2">
      <c r="A1148" s="33"/>
      <c r="B1148" s="5">
        <v>5503</v>
      </c>
      <c r="C1148" s="49" t="s">
        <v>26</v>
      </c>
      <c r="D1148" s="218">
        <v>30</v>
      </c>
      <c r="E1148" s="124">
        <v>0</v>
      </c>
      <c r="F1148" s="168">
        <f t="shared" si="36"/>
        <v>30</v>
      </c>
      <c r="G1148" s="165">
        <f t="shared" si="35"/>
        <v>0</v>
      </c>
    </row>
    <row r="1149" spans="1:7" x14ac:dyDescent="0.2">
      <c r="A1149" s="35"/>
      <c r="B1149" s="20">
        <v>5504</v>
      </c>
      <c r="C1149" s="54" t="s">
        <v>27</v>
      </c>
      <c r="D1149" s="218">
        <v>132</v>
      </c>
      <c r="E1149" s="124">
        <v>5.74</v>
      </c>
      <c r="F1149" s="168">
        <f t="shared" si="36"/>
        <v>126.26</v>
      </c>
      <c r="G1149" s="165">
        <f t="shared" si="35"/>
        <v>4.3484848484848487E-2</v>
      </c>
    </row>
    <row r="1150" spans="1:7" x14ac:dyDescent="0.2">
      <c r="A1150" s="35"/>
      <c r="B1150" s="20">
        <v>5513</v>
      </c>
      <c r="C1150" s="54" t="s">
        <v>28</v>
      </c>
      <c r="D1150" s="218">
        <v>1500</v>
      </c>
      <c r="E1150" s="124">
        <v>1334.96</v>
      </c>
      <c r="F1150" s="168">
        <f t="shared" si="36"/>
        <v>165.03999999999996</v>
      </c>
      <c r="G1150" s="165">
        <f t="shared" si="35"/>
        <v>0.88997333333333339</v>
      </c>
    </row>
    <row r="1151" spans="1:7" x14ac:dyDescent="0.2">
      <c r="A1151" s="35"/>
      <c r="B1151" s="20">
        <v>5515</v>
      </c>
      <c r="C1151" s="54" t="s">
        <v>29</v>
      </c>
      <c r="D1151" s="218">
        <v>640</v>
      </c>
      <c r="E1151" s="124">
        <v>48.31</v>
      </c>
      <c r="F1151" s="168">
        <f t="shared" si="36"/>
        <v>591.69000000000005</v>
      </c>
      <c r="G1151" s="165">
        <f t="shared" si="35"/>
        <v>7.5484375000000006E-2</v>
      </c>
    </row>
    <row r="1152" spans="1:7" x14ac:dyDescent="0.2">
      <c r="A1152" s="35"/>
      <c r="B1152" s="5">
        <v>5525</v>
      </c>
      <c r="C1152" s="49" t="s">
        <v>46</v>
      </c>
      <c r="D1152" s="218">
        <v>1417</v>
      </c>
      <c r="E1152" s="124">
        <v>1416.6</v>
      </c>
      <c r="F1152" s="168">
        <f t="shared" si="36"/>
        <v>0.40000000000009095</v>
      </c>
      <c r="G1152" s="165">
        <f t="shared" si="35"/>
        <v>0.99971771347918126</v>
      </c>
    </row>
    <row r="1153" spans="1:8" x14ac:dyDescent="0.2">
      <c r="A1153" s="35"/>
      <c r="B1153" s="20">
        <v>5526</v>
      </c>
      <c r="C1153" s="54" t="s">
        <v>8</v>
      </c>
      <c r="D1153" s="218">
        <v>3580</v>
      </c>
      <c r="E1153" s="124">
        <v>1615.28</v>
      </c>
      <c r="F1153" s="168">
        <f t="shared" si="36"/>
        <v>1964.72</v>
      </c>
      <c r="G1153" s="165">
        <f t="shared" si="35"/>
        <v>0.45119553072625695</v>
      </c>
    </row>
    <row r="1154" spans="1:8" s="6" customFormat="1" x14ac:dyDescent="0.2">
      <c r="A1154" s="33" t="s">
        <v>87</v>
      </c>
      <c r="B1154" s="7" t="s">
        <v>452</v>
      </c>
      <c r="C1154" s="72"/>
      <c r="D1154" s="217">
        <f>SUM(D1155+D1168+D1175+D1178+D1189)</f>
        <v>113906</v>
      </c>
      <c r="E1154" s="219">
        <f>SUM(E1155+E1168+E1175+E1178+E1189)</f>
        <v>79675.820000000007</v>
      </c>
      <c r="F1154" s="163">
        <f t="shared" si="36"/>
        <v>34230.179999999993</v>
      </c>
      <c r="G1154" s="179">
        <f t="shared" si="35"/>
        <v>0.69948747212613915</v>
      </c>
      <c r="H1154" s="185"/>
    </row>
    <row r="1155" spans="1:8" s="6" customFormat="1" x14ac:dyDescent="0.2">
      <c r="A1155" s="33" t="s">
        <v>87</v>
      </c>
      <c r="B1155" s="7" t="s">
        <v>186</v>
      </c>
      <c r="C1155" s="72"/>
      <c r="D1155" s="114">
        <f>SUM(D1156+D1159+D1164)</f>
        <v>62321</v>
      </c>
      <c r="E1155" s="139">
        <f>SUM(E1156+E1159+E1164)</f>
        <v>59485.84</v>
      </c>
      <c r="F1155" s="163">
        <f t="shared" si="36"/>
        <v>2835.1600000000035</v>
      </c>
      <c r="G1155" s="179">
        <f t="shared" si="35"/>
        <v>0.95450714847322726</v>
      </c>
    </row>
    <row r="1156" spans="1:8" s="6" customFormat="1" ht="25.5" x14ac:dyDescent="0.2">
      <c r="A1156" s="33"/>
      <c r="B1156" s="21">
        <v>413</v>
      </c>
      <c r="C1156" s="69" t="s">
        <v>151</v>
      </c>
      <c r="D1156" s="222">
        <f>SUM(D1157:D1158)</f>
        <v>40800</v>
      </c>
      <c r="E1156" s="143">
        <f>SUM(E1157:E1158)</f>
        <v>41600.69</v>
      </c>
      <c r="F1156" s="163">
        <f t="shared" si="36"/>
        <v>-800.69000000000233</v>
      </c>
      <c r="G1156" s="179">
        <f t="shared" si="35"/>
        <v>1.0196247549019608</v>
      </c>
    </row>
    <row r="1157" spans="1:8" x14ac:dyDescent="0.2">
      <c r="A1157" s="35"/>
      <c r="B1157" s="19">
        <v>4130</v>
      </c>
      <c r="C1157" s="67" t="s">
        <v>34</v>
      </c>
      <c r="D1157" s="223">
        <v>24000</v>
      </c>
      <c r="E1157" s="124">
        <v>23153.98</v>
      </c>
      <c r="F1157" s="168">
        <f t="shared" si="36"/>
        <v>846.02000000000044</v>
      </c>
      <c r="G1157" s="165">
        <f t="shared" si="35"/>
        <v>0.96474916666666666</v>
      </c>
    </row>
    <row r="1158" spans="1:8" x14ac:dyDescent="0.2">
      <c r="A1158" s="35"/>
      <c r="B1158" s="19">
        <v>4134</v>
      </c>
      <c r="C1158" s="67" t="s">
        <v>259</v>
      </c>
      <c r="D1158" s="223">
        <v>16800</v>
      </c>
      <c r="E1158" s="124">
        <v>18446.71</v>
      </c>
      <c r="F1158" s="168">
        <f t="shared" si="36"/>
        <v>-1646.7099999999991</v>
      </c>
      <c r="G1158" s="165">
        <f t="shared" si="35"/>
        <v>1.0980184523809524</v>
      </c>
    </row>
    <row r="1159" spans="1:8" x14ac:dyDescent="0.2">
      <c r="A1159" s="35"/>
      <c r="B1159" s="7">
        <v>50</v>
      </c>
      <c r="C1159" s="50" t="s">
        <v>23</v>
      </c>
      <c r="D1159" s="154">
        <f>SUM(D1160+D1162+D1163)</f>
        <v>10474</v>
      </c>
      <c r="E1159" s="126">
        <f>SUM(E1160+E1162+E1163)</f>
        <v>8508.7000000000007</v>
      </c>
      <c r="F1159" s="163">
        <f t="shared" si="36"/>
        <v>1965.2999999999993</v>
      </c>
      <c r="G1159" s="179">
        <f t="shared" si="35"/>
        <v>0.81236394882566365</v>
      </c>
    </row>
    <row r="1160" spans="1:8" x14ac:dyDescent="0.2">
      <c r="A1160" s="35"/>
      <c r="B1160" s="5">
        <v>500</v>
      </c>
      <c r="C1160" s="49" t="s">
        <v>228</v>
      </c>
      <c r="D1160" s="153">
        <f>SUM(D1161)</f>
        <v>7676</v>
      </c>
      <c r="E1160" s="124">
        <f>SUM(E1161)</f>
        <v>6677.58</v>
      </c>
      <c r="F1160" s="168">
        <f t="shared" si="36"/>
        <v>998.42000000000007</v>
      </c>
      <c r="G1160" s="165">
        <f t="shared" si="35"/>
        <v>0.86992965085982277</v>
      </c>
    </row>
    <row r="1161" spans="1:8" x14ac:dyDescent="0.2">
      <c r="A1161" s="35"/>
      <c r="B1161" s="5">
        <v>5002</v>
      </c>
      <c r="C1161" s="49" t="s">
        <v>236</v>
      </c>
      <c r="D1161" s="223">
        <v>7676</v>
      </c>
      <c r="E1161" s="124">
        <v>6677.58</v>
      </c>
      <c r="F1161" s="168">
        <f t="shared" si="36"/>
        <v>998.42000000000007</v>
      </c>
      <c r="G1161" s="165">
        <f t="shared" si="35"/>
        <v>0.86992965085982277</v>
      </c>
    </row>
    <row r="1162" spans="1:8" x14ac:dyDescent="0.2">
      <c r="A1162" s="35"/>
      <c r="B1162" s="5">
        <v>505</v>
      </c>
      <c r="C1162" s="49" t="s">
        <v>94</v>
      </c>
      <c r="D1162" s="223">
        <v>106</v>
      </c>
      <c r="E1162" s="124">
        <v>105.59</v>
      </c>
      <c r="F1162" s="168">
        <f t="shared" si="36"/>
        <v>0.40999999999999659</v>
      </c>
      <c r="G1162" s="165">
        <f t="shared" si="35"/>
        <v>0.99613207547169813</v>
      </c>
    </row>
    <row r="1163" spans="1:8" x14ac:dyDescent="0.2">
      <c r="A1163" s="35"/>
      <c r="B1163" s="5">
        <v>506</v>
      </c>
      <c r="C1163" s="49" t="s">
        <v>229</v>
      </c>
      <c r="D1163" s="223">
        <v>2692</v>
      </c>
      <c r="E1163" s="124">
        <v>1725.53</v>
      </c>
      <c r="F1163" s="168">
        <f t="shared" si="36"/>
        <v>966.47</v>
      </c>
      <c r="G1163" s="165">
        <f t="shared" si="35"/>
        <v>0.64098439821693909</v>
      </c>
    </row>
    <row r="1164" spans="1:8" s="6" customFormat="1" x14ac:dyDescent="0.2">
      <c r="A1164" s="33"/>
      <c r="B1164" s="22">
        <v>55</v>
      </c>
      <c r="C1164" s="51" t="s">
        <v>24</v>
      </c>
      <c r="D1164" s="217">
        <f>SUM(D1165:D1167)</f>
        <v>11047</v>
      </c>
      <c r="E1164" s="142">
        <f>SUM(E1165:E1167)</f>
        <v>9376.4500000000007</v>
      </c>
      <c r="F1164" s="163">
        <f t="shared" si="36"/>
        <v>1670.5499999999993</v>
      </c>
      <c r="G1164" s="179">
        <f t="shared" si="35"/>
        <v>0.84877794876437052</v>
      </c>
    </row>
    <row r="1165" spans="1:8" x14ac:dyDescent="0.2">
      <c r="A1165" s="35"/>
      <c r="B1165" s="20">
        <v>5500</v>
      </c>
      <c r="C1165" s="54" t="s">
        <v>25</v>
      </c>
      <c r="D1165" s="218">
        <v>0</v>
      </c>
      <c r="E1165" s="161">
        <v>27.1</v>
      </c>
      <c r="F1165" s="168">
        <f t="shared" si="36"/>
        <v>-27.1</v>
      </c>
      <c r="G1165" s="165"/>
    </row>
    <row r="1166" spans="1:8" s="6" customFormat="1" x14ac:dyDescent="0.2">
      <c r="A1166" s="33"/>
      <c r="B1166" s="20">
        <v>5513</v>
      </c>
      <c r="C1166" s="54" t="s">
        <v>28</v>
      </c>
      <c r="D1166" s="218">
        <v>400</v>
      </c>
      <c r="E1166" s="124">
        <v>91</v>
      </c>
      <c r="F1166" s="168">
        <f t="shared" si="36"/>
        <v>309</v>
      </c>
      <c r="G1166" s="165">
        <f t="shared" si="35"/>
        <v>0.22750000000000001</v>
      </c>
    </row>
    <row r="1167" spans="1:8" s="6" customFormat="1" x14ac:dyDescent="0.2">
      <c r="A1167" s="33"/>
      <c r="B1167" s="20">
        <v>5526</v>
      </c>
      <c r="C1167" s="54" t="s">
        <v>8</v>
      </c>
      <c r="D1167" s="218">
        <v>10647</v>
      </c>
      <c r="E1167" s="124">
        <v>9258.35</v>
      </c>
      <c r="F1167" s="168">
        <f t="shared" si="36"/>
        <v>1388.6499999999996</v>
      </c>
      <c r="G1167" s="165">
        <f t="shared" si="35"/>
        <v>0.86957358880435809</v>
      </c>
    </row>
    <row r="1168" spans="1:8" s="6" customFormat="1" x14ac:dyDescent="0.2">
      <c r="A1168" s="33" t="s">
        <v>87</v>
      </c>
      <c r="B1168" s="7" t="s">
        <v>303</v>
      </c>
      <c r="C1168" s="72"/>
      <c r="D1168" s="217">
        <f>SUM(D1169+D1171)</f>
        <v>20651</v>
      </c>
      <c r="E1168" s="142">
        <f>SUM(E1169+E1171)</f>
        <v>5319.33</v>
      </c>
      <c r="F1168" s="163">
        <f t="shared" si="36"/>
        <v>15331.67</v>
      </c>
      <c r="G1168" s="179">
        <f t="shared" si="35"/>
        <v>0.25758219940922955</v>
      </c>
    </row>
    <row r="1169" spans="1:7" s="6" customFormat="1" ht="25.5" x14ac:dyDescent="0.2">
      <c r="A1169" s="33"/>
      <c r="B1169" s="21">
        <v>413</v>
      </c>
      <c r="C1169" s="69" t="s">
        <v>151</v>
      </c>
      <c r="D1169" s="217">
        <f>SUM(D1170)</f>
        <v>19679</v>
      </c>
      <c r="E1169" s="142">
        <f>SUM(E1170)</f>
        <v>4545.66</v>
      </c>
      <c r="F1169" s="163">
        <f t="shared" si="36"/>
        <v>15133.34</v>
      </c>
      <c r="G1169" s="179">
        <f t="shared" si="35"/>
        <v>0.23099039585344783</v>
      </c>
    </row>
    <row r="1170" spans="1:7" s="6" customFormat="1" x14ac:dyDescent="0.2">
      <c r="A1170" s="33"/>
      <c r="B1170" s="19">
        <v>4130</v>
      </c>
      <c r="C1170" s="67" t="s">
        <v>34</v>
      </c>
      <c r="D1170" s="218">
        <v>19679</v>
      </c>
      <c r="E1170" s="124">
        <v>4545.66</v>
      </c>
      <c r="F1170" s="168">
        <f t="shared" si="36"/>
        <v>15133.34</v>
      </c>
      <c r="G1170" s="165">
        <f t="shared" si="35"/>
        <v>0.23099039585344783</v>
      </c>
    </row>
    <row r="1171" spans="1:7" s="6" customFormat="1" x14ac:dyDescent="0.2">
      <c r="A1171" s="33"/>
      <c r="B1171" s="7">
        <v>50</v>
      </c>
      <c r="C1171" s="50" t="s">
        <v>23</v>
      </c>
      <c r="D1171" s="114">
        <f>SUM(D1172+D1174)</f>
        <v>972</v>
      </c>
      <c r="E1171" s="139">
        <f>SUM(E1172+E1174)</f>
        <v>773.67</v>
      </c>
      <c r="F1171" s="163">
        <f t="shared" si="36"/>
        <v>198.33000000000004</v>
      </c>
      <c r="G1171" s="179">
        <f t="shared" si="35"/>
        <v>0.79595679012345677</v>
      </c>
    </row>
    <row r="1172" spans="1:7" s="6" customFormat="1" x14ac:dyDescent="0.2">
      <c r="A1172" s="33"/>
      <c r="B1172" s="5">
        <v>500</v>
      </c>
      <c r="C1172" s="49" t="s">
        <v>228</v>
      </c>
      <c r="D1172" s="223">
        <f>SUM(D1173)</f>
        <v>726</v>
      </c>
      <c r="E1172" s="162">
        <f>SUM(E1173)</f>
        <v>601.14</v>
      </c>
      <c r="F1172" s="168">
        <f t="shared" si="36"/>
        <v>124.86000000000001</v>
      </c>
      <c r="G1172" s="165">
        <f t="shared" si="35"/>
        <v>0.82801652892561983</v>
      </c>
    </row>
    <row r="1173" spans="1:7" s="6" customFormat="1" x14ac:dyDescent="0.2">
      <c r="A1173" s="33"/>
      <c r="B1173" s="5">
        <v>5001</v>
      </c>
      <c r="C1173" s="49" t="s">
        <v>234</v>
      </c>
      <c r="D1173" s="223">
        <v>726</v>
      </c>
      <c r="E1173" s="162">
        <v>601.14</v>
      </c>
      <c r="F1173" s="168">
        <f t="shared" si="36"/>
        <v>124.86000000000001</v>
      </c>
      <c r="G1173" s="165">
        <f t="shared" si="35"/>
        <v>0.82801652892561983</v>
      </c>
    </row>
    <row r="1174" spans="1:7" s="6" customFormat="1" x14ac:dyDescent="0.2">
      <c r="A1174" s="33"/>
      <c r="B1174" s="5">
        <v>506</v>
      </c>
      <c r="C1174" s="49" t="s">
        <v>229</v>
      </c>
      <c r="D1174" s="223">
        <v>246</v>
      </c>
      <c r="E1174" s="124">
        <v>172.53</v>
      </c>
      <c r="F1174" s="168">
        <f t="shared" si="36"/>
        <v>73.47</v>
      </c>
      <c r="G1174" s="165">
        <f t="shared" si="35"/>
        <v>0.7013414634146341</v>
      </c>
    </row>
    <row r="1175" spans="1:7" s="6" customFormat="1" x14ac:dyDescent="0.2">
      <c r="A1175" s="33" t="s">
        <v>87</v>
      </c>
      <c r="B1175" s="7" t="s">
        <v>305</v>
      </c>
      <c r="C1175" s="72"/>
      <c r="D1175" s="114">
        <f>SUM(D1176)</f>
        <v>14412</v>
      </c>
      <c r="E1175" s="139">
        <f>SUM(E1176)</f>
        <v>5163.3599999999997</v>
      </c>
      <c r="F1175" s="163">
        <f t="shared" si="36"/>
        <v>9248.64</v>
      </c>
      <c r="G1175" s="179">
        <f t="shared" si="35"/>
        <v>0.35826810990840963</v>
      </c>
    </row>
    <row r="1176" spans="1:7" s="6" customFormat="1" ht="25.5" x14ac:dyDescent="0.2">
      <c r="A1176" s="33"/>
      <c r="B1176" s="21">
        <v>413</v>
      </c>
      <c r="C1176" s="69" t="s">
        <v>151</v>
      </c>
      <c r="D1176" s="222">
        <f>SUM(D1177)</f>
        <v>14412</v>
      </c>
      <c r="E1176" s="143">
        <f>SUM(E1177)</f>
        <v>5163.3599999999997</v>
      </c>
      <c r="F1176" s="163">
        <f t="shared" si="36"/>
        <v>9248.64</v>
      </c>
      <c r="G1176" s="179">
        <f t="shared" si="35"/>
        <v>0.35826810990840963</v>
      </c>
    </row>
    <row r="1177" spans="1:7" s="6" customFormat="1" x14ac:dyDescent="0.2">
      <c r="A1177" s="33"/>
      <c r="B1177" s="5">
        <v>4130</v>
      </c>
      <c r="C1177" s="49" t="s">
        <v>34</v>
      </c>
      <c r="D1177" s="223">
        <v>14412</v>
      </c>
      <c r="E1177" s="124">
        <v>5163.3599999999997</v>
      </c>
      <c r="F1177" s="168">
        <f t="shared" si="36"/>
        <v>9248.64</v>
      </c>
      <c r="G1177" s="165">
        <f t="shared" si="35"/>
        <v>0.35826810990840963</v>
      </c>
    </row>
    <row r="1178" spans="1:7" s="6" customFormat="1" x14ac:dyDescent="0.2">
      <c r="A1178" s="33" t="s">
        <v>87</v>
      </c>
      <c r="B1178" s="7" t="s">
        <v>422</v>
      </c>
      <c r="C1178" s="72"/>
      <c r="D1178" s="154">
        <f>SUM(D1179+D1181+D1185)</f>
        <v>16080</v>
      </c>
      <c r="E1178" s="126">
        <f>SUM(E1179+E1181+E1185)</f>
        <v>9265.0499999999993</v>
      </c>
      <c r="F1178" s="163">
        <f>SUM(D1178-E1178)</f>
        <v>6814.9500000000007</v>
      </c>
      <c r="G1178" s="179">
        <f t="shared" si="35"/>
        <v>0.57618470149253731</v>
      </c>
    </row>
    <row r="1179" spans="1:7" s="6" customFormat="1" ht="25.5" x14ac:dyDescent="0.2">
      <c r="A1179" s="33"/>
      <c r="B1179" s="21">
        <v>413</v>
      </c>
      <c r="C1179" s="69" t="s">
        <v>151</v>
      </c>
      <c r="D1179" s="154">
        <f>SUM(D1180)</f>
        <v>961</v>
      </c>
      <c r="E1179" s="126">
        <f>SUM(E1180)</f>
        <v>960.92</v>
      </c>
      <c r="F1179" s="163">
        <f t="shared" si="36"/>
        <v>8.0000000000040927E-2</v>
      </c>
      <c r="G1179" s="179">
        <f t="shared" si="35"/>
        <v>0.99991675338189379</v>
      </c>
    </row>
    <row r="1180" spans="1:7" x14ac:dyDescent="0.2">
      <c r="A1180" s="35"/>
      <c r="B1180" s="5">
        <v>4130</v>
      </c>
      <c r="C1180" s="49" t="s">
        <v>34</v>
      </c>
      <c r="D1180" s="153">
        <v>961</v>
      </c>
      <c r="E1180" s="124">
        <v>960.92</v>
      </c>
      <c r="F1180" s="168">
        <f t="shared" si="36"/>
        <v>8.0000000000040927E-2</v>
      </c>
      <c r="G1180" s="165">
        <f t="shared" si="35"/>
        <v>0.99991675338189379</v>
      </c>
    </row>
    <row r="1181" spans="1:7" s="6" customFormat="1" x14ac:dyDescent="0.2">
      <c r="A1181" s="33"/>
      <c r="B1181" s="7">
        <v>50</v>
      </c>
      <c r="C1181" s="50" t="s">
        <v>23</v>
      </c>
      <c r="D1181" s="154">
        <f>SUM(D1182+D1184)</f>
        <v>9992</v>
      </c>
      <c r="E1181" s="126">
        <f>SUM(E1182+E1184)</f>
        <v>3885.01</v>
      </c>
      <c r="F1181" s="163">
        <f t="shared" si="36"/>
        <v>6106.99</v>
      </c>
      <c r="G1181" s="179">
        <f t="shared" si="35"/>
        <v>0.38881204963971178</v>
      </c>
    </row>
    <row r="1182" spans="1:7" s="6" customFormat="1" x14ac:dyDescent="0.2">
      <c r="A1182" s="33"/>
      <c r="B1182" s="5">
        <v>500</v>
      </c>
      <c r="C1182" s="49" t="s">
        <v>228</v>
      </c>
      <c r="D1182" s="153">
        <f>SUM(D1183)</f>
        <v>7720</v>
      </c>
      <c r="E1182" s="124">
        <f>SUM(E1183)</f>
        <v>2920.65</v>
      </c>
      <c r="F1182" s="168">
        <f t="shared" si="36"/>
        <v>4799.3500000000004</v>
      </c>
      <c r="G1182" s="165">
        <f t="shared" si="35"/>
        <v>0.37832253886010364</v>
      </c>
    </row>
    <row r="1183" spans="1:7" s="6" customFormat="1" x14ac:dyDescent="0.2">
      <c r="A1183" s="33"/>
      <c r="B1183" s="5">
        <v>5005</v>
      </c>
      <c r="C1183" s="49" t="s">
        <v>282</v>
      </c>
      <c r="D1183" s="223">
        <v>7720</v>
      </c>
      <c r="E1183" s="124">
        <v>2920.65</v>
      </c>
      <c r="F1183" s="168">
        <f t="shared" si="36"/>
        <v>4799.3500000000004</v>
      </c>
      <c r="G1183" s="165">
        <f t="shared" si="35"/>
        <v>0.37832253886010364</v>
      </c>
    </row>
    <row r="1184" spans="1:7" s="6" customFormat="1" x14ac:dyDescent="0.2">
      <c r="A1184" s="33"/>
      <c r="B1184" s="5">
        <v>506</v>
      </c>
      <c r="C1184" s="49" t="s">
        <v>229</v>
      </c>
      <c r="D1184" s="223">
        <v>2272</v>
      </c>
      <c r="E1184" s="124">
        <v>964.36</v>
      </c>
      <c r="F1184" s="168">
        <f t="shared" si="36"/>
        <v>1307.6399999999999</v>
      </c>
      <c r="G1184" s="165">
        <f t="shared" si="35"/>
        <v>0.42445422535211269</v>
      </c>
    </row>
    <row r="1185" spans="1:7" s="6" customFormat="1" x14ac:dyDescent="0.2">
      <c r="A1185" s="33"/>
      <c r="B1185" s="22">
        <v>55</v>
      </c>
      <c r="C1185" s="51" t="s">
        <v>24</v>
      </c>
      <c r="D1185" s="154">
        <f>SUM(D1186:D1188)</f>
        <v>5127</v>
      </c>
      <c r="E1185" s="126">
        <f>SUM(E1186:E1188)</f>
        <v>4419.12</v>
      </c>
      <c r="F1185" s="163">
        <f t="shared" si="36"/>
        <v>707.88000000000011</v>
      </c>
      <c r="G1185" s="179">
        <f t="shared" si="35"/>
        <v>0.86193095377413687</v>
      </c>
    </row>
    <row r="1186" spans="1:7" x14ac:dyDescent="0.2">
      <c r="A1186" s="35"/>
      <c r="B1186" s="20">
        <v>5504</v>
      </c>
      <c r="C1186" s="54" t="s">
        <v>27</v>
      </c>
      <c r="D1186" s="153">
        <v>295</v>
      </c>
      <c r="E1186" s="124">
        <v>309.8</v>
      </c>
      <c r="F1186" s="168">
        <f t="shared" si="36"/>
        <v>-14.800000000000011</v>
      </c>
      <c r="G1186" s="165">
        <f>SUM(E1186/D1186)</f>
        <v>1.0501694915254238</v>
      </c>
    </row>
    <row r="1187" spans="1:7" s="6" customFormat="1" x14ac:dyDescent="0.2">
      <c r="A1187" s="33"/>
      <c r="B1187" s="5">
        <v>5513</v>
      </c>
      <c r="C1187" s="49" t="s">
        <v>28</v>
      </c>
      <c r="D1187" s="223">
        <v>236</v>
      </c>
      <c r="E1187" s="124">
        <v>168</v>
      </c>
      <c r="F1187" s="168">
        <f t="shared" si="36"/>
        <v>68</v>
      </c>
      <c r="G1187" s="165">
        <f t="shared" si="35"/>
        <v>0.71186440677966101</v>
      </c>
    </row>
    <row r="1188" spans="1:7" s="6" customFormat="1" x14ac:dyDescent="0.2">
      <c r="A1188" s="33"/>
      <c r="B1188" s="20">
        <v>5526</v>
      </c>
      <c r="C1188" s="54" t="s">
        <v>8</v>
      </c>
      <c r="D1188" s="223">
        <v>4596</v>
      </c>
      <c r="E1188" s="124">
        <v>3941.32</v>
      </c>
      <c r="F1188" s="168">
        <f t="shared" si="36"/>
        <v>654.67999999999984</v>
      </c>
      <c r="G1188" s="165">
        <f t="shared" si="35"/>
        <v>0.85755439512619669</v>
      </c>
    </row>
    <row r="1189" spans="1:7" s="6" customFormat="1" x14ac:dyDescent="0.2">
      <c r="A1189" s="33" t="s">
        <v>87</v>
      </c>
      <c r="B1189" s="7" t="s">
        <v>620</v>
      </c>
      <c r="C1189" s="72"/>
      <c r="D1189" s="222">
        <f>SUM(D1190+D1194)</f>
        <v>442</v>
      </c>
      <c r="E1189" s="226">
        <f>SUM(E1190+E1194)</f>
        <v>442.24</v>
      </c>
      <c r="F1189" s="163">
        <f t="shared" si="36"/>
        <v>-0.24000000000000909</v>
      </c>
      <c r="G1189" s="179">
        <f t="shared" si="35"/>
        <v>1.0005429864253395</v>
      </c>
    </row>
    <row r="1190" spans="1:7" s="6" customFormat="1" x14ac:dyDescent="0.2">
      <c r="A1190" s="33"/>
      <c r="B1190" s="7">
        <v>50</v>
      </c>
      <c r="C1190" s="50" t="s">
        <v>23</v>
      </c>
      <c r="D1190" s="222">
        <f>SUM(D1191+D1193)</f>
        <v>354</v>
      </c>
      <c r="E1190" s="226">
        <f>SUM(E1191+E1193)</f>
        <v>353.76</v>
      </c>
      <c r="F1190" s="163">
        <f t="shared" si="36"/>
        <v>0.24000000000000909</v>
      </c>
      <c r="G1190" s="179">
        <f t="shared" ref="G1190:G1196" si="37">SUM(E1190/D1190)</f>
        <v>0.9993220338983051</v>
      </c>
    </row>
    <row r="1191" spans="1:7" s="6" customFormat="1" x14ac:dyDescent="0.2">
      <c r="A1191" s="33"/>
      <c r="B1191" s="5">
        <v>500</v>
      </c>
      <c r="C1191" s="49" t="s">
        <v>228</v>
      </c>
      <c r="D1191" s="223">
        <f>SUM(D1192)</f>
        <v>264</v>
      </c>
      <c r="E1191" s="227">
        <f>SUM(E1192)</f>
        <v>264</v>
      </c>
      <c r="F1191" s="168">
        <f t="shared" si="36"/>
        <v>0</v>
      </c>
      <c r="G1191" s="165">
        <f t="shared" si="37"/>
        <v>1</v>
      </c>
    </row>
    <row r="1192" spans="1:7" s="6" customFormat="1" x14ac:dyDescent="0.2">
      <c r="A1192" s="33"/>
      <c r="B1192" s="5">
        <v>5005</v>
      </c>
      <c r="C1192" s="49" t="s">
        <v>282</v>
      </c>
      <c r="D1192" s="223">
        <v>264</v>
      </c>
      <c r="E1192" s="227">
        <v>264</v>
      </c>
      <c r="F1192" s="168">
        <f t="shared" si="36"/>
        <v>0</v>
      </c>
      <c r="G1192" s="165">
        <f t="shared" si="37"/>
        <v>1</v>
      </c>
    </row>
    <row r="1193" spans="1:7" s="6" customFormat="1" x14ac:dyDescent="0.2">
      <c r="A1193" s="33"/>
      <c r="B1193" s="5">
        <v>506</v>
      </c>
      <c r="C1193" s="49" t="s">
        <v>229</v>
      </c>
      <c r="D1193" s="223">
        <v>90</v>
      </c>
      <c r="E1193" s="227">
        <v>89.76</v>
      </c>
      <c r="F1193" s="168">
        <f t="shared" si="36"/>
        <v>0.23999999999999488</v>
      </c>
      <c r="G1193" s="165">
        <f t="shared" si="37"/>
        <v>0.9973333333333334</v>
      </c>
    </row>
    <row r="1194" spans="1:7" s="6" customFormat="1" x14ac:dyDescent="0.2">
      <c r="A1194" s="33"/>
      <c r="B1194" s="22">
        <v>55</v>
      </c>
      <c r="C1194" s="51" t="s">
        <v>24</v>
      </c>
      <c r="D1194" s="222">
        <f>SUM(D1195)</f>
        <v>88</v>
      </c>
      <c r="E1194" s="226">
        <f>SUM(E1195)</f>
        <v>88.48</v>
      </c>
      <c r="F1194" s="163">
        <f t="shared" si="36"/>
        <v>-0.48000000000000398</v>
      </c>
      <c r="G1194" s="179">
        <f t="shared" si="37"/>
        <v>1.0054545454545456</v>
      </c>
    </row>
    <row r="1195" spans="1:7" s="6" customFormat="1" x14ac:dyDescent="0.2">
      <c r="A1195" s="33"/>
      <c r="B1195" s="5">
        <v>5525</v>
      </c>
      <c r="C1195" s="49" t="s">
        <v>46</v>
      </c>
      <c r="D1195" s="223">
        <v>88</v>
      </c>
      <c r="E1195" s="227">
        <v>88.48</v>
      </c>
      <c r="F1195" s="168">
        <f t="shared" si="36"/>
        <v>-0.48000000000000398</v>
      </c>
      <c r="G1195" s="165">
        <f t="shared" si="37"/>
        <v>1.0054545454545456</v>
      </c>
    </row>
    <row r="1196" spans="1:7" s="6" customFormat="1" ht="25.5" x14ac:dyDescent="0.2">
      <c r="A1196" s="33"/>
      <c r="B1196" s="5"/>
      <c r="C1196" s="65" t="s">
        <v>621</v>
      </c>
      <c r="D1196" s="223">
        <f>SUM(D1190+D1194)</f>
        <v>442</v>
      </c>
      <c r="E1196" s="227">
        <f>SUM(E1190+E1194)</f>
        <v>442.24</v>
      </c>
      <c r="F1196" s="168">
        <f t="shared" si="36"/>
        <v>-0.24000000000000909</v>
      </c>
      <c r="G1196" s="165">
        <f t="shared" si="37"/>
        <v>1.0005429864253395</v>
      </c>
    </row>
    <row r="1197" spans="1:7" s="6" customFormat="1" x14ac:dyDescent="0.2">
      <c r="A1197" s="33" t="s">
        <v>88</v>
      </c>
      <c r="B1197" s="7" t="s">
        <v>187</v>
      </c>
      <c r="C1197" s="72"/>
      <c r="D1197" s="114">
        <f>SUM(D1198+D1200)</f>
        <v>1566</v>
      </c>
      <c r="E1197" s="139">
        <f>SUM(E1198+E1200)</f>
        <v>712.88</v>
      </c>
      <c r="F1197" s="163">
        <f t="shared" si="36"/>
        <v>853.12</v>
      </c>
      <c r="G1197" s="179">
        <f t="shared" ref="G1197:G1219" si="38">SUM(E1197/D1197)</f>
        <v>0.45522349936143042</v>
      </c>
    </row>
    <row r="1198" spans="1:7" s="6" customFormat="1" ht="25.5" x14ac:dyDescent="0.2">
      <c r="A1198" s="33"/>
      <c r="B1198" s="21">
        <v>413</v>
      </c>
      <c r="C1198" s="69" t="s">
        <v>151</v>
      </c>
      <c r="D1198" s="222">
        <f>SUM(D1199)</f>
        <v>1198</v>
      </c>
      <c r="E1198" s="143">
        <f>SUM(E1199)</f>
        <v>712.88</v>
      </c>
      <c r="F1198" s="163">
        <f t="shared" si="36"/>
        <v>485.12</v>
      </c>
      <c r="G1198" s="179">
        <f t="shared" si="38"/>
        <v>0.59505843071786313</v>
      </c>
    </row>
    <row r="1199" spans="1:7" x14ac:dyDescent="0.2">
      <c r="A1199" s="35"/>
      <c r="B1199" s="19">
        <v>4132</v>
      </c>
      <c r="C1199" s="67" t="s">
        <v>35</v>
      </c>
      <c r="D1199" s="223">
        <v>1198</v>
      </c>
      <c r="E1199" s="124">
        <v>712.88</v>
      </c>
      <c r="F1199" s="168">
        <f t="shared" si="36"/>
        <v>485.12</v>
      </c>
      <c r="G1199" s="165">
        <f t="shared" si="38"/>
        <v>0.59505843071786313</v>
      </c>
    </row>
    <row r="1200" spans="1:7" x14ac:dyDescent="0.2">
      <c r="A1200" s="35"/>
      <c r="B1200" s="22">
        <v>55</v>
      </c>
      <c r="C1200" s="51" t="s">
        <v>24</v>
      </c>
      <c r="D1200" s="222">
        <f>SUM(D1201)</f>
        <v>368</v>
      </c>
      <c r="E1200" s="143">
        <f>SUM(E1201)</f>
        <v>0</v>
      </c>
      <c r="F1200" s="163">
        <f t="shared" si="36"/>
        <v>368</v>
      </c>
      <c r="G1200" s="179">
        <f t="shared" si="38"/>
        <v>0</v>
      </c>
    </row>
    <row r="1201" spans="1:7" x14ac:dyDescent="0.2">
      <c r="A1201" s="35"/>
      <c r="B1201" s="20">
        <v>5526</v>
      </c>
      <c r="C1201" s="54" t="s">
        <v>8</v>
      </c>
      <c r="D1201" s="223">
        <v>368</v>
      </c>
      <c r="E1201" s="124">
        <v>0</v>
      </c>
      <c r="F1201" s="168">
        <f t="shared" si="36"/>
        <v>368</v>
      </c>
      <c r="G1201" s="165">
        <f t="shared" si="38"/>
        <v>0</v>
      </c>
    </row>
    <row r="1202" spans="1:7" s="6" customFormat="1" x14ac:dyDescent="0.2">
      <c r="A1202" s="33" t="s">
        <v>89</v>
      </c>
      <c r="B1202" s="7" t="s">
        <v>188</v>
      </c>
      <c r="C1202" s="72"/>
      <c r="D1202" s="114">
        <f>SUM(D1203)</f>
        <v>7654</v>
      </c>
      <c r="E1202" s="139">
        <f>SUM(E1203)</f>
        <v>7095.52</v>
      </c>
      <c r="F1202" s="163">
        <f t="shared" si="36"/>
        <v>558.47999999999956</v>
      </c>
      <c r="G1202" s="179">
        <f t="shared" si="38"/>
        <v>0.92703423046772937</v>
      </c>
    </row>
    <row r="1203" spans="1:7" s="6" customFormat="1" x14ac:dyDescent="0.2">
      <c r="A1203" s="33"/>
      <c r="B1203" s="22">
        <v>55</v>
      </c>
      <c r="C1203" s="51" t="s">
        <v>24</v>
      </c>
      <c r="D1203" s="217">
        <f>SUM(D1204:D1205)</f>
        <v>7654</v>
      </c>
      <c r="E1203" s="142">
        <f>SUM(E1204:E1205)</f>
        <v>7095.52</v>
      </c>
      <c r="F1203" s="163">
        <f t="shared" si="36"/>
        <v>558.47999999999956</v>
      </c>
      <c r="G1203" s="179">
        <f t="shared" si="38"/>
        <v>0.92703423046772937</v>
      </c>
    </row>
    <row r="1204" spans="1:7" s="6" customFormat="1" x14ac:dyDescent="0.2">
      <c r="A1204" s="33"/>
      <c r="B1204" s="5">
        <v>5511</v>
      </c>
      <c r="C1204" s="49" t="s">
        <v>230</v>
      </c>
      <c r="D1204" s="218">
        <v>7154</v>
      </c>
      <c r="E1204" s="124">
        <v>6902.72</v>
      </c>
      <c r="F1204" s="168">
        <f t="shared" si="36"/>
        <v>251.27999999999975</v>
      </c>
      <c r="G1204" s="165">
        <f t="shared" si="38"/>
        <v>0.96487559407324575</v>
      </c>
    </row>
    <row r="1205" spans="1:7" s="6" customFormat="1" x14ac:dyDescent="0.2">
      <c r="A1205" s="33"/>
      <c r="B1205" s="5">
        <v>5515</v>
      </c>
      <c r="C1205" s="49" t="s">
        <v>29</v>
      </c>
      <c r="D1205" s="218">
        <v>500</v>
      </c>
      <c r="E1205" s="124">
        <v>192.8</v>
      </c>
      <c r="F1205" s="168">
        <f t="shared" si="36"/>
        <v>307.2</v>
      </c>
      <c r="G1205" s="165">
        <f t="shared" si="38"/>
        <v>0.3856</v>
      </c>
    </row>
    <row r="1206" spans="1:7" s="6" customFormat="1" x14ac:dyDescent="0.2">
      <c r="A1206" s="33" t="s">
        <v>119</v>
      </c>
      <c r="B1206" s="11" t="s">
        <v>189</v>
      </c>
      <c r="C1206" s="72"/>
      <c r="D1206" s="151">
        <f>SUM(D1207+D1209+D1214)</f>
        <v>187483</v>
      </c>
      <c r="E1206" s="144">
        <f>SUM(E1207+E1209+E1214)</f>
        <v>184404.24</v>
      </c>
      <c r="F1206" s="163">
        <f>SUM(D1206-E1206)</f>
        <v>3078.7600000000093</v>
      </c>
      <c r="G1206" s="179">
        <f t="shared" si="38"/>
        <v>0.98357845778017206</v>
      </c>
    </row>
    <row r="1207" spans="1:7" s="6" customFormat="1" ht="25.5" x14ac:dyDescent="0.2">
      <c r="A1207" s="33"/>
      <c r="B1207" s="21">
        <v>413</v>
      </c>
      <c r="C1207" s="69" t="s">
        <v>151</v>
      </c>
      <c r="D1207" s="222">
        <f>SUM(D1208)</f>
        <v>170486</v>
      </c>
      <c r="E1207" s="143">
        <f>SUM(E1208)</f>
        <v>165537.81</v>
      </c>
      <c r="F1207" s="163">
        <f t="shared" si="36"/>
        <v>4948.1900000000023</v>
      </c>
      <c r="G1207" s="179">
        <f t="shared" si="38"/>
        <v>0.97097597456682661</v>
      </c>
    </row>
    <row r="1208" spans="1:7" x14ac:dyDescent="0.2">
      <c r="A1208" s="35"/>
      <c r="B1208" s="19">
        <v>4131</v>
      </c>
      <c r="C1208" s="67" t="s">
        <v>260</v>
      </c>
      <c r="D1208" s="223">
        <v>170486</v>
      </c>
      <c r="E1208" s="124">
        <v>165537.81</v>
      </c>
      <c r="F1208" s="168">
        <f t="shared" si="36"/>
        <v>4948.1900000000023</v>
      </c>
      <c r="G1208" s="165">
        <f t="shared" si="38"/>
        <v>0.97097597456682661</v>
      </c>
    </row>
    <row r="1209" spans="1:7" s="6" customFormat="1" x14ac:dyDescent="0.2">
      <c r="A1209" s="33"/>
      <c r="B1209" s="7">
        <v>50</v>
      </c>
      <c r="C1209" s="50" t="s">
        <v>23</v>
      </c>
      <c r="D1209" s="114">
        <f>SUM(D1210+D1213)</f>
        <v>4677</v>
      </c>
      <c r="E1209" s="139">
        <f>SUM(E1210+E1213)</f>
        <v>4677</v>
      </c>
      <c r="F1209" s="163">
        <f t="shared" si="36"/>
        <v>0</v>
      </c>
      <c r="G1209" s="179">
        <f t="shared" si="38"/>
        <v>1</v>
      </c>
    </row>
    <row r="1210" spans="1:7" s="6" customFormat="1" x14ac:dyDescent="0.2">
      <c r="A1210" s="33"/>
      <c r="B1210" s="5">
        <v>500</v>
      </c>
      <c r="C1210" s="49" t="s">
        <v>228</v>
      </c>
      <c r="D1210" s="113">
        <f>SUM(D1211:D1212)</f>
        <v>3705</v>
      </c>
      <c r="E1210" s="149">
        <f>SUM(E1211:E1212)</f>
        <v>3705.23</v>
      </c>
      <c r="F1210" s="168">
        <f t="shared" si="36"/>
        <v>-0.23000000000001819</v>
      </c>
      <c r="G1210" s="165">
        <f t="shared" si="38"/>
        <v>1.0000620782726046</v>
      </c>
    </row>
    <row r="1211" spans="1:7" s="6" customFormat="1" x14ac:dyDescent="0.2">
      <c r="A1211" s="33"/>
      <c r="B1211" s="5">
        <v>5001</v>
      </c>
      <c r="C1211" s="49" t="s">
        <v>234</v>
      </c>
      <c r="D1211" s="113">
        <v>1371</v>
      </c>
      <c r="E1211" s="149">
        <v>1371.02</v>
      </c>
      <c r="F1211" s="168">
        <f t="shared" si="36"/>
        <v>-1.999999999998181E-2</v>
      </c>
      <c r="G1211" s="165">
        <f t="shared" si="38"/>
        <v>1.0000145878920497</v>
      </c>
    </row>
    <row r="1212" spans="1:7" s="6" customFormat="1" x14ac:dyDescent="0.2">
      <c r="A1212" s="33"/>
      <c r="B1212" s="5">
        <v>5005</v>
      </c>
      <c r="C1212" s="49" t="s">
        <v>282</v>
      </c>
      <c r="D1212" s="113">
        <v>2334</v>
      </c>
      <c r="E1212" s="124">
        <v>2334.21</v>
      </c>
      <c r="F1212" s="168">
        <f t="shared" si="36"/>
        <v>-0.21000000000003638</v>
      </c>
      <c r="G1212" s="165">
        <f t="shared" si="38"/>
        <v>1.0000899742930591</v>
      </c>
    </row>
    <row r="1213" spans="1:7" s="6" customFormat="1" x14ac:dyDescent="0.2">
      <c r="A1213" s="33"/>
      <c r="B1213" s="5">
        <v>506</v>
      </c>
      <c r="C1213" s="49" t="s">
        <v>229</v>
      </c>
      <c r="D1213" s="113">
        <v>972</v>
      </c>
      <c r="E1213" s="124">
        <v>971.77</v>
      </c>
      <c r="F1213" s="168">
        <f t="shared" si="36"/>
        <v>0.23000000000001819</v>
      </c>
      <c r="G1213" s="165">
        <f t="shared" si="38"/>
        <v>0.99976337448559671</v>
      </c>
    </row>
    <row r="1214" spans="1:7" s="6" customFormat="1" x14ac:dyDescent="0.2">
      <c r="A1214" s="33"/>
      <c r="B1214" s="22">
        <v>55</v>
      </c>
      <c r="C1214" s="51" t="s">
        <v>24</v>
      </c>
      <c r="D1214" s="114">
        <f>SUM(D1215:D1216)</f>
        <v>12320</v>
      </c>
      <c r="E1214" s="139">
        <f>SUM(E1215:E1216)</f>
        <v>14189.43</v>
      </c>
      <c r="F1214" s="163">
        <f t="shared" si="36"/>
        <v>-1869.4300000000003</v>
      </c>
      <c r="G1214" s="179">
        <f t="shared" si="38"/>
        <v>1.1517394480519481</v>
      </c>
    </row>
    <row r="1215" spans="1:7" s="6" customFormat="1" x14ac:dyDescent="0.2">
      <c r="A1215" s="33"/>
      <c r="B1215" s="20">
        <v>5526</v>
      </c>
      <c r="C1215" s="54" t="s">
        <v>606</v>
      </c>
      <c r="D1215" s="113">
        <v>11100</v>
      </c>
      <c r="E1215" s="124">
        <v>12969.43</v>
      </c>
      <c r="F1215" s="168">
        <f t="shared" si="36"/>
        <v>-1869.4300000000003</v>
      </c>
      <c r="G1215" s="165">
        <f t="shared" si="38"/>
        <v>1.1684171171171172</v>
      </c>
    </row>
    <row r="1216" spans="1:7" s="6" customFormat="1" x14ac:dyDescent="0.2">
      <c r="A1216" s="33"/>
      <c r="B1216" s="20">
        <v>5526</v>
      </c>
      <c r="C1216" s="54" t="s">
        <v>607</v>
      </c>
      <c r="D1216" s="113">
        <v>1220</v>
      </c>
      <c r="E1216" s="124">
        <v>1220</v>
      </c>
      <c r="F1216" s="168">
        <f t="shared" si="36"/>
        <v>0</v>
      </c>
      <c r="G1216" s="165">
        <f t="shared" si="38"/>
        <v>1</v>
      </c>
    </row>
    <row r="1217" spans="1:7" s="6" customFormat="1" x14ac:dyDescent="0.2">
      <c r="A1217" s="33" t="s">
        <v>306</v>
      </c>
      <c r="B1217" s="7" t="s">
        <v>307</v>
      </c>
      <c r="C1217" s="72"/>
      <c r="D1217" s="114">
        <f>SUM(D1218)</f>
        <v>2880</v>
      </c>
      <c r="E1217" s="139">
        <f>SUM(E1218)</f>
        <v>2605.59</v>
      </c>
      <c r="F1217" s="163">
        <f t="shared" si="36"/>
        <v>274.40999999999985</v>
      </c>
      <c r="G1217" s="179">
        <f t="shared" si="38"/>
        <v>0.90471875000000002</v>
      </c>
    </row>
    <row r="1218" spans="1:7" s="6" customFormat="1" x14ac:dyDescent="0.2">
      <c r="A1218" s="33"/>
      <c r="B1218" s="22">
        <v>55</v>
      </c>
      <c r="C1218" s="51" t="s">
        <v>24</v>
      </c>
      <c r="D1218" s="217">
        <f>SUM(D1219:D1219)</f>
        <v>2880</v>
      </c>
      <c r="E1218" s="142">
        <f>SUM(E1219:E1219)</f>
        <v>2605.59</v>
      </c>
      <c r="F1218" s="163">
        <f t="shared" si="36"/>
        <v>274.40999999999985</v>
      </c>
      <c r="G1218" s="179">
        <f t="shared" si="38"/>
        <v>0.90471875000000002</v>
      </c>
    </row>
    <row r="1219" spans="1:7" ht="13.5" thickBot="1" x14ac:dyDescent="0.25">
      <c r="A1219" s="204"/>
      <c r="B1219" s="25">
        <v>5513</v>
      </c>
      <c r="C1219" s="57" t="s">
        <v>28</v>
      </c>
      <c r="D1219" s="225">
        <v>2880</v>
      </c>
      <c r="E1219" s="205">
        <v>2605.59</v>
      </c>
      <c r="F1219" s="169">
        <f t="shared" si="36"/>
        <v>274.40999999999985</v>
      </c>
      <c r="G1219" s="166">
        <f t="shared" si="38"/>
        <v>0.90471875000000002</v>
      </c>
    </row>
  </sheetData>
  <sheetProtection algorithmName="SHA-512" hashValue="kAKc7DSVVPGCXkD/Wlm1q5U8xgF0xn0h8DwYbIg8NtTBpo/BnL8QsolqyMPypYfJzRmm23wkcuQpq96m3bpe9w==" saltValue="yfjDMuU9sLfionFoY+9TaQ==" spinCount="100000" sheet="1" objects="1" scenarios="1"/>
  <autoFilter ref="A204:E1219"/>
  <mergeCells count="1">
    <mergeCell ref="B205:C205"/>
  </mergeCells>
  <conditionalFormatting sqref="D147">
    <cfRule type="cellIs" dxfId="1" priority="2" stopIfTrue="1" operator="lessThan">
      <formula>0</formula>
    </cfRule>
  </conditionalFormatting>
  <conditionalFormatting sqref="E147">
    <cfRule type="cellIs" dxfId="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7"/>
  <sheetViews>
    <sheetView zoomScaleNormal="100" workbookViewId="0">
      <selection activeCell="J10" sqref="J10"/>
    </sheetView>
  </sheetViews>
  <sheetFormatPr defaultRowHeight="12.75" x14ac:dyDescent="0.2"/>
  <cols>
    <col min="1" max="1" width="10.1406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454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D4+D7+D89+D113</f>
        <v>6145000</v>
      </c>
      <c r="E3" s="122">
        <f>E4+E7+E89+E113</f>
        <v>930724.67999999982</v>
      </c>
      <c r="F3" s="137">
        <f>SUM(D3-E3)</f>
        <v>5214275.32</v>
      </c>
      <c r="G3" s="176">
        <f>SUM(E3/D3)</f>
        <v>0.15146048494711145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3763313</v>
      </c>
      <c r="E4" s="123">
        <f>SUM(E5:E6)</f>
        <v>547274</v>
      </c>
      <c r="F4" s="177">
        <f>SUM(D4-E4)</f>
        <v>3216039</v>
      </c>
      <c r="G4" s="175">
        <f t="shared" ref="G4:G68" si="0">SUM(E4/D4)</f>
        <v>0.14542346065820197</v>
      </c>
    </row>
    <row r="5" spans="1:7" x14ac:dyDescent="0.2">
      <c r="A5" s="37">
        <v>3000</v>
      </c>
      <c r="B5" s="5"/>
      <c r="C5" s="49" t="s">
        <v>16</v>
      </c>
      <c r="D5" s="77">
        <v>3386313</v>
      </c>
      <c r="E5" s="124">
        <v>546517</v>
      </c>
      <c r="F5" s="168">
        <f>SUM(D5-E5)</f>
        <v>2839796</v>
      </c>
      <c r="G5" s="165">
        <f t="shared" si="0"/>
        <v>0.16138998373747496</v>
      </c>
    </row>
    <row r="6" spans="1:7" ht="13.5" thickBot="1" x14ac:dyDescent="0.25">
      <c r="A6" s="37">
        <v>3030</v>
      </c>
      <c r="B6" s="5"/>
      <c r="C6" s="49" t="s">
        <v>17</v>
      </c>
      <c r="D6" s="77">
        <v>377000</v>
      </c>
      <c r="E6" s="124">
        <v>757</v>
      </c>
      <c r="F6" s="168">
        <f>SUM(D6-E6)</f>
        <v>376243</v>
      </c>
      <c r="G6" s="165">
        <f t="shared" si="0"/>
        <v>2.0079575596816976E-3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SUM(D8+D11+D76)</f>
        <v>389322</v>
      </c>
      <c r="E7" s="123">
        <f>SUM(E8+E11+E76)</f>
        <v>83977.360000000015</v>
      </c>
      <c r="F7" s="177">
        <f>SUM(D7-E7)</f>
        <v>305344.64000000001</v>
      </c>
      <c r="G7" s="175">
        <f t="shared" si="0"/>
        <v>0.21570155295616486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1412.1299999999999</v>
      </c>
      <c r="F8" s="163">
        <f t="shared" ref="F8:F73" si="1">SUM(D8-E8)</f>
        <v>10087.870000000001</v>
      </c>
      <c r="G8" s="179">
        <f t="shared" si="0"/>
        <v>0.12279391304347825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57.51</v>
      </c>
      <c r="F9" s="168">
        <f t="shared" si="1"/>
        <v>442.49</v>
      </c>
      <c r="G9" s="165">
        <f>SUM(E9/D9)</f>
        <v>0.11502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1354.62</v>
      </c>
      <c r="F10" s="168">
        <f t="shared" si="1"/>
        <v>9645.380000000001</v>
      </c>
      <c r="G10" s="165">
        <f t="shared" si="0"/>
        <v>0.12314727272727272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SUM(D12+D52+D63+D67+D70+D72+D74)</f>
        <v>357457</v>
      </c>
      <c r="E11" s="125">
        <f>SUM(E12+E52+E63+E67+E70+E72+E74)</f>
        <v>79189.950000000012</v>
      </c>
      <c r="F11" s="163">
        <f t="shared" si="1"/>
        <v>278267.05</v>
      </c>
      <c r="G11" s="179">
        <f t="shared" si="0"/>
        <v>0.22153699605826718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SUM(D13+D17+D21+D26+D31+D38+D41+D46+D51)</f>
        <v>186491</v>
      </c>
      <c r="E12" s="125">
        <f>SUM(E13+E17+E21+E26+E31+E38+E41+E46+E51)</f>
        <v>35469.480000000003</v>
      </c>
      <c r="F12" s="163">
        <f t="shared" si="1"/>
        <v>151021.51999999999</v>
      </c>
      <c r="G12" s="179">
        <f t="shared" si="0"/>
        <v>0.19019405762208366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SUM(D14:D16)</f>
        <v>40000</v>
      </c>
      <c r="E13" s="125">
        <f>SUM(E14:E16)</f>
        <v>8253.34</v>
      </c>
      <c r="F13" s="163">
        <f t="shared" si="1"/>
        <v>31746.66</v>
      </c>
      <c r="G13" s="179">
        <f t="shared" si="0"/>
        <v>0.2063335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2320</v>
      </c>
      <c r="F14" s="168">
        <f t="shared" si="1"/>
        <v>8030</v>
      </c>
      <c r="G14" s="165">
        <f t="shared" si="0"/>
        <v>0.22415458937198068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2310</v>
      </c>
      <c r="F15" s="168">
        <f t="shared" si="1"/>
        <v>8040</v>
      </c>
      <c r="G15" s="165">
        <f t="shared" si="0"/>
        <v>0.22318840579710145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3623.34</v>
      </c>
      <c r="F16" s="168">
        <f t="shared" si="1"/>
        <v>15676.66</v>
      </c>
      <c r="G16" s="165">
        <f t="shared" si="0"/>
        <v>0.1877378238341969</v>
      </c>
    </row>
    <row r="17" spans="1:7" ht="13.5" x14ac:dyDescent="0.25">
      <c r="A17" s="38">
        <v>3220</v>
      </c>
      <c r="B17" s="17"/>
      <c r="C17" s="51" t="s">
        <v>214</v>
      </c>
      <c r="D17" s="83">
        <f>SUM(D18:D20)</f>
        <v>28100</v>
      </c>
      <c r="E17" s="125">
        <f>SUM(E18:E20)</f>
        <v>5915.2900000000009</v>
      </c>
      <c r="F17" s="163">
        <f t="shared" si="1"/>
        <v>22184.71</v>
      </c>
      <c r="G17" s="179">
        <f t="shared" si="0"/>
        <v>0.21050854092526694</v>
      </c>
    </row>
    <row r="18" spans="1:7" x14ac:dyDescent="0.2">
      <c r="A18" s="39">
        <v>3220</v>
      </c>
      <c r="B18" s="5"/>
      <c r="C18" s="54" t="s">
        <v>212</v>
      </c>
      <c r="D18" s="84">
        <v>7200</v>
      </c>
      <c r="E18" s="124">
        <v>1740.67</v>
      </c>
      <c r="F18" s="168">
        <f t="shared" si="1"/>
        <v>5459.33</v>
      </c>
      <c r="G18" s="165">
        <f t="shared" si="0"/>
        <v>0.24175972222222222</v>
      </c>
    </row>
    <row r="19" spans="1:7" x14ac:dyDescent="0.2">
      <c r="A19" s="39">
        <v>3220</v>
      </c>
      <c r="B19" s="5"/>
      <c r="C19" s="54" t="s">
        <v>211</v>
      </c>
      <c r="D19" s="84">
        <v>7200</v>
      </c>
      <c r="E19" s="124">
        <v>1713.55</v>
      </c>
      <c r="F19" s="168">
        <f t="shared" si="1"/>
        <v>5486.45</v>
      </c>
      <c r="G19" s="165">
        <f t="shared" si="0"/>
        <v>0.23799305555555555</v>
      </c>
    </row>
    <row r="20" spans="1:7" x14ac:dyDescent="0.2">
      <c r="A20" s="39">
        <v>3220</v>
      </c>
      <c r="B20" s="5"/>
      <c r="C20" s="54" t="s">
        <v>213</v>
      </c>
      <c r="D20" s="84">
        <v>13700</v>
      </c>
      <c r="E20" s="124">
        <v>2461.0700000000002</v>
      </c>
      <c r="F20" s="168">
        <f t="shared" si="1"/>
        <v>11238.93</v>
      </c>
      <c r="G20" s="165">
        <f t="shared" si="0"/>
        <v>0.17964014598540148</v>
      </c>
    </row>
    <row r="21" spans="1:7" ht="13.5" x14ac:dyDescent="0.25">
      <c r="A21" s="38">
        <v>3220</v>
      </c>
      <c r="B21" s="17"/>
      <c r="C21" s="51" t="s">
        <v>116</v>
      </c>
      <c r="D21" s="83">
        <f>SUM(D22:D25)</f>
        <v>11099</v>
      </c>
      <c r="E21" s="125">
        <f>SUM(E22:E25)</f>
        <v>2049.29</v>
      </c>
      <c r="F21" s="163">
        <f t="shared" si="1"/>
        <v>9049.7099999999991</v>
      </c>
      <c r="G21" s="179">
        <f t="shared" si="0"/>
        <v>0.18463735471664114</v>
      </c>
    </row>
    <row r="22" spans="1:7" x14ac:dyDescent="0.2">
      <c r="A22" s="39">
        <v>3220</v>
      </c>
      <c r="B22" s="5"/>
      <c r="C22" s="54" t="s">
        <v>212</v>
      </c>
      <c r="D22" s="84">
        <v>2700</v>
      </c>
      <c r="E22" s="124">
        <v>566.45000000000005</v>
      </c>
      <c r="F22" s="168">
        <f t="shared" si="1"/>
        <v>2133.5500000000002</v>
      </c>
      <c r="G22" s="165">
        <f t="shared" si="0"/>
        <v>0.20979629629629631</v>
      </c>
    </row>
    <row r="23" spans="1:7" x14ac:dyDescent="0.2">
      <c r="A23" s="39">
        <v>3220</v>
      </c>
      <c r="B23" s="5"/>
      <c r="C23" s="54" t="s">
        <v>211</v>
      </c>
      <c r="D23" s="84">
        <v>2700</v>
      </c>
      <c r="E23" s="124">
        <v>574.54</v>
      </c>
      <c r="F23" s="168">
        <f t="shared" si="1"/>
        <v>2125.46</v>
      </c>
      <c r="G23" s="165">
        <f t="shared" si="0"/>
        <v>0.21279259259259259</v>
      </c>
    </row>
    <row r="24" spans="1:7" x14ac:dyDescent="0.2">
      <c r="A24" s="39">
        <v>3220</v>
      </c>
      <c r="B24" s="5"/>
      <c r="C24" s="54" t="s">
        <v>213</v>
      </c>
      <c r="D24" s="84">
        <v>4995</v>
      </c>
      <c r="E24" s="124">
        <v>644.29999999999995</v>
      </c>
      <c r="F24" s="168">
        <f t="shared" si="1"/>
        <v>4350.7</v>
      </c>
      <c r="G24" s="165">
        <f t="shared" si="0"/>
        <v>0.12898898898898897</v>
      </c>
    </row>
    <row r="25" spans="1:7" x14ac:dyDescent="0.2">
      <c r="A25" s="39">
        <v>3220</v>
      </c>
      <c r="B25" s="5"/>
      <c r="C25" s="54" t="s">
        <v>319</v>
      </c>
      <c r="D25" s="84">
        <v>704</v>
      </c>
      <c r="E25" s="124">
        <v>264</v>
      </c>
      <c r="F25" s="168">
        <f t="shared" si="1"/>
        <v>440</v>
      </c>
      <c r="G25" s="165">
        <f t="shared" si="0"/>
        <v>0.375</v>
      </c>
    </row>
    <row r="26" spans="1:7" ht="13.5" x14ac:dyDescent="0.25">
      <c r="A26" s="38">
        <v>3220</v>
      </c>
      <c r="B26" s="17"/>
      <c r="C26" s="51" t="s">
        <v>204</v>
      </c>
      <c r="D26" s="83">
        <f>SUM(D27:D30)</f>
        <v>9830</v>
      </c>
      <c r="E26" s="125">
        <f>SUM(E27:E30)</f>
        <v>1741.33</v>
      </c>
      <c r="F26" s="163">
        <f t="shared" si="1"/>
        <v>8088.67</v>
      </c>
      <c r="G26" s="179">
        <f t="shared" si="0"/>
        <v>0.17714445574771109</v>
      </c>
    </row>
    <row r="27" spans="1:7" x14ac:dyDescent="0.2">
      <c r="A27" s="39">
        <v>3220</v>
      </c>
      <c r="B27" s="5"/>
      <c r="C27" s="54" t="s">
        <v>212</v>
      </c>
      <c r="D27" s="84">
        <v>2340</v>
      </c>
      <c r="E27" s="124">
        <v>440</v>
      </c>
      <c r="F27" s="168">
        <f t="shared" si="1"/>
        <v>1900</v>
      </c>
      <c r="G27" s="165">
        <f t="shared" si="0"/>
        <v>0.18803418803418803</v>
      </c>
    </row>
    <row r="28" spans="1:7" x14ac:dyDescent="0.2">
      <c r="A28" s="39">
        <v>3220</v>
      </c>
      <c r="B28" s="5"/>
      <c r="C28" s="54" t="s">
        <v>211</v>
      </c>
      <c r="D28" s="84">
        <v>2340</v>
      </c>
      <c r="E28" s="124">
        <v>440</v>
      </c>
      <c r="F28" s="168">
        <f t="shared" si="1"/>
        <v>1900</v>
      </c>
      <c r="G28" s="165">
        <f t="shared" si="0"/>
        <v>0.18803418803418803</v>
      </c>
    </row>
    <row r="29" spans="1:7" x14ac:dyDescent="0.2">
      <c r="A29" s="39">
        <v>3220</v>
      </c>
      <c r="B29" s="5"/>
      <c r="C29" s="54" t="s">
        <v>213</v>
      </c>
      <c r="D29" s="84">
        <v>5150</v>
      </c>
      <c r="E29" s="124">
        <v>765.28</v>
      </c>
      <c r="F29" s="168">
        <f t="shared" si="1"/>
        <v>4384.72</v>
      </c>
      <c r="G29" s="165">
        <f t="shared" si="0"/>
        <v>0.14859805825242717</v>
      </c>
    </row>
    <row r="30" spans="1:7" x14ac:dyDescent="0.2">
      <c r="A30" s="39">
        <v>3220</v>
      </c>
      <c r="B30" s="5"/>
      <c r="C30" s="54" t="s">
        <v>319</v>
      </c>
      <c r="D30" s="84">
        <v>0</v>
      </c>
      <c r="E30" s="124">
        <v>96.05</v>
      </c>
      <c r="F30" s="168">
        <f t="shared" si="1"/>
        <v>-96.05</v>
      </c>
      <c r="G30" s="165"/>
    </row>
    <row r="31" spans="1:7" ht="13.5" x14ac:dyDescent="0.25">
      <c r="A31" s="38">
        <v>3220</v>
      </c>
      <c r="B31" s="17"/>
      <c r="C31" s="51" t="s">
        <v>117</v>
      </c>
      <c r="D31" s="83">
        <f>SUM(D32:D37)</f>
        <v>13207</v>
      </c>
      <c r="E31" s="125">
        <f>SUM(E32:E37)</f>
        <v>3112.5100000000007</v>
      </c>
      <c r="F31" s="163">
        <f t="shared" si="1"/>
        <v>10094.49</v>
      </c>
      <c r="G31" s="179">
        <f t="shared" si="0"/>
        <v>0.23567123495116232</v>
      </c>
    </row>
    <row r="32" spans="1:7" x14ac:dyDescent="0.2">
      <c r="A32" s="39">
        <v>3220</v>
      </c>
      <c r="B32" s="5"/>
      <c r="C32" s="54" t="s">
        <v>212</v>
      </c>
      <c r="D32" s="84">
        <v>3240</v>
      </c>
      <c r="E32" s="124">
        <v>760</v>
      </c>
      <c r="F32" s="168">
        <f t="shared" si="1"/>
        <v>2480</v>
      </c>
      <c r="G32" s="165">
        <f t="shared" si="0"/>
        <v>0.23456790123456789</v>
      </c>
    </row>
    <row r="33" spans="1:7" x14ac:dyDescent="0.2">
      <c r="A33" s="39">
        <v>3220</v>
      </c>
      <c r="B33" s="5"/>
      <c r="C33" s="54" t="s">
        <v>211</v>
      </c>
      <c r="D33" s="84">
        <v>3240</v>
      </c>
      <c r="E33" s="124">
        <v>760</v>
      </c>
      <c r="F33" s="168">
        <f t="shared" si="1"/>
        <v>2480</v>
      </c>
      <c r="G33" s="165">
        <f t="shared" si="0"/>
        <v>0.23456790123456789</v>
      </c>
    </row>
    <row r="34" spans="1:7" x14ac:dyDescent="0.2">
      <c r="A34" s="39">
        <v>3220</v>
      </c>
      <c r="B34" s="5"/>
      <c r="C34" s="54" t="s">
        <v>213</v>
      </c>
      <c r="D34" s="84">
        <v>5970</v>
      </c>
      <c r="E34" s="124">
        <v>1314.14</v>
      </c>
      <c r="F34" s="168">
        <f t="shared" si="1"/>
        <v>4655.8599999999997</v>
      </c>
      <c r="G34" s="165">
        <f t="shared" si="0"/>
        <v>0.22012395309882749</v>
      </c>
    </row>
    <row r="35" spans="1:7" x14ac:dyDescent="0.2">
      <c r="A35" s="39">
        <v>3220</v>
      </c>
      <c r="B35" s="5"/>
      <c r="C35" s="54" t="s">
        <v>44</v>
      </c>
      <c r="D35" s="84">
        <v>237</v>
      </c>
      <c r="E35" s="124">
        <v>193.8</v>
      </c>
      <c r="F35" s="168">
        <f t="shared" si="1"/>
        <v>43.199999999999989</v>
      </c>
      <c r="G35" s="165">
        <f t="shared" si="0"/>
        <v>0.8177215189873418</v>
      </c>
    </row>
    <row r="36" spans="1:7" x14ac:dyDescent="0.2">
      <c r="A36" s="39">
        <v>3220</v>
      </c>
      <c r="B36" s="5"/>
      <c r="C36" s="54" t="s">
        <v>455</v>
      </c>
      <c r="D36" s="84">
        <v>0</v>
      </c>
      <c r="E36" s="124">
        <v>84.57</v>
      </c>
      <c r="F36" s="168">
        <f t="shared" si="1"/>
        <v>-84.57</v>
      </c>
      <c r="G36" s="165"/>
    </row>
    <row r="37" spans="1:7" x14ac:dyDescent="0.2">
      <c r="A37" s="39">
        <v>3220</v>
      </c>
      <c r="B37" s="5"/>
      <c r="C37" s="54" t="s">
        <v>107</v>
      </c>
      <c r="D37" s="84">
        <v>520</v>
      </c>
      <c r="E37" s="124">
        <v>0</v>
      </c>
      <c r="F37" s="168">
        <f t="shared" si="1"/>
        <v>520</v>
      </c>
      <c r="G37" s="165">
        <f t="shared" si="0"/>
        <v>0</v>
      </c>
    </row>
    <row r="38" spans="1:7" ht="26.25" x14ac:dyDescent="0.25">
      <c r="A38" s="38">
        <v>3220</v>
      </c>
      <c r="B38" s="17"/>
      <c r="C38" s="51" t="s">
        <v>262</v>
      </c>
      <c r="D38" s="83">
        <f>SUM(D39:D40)</f>
        <v>9435</v>
      </c>
      <c r="E38" s="125">
        <f>SUM(E39:E40)</f>
        <v>0</v>
      </c>
      <c r="F38" s="163">
        <f t="shared" si="1"/>
        <v>9435</v>
      </c>
      <c r="G38" s="179">
        <f t="shared" si="0"/>
        <v>0</v>
      </c>
    </row>
    <row r="39" spans="1:7" x14ac:dyDescent="0.2">
      <c r="A39" s="39">
        <v>3220</v>
      </c>
      <c r="B39" s="5"/>
      <c r="C39" s="54" t="s">
        <v>213</v>
      </c>
      <c r="D39" s="84">
        <v>2500</v>
      </c>
      <c r="E39" s="124">
        <v>0</v>
      </c>
      <c r="F39" s="168">
        <f t="shared" si="1"/>
        <v>2500</v>
      </c>
      <c r="G39" s="165">
        <f t="shared" si="0"/>
        <v>0</v>
      </c>
    </row>
    <row r="40" spans="1:7" x14ac:dyDescent="0.2">
      <c r="A40" s="39">
        <v>3220</v>
      </c>
      <c r="B40" s="5"/>
      <c r="C40" s="54" t="s">
        <v>36</v>
      </c>
      <c r="D40" s="84">
        <v>6935</v>
      </c>
      <c r="E40" s="124">
        <v>0</v>
      </c>
      <c r="F40" s="168">
        <f t="shared" si="1"/>
        <v>6935</v>
      </c>
      <c r="G40" s="165">
        <f t="shared" si="0"/>
        <v>0</v>
      </c>
    </row>
    <row r="41" spans="1:7" ht="13.5" x14ac:dyDescent="0.25">
      <c r="A41" s="38">
        <v>3220</v>
      </c>
      <c r="B41" s="17"/>
      <c r="C41" s="51" t="s">
        <v>38</v>
      </c>
      <c r="D41" s="83">
        <f>SUM(D42:D45)</f>
        <v>5520</v>
      </c>
      <c r="E41" s="125">
        <f>SUM(E42:E45)</f>
        <v>1290.8</v>
      </c>
      <c r="F41" s="163">
        <f t="shared" si="1"/>
        <v>4229.2</v>
      </c>
      <c r="G41" s="179">
        <f t="shared" si="0"/>
        <v>0.23384057971014491</v>
      </c>
    </row>
    <row r="42" spans="1:7" x14ac:dyDescent="0.2">
      <c r="A42" s="39">
        <v>3220</v>
      </c>
      <c r="B42" s="5"/>
      <c r="C42" s="54" t="s">
        <v>212</v>
      </c>
      <c r="D42" s="84">
        <v>1620</v>
      </c>
      <c r="E42" s="124">
        <v>370</v>
      </c>
      <c r="F42" s="168">
        <f t="shared" si="1"/>
        <v>1250</v>
      </c>
      <c r="G42" s="165">
        <f t="shared" si="0"/>
        <v>0.22839506172839505</v>
      </c>
    </row>
    <row r="43" spans="1:7" x14ac:dyDescent="0.2">
      <c r="A43" s="39">
        <v>3220</v>
      </c>
      <c r="B43" s="5"/>
      <c r="C43" s="54" t="s">
        <v>211</v>
      </c>
      <c r="D43" s="84">
        <v>1620</v>
      </c>
      <c r="E43" s="124">
        <v>380</v>
      </c>
      <c r="F43" s="168">
        <f t="shared" si="1"/>
        <v>1240</v>
      </c>
      <c r="G43" s="165">
        <f t="shared" si="0"/>
        <v>0.23456790123456789</v>
      </c>
    </row>
    <row r="44" spans="1:7" x14ac:dyDescent="0.2">
      <c r="A44" s="39">
        <v>3220</v>
      </c>
      <c r="B44" s="5"/>
      <c r="C44" s="54" t="s">
        <v>213</v>
      </c>
      <c r="D44" s="84">
        <v>2280</v>
      </c>
      <c r="E44" s="124">
        <v>428.8</v>
      </c>
      <c r="F44" s="168">
        <f t="shared" si="1"/>
        <v>1851.2</v>
      </c>
      <c r="G44" s="165">
        <f t="shared" si="0"/>
        <v>0.1880701754385965</v>
      </c>
    </row>
    <row r="45" spans="1:7" x14ac:dyDescent="0.2">
      <c r="A45" s="39">
        <v>3220</v>
      </c>
      <c r="B45" s="5"/>
      <c r="C45" s="54" t="s">
        <v>36</v>
      </c>
      <c r="D45" s="84">
        <v>0</v>
      </c>
      <c r="E45" s="124">
        <v>112</v>
      </c>
      <c r="F45" s="168">
        <f t="shared" si="1"/>
        <v>-112</v>
      </c>
      <c r="G45" s="165"/>
    </row>
    <row r="46" spans="1:7" ht="13.5" x14ac:dyDescent="0.25">
      <c r="A46" s="38">
        <v>3220</v>
      </c>
      <c r="B46" s="17"/>
      <c r="C46" s="51" t="s">
        <v>37</v>
      </c>
      <c r="D46" s="83">
        <f>SUM(D47:D50)</f>
        <v>18800</v>
      </c>
      <c r="E46" s="125">
        <f>SUM(E47:E50)</f>
        <v>3214.92</v>
      </c>
      <c r="F46" s="163">
        <f t="shared" si="1"/>
        <v>15585.08</v>
      </c>
      <c r="G46" s="179">
        <f t="shared" si="0"/>
        <v>0.17100638297872342</v>
      </c>
    </row>
    <row r="47" spans="1:7" x14ac:dyDescent="0.2">
      <c r="A47" s="39">
        <v>3220</v>
      </c>
      <c r="B47" s="5"/>
      <c r="C47" s="54" t="s">
        <v>215</v>
      </c>
      <c r="D47" s="84">
        <v>1600</v>
      </c>
      <c r="E47" s="124">
        <v>390.64</v>
      </c>
      <c r="F47" s="168">
        <f t="shared" si="1"/>
        <v>1209.3600000000001</v>
      </c>
      <c r="G47" s="165">
        <f t="shared" si="0"/>
        <v>0.24414999999999998</v>
      </c>
    </row>
    <row r="48" spans="1:7" x14ac:dyDescent="0.2">
      <c r="A48" s="39">
        <v>3220</v>
      </c>
      <c r="B48" s="5"/>
      <c r="C48" s="54" t="s">
        <v>36</v>
      </c>
      <c r="D48" s="84">
        <v>1200</v>
      </c>
      <c r="E48" s="124">
        <v>200</v>
      </c>
      <c r="F48" s="168">
        <f t="shared" si="1"/>
        <v>1000</v>
      </c>
      <c r="G48" s="165">
        <f t="shared" si="0"/>
        <v>0.16666666666666666</v>
      </c>
    </row>
    <row r="49" spans="1:7" x14ac:dyDescent="0.2">
      <c r="A49" s="39">
        <v>3220</v>
      </c>
      <c r="B49" s="5"/>
      <c r="C49" s="54" t="s">
        <v>216</v>
      </c>
      <c r="D49" s="84">
        <v>11000</v>
      </c>
      <c r="E49" s="124">
        <v>2024.78</v>
      </c>
      <c r="F49" s="168">
        <f t="shared" si="1"/>
        <v>8975.2199999999993</v>
      </c>
      <c r="G49" s="165">
        <f t="shared" si="0"/>
        <v>0.18407090909090909</v>
      </c>
    </row>
    <row r="50" spans="1:7" x14ac:dyDescent="0.2">
      <c r="A50" s="39">
        <v>3220</v>
      </c>
      <c r="B50" s="5"/>
      <c r="C50" s="54" t="s">
        <v>217</v>
      </c>
      <c r="D50" s="84">
        <v>5000</v>
      </c>
      <c r="E50" s="124">
        <v>599.5</v>
      </c>
      <c r="F50" s="168">
        <f t="shared" si="1"/>
        <v>4400.5</v>
      </c>
      <c r="G50" s="165">
        <f t="shared" si="0"/>
        <v>0.11990000000000001</v>
      </c>
    </row>
    <row r="51" spans="1:7" ht="13.5" x14ac:dyDescent="0.25">
      <c r="A51" s="38">
        <v>3220</v>
      </c>
      <c r="B51" s="17"/>
      <c r="C51" s="51" t="s">
        <v>47</v>
      </c>
      <c r="D51" s="83">
        <v>50500</v>
      </c>
      <c r="E51" s="130">
        <v>9892</v>
      </c>
      <c r="F51" s="163">
        <f t="shared" si="1"/>
        <v>40608</v>
      </c>
      <c r="G51" s="179">
        <f t="shared" si="0"/>
        <v>0.19588118811881189</v>
      </c>
    </row>
    <row r="52" spans="1:7" s="6" customFormat="1" ht="25.5" x14ac:dyDescent="0.2">
      <c r="A52" s="38">
        <v>3221</v>
      </c>
      <c r="B52" s="7"/>
      <c r="C52" s="51" t="s">
        <v>40</v>
      </c>
      <c r="D52" s="83">
        <f>SUM(D53:D62)</f>
        <v>90227</v>
      </c>
      <c r="E52" s="125">
        <f>SUM(E53:E62)</f>
        <v>21580.93</v>
      </c>
      <c r="F52" s="163">
        <f t="shared" si="1"/>
        <v>68646.070000000007</v>
      </c>
      <c r="G52" s="179">
        <f t="shared" si="0"/>
        <v>0.23918483380806188</v>
      </c>
    </row>
    <row r="53" spans="1:7" x14ac:dyDescent="0.2">
      <c r="A53" s="39">
        <v>3221</v>
      </c>
      <c r="B53" s="5"/>
      <c r="C53" s="54" t="s">
        <v>125</v>
      </c>
      <c r="D53" s="84">
        <v>780</v>
      </c>
      <c r="E53" s="124">
        <v>0</v>
      </c>
      <c r="F53" s="168">
        <f t="shared" si="1"/>
        <v>780</v>
      </c>
      <c r="G53" s="165">
        <f t="shared" si="0"/>
        <v>0</v>
      </c>
    </row>
    <row r="54" spans="1:7" x14ac:dyDescent="0.2">
      <c r="A54" s="39">
        <v>3221</v>
      </c>
      <c r="B54" s="5"/>
      <c r="C54" s="54" t="s">
        <v>263</v>
      </c>
      <c r="D54" s="84">
        <v>20000</v>
      </c>
      <c r="E54" s="124">
        <v>7990.8</v>
      </c>
      <c r="F54" s="168">
        <f t="shared" si="1"/>
        <v>12009.2</v>
      </c>
      <c r="G54" s="165">
        <f t="shared" si="0"/>
        <v>0.39954000000000001</v>
      </c>
    </row>
    <row r="55" spans="1:7" x14ac:dyDescent="0.2">
      <c r="A55" s="39">
        <v>3221</v>
      </c>
      <c r="B55" s="5"/>
      <c r="C55" s="54" t="s">
        <v>14</v>
      </c>
      <c r="D55" s="84">
        <v>1000</v>
      </c>
      <c r="E55" s="124">
        <v>245</v>
      </c>
      <c r="F55" s="168">
        <f t="shared" si="1"/>
        <v>755</v>
      </c>
      <c r="G55" s="165">
        <f t="shared" si="0"/>
        <v>0.245</v>
      </c>
    </row>
    <row r="56" spans="1:7" x14ac:dyDescent="0.2">
      <c r="A56" s="39">
        <v>3221</v>
      </c>
      <c r="B56" s="5"/>
      <c r="C56" s="54" t="s">
        <v>15</v>
      </c>
      <c r="D56" s="84">
        <v>192</v>
      </c>
      <c r="E56" s="124">
        <v>176</v>
      </c>
      <c r="F56" s="168">
        <f t="shared" si="1"/>
        <v>16</v>
      </c>
      <c r="G56" s="165">
        <f t="shared" si="0"/>
        <v>0.91666666666666663</v>
      </c>
    </row>
    <row r="57" spans="1:7" x14ac:dyDescent="0.2">
      <c r="A57" s="39">
        <v>3221</v>
      </c>
      <c r="B57" s="5"/>
      <c r="C57" s="54" t="s">
        <v>218</v>
      </c>
      <c r="D57" s="84">
        <v>2070</v>
      </c>
      <c r="E57" s="124">
        <v>159.78</v>
      </c>
      <c r="F57" s="168">
        <f t="shared" si="1"/>
        <v>1910.22</v>
      </c>
      <c r="G57" s="165">
        <f t="shared" si="0"/>
        <v>7.7188405797101456E-2</v>
      </c>
    </row>
    <row r="58" spans="1:7" x14ac:dyDescent="0.2">
      <c r="A58" s="39">
        <v>3221</v>
      </c>
      <c r="B58" s="5"/>
      <c r="C58" s="54" t="s">
        <v>219</v>
      </c>
      <c r="D58" s="84">
        <v>8300</v>
      </c>
      <c r="E58" s="124">
        <v>1249</v>
      </c>
      <c r="F58" s="168">
        <f t="shared" si="1"/>
        <v>7051</v>
      </c>
      <c r="G58" s="165">
        <f t="shared" si="0"/>
        <v>0.15048192771084337</v>
      </c>
    </row>
    <row r="59" spans="1:7" x14ac:dyDescent="0.2">
      <c r="A59" s="39">
        <v>3221</v>
      </c>
      <c r="B59" s="5"/>
      <c r="C59" s="54" t="s">
        <v>103</v>
      </c>
      <c r="D59" s="84">
        <v>29310</v>
      </c>
      <c r="E59" s="124">
        <v>6686.8</v>
      </c>
      <c r="F59" s="168">
        <f t="shared" si="1"/>
        <v>22623.200000000001</v>
      </c>
      <c r="G59" s="165">
        <f t="shared" si="0"/>
        <v>0.22814056635960422</v>
      </c>
    </row>
    <row r="60" spans="1:7" x14ac:dyDescent="0.2">
      <c r="A60" s="39">
        <v>3221</v>
      </c>
      <c r="B60" s="5"/>
      <c r="C60" s="54" t="s">
        <v>104</v>
      </c>
      <c r="D60" s="84">
        <v>23000</v>
      </c>
      <c r="E60" s="127">
        <v>5073.55</v>
      </c>
      <c r="F60" s="168">
        <f t="shared" si="1"/>
        <v>17926.45</v>
      </c>
      <c r="G60" s="165">
        <f t="shared" si="0"/>
        <v>0.22058913043478262</v>
      </c>
    </row>
    <row r="61" spans="1:7" x14ac:dyDescent="0.2">
      <c r="A61" s="39">
        <v>3221</v>
      </c>
      <c r="B61" s="5"/>
      <c r="C61" s="54" t="s">
        <v>111</v>
      </c>
      <c r="D61" s="84">
        <v>5000</v>
      </c>
      <c r="E61" s="127">
        <v>0</v>
      </c>
      <c r="F61" s="168">
        <f t="shared" si="1"/>
        <v>5000</v>
      </c>
      <c r="G61" s="165">
        <f t="shared" si="0"/>
        <v>0</v>
      </c>
    </row>
    <row r="62" spans="1:7" x14ac:dyDescent="0.2">
      <c r="A62" s="39">
        <v>3221</v>
      </c>
      <c r="B62" s="5"/>
      <c r="C62" s="54" t="s">
        <v>112</v>
      </c>
      <c r="D62" s="84">
        <v>575</v>
      </c>
      <c r="E62" s="127">
        <v>0</v>
      </c>
      <c r="F62" s="168">
        <f t="shared" si="1"/>
        <v>575</v>
      </c>
      <c r="G62" s="165">
        <f t="shared" si="0"/>
        <v>0</v>
      </c>
    </row>
    <row r="63" spans="1:7" s="6" customFormat="1" ht="25.5" x14ac:dyDescent="0.2">
      <c r="A63" s="38">
        <v>3222</v>
      </c>
      <c r="B63" s="7"/>
      <c r="C63" s="51" t="s">
        <v>18</v>
      </c>
      <c r="D63" s="83">
        <f>SUM(D64:D66)</f>
        <v>72660</v>
      </c>
      <c r="E63" s="125">
        <f>SUM(E64:E66)</f>
        <v>20383.89</v>
      </c>
      <c r="F63" s="163">
        <f t="shared" si="1"/>
        <v>52276.11</v>
      </c>
      <c r="G63" s="179">
        <f t="shared" si="0"/>
        <v>0.280537985136251</v>
      </c>
    </row>
    <row r="64" spans="1:7" x14ac:dyDescent="0.2">
      <c r="A64" s="39">
        <v>3222</v>
      </c>
      <c r="B64" s="5"/>
      <c r="C64" s="54" t="s">
        <v>220</v>
      </c>
      <c r="D64" s="84">
        <v>64220</v>
      </c>
      <c r="E64" s="124">
        <v>20383.89</v>
      </c>
      <c r="F64" s="168">
        <f t="shared" si="1"/>
        <v>43836.11</v>
      </c>
      <c r="G64" s="165">
        <f t="shared" si="0"/>
        <v>0.31740719402055434</v>
      </c>
    </row>
    <row r="65" spans="1:7" x14ac:dyDescent="0.2">
      <c r="A65" s="39">
        <v>3222</v>
      </c>
      <c r="B65" s="5"/>
      <c r="C65" s="54" t="s">
        <v>221</v>
      </c>
      <c r="D65" s="84">
        <v>7000</v>
      </c>
      <c r="E65" s="127">
        <v>0</v>
      </c>
      <c r="F65" s="168">
        <f t="shared" si="1"/>
        <v>7000</v>
      </c>
      <c r="G65" s="165">
        <f t="shared" si="0"/>
        <v>0</v>
      </c>
    </row>
    <row r="66" spans="1:7" x14ac:dyDescent="0.2">
      <c r="A66" s="39">
        <v>3222</v>
      </c>
      <c r="B66" s="5"/>
      <c r="C66" s="54" t="s">
        <v>106</v>
      </c>
      <c r="D66" s="84">
        <v>1440</v>
      </c>
      <c r="E66" s="127">
        <v>0</v>
      </c>
      <c r="F66" s="168">
        <f t="shared" si="1"/>
        <v>1440</v>
      </c>
      <c r="G66" s="165">
        <f t="shared" si="0"/>
        <v>0</v>
      </c>
    </row>
    <row r="67" spans="1:7" s="6" customFormat="1" x14ac:dyDescent="0.2">
      <c r="A67" s="38">
        <v>3224</v>
      </c>
      <c r="B67" s="7"/>
      <c r="C67" s="51" t="s">
        <v>19</v>
      </c>
      <c r="D67" s="83">
        <f>SUM(D68:D69)</f>
        <v>1275</v>
      </c>
      <c r="E67" s="125">
        <f>SUM(E68:E69)</f>
        <v>927.1099999999999</v>
      </c>
      <c r="F67" s="163">
        <f t="shared" si="1"/>
        <v>347.8900000000001</v>
      </c>
      <c r="G67" s="179">
        <f t="shared" si="0"/>
        <v>0.72714509803921556</v>
      </c>
    </row>
    <row r="68" spans="1:7" x14ac:dyDescent="0.2">
      <c r="A68" s="39">
        <v>3224</v>
      </c>
      <c r="B68" s="5"/>
      <c r="C68" s="54" t="s">
        <v>264</v>
      </c>
      <c r="D68" s="84">
        <v>1275</v>
      </c>
      <c r="E68" s="124">
        <v>205.2</v>
      </c>
      <c r="F68" s="168">
        <f t="shared" si="1"/>
        <v>1069.8</v>
      </c>
      <c r="G68" s="165">
        <f t="shared" si="0"/>
        <v>0.16094117647058823</v>
      </c>
    </row>
    <row r="69" spans="1:7" x14ac:dyDescent="0.2">
      <c r="A69" s="39">
        <v>3224</v>
      </c>
      <c r="B69" s="5"/>
      <c r="C69" s="54" t="s">
        <v>462</v>
      </c>
      <c r="D69" s="84">
        <v>0</v>
      </c>
      <c r="E69" s="124">
        <v>721.91</v>
      </c>
      <c r="F69" s="168">
        <f t="shared" si="1"/>
        <v>-721.91</v>
      </c>
      <c r="G69" s="165" t="s">
        <v>461</v>
      </c>
    </row>
    <row r="70" spans="1:7" s="6" customFormat="1" ht="25.5" x14ac:dyDescent="0.2">
      <c r="A70" s="38">
        <v>3225</v>
      </c>
      <c r="B70" s="7"/>
      <c r="C70" s="51" t="s">
        <v>20</v>
      </c>
      <c r="D70" s="83">
        <f>SUM(D71:D71)</f>
        <v>454</v>
      </c>
      <c r="E70" s="125">
        <f>SUM(E71:E71)</f>
        <v>28.74</v>
      </c>
      <c r="F70" s="163">
        <f t="shared" si="1"/>
        <v>425.26</v>
      </c>
      <c r="G70" s="179">
        <f t="shared" ref="G70:G133" si="2">SUM(E70/D70)</f>
        <v>6.3303964757709247E-2</v>
      </c>
    </row>
    <row r="71" spans="1:7" x14ac:dyDescent="0.2">
      <c r="A71" s="39">
        <v>3225</v>
      </c>
      <c r="B71" s="5"/>
      <c r="C71" s="54" t="s">
        <v>105</v>
      </c>
      <c r="D71" s="84">
        <v>454</v>
      </c>
      <c r="E71" s="127">
        <v>28.74</v>
      </c>
      <c r="F71" s="168">
        <f t="shared" si="1"/>
        <v>425.26</v>
      </c>
      <c r="G71" s="165">
        <f t="shared" si="2"/>
        <v>6.3303964757709247E-2</v>
      </c>
    </row>
    <row r="72" spans="1:7" s="6" customFormat="1" ht="25.5" x14ac:dyDescent="0.2">
      <c r="A72" s="38">
        <v>3227</v>
      </c>
      <c r="B72" s="7"/>
      <c r="C72" s="55" t="s">
        <v>108</v>
      </c>
      <c r="D72" s="83">
        <f>SUM(D73)</f>
        <v>6200</v>
      </c>
      <c r="E72" s="125">
        <f>SUM(E73)</f>
        <v>762</v>
      </c>
      <c r="F72" s="163">
        <f t="shared" si="1"/>
        <v>5438</v>
      </c>
      <c r="G72" s="179">
        <f t="shared" si="2"/>
        <v>0.12290322580645162</v>
      </c>
    </row>
    <row r="73" spans="1:7" x14ac:dyDescent="0.2">
      <c r="A73" s="39">
        <v>3227</v>
      </c>
      <c r="B73" s="5"/>
      <c r="C73" s="56" t="s">
        <v>109</v>
      </c>
      <c r="D73" s="84">
        <v>6200</v>
      </c>
      <c r="E73" s="127">
        <v>762</v>
      </c>
      <c r="F73" s="168">
        <f t="shared" si="1"/>
        <v>5438</v>
      </c>
      <c r="G73" s="165">
        <f t="shared" si="2"/>
        <v>0.12290322580645162</v>
      </c>
    </row>
    <row r="74" spans="1:7" s="6" customFormat="1" ht="25.5" x14ac:dyDescent="0.2">
      <c r="A74" s="38">
        <v>3229</v>
      </c>
      <c r="B74" s="7"/>
      <c r="C74" s="51" t="s">
        <v>41</v>
      </c>
      <c r="D74" s="83">
        <f>SUM(D75)</f>
        <v>150</v>
      </c>
      <c r="E74" s="125">
        <f>SUM(E75)</f>
        <v>37.799999999999997</v>
      </c>
      <c r="F74" s="163">
        <f t="shared" ref="F74:F137" si="3">SUM(D74-E74)</f>
        <v>112.2</v>
      </c>
      <c r="G74" s="179">
        <f t="shared" si="2"/>
        <v>0.252</v>
      </c>
    </row>
    <row r="75" spans="1:7" x14ac:dyDescent="0.2">
      <c r="A75" s="39">
        <v>3229</v>
      </c>
      <c r="B75" s="5"/>
      <c r="C75" s="54" t="s">
        <v>102</v>
      </c>
      <c r="D75" s="84">
        <v>150</v>
      </c>
      <c r="E75" s="124">
        <v>37.799999999999997</v>
      </c>
      <c r="F75" s="168">
        <f t="shared" si="3"/>
        <v>112.2</v>
      </c>
      <c r="G75" s="165">
        <f t="shared" si="2"/>
        <v>0.252</v>
      </c>
    </row>
    <row r="76" spans="1:7" s="6" customFormat="1" x14ac:dyDescent="0.2">
      <c r="A76" s="38">
        <v>323</v>
      </c>
      <c r="B76" s="7"/>
      <c r="C76" s="51" t="s">
        <v>192</v>
      </c>
      <c r="D76" s="83">
        <f>SUM(D77+D83+D86)</f>
        <v>20365</v>
      </c>
      <c r="E76" s="125">
        <f>SUM(E77+E83+E86)</f>
        <v>3375.28</v>
      </c>
      <c r="F76" s="163">
        <f t="shared" si="3"/>
        <v>16989.72</v>
      </c>
      <c r="G76" s="179">
        <f t="shared" si="2"/>
        <v>0.16573925853179475</v>
      </c>
    </row>
    <row r="77" spans="1:7" s="6" customFormat="1" x14ac:dyDescent="0.2">
      <c r="A77" s="40">
        <v>3233</v>
      </c>
      <c r="B77" s="18"/>
      <c r="C77" s="51" t="s">
        <v>126</v>
      </c>
      <c r="D77" s="83">
        <f>SUM(D78:D82)</f>
        <v>15900</v>
      </c>
      <c r="E77" s="125">
        <f>SUM(E78:E82)</f>
        <v>2680.28</v>
      </c>
      <c r="F77" s="163">
        <f t="shared" si="3"/>
        <v>13219.72</v>
      </c>
      <c r="G77" s="179">
        <f t="shared" si="2"/>
        <v>0.16857106918238995</v>
      </c>
    </row>
    <row r="78" spans="1:7" x14ac:dyDescent="0.2">
      <c r="A78" s="41">
        <v>3233</v>
      </c>
      <c r="B78" s="13"/>
      <c r="C78" s="54" t="s">
        <v>222</v>
      </c>
      <c r="D78" s="84">
        <v>2373</v>
      </c>
      <c r="E78" s="124">
        <v>371.26</v>
      </c>
      <c r="F78" s="168">
        <f t="shared" si="3"/>
        <v>2001.74</v>
      </c>
      <c r="G78" s="165">
        <f t="shared" si="2"/>
        <v>0.15645174884112936</v>
      </c>
    </row>
    <row r="79" spans="1:7" x14ac:dyDescent="0.2">
      <c r="A79" s="41">
        <v>3233</v>
      </c>
      <c r="B79" s="13"/>
      <c r="C79" s="54" t="s">
        <v>223</v>
      </c>
      <c r="D79" s="84">
        <v>1642</v>
      </c>
      <c r="E79" s="124">
        <v>195.84</v>
      </c>
      <c r="F79" s="168">
        <f t="shared" si="3"/>
        <v>1446.16</v>
      </c>
      <c r="G79" s="165">
        <f t="shared" si="2"/>
        <v>0.11926918392204629</v>
      </c>
    </row>
    <row r="80" spans="1:7" x14ac:dyDescent="0.2">
      <c r="A80" s="41">
        <v>3233</v>
      </c>
      <c r="B80" s="13"/>
      <c r="C80" s="54" t="s">
        <v>224</v>
      </c>
      <c r="D80" s="84">
        <v>2118</v>
      </c>
      <c r="E80" s="124">
        <v>353</v>
      </c>
      <c r="F80" s="168">
        <f t="shared" si="3"/>
        <v>1765</v>
      </c>
      <c r="G80" s="165">
        <f t="shared" si="2"/>
        <v>0.16666666666666666</v>
      </c>
    </row>
    <row r="81" spans="1:7" x14ac:dyDescent="0.2">
      <c r="A81" s="41">
        <v>3233</v>
      </c>
      <c r="B81" s="13"/>
      <c r="C81" s="54" t="s">
        <v>7</v>
      </c>
      <c r="D81" s="84">
        <v>167</v>
      </c>
      <c r="E81" s="124">
        <v>0</v>
      </c>
      <c r="F81" s="168">
        <f t="shared" si="3"/>
        <v>167</v>
      </c>
      <c r="G81" s="165">
        <f t="shared" si="2"/>
        <v>0</v>
      </c>
    </row>
    <row r="82" spans="1:7" ht="25.5" x14ac:dyDescent="0.2">
      <c r="A82" s="41">
        <v>3233</v>
      </c>
      <c r="B82" s="13"/>
      <c r="C82" s="54" t="s">
        <v>225</v>
      </c>
      <c r="D82" s="84">
        <v>9600</v>
      </c>
      <c r="E82" s="124">
        <v>1760.18</v>
      </c>
      <c r="F82" s="168">
        <f t="shared" si="3"/>
        <v>7839.82</v>
      </c>
      <c r="G82" s="165">
        <f t="shared" si="2"/>
        <v>0.18335208333333333</v>
      </c>
    </row>
    <row r="83" spans="1:7" s="6" customFormat="1" x14ac:dyDescent="0.2">
      <c r="A83" s="40">
        <v>3237</v>
      </c>
      <c r="B83" s="18"/>
      <c r="C83" s="51" t="s">
        <v>42</v>
      </c>
      <c r="D83" s="83">
        <f>SUM(D84:D85)</f>
        <v>3885</v>
      </c>
      <c r="E83" s="125">
        <f>SUM(E84:E85)</f>
        <v>0</v>
      </c>
      <c r="F83" s="163">
        <f t="shared" si="3"/>
        <v>3885</v>
      </c>
      <c r="G83" s="179">
        <f t="shared" si="2"/>
        <v>0</v>
      </c>
    </row>
    <row r="84" spans="1:7" x14ac:dyDescent="0.2">
      <c r="A84" s="41">
        <v>3237</v>
      </c>
      <c r="B84" s="13"/>
      <c r="C84" s="54" t="s">
        <v>12</v>
      </c>
      <c r="D84" s="84">
        <v>3835</v>
      </c>
      <c r="E84" s="124">
        <v>0</v>
      </c>
      <c r="F84" s="168">
        <f t="shared" si="3"/>
        <v>3835</v>
      </c>
      <c r="G84" s="165">
        <f t="shared" si="2"/>
        <v>0</v>
      </c>
    </row>
    <row r="85" spans="1:7" x14ac:dyDescent="0.2">
      <c r="A85" s="41">
        <v>3237</v>
      </c>
      <c r="B85" s="13"/>
      <c r="C85" s="54" t="s">
        <v>9</v>
      </c>
      <c r="D85" s="84">
        <v>50</v>
      </c>
      <c r="E85" s="124">
        <v>0</v>
      </c>
      <c r="F85" s="168">
        <f t="shared" si="3"/>
        <v>50</v>
      </c>
      <c r="G85" s="165">
        <f t="shared" si="2"/>
        <v>0</v>
      </c>
    </row>
    <row r="86" spans="1:7" s="6" customFormat="1" x14ac:dyDescent="0.2">
      <c r="A86" s="40">
        <v>3238</v>
      </c>
      <c r="B86" s="18"/>
      <c r="C86" s="51" t="s">
        <v>127</v>
      </c>
      <c r="D86" s="83">
        <f>SUM(D87:D88)</f>
        <v>580</v>
      </c>
      <c r="E86" s="125">
        <f>SUM(E87:E88)</f>
        <v>695</v>
      </c>
      <c r="F86" s="163">
        <f t="shared" si="3"/>
        <v>-115</v>
      </c>
      <c r="G86" s="179">
        <f t="shared" si="2"/>
        <v>1.1982758620689655</v>
      </c>
    </row>
    <row r="87" spans="1:7" x14ac:dyDescent="0.2">
      <c r="A87" s="41">
        <v>3238</v>
      </c>
      <c r="B87" s="13"/>
      <c r="C87" s="54" t="s">
        <v>3</v>
      </c>
      <c r="D87" s="84">
        <v>180</v>
      </c>
      <c r="E87" s="124">
        <v>50</v>
      </c>
      <c r="F87" s="168">
        <f t="shared" si="3"/>
        <v>130</v>
      </c>
      <c r="G87" s="165">
        <f t="shared" si="2"/>
        <v>0.27777777777777779</v>
      </c>
    </row>
    <row r="88" spans="1:7" ht="13.5" thickBot="1" x14ac:dyDescent="0.25">
      <c r="A88" s="41">
        <v>3238</v>
      </c>
      <c r="B88" s="13"/>
      <c r="C88" s="54" t="s">
        <v>456</v>
      </c>
      <c r="D88" s="84">
        <v>400</v>
      </c>
      <c r="E88" s="124">
        <v>645</v>
      </c>
      <c r="F88" s="168">
        <f t="shared" si="3"/>
        <v>-245</v>
      </c>
      <c r="G88" s="165">
        <f t="shared" si="2"/>
        <v>1.6125</v>
      </c>
    </row>
    <row r="89" spans="1:7" ht="13.5" thickBot="1" x14ac:dyDescent="0.25">
      <c r="A89" s="36"/>
      <c r="B89" s="4" t="s">
        <v>141</v>
      </c>
      <c r="C89" s="48"/>
      <c r="D89" s="76">
        <f>D90+D91+D105</f>
        <v>1965865</v>
      </c>
      <c r="E89" s="123">
        <f>E90+E91+E105</f>
        <v>295684.48999999993</v>
      </c>
      <c r="F89" s="177">
        <f t="shared" si="3"/>
        <v>1670180.51</v>
      </c>
      <c r="G89" s="175">
        <f t="shared" si="2"/>
        <v>0.15040935669539868</v>
      </c>
    </row>
    <row r="90" spans="1:7" s="6" customFormat="1" x14ac:dyDescent="0.2">
      <c r="A90" s="28">
        <v>35200</v>
      </c>
      <c r="B90" s="7"/>
      <c r="C90" s="50" t="s">
        <v>142</v>
      </c>
      <c r="D90" s="83">
        <v>586913</v>
      </c>
      <c r="E90" s="126">
        <v>90336.68</v>
      </c>
      <c r="F90" s="163">
        <f t="shared" si="3"/>
        <v>496576.32</v>
      </c>
      <c r="G90" s="179">
        <f t="shared" si="2"/>
        <v>0.15391834905684487</v>
      </c>
    </row>
    <row r="91" spans="1:7" s="6" customFormat="1" x14ac:dyDescent="0.2">
      <c r="A91" s="28">
        <v>35201</v>
      </c>
      <c r="B91" s="7"/>
      <c r="C91" s="58" t="s">
        <v>143</v>
      </c>
      <c r="D91" s="85">
        <f>SUM(D92+D100+D101+D102+D103+D104)</f>
        <v>1090994</v>
      </c>
      <c r="E91" s="135">
        <f>SUM(E92+E100+E101+E102+E103+E104)</f>
        <v>187550.51999999996</v>
      </c>
      <c r="F91" s="163">
        <f t="shared" si="3"/>
        <v>903443.48</v>
      </c>
      <c r="G91" s="179">
        <f t="shared" si="2"/>
        <v>0.17190792983279465</v>
      </c>
    </row>
    <row r="92" spans="1:7" x14ac:dyDescent="0.2">
      <c r="A92" s="37"/>
      <c r="B92" s="5"/>
      <c r="C92" s="59" t="s">
        <v>227</v>
      </c>
      <c r="D92" s="77">
        <f>SUM(D93:D99)</f>
        <v>907842</v>
      </c>
      <c r="E92" s="136">
        <f>SUM(E93:E99)</f>
        <v>157209.41999999998</v>
      </c>
      <c r="F92" s="168">
        <f t="shared" si="3"/>
        <v>750632.58000000007</v>
      </c>
      <c r="G92" s="165">
        <f t="shared" si="2"/>
        <v>0.17316826055635229</v>
      </c>
    </row>
    <row r="93" spans="1:7" x14ac:dyDescent="0.2">
      <c r="A93" s="37"/>
      <c r="B93" s="5"/>
      <c r="C93" s="59" t="s">
        <v>265</v>
      </c>
      <c r="D93" s="77">
        <v>584183</v>
      </c>
      <c r="E93" s="124">
        <v>101182.42</v>
      </c>
      <c r="F93" s="168">
        <f t="shared" si="3"/>
        <v>483000.58</v>
      </c>
      <c r="G93" s="165">
        <f t="shared" si="2"/>
        <v>0.17320329417322997</v>
      </c>
    </row>
    <row r="94" spans="1:7" x14ac:dyDescent="0.2">
      <c r="A94" s="37"/>
      <c r="B94" s="5"/>
      <c r="C94" s="59" t="s">
        <v>266</v>
      </c>
      <c r="D94" s="77">
        <v>140696</v>
      </c>
      <c r="E94" s="124">
        <v>24355</v>
      </c>
      <c r="F94" s="168">
        <f t="shared" si="3"/>
        <v>116341</v>
      </c>
      <c r="G94" s="165">
        <f t="shared" si="2"/>
        <v>0.17310371296980726</v>
      </c>
    </row>
    <row r="95" spans="1:7" x14ac:dyDescent="0.2">
      <c r="A95" s="37"/>
      <c r="B95" s="5"/>
      <c r="C95" s="59" t="s">
        <v>267</v>
      </c>
      <c r="D95" s="77">
        <v>51523</v>
      </c>
      <c r="E95" s="124">
        <v>8919</v>
      </c>
      <c r="F95" s="168">
        <f t="shared" si="3"/>
        <v>42604</v>
      </c>
      <c r="G95" s="165">
        <f t="shared" si="2"/>
        <v>0.17310715602740523</v>
      </c>
    </row>
    <row r="96" spans="1:7" x14ac:dyDescent="0.2">
      <c r="A96" s="37"/>
      <c r="B96" s="5"/>
      <c r="C96" s="59" t="s">
        <v>268</v>
      </c>
      <c r="D96" s="77">
        <v>10135</v>
      </c>
      <c r="E96" s="124">
        <v>1755</v>
      </c>
      <c r="F96" s="168">
        <f t="shared" si="3"/>
        <v>8380</v>
      </c>
      <c r="G96" s="165">
        <f t="shared" si="2"/>
        <v>0.1731623088307844</v>
      </c>
    </row>
    <row r="97" spans="1:7" x14ac:dyDescent="0.2">
      <c r="A97" s="37"/>
      <c r="B97" s="5"/>
      <c r="C97" s="59" t="s">
        <v>269</v>
      </c>
      <c r="D97" s="77">
        <v>36537</v>
      </c>
      <c r="E97" s="124">
        <v>6325</v>
      </c>
      <c r="F97" s="168">
        <f t="shared" si="3"/>
        <v>30212</v>
      </c>
      <c r="G97" s="165">
        <f t="shared" si="2"/>
        <v>0.17311218764540054</v>
      </c>
    </row>
    <row r="98" spans="1:7" x14ac:dyDescent="0.2">
      <c r="A98" s="37"/>
      <c r="B98" s="5"/>
      <c r="C98" s="59" t="s">
        <v>270</v>
      </c>
      <c r="D98" s="77">
        <v>14743</v>
      </c>
      <c r="E98" s="124">
        <v>2552</v>
      </c>
      <c r="F98" s="168">
        <f t="shared" si="3"/>
        <v>12191</v>
      </c>
      <c r="G98" s="165">
        <f t="shared" si="2"/>
        <v>0.17309909787695857</v>
      </c>
    </row>
    <row r="99" spans="1:7" x14ac:dyDescent="0.2">
      <c r="A99" s="37"/>
      <c r="B99" s="5"/>
      <c r="C99" s="59" t="s">
        <v>271</v>
      </c>
      <c r="D99" s="77">
        <v>70025</v>
      </c>
      <c r="E99" s="124">
        <v>12121</v>
      </c>
      <c r="F99" s="168">
        <f t="shared" si="3"/>
        <v>57904</v>
      </c>
      <c r="G99" s="165">
        <f t="shared" si="2"/>
        <v>0.17309532309889325</v>
      </c>
    </row>
    <row r="100" spans="1:7" x14ac:dyDescent="0.2">
      <c r="A100" s="37"/>
      <c r="B100" s="5"/>
      <c r="C100" s="59" t="s">
        <v>128</v>
      </c>
      <c r="D100" s="77">
        <v>145875</v>
      </c>
      <c r="E100" s="124">
        <v>26443.42</v>
      </c>
      <c r="F100" s="168">
        <f t="shared" si="3"/>
        <v>119431.58</v>
      </c>
      <c r="G100" s="165">
        <f t="shared" si="2"/>
        <v>0.18127451585261353</v>
      </c>
    </row>
    <row r="101" spans="1:7" x14ac:dyDescent="0.2">
      <c r="A101" s="37"/>
      <c r="B101" s="5"/>
      <c r="C101" s="59" t="s">
        <v>272</v>
      </c>
      <c r="D101" s="77">
        <v>250</v>
      </c>
      <c r="E101" s="124">
        <v>41.68</v>
      </c>
      <c r="F101" s="168">
        <f t="shared" si="3"/>
        <v>208.32</v>
      </c>
      <c r="G101" s="165">
        <f t="shared" si="2"/>
        <v>0.16672000000000001</v>
      </c>
    </row>
    <row r="102" spans="1:7" x14ac:dyDescent="0.2">
      <c r="A102" s="37"/>
      <c r="B102" s="5"/>
      <c r="C102" s="59" t="s">
        <v>129</v>
      </c>
      <c r="D102" s="77">
        <v>21281</v>
      </c>
      <c r="E102" s="124">
        <v>3856</v>
      </c>
      <c r="F102" s="168">
        <f t="shared" si="3"/>
        <v>17425</v>
      </c>
      <c r="G102" s="165">
        <f t="shared" si="2"/>
        <v>0.18119449274000282</v>
      </c>
    </row>
    <row r="103" spans="1:7" x14ac:dyDescent="0.2">
      <c r="A103" s="37"/>
      <c r="B103" s="5"/>
      <c r="C103" s="59" t="s">
        <v>273</v>
      </c>
      <c r="D103" s="77">
        <v>10674</v>
      </c>
      <c r="E103" s="124">
        <v>0</v>
      </c>
      <c r="F103" s="168">
        <f t="shared" si="3"/>
        <v>10674</v>
      </c>
      <c r="G103" s="165">
        <f t="shared" si="2"/>
        <v>0</v>
      </c>
    </row>
    <row r="104" spans="1:7" x14ac:dyDescent="0.2">
      <c r="A104" s="37"/>
      <c r="B104" s="5"/>
      <c r="C104" s="59" t="s">
        <v>274</v>
      </c>
      <c r="D104" s="77">
        <v>5072</v>
      </c>
      <c r="E104" s="124">
        <v>0</v>
      </c>
      <c r="F104" s="168">
        <f t="shared" si="3"/>
        <v>5072</v>
      </c>
      <c r="G104" s="165">
        <f t="shared" si="2"/>
        <v>0</v>
      </c>
    </row>
    <row r="105" spans="1:7" s="6" customFormat="1" x14ac:dyDescent="0.2">
      <c r="A105" s="28" t="s">
        <v>140</v>
      </c>
      <c r="B105" s="7"/>
      <c r="C105" s="58" t="s">
        <v>144</v>
      </c>
      <c r="D105" s="83">
        <f>SUM(D106+D112)</f>
        <v>287958</v>
      </c>
      <c r="E105" s="125">
        <f>SUM(E106+E112)</f>
        <v>17797.29</v>
      </c>
      <c r="F105" s="163">
        <f t="shared" si="3"/>
        <v>270160.71000000002</v>
      </c>
      <c r="G105" s="179">
        <f t="shared" si="2"/>
        <v>6.1805159085700001E-2</v>
      </c>
    </row>
    <row r="106" spans="1:7" x14ac:dyDescent="0.2">
      <c r="A106" s="37" t="s">
        <v>121</v>
      </c>
      <c r="B106" s="5"/>
      <c r="C106" s="59" t="s">
        <v>22</v>
      </c>
      <c r="D106" s="84">
        <f>SUM(D107+D111)</f>
        <v>282558</v>
      </c>
      <c r="E106" s="131">
        <f>SUM(E107+E111)</f>
        <v>15441.07</v>
      </c>
      <c r="F106" s="168">
        <f t="shared" si="3"/>
        <v>267116.93</v>
      </c>
      <c r="G106" s="165">
        <f t="shared" si="2"/>
        <v>5.4647435216840436E-2</v>
      </c>
    </row>
    <row r="107" spans="1:7" x14ac:dyDescent="0.2">
      <c r="A107" s="37" t="s">
        <v>122</v>
      </c>
      <c r="B107" s="5"/>
      <c r="C107" s="59" t="s">
        <v>43</v>
      </c>
      <c r="D107" s="84">
        <f>SUM(D108:D110)</f>
        <v>282558</v>
      </c>
      <c r="E107" s="131">
        <f>SUM(E108:E110)</f>
        <v>14866.07</v>
      </c>
      <c r="F107" s="168">
        <f t="shared" si="3"/>
        <v>267691.93</v>
      </c>
      <c r="G107" s="165">
        <f t="shared" si="2"/>
        <v>5.2612454788043515E-2</v>
      </c>
    </row>
    <row r="108" spans="1:7" x14ac:dyDescent="0.2">
      <c r="A108" s="37" t="s">
        <v>123</v>
      </c>
      <c r="B108" s="5"/>
      <c r="C108" s="59" t="s">
        <v>120</v>
      </c>
      <c r="D108" s="84">
        <v>263550</v>
      </c>
      <c r="E108" s="124">
        <v>0</v>
      </c>
      <c r="F108" s="168">
        <f t="shared" si="3"/>
        <v>263550</v>
      </c>
      <c r="G108" s="165">
        <f t="shared" si="2"/>
        <v>0</v>
      </c>
    </row>
    <row r="109" spans="1:7" x14ac:dyDescent="0.2">
      <c r="A109" s="37" t="s">
        <v>275</v>
      </c>
      <c r="B109" s="5"/>
      <c r="C109" s="59" t="s">
        <v>276</v>
      </c>
      <c r="D109" s="84">
        <v>6400</v>
      </c>
      <c r="E109" s="124">
        <v>1076.6199999999999</v>
      </c>
      <c r="F109" s="168">
        <f t="shared" si="3"/>
        <v>5323.38</v>
      </c>
      <c r="G109" s="165">
        <f t="shared" si="2"/>
        <v>0.16822187499999999</v>
      </c>
    </row>
    <row r="110" spans="1:7" x14ac:dyDescent="0.2">
      <c r="A110" s="37" t="s">
        <v>277</v>
      </c>
      <c r="B110" s="5"/>
      <c r="C110" s="59" t="s">
        <v>278</v>
      </c>
      <c r="D110" s="84">
        <v>12608</v>
      </c>
      <c r="E110" s="124">
        <v>13789.45</v>
      </c>
      <c r="F110" s="168">
        <f t="shared" si="3"/>
        <v>-1181.4500000000007</v>
      </c>
      <c r="G110" s="165">
        <f t="shared" si="2"/>
        <v>1.0937063769035533</v>
      </c>
    </row>
    <row r="111" spans="1:7" ht="25.5" x14ac:dyDescent="0.2">
      <c r="A111" s="37" t="s">
        <v>399</v>
      </c>
      <c r="B111" s="5"/>
      <c r="C111" s="132" t="s">
        <v>400</v>
      </c>
      <c r="D111" s="84">
        <v>0</v>
      </c>
      <c r="E111" s="124">
        <v>575</v>
      </c>
      <c r="F111" s="168">
        <f t="shared" si="3"/>
        <v>-575</v>
      </c>
      <c r="G111" s="165"/>
    </row>
    <row r="112" spans="1:7" ht="13.5" thickBot="1" x14ac:dyDescent="0.25">
      <c r="A112" s="37" t="s">
        <v>279</v>
      </c>
      <c r="B112" s="5"/>
      <c r="C112" s="59" t="s">
        <v>280</v>
      </c>
      <c r="D112" s="84">
        <v>5400</v>
      </c>
      <c r="E112" s="124">
        <v>2356.2199999999998</v>
      </c>
      <c r="F112" s="168">
        <f t="shared" si="3"/>
        <v>3043.78</v>
      </c>
      <c r="G112" s="165">
        <f t="shared" si="2"/>
        <v>0.43633703703703702</v>
      </c>
    </row>
    <row r="113" spans="1:7" ht="13.5" thickBot="1" x14ac:dyDescent="0.25">
      <c r="A113" s="36" t="s">
        <v>145</v>
      </c>
      <c r="B113" s="4" t="s">
        <v>146</v>
      </c>
      <c r="C113" s="48"/>
      <c r="D113" s="76">
        <f>SUM(D114:D117)</f>
        <v>26500</v>
      </c>
      <c r="E113" s="123">
        <f>SUM(E114:E117)</f>
        <v>3788.83</v>
      </c>
      <c r="F113" s="177">
        <f t="shared" si="3"/>
        <v>22711.17</v>
      </c>
      <c r="G113" s="175">
        <f t="shared" si="2"/>
        <v>0.14297471698113207</v>
      </c>
    </row>
    <row r="114" spans="1:7" x14ac:dyDescent="0.2">
      <c r="A114" s="37" t="s">
        <v>311</v>
      </c>
      <c r="B114" s="5"/>
      <c r="C114" s="60" t="s">
        <v>320</v>
      </c>
      <c r="D114" s="86">
        <v>16000</v>
      </c>
      <c r="E114" s="124">
        <v>1356</v>
      </c>
      <c r="F114" s="168">
        <f t="shared" si="3"/>
        <v>14644</v>
      </c>
      <c r="G114" s="165">
        <f t="shared" si="2"/>
        <v>8.4750000000000006E-2</v>
      </c>
    </row>
    <row r="115" spans="1:7" x14ac:dyDescent="0.2">
      <c r="A115" s="37">
        <v>38252.382539999999</v>
      </c>
      <c r="B115" s="5"/>
      <c r="C115" s="49" t="s">
        <v>321</v>
      </c>
      <c r="D115" s="86">
        <v>9000</v>
      </c>
      <c r="E115" s="124">
        <v>1789</v>
      </c>
      <c r="F115" s="168">
        <f t="shared" si="3"/>
        <v>7211</v>
      </c>
      <c r="G115" s="165">
        <f t="shared" si="2"/>
        <v>0.19877777777777778</v>
      </c>
    </row>
    <row r="116" spans="1:7" x14ac:dyDescent="0.2">
      <c r="A116" s="37">
        <v>3882</v>
      </c>
      <c r="B116" s="5"/>
      <c r="C116" s="49" t="s">
        <v>322</v>
      </c>
      <c r="D116" s="84">
        <v>1000</v>
      </c>
      <c r="E116" s="124">
        <v>0</v>
      </c>
      <c r="F116" s="168">
        <f t="shared" si="3"/>
        <v>1000</v>
      </c>
      <c r="G116" s="165">
        <f t="shared" si="2"/>
        <v>0</v>
      </c>
    </row>
    <row r="117" spans="1:7" x14ac:dyDescent="0.2">
      <c r="A117" s="37" t="s">
        <v>147</v>
      </c>
      <c r="B117" s="5"/>
      <c r="C117" s="49" t="s">
        <v>323</v>
      </c>
      <c r="D117" s="84">
        <f>SUM(D118:D119)</f>
        <v>500</v>
      </c>
      <c r="E117" s="131">
        <f>SUM(E118:E119)</f>
        <v>643.82999999999993</v>
      </c>
      <c r="F117" s="168">
        <f t="shared" si="3"/>
        <v>-143.82999999999993</v>
      </c>
      <c r="G117" s="165">
        <f t="shared" si="2"/>
        <v>1.2876599999999998</v>
      </c>
    </row>
    <row r="118" spans="1:7" x14ac:dyDescent="0.2">
      <c r="A118" s="37">
        <v>3880</v>
      </c>
      <c r="B118" s="5"/>
      <c r="C118" s="49" t="s">
        <v>10</v>
      </c>
      <c r="D118" s="84">
        <v>500</v>
      </c>
      <c r="E118" s="124">
        <v>300</v>
      </c>
      <c r="F118" s="168">
        <f t="shared" si="3"/>
        <v>200</v>
      </c>
      <c r="G118" s="165">
        <f t="shared" si="2"/>
        <v>0.6</v>
      </c>
    </row>
    <row r="119" spans="1:7" ht="13.5" thickBot="1" x14ac:dyDescent="0.25">
      <c r="A119" s="155">
        <v>3888</v>
      </c>
      <c r="B119" s="5"/>
      <c r="C119" s="49" t="s">
        <v>409</v>
      </c>
      <c r="D119" s="84">
        <v>0</v>
      </c>
      <c r="E119" s="124">
        <v>343.83</v>
      </c>
      <c r="F119" s="168">
        <f t="shared" si="3"/>
        <v>-343.83</v>
      </c>
      <c r="G119" s="165"/>
    </row>
    <row r="120" spans="1:7" ht="13.5" thickBot="1" x14ac:dyDescent="0.25">
      <c r="A120" s="111"/>
      <c r="B120" s="79" t="s">
        <v>148</v>
      </c>
      <c r="C120" s="80"/>
      <c r="D120" s="81">
        <f>D121+D125</f>
        <v>5705744</v>
      </c>
      <c r="E120" s="122">
        <f>E121+E125</f>
        <v>972942.18</v>
      </c>
      <c r="F120" s="137">
        <f t="shared" si="3"/>
        <v>4732801.82</v>
      </c>
      <c r="G120" s="176">
        <f t="shared" si="2"/>
        <v>0.1705197744588611</v>
      </c>
    </row>
    <row r="121" spans="1:7" ht="13.5" thickBot="1" x14ac:dyDescent="0.25">
      <c r="A121" s="42" t="s">
        <v>149</v>
      </c>
      <c r="B121" s="4" t="s">
        <v>150</v>
      </c>
      <c r="C121" s="48"/>
      <c r="D121" s="76">
        <f>D122+D123+D124</f>
        <v>496756</v>
      </c>
      <c r="E121" s="123">
        <f>E122+E123+E124</f>
        <v>95414.64</v>
      </c>
      <c r="F121" s="178">
        <f t="shared" si="3"/>
        <v>401341.36</v>
      </c>
      <c r="G121" s="174">
        <f t="shared" si="2"/>
        <v>0.19207546562094871</v>
      </c>
    </row>
    <row r="122" spans="1:7" x14ac:dyDescent="0.2">
      <c r="A122" s="37">
        <v>413</v>
      </c>
      <c r="B122" s="5"/>
      <c r="C122" s="60" t="s">
        <v>151</v>
      </c>
      <c r="D122" s="84">
        <f>D191+D227+D849+D898+D906+D928+D944+D951+D958+D968+D977</f>
        <v>287787</v>
      </c>
      <c r="E122" s="131">
        <f>E191+E227+E849+E898+E906+E928+E944+E951+E958+E968+E977</f>
        <v>49630.130000000005</v>
      </c>
      <c r="F122" s="168">
        <f t="shared" si="3"/>
        <v>238156.87</v>
      </c>
      <c r="G122" s="165">
        <f t="shared" si="2"/>
        <v>0.17245438466643734</v>
      </c>
    </row>
    <row r="123" spans="1:7" x14ac:dyDescent="0.2">
      <c r="A123" s="37">
        <v>4500</v>
      </c>
      <c r="B123" s="5"/>
      <c r="C123" s="61" t="s">
        <v>152</v>
      </c>
      <c r="D123" s="84">
        <f>D214+D340+D363+D373+D454</f>
        <v>189886</v>
      </c>
      <c r="E123" s="131">
        <f>E214+E340+E363+E373+E454</f>
        <v>41882.9</v>
      </c>
      <c r="F123" s="168">
        <f t="shared" si="3"/>
        <v>148003.1</v>
      </c>
      <c r="G123" s="165">
        <f t="shared" si="2"/>
        <v>0.2205686569836639</v>
      </c>
    </row>
    <row r="124" spans="1:7" ht="13.5" thickBot="1" x14ac:dyDescent="0.25">
      <c r="A124" s="106">
        <v>452</v>
      </c>
      <c r="B124" s="107"/>
      <c r="C124" s="60" t="s">
        <v>153</v>
      </c>
      <c r="D124" s="77">
        <f>D217+D230+D288+D394+D414</f>
        <v>19083</v>
      </c>
      <c r="E124" s="136">
        <f>E217+E230+E288+E394+E414</f>
        <v>3901.6099999999997</v>
      </c>
      <c r="F124" s="168">
        <f t="shared" si="3"/>
        <v>15181.39</v>
      </c>
      <c r="G124" s="165">
        <f t="shared" si="2"/>
        <v>0.2044547503013153</v>
      </c>
    </row>
    <row r="125" spans="1:7" ht="13.5" thickBot="1" x14ac:dyDescent="0.25">
      <c r="A125" s="36"/>
      <c r="B125" s="4" t="s">
        <v>154</v>
      </c>
      <c r="C125" s="48"/>
      <c r="D125" s="76">
        <f>D126+D127+D128</f>
        <v>5208988</v>
      </c>
      <c r="E125" s="123">
        <f>E126+E127+E128</f>
        <v>877527.54</v>
      </c>
      <c r="F125" s="177">
        <f t="shared" si="3"/>
        <v>4331460.46</v>
      </c>
      <c r="G125" s="175">
        <f t="shared" si="2"/>
        <v>0.1684641124149259</v>
      </c>
    </row>
    <row r="126" spans="1:7" x14ac:dyDescent="0.2">
      <c r="A126" s="37">
        <v>50</v>
      </c>
      <c r="B126" s="5"/>
      <c r="C126" s="49" t="s">
        <v>23</v>
      </c>
      <c r="D126" s="84">
        <f>D177+D193+D231+D272+D293+D317+D347+D381+D395+D415+D443+D496+D515+D537+D550+D563+D580+D604+D616+D627+D649+D673+D692+D713+D721+D733+D753+D762+D783+D790+D802+D808+D814+D870+D881+D917+D930+D953+D979</f>
        <v>3155430</v>
      </c>
      <c r="E126" s="131">
        <f>E177+E193+E231+E272+E293+E317+E327+E347+E381+E395+E415+E443+E496+E515+E537+E550+E563+E580+E604+E616+E627+E649+E673+E692+E713+E721+E733+E753+E762+E783+E790+E802+E808+E814+E870+E881+E917+E930+E953+E961+E979</f>
        <v>518964.74000000005</v>
      </c>
      <c r="F126" s="168">
        <f t="shared" si="3"/>
        <v>2636465.2599999998</v>
      </c>
      <c r="G126" s="165">
        <f t="shared" si="2"/>
        <v>0.16446720098370113</v>
      </c>
    </row>
    <row r="127" spans="1:7" x14ac:dyDescent="0.2">
      <c r="A127" s="37">
        <v>55</v>
      </c>
      <c r="B127" s="5"/>
      <c r="C127" s="49" t="s">
        <v>24</v>
      </c>
      <c r="D127" s="84">
        <f>D181+D199+D236+D242+D246+D253+D276+D280+D289+D297+D313+D321+D331+D334+D342+D351+D385+D399+D420+D439+D447+D501+D520+D542+D554+D567+D584+D593+D608+D621+D633+D654+D678+D697+D717+D725+D729+D739+D757+D767+D787+D794+D820+D846+D851+D855+D859+D863+D867+D874+D885+D890+D900+D909+D914+D921+D934+D947+D970+D973+D984</f>
        <v>2042198</v>
      </c>
      <c r="E127" s="131">
        <f>E181+E199+E236+E242+E246+E253+E276+E280+E289+E297+E313+E321+E331+E334+E342+E351+E370+E385+E399+E420+E435+E439+E447+E501+E520+E530+E542+E554+E567+E576+E584+E593+E608+E621+E633+E654+E678+E697+E717+E725+E729+E739+E757+E767+E787+E794+E797+E820+E841+E846+E851+E855+E859+E863+E867+E874+E885+E890+E894+E900+E909+E914+E921+E934+E947+E965+E970+E973+E984</f>
        <v>358490.81</v>
      </c>
      <c r="F127" s="168">
        <f t="shared" si="3"/>
        <v>1683707.19</v>
      </c>
      <c r="G127" s="165">
        <f t="shared" si="2"/>
        <v>0.17554165169097219</v>
      </c>
    </row>
    <row r="128" spans="1:7" ht="13.5" thickBot="1" x14ac:dyDescent="0.25">
      <c r="A128" s="37">
        <v>60</v>
      </c>
      <c r="B128" s="5"/>
      <c r="C128" s="49" t="s">
        <v>90</v>
      </c>
      <c r="D128" s="77">
        <f>D208+D212+D249+D391+D834</f>
        <v>11360</v>
      </c>
      <c r="E128" s="136">
        <f>E208+E212+E249+E391+E834</f>
        <v>71.990000000000009</v>
      </c>
      <c r="F128" s="168">
        <f t="shared" si="3"/>
        <v>11288.01</v>
      </c>
      <c r="G128" s="165">
        <f t="shared" si="2"/>
        <v>6.3371478873239448E-3</v>
      </c>
    </row>
    <row r="129" spans="1:7" ht="13.5" thickBot="1" x14ac:dyDescent="0.25">
      <c r="A129" s="111"/>
      <c r="B129" s="108" t="s">
        <v>155</v>
      </c>
      <c r="C129" s="180"/>
      <c r="D129" s="109">
        <f>D3-D120</f>
        <v>439256</v>
      </c>
      <c r="E129" s="137">
        <f>E3-E120</f>
        <v>-42217.500000000233</v>
      </c>
      <c r="F129" s="137">
        <f t="shared" si="3"/>
        <v>481473.50000000023</v>
      </c>
      <c r="G129" s="176">
        <f>SUM(E129/D129)</f>
        <v>-9.6111379241263034E-2</v>
      </c>
    </row>
    <row r="130" spans="1:7" ht="13.5" thickBot="1" x14ac:dyDescent="0.25">
      <c r="A130" s="111"/>
      <c r="B130" s="108" t="s">
        <v>156</v>
      </c>
      <c r="C130" s="180"/>
      <c r="D130" s="109">
        <f>D131+D133+D151+D158+D160+D162</f>
        <v>52472</v>
      </c>
      <c r="E130" s="137">
        <f>E131+E133+E151+E158+E160+E162</f>
        <v>-61210.46</v>
      </c>
      <c r="F130" s="137">
        <f t="shared" si="3"/>
        <v>113682.45999999999</v>
      </c>
      <c r="G130" s="176">
        <f>SUM(E130/D130)</f>
        <v>-1.166535676170148</v>
      </c>
    </row>
    <row r="131" spans="1:7" s="6" customFormat="1" x14ac:dyDescent="0.2">
      <c r="A131" s="28">
        <v>381</v>
      </c>
      <c r="B131" s="7"/>
      <c r="C131" s="50" t="s">
        <v>157</v>
      </c>
      <c r="D131" s="85">
        <f>SUM(D132:D132)</f>
        <v>98000</v>
      </c>
      <c r="E131" s="135">
        <f>SUM(E132:E132)</f>
        <v>0</v>
      </c>
      <c r="F131" s="163">
        <f t="shared" si="3"/>
        <v>98000</v>
      </c>
      <c r="G131" s="179">
        <f t="shared" si="2"/>
        <v>0</v>
      </c>
    </row>
    <row r="132" spans="1:7" x14ac:dyDescent="0.2">
      <c r="A132" s="37">
        <v>3811</v>
      </c>
      <c r="B132" s="5"/>
      <c r="C132" s="49" t="s">
        <v>261</v>
      </c>
      <c r="D132" s="77">
        <v>98000</v>
      </c>
      <c r="E132" s="124">
        <v>0</v>
      </c>
      <c r="F132" s="168">
        <f t="shared" si="3"/>
        <v>98000</v>
      </c>
      <c r="G132" s="165">
        <f t="shared" si="2"/>
        <v>0</v>
      </c>
    </row>
    <row r="133" spans="1:7" s="6" customFormat="1" x14ac:dyDescent="0.2">
      <c r="A133" s="28">
        <v>15</v>
      </c>
      <c r="B133" s="7"/>
      <c r="C133" s="50" t="s">
        <v>158</v>
      </c>
      <c r="D133" s="85">
        <f>SUM(D134+D149)</f>
        <v>-661782</v>
      </c>
      <c r="E133" s="135">
        <f>SUM(E134+E149)</f>
        <v>-53544.47</v>
      </c>
      <c r="F133" s="163">
        <f t="shared" si="3"/>
        <v>-608237.53</v>
      </c>
      <c r="G133" s="179">
        <f t="shared" si="2"/>
        <v>8.0909529119861226E-2</v>
      </c>
    </row>
    <row r="134" spans="1:7" s="6" customFormat="1" x14ac:dyDescent="0.2">
      <c r="A134" s="28"/>
      <c r="B134" s="7">
        <v>1551</v>
      </c>
      <c r="C134" s="62" t="s">
        <v>255</v>
      </c>
      <c r="D134" s="85">
        <f>SUM(D135:D148)</f>
        <v>-657742</v>
      </c>
      <c r="E134" s="135">
        <f>SUM(E135:E148)</f>
        <v>-52494.47</v>
      </c>
      <c r="F134" s="163">
        <f t="shared" si="3"/>
        <v>-605247.53</v>
      </c>
      <c r="G134" s="179">
        <f t="shared" ref="G134:G198" si="4">SUM(E134/D134)</f>
        <v>7.9810123118183113E-2</v>
      </c>
    </row>
    <row r="135" spans="1:7" s="6" customFormat="1" ht="25.5" x14ac:dyDescent="0.2">
      <c r="A135" s="28"/>
      <c r="B135" s="5"/>
      <c r="C135" s="63" t="s">
        <v>329</v>
      </c>
      <c r="D135" s="87">
        <f>-D266</f>
        <v>-63000</v>
      </c>
      <c r="E135" s="149">
        <f>-E266</f>
        <v>0</v>
      </c>
      <c r="F135" s="168">
        <f t="shared" si="3"/>
        <v>-63000</v>
      </c>
      <c r="G135" s="165">
        <f t="shared" si="4"/>
        <v>0</v>
      </c>
    </row>
    <row r="136" spans="1:7" s="6" customFormat="1" ht="25.5" x14ac:dyDescent="0.2">
      <c r="A136" s="28"/>
      <c r="B136" s="5"/>
      <c r="C136" s="63" t="s">
        <v>330</v>
      </c>
      <c r="D136" s="87">
        <f>-D284</f>
        <v>-10000</v>
      </c>
      <c r="E136" s="149">
        <f>-E284</f>
        <v>0</v>
      </c>
      <c r="F136" s="168">
        <f t="shared" si="3"/>
        <v>-10000</v>
      </c>
      <c r="G136" s="165">
        <f t="shared" si="4"/>
        <v>0</v>
      </c>
    </row>
    <row r="137" spans="1:7" s="6" customFormat="1" ht="25.5" x14ac:dyDescent="0.2">
      <c r="A137" s="28"/>
      <c r="B137" s="5"/>
      <c r="C137" s="63" t="s">
        <v>348</v>
      </c>
      <c r="D137" s="87">
        <f>-D306</f>
        <v>-11000</v>
      </c>
      <c r="E137" s="149">
        <f>-E306</f>
        <v>0</v>
      </c>
      <c r="F137" s="168">
        <f t="shared" si="3"/>
        <v>-11000</v>
      </c>
      <c r="G137" s="165">
        <f t="shared" si="4"/>
        <v>0</v>
      </c>
    </row>
    <row r="138" spans="1:7" s="6" customFormat="1" ht="38.25" x14ac:dyDescent="0.2">
      <c r="A138" s="28"/>
      <c r="B138" s="5"/>
      <c r="C138" s="64" t="s">
        <v>332</v>
      </c>
      <c r="D138" s="87">
        <f>-D307</f>
        <v>-6000</v>
      </c>
      <c r="E138" s="149">
        <f>-E307</f>
        <v>0</v>
      </c>
      <c r="F138" s="168">
        <f t="shared" ref="F138:F202" si="5">SUM(D138-E138)</f>
        <v>-6000</v>
      </c>
      <c r="G138" s="165">
        <f t="shared" si="4"/>
        <v>0</v>
      </c>
    </row>
    <row r="139" spans="1:7" s="6" customFormat="1" ht="38.25" x14ac:dyDescent="0.2">
      <c r="A139" s="28"/>
      <c r="B139" s="5"/>
      <c r="C139" s="65" t="s">
        <v>333</v>
      </c>
      <c r="D139" s="87">
        <f>-D361</f>
        <v>-10000</v>
      </c>
      <c r="E139" s="149">
        <f>-E361</f>
        <v>0</v>
      </c>
      <c r="F139" s="168">
        <f t="shared" si="5"/>
        <v>-10000</v>
      </c>
      <c r="G139" s="165">
        <f t="shared" si="4"/>
        <v>0</v>
      </c>
    </row>
    <row r="140" spans="1:7" s="6" customFormat="1" ht="25.5" x14ac:dyDescent="0.2">
      <c r="A140" s="28"/>
      <c r="B140" s="5"/>
      <c r="C140" s="65" t="s">
        <v>335</v>
      </c>
      <c r="D140" s="87">
        <f>-D411</f>
        <v>-7942</v>
      </c>
      <c r="E140" s="149">
        <f>-E411</f>
        <v>0</v>
      </c>
      <c r="F140" s="168">
        <f t="shared" si="5"/>
        <v>-7942</v>
      </c>
      <c r="G140" s="165">
        <f t="shared" si="4"/>
        <v>0</v>
      </c>
    </row>
    <row r="141" spans="1:7" s="6" customFormat="1" ht="25.5" x14ac:dyDescent="0.2">
      <c r="A141" s="28"/>
      <c r="B141" s="5"/>
      <c r="C141" s="65" t="s">
        <v>336</v>
      </c>
      <c r="D141" s="87">
        <f>-D432</f>
        <v>-400000</v>
      </c>
      <c r="E141" s="149">
        <f>-E432</f>
        <v>0</v>
      </c>
      <c r="F141" s="168">
        <f t="shared" si="5"/>
        <v>-400000</v>
      </c>
      <c r="G141" s="165">
        <f t="shared" si="4"/>
        <v>0</v>
      </c>
    </row>
    <row r="142" spans="1:7" s="6" customFormat="1" ht="25.5" x14ac:dyDescent="0.2">
      <c r="A142" s="28"/>
      <c r="B142" s="5"/>
      <c r="C142" s="65" t="s">
        <v>337</v>
      </c>
      <c r="D142" s="87">
        <f>-D433</f>
        <v>-4000</v>
      </c>
      <c r="E142" s="149">
        <f>-E433</f>
        <v>0</v>
      </c>
      <c r="F142" s="168">
        <f t="shared" si="5"/>
        <v>-4000</v>
      </c>
      <c r="G142" s="165">
        <f t="shared" si="4"/>
        <v>0</v>
      </c>
    </row>
    <row r="143" spans="1:7" s="6" customFormat="1" ht="38.25" x14ac:dyDescent="0.2">
      <c r="A143" s="28"/>
      <c r="B143" s="5"/>
      <c r="C143" s="65" t="s">
        <v>340</v>
      </c>
      <c r="D143" s="87">
        <f>-D647</f>
        <v>-38000</v>
      </c>
      <c r="E143" s="149">
        <f>-E647</f>
        <v>-324</v>
      </c>
      <c r="F143" s="168">
        <f t="shared" si="5"/>
        <v>-37676</v>
      </c>
      <c r="G143" s="165">
        <f t="shared" si="4"/>
        <v>8.5263157894736839E-3</v>
      </c>
    </row>
    <row r="144" spans="1:7" s="6" customFormat="1" ht="25.5" x14ac:dyDescent="0.2">
      <c r="A144" s="28"/>
      <c r="B144" s="5"/>
      <c r="C144" s="65" t="s">
        <v>341</v>
      </c>
      <c r="D144" s="87">
        <f>-D671</f>
        <v>-46000</v>
      </c>
      <c r="E144" s="149">
        <f>-E671</f>
        <v>0</v>
      </c>
      <c r="F144" s="168">
        <f t="shared" si="5"/>
        <v>-46000</v>
      </c>
      <c r="G144" s="165">
        <f t="shared" si="4"/>
        <v>0</v>
      </c>
    </row>
    <row r="145" spans="1:7" s="6" customFormat="1" ht="25.5" x14ac:dyDescent="0.2">
      <c r="A145" s="28"/>
      <c r="B145" s="5"/>
      <c r="C145" s="65" t="s">
        <v>347</v>
      </c>
      <c r="D145" s="87">
        <f>-D838</f>
        <v>-60000</v>
      </c>
      <c r="E145" s="149">
        <f>-E838</f>
        <v>0</v>
      </c>
      <c r="F145" s="168">
        <f t="shared" si="5"/>
        <v>-60000</v>
      </c>
      <c r="G145" s="165">
        <f t="shared" si="4"/>
        <v>0</v>
      </c>
    </row>
    <row r="146" spans="1:7" s="6" customFormat="1" ht="25.5" x14ac:dyDescent="0.2">
      <c r="A146" s="28"/>
      <c r="B146" s="5"/>
      <c r="C146" s="63" t="s">
        <v>405</v>
      </c>
      <c r="D146" s="87">
        <f>-D270</f>
        <v>0</v>
      </c>
      <c r="E146" s="149">
        <f>-E270</f>
        <v>-49217.279999999999</v>
      </c>
      <c r="F146" s="168">
        <f t="shared" si="5"/>
        <v>49217.279999999999</v>
      </c>
      <c r="G146" s="165"/>
    </row>
    <row r="147" spans="1:7" s="6" customFormat="1" ht="25.5" x14ac:dyDescent="0.2">
      <c r="A147" s="28"/>
      <c r="B147" s="5"/>
      <c r="C147" s="65" t="s">
        <v>423</v>
      </c>
      <c r="D147" s="87">
        <f>-D839</f>
        <v>0</v>
      </c>
      <c r="E147" s="149">
        <f>-E839</f>
        <v>-2953.19</v>
      </c>
      <c r="F147" s="168">
        <f t="shared" si="5"/>
        <v>2953.19</v>
      </c>
      <c r="G147" s="165"/>
    </row>
    <row r="148" spans="1:7" s="6" customFormat="1" ht="25.5" x14ac:dyDescent="0.2">
      <c r="A148" s="28"/>
      <c r="B148" s="5"/>
      <c r="C148" s="65" t="s">
        <v>464</v>
      </c>
      <c r="D148" s="87">
        <f>-D452</f>
        <v>-1800</v>
      </c>
      <c r="E148" s="149">
        <f>-E452</f>
        <v>0</v>
      </c>
      <c r="F148" s="168">
        <f t="shared" si="5"/>
        <v>-1800</v>
      </c>
      <c r="G148" s="165">
        <f t="shared" si="4"/>
        <v>0</v>
      </c>
    </row>
    <row r="149" spans="1:7" s="6" customFormat="1" x14ac:dyDescent="0.2">
      <c r="A149" s="28"/>
      <c r="B149" s="7">
        <v>1556</v>
      </c>
      <c r="C149" s="50" t="s">
        <v>131</v>
      </c>
      <c r="D149" s="88">
        <f>SUM(D150:D150)</f>
        <v>-4040</v>
      </c>
      <c r="E149" s="139">
        <f>SUM(E150:E150)</f>
        <v>-1050</v>
      </c>
      <c r="F149" s="163">
        <f t="shared" si="5"/>
        <v>-2990</v>
      </c>
      <c r="G149" s="179">
        <f t="shared" si="4"/>
        <v>0.25990099009900991</v>
      </c>
    </row>
    <row r="150" spans="1:7" s="6" customFormat="1" ht="51" x14ac:dyDescent="0.2">
      <c r="A150" s="28"/>
      <c r="B150" s="20"/>
      <c r="C150" s="65" t="s">
        <v>338</v>
      </c>
      <c r="D150" s="87">
        <f>-D535</f>
        <v>-4040</v>
      </c>
      <c r="E150" s="149">
        <f>-E535</f>
        <v>-1050</v>
      </c>
      <c r="F150" s="168">
        <f t="shared" si="5"/>
        <v>-2990</v>
      </c>
      <c r="G150" s="165">
        <f t="shared" si="4"/>
        <v>0.25990099009900991</v>
      </c>
    </row>
    <row r="151" spans="1:7" s="6" customFormat="1" x14ac:dyDescent="0.2">
      <c r="A151" s="28">
        <v>3502</v>
      </c>
      <c r="B151" s="7"/>
      <c r="C151" s="50" t="s">
        <v>159</v>
      </c>
      <c r="D151" s="89">
        <f>SUM(D152+D157)</f>
        <v>682082</v>
      </c>
      <c r="E151" s="133">
        <f>SUM(E152+E157)</f>
        <v>0</v>
      </c>
      <c r="F151" s="163">
        <f t="shared" si="5"/>
        <v>682082</v>
      </c>
      <c r="G151" s="179">
        <f t="shared" si="4"/>
        <v>0</v>
      </c>
    </row>
    <row r="152" spans="1:7" s="6" customFormat="1" x14ac:dyDescent="0.2">
      <c r="A152" s="37" t="s">
        <v>121</v>
      </c>
      <c r="B152" s="5"/>
      <c r="C152" s="59" t="s">
        <v>22</v>
      </c>
      <c r="D152" s="90">
        <f>SUM(D153+D156)</f>
        <v>681678</v>
      </c>
      <c r="E152" s="134">
        <f>SUM(E153+E156)</f>
        <v>0</v>
      </c>
      <c r="F152" s="168">
        <f t="shared" si="5"/>
        <v>681678</v>
      </c>
      <c r="G152" s="165">
        <f t="shared" si="4"/>
        <v>0</v>
      </c>
    </row>
    <row r="153" spans="1:7" s="6" customFormat="1" x14ac:dyDescent="0.2">
      <c r="A153" s="37" t="s">
        <v>122</v>
      </c>
      <c r="B153" s="5"/>
      <c r="C153" s="59" t="s">
        <v>43</v>
      </c>
      <c r="D153" s="90">
        <f>SUM(D154:D155)</f>
        <v>138578</v>
      </c>
      <c r="E153" s="134">
        <f>SUM(E154:E155)</f>
        <v>0</v>
      </c>
      <c r="F153" s="168">
        <f t="shared" si="5"/>
        <v>138578</v>
      </c>
      <c r="G153" s="165">
        <f t="shared" si="4"/>
        <v>0</v>
      </c>
    </row>
    <row r="154" spans="1:7" x14ac:dyDescent="0.2">
      <c r="A154" s="37" t="s">
        <v>308</v>
      </c>
      <c r="B154" s="5"/>
      <c r="C154" s="65" t="s">
        <v>120</v>
      </c>
      <c r="D154" s="84">
        <v>70942</v>
      </c>
      <c r="E154" s="124">
        <v>0</v>
      </c>
      <c r="F154" s="168">
        <f t="shared" si="5"/>
        <v>70942</v>
      </c>
      <c r="G154" s="165">
        <f t="shared" si="4"/>
        <v>0</v>
      </c>
    </row>
    <row r="155" spans="1:7" x14ac:dyDescent="0.2">
      <c r="A155" s="37" t="s">
        <v>309</v>
      </c>
      <c r="B155" s="5"/>
      <c r="C155" s="65" t="s">
        <v>276</v>
      </c>
      <c r="D155" s="84">
        <v>67636</v>
      </c>
      <c r="E155" s="124">
        <v>0</v>
      </c>
      <c r="F155" s="168">
        <f t="shared" si="5"/>
        <v>67636</v>
      </c>
      <c r="G155" s="165">
        <f t="shared" si="4"/>
        <v>0</v>
      </c>
    </row>
    <row r="156" spans="1:7" ht="25.5" x14ac:dyDescent="0.2">
      <c r="A156" s="37" t="s">
        <v>310</v>
      </c>
      <c r="B156" s="5"/>
      <c r="C156" s="65" t="s">
        <v>281</v>
      </c>
      <c r="D156" s="84">
        <v>543100</v>
      </c>
      <c r="E156" s="124">
        <v>0</v>
      </c>
      <c r="F156" s="168">
        <f t="shared" si="5"/>
        <v>543100</v>
      </c>
      <c r="G156" s="165">
        <f t="shared" si="4"/>
        <v>0</v>
      </c>
    </row>
    <row r="157" spans="1:7" x14ac:dyDescent="0.2">
      <c r="A157" s="37" t="s">
        <v>324</v>
      </c>
      <c r="B157" s="5"/>
      <c r="C157" s="65" t="s">
        <v>325</v>
      </c>
      <c r="D157" s="84">
        <v>404</v>
      </c>
      <c r="E157" s="124">
        <v>0</v>
      </c>
      <c r="F157" s="168">
        <f t="shared" si="5"/>
        <v>404</v>
      </c>
      <c r="G157" s="165">
        <f t="shared" si="4"/>
        <v>0</v>
      </c>
    </row>
    <row r="158" spans="1:7" s="6" customFormat="1" x14ac:dyDescent="0.2">
      <c r="A158" s="28">
        <v>4502</v>
      </c>
      <c r="B158" s="7"/>
      <c r="C158" s="66" t="s">
        <v>160</v>
      </c>
      <c r="D158" s="85">
        <f>(D159)</f>
        <v>-20000</v>
      </c>
      <c r="E158" s="135">
        <f>(E159)</f>
        <v>0</v>
      </c>
      <c r="F158" s="163">
        <f t="shared" si="5"/>
        <v>-20000</v>
      </c>
      <c r="G158" s="179">
        <f t="shared" si="4"/>
        <v>0</v>
      </c>
    </row>
    <row r="159" spans="1:7" x14ac:dyDescent="0.2">
      <c r="A159" s="37"/>
      <c r="B159" s="5">
        <v>4502</v>
      </c>
      <c r="C159" s="61" t="s">
        <v>326</v>
      </c>
      <c r="D159" s="87">
        <f>-D310</f>
        <v>-20000</v>
      </c>
      <c r="E159" s="149">
        <f>-E310</f>
        <v>0</v>
      </c>
      <c r="F159" s="168">
        <f t="shared" si="5"/>
        <v>-20000</v>
      </c>
      <c r="G159" s="165">
        <f t="shared" si="4"/>
        <v>0</v>
      </c>
    </row>
    <row r="160" spans="1:7" s="6" customFormat="1" x14ac:dyDescent="0.2">
      <c r="A160" s="29">
        <v>655</v>
      </c>
      <c r="B160" s="27"/>
      <c r="C160" s="50" t="s">
        <v>161</v>
      </c>
      <c r="D160" s="91">
        <f>SUM(D161)</f>
        <v>400</v>
      </c>
      <c r="E160" s="126">
        <f>SUM(E161)</f>
        <v>40.049999999999997</v>
      </c>
      <c r="F160" s="163">
        <f t="shared" si="5"/>
        <v>359.95</v>
      </c>
      <c r="G160" s="179">
        <f t="shared" si="4"/>
        <v>0.10012499999999999</v>
      </c>
    </row>
    <row r="161" spans="1:8" s="6" customFormat="1" x14ac:dyDescent="0.2">
      <c r="A161" s="29"/>
      <c r="B161" s="30">
        <v>6551</v>
      </c>
      <c r="C161" s="56" t="s">
        <v>21</v>
      </c>
      <c r="D161" s="92">
        <v>400</v>
      </c>
      <c r="E161" s="124">
        <v>40.049999999999997</v>
      </c>
      <c r="F161" s="168">
        <f t="shared" si="5"/>
        <v>359.95</v>
      </c>
      <c r="G161" s="165">
        <f t="shared" si="4"/>
        <v>0.10012499999999999</v>
      </c>
    </row>
    <row r="162" spans="1:8" s="6" customFormat="1" x14ac:dyDescent="0.2">
      <c r="A162" s="28">
        <v>650</v>
      </c>
      <c r="B162" s="7"/>
      <c r="C162" s="50" t="s">
        <v>162</v>
      </c>
      <c r="D162" s="85">
        <f>SUM(D163:D164)</f>
        <v>-46228</v>
      </c>
      <c r="E162" s="135">
        <f>SUM(E163:E164)</f>
        <v>-7706.04</v>
      </c>
      <c r="F162" s="163">
        <f t="shared" si="5"/>
        <v>-38521.96</v>
      </c>
      <c r="G162" s="179">
        <f t="shared" si="4"/>
        <v>0.16669637449165009</v>
      </c>
    </row>
    <row r="163" spans="1:8" s="6" customFormat="1" ht="25.5" x14ac:dyDescent="0.2">
      <c r="A163" s="28"/>
      <c r="B163" s="23" t="s">
        <v>51</v>
      </c>
      <c r="C163" s="67" t="s">
        <v>98</v>
      </c>
      <c r="D163" s="87">
        <f>-D223</f>
        <v>-36459</v>
      </c>
      <c r="E163" s="149">
        <f>-E223</f>
        <v>-6145.78</v>
      </c>
      <c r="F163" s="168">
        <f t="shared" si="5"/>
        <v>-30313.22</v>
      </c>
      <c r="G163" s="165">
        <f t="shared" si="4"/>
        <v>0.16856688334841877</v>
      </c>
    </row>
    <row r="164" spans="1:8" s="6" customFormat="1" ht="13.5" thickBot="1" x14ac:dyDescent="0.25">
      <c r="A164" s="28"/>
      <c r="B164" s="19">
        <v>6502</v>
      </c>
      <c r="C164" s="53" t="s">
        <v>113</v>
      </c>
      <c r="D164" s="87">
        <f>-D224</f>
        <v>-9769</v>
      </c>
      <c r="E164" s="149">
        <f>-E224</f>
        <v>-1560.26</v>
      </c>
      <c r="F164" s="168">
        <f t="shared" si="5"/>
        <v>-8208.74</v>
      </c>
      <c r="G164" s="165">
        <f t="shared" si="4"/>
        <v>0.1597154263486539</v>
      </c>
    </row>
    <row r="165" spans="1:8" s="16" customFormat="1" ht="13.5" thickBot="1" x14ac:dyDescent="0.25">
      <c r="A165" s="111"/>
      <c r="B165" s="79" t="s">
        <v>163</v>
      </c>
      <c r="C165" s="80"/>
      <c r="D165" s="109">
        <f>D129+D130</f>
        <v>491728</v>
      </c>
      <c r="E165" s="137">
        <f>E129+E130</f>
        <v>-103427.96000000022</v>
      </c>
      <c r="F165" s="137">
        <f t="shared" si="5"/>
        <v>595155.9600000002</v>
      </c>
      <c r="G165" s="176">
        <f>SUM(E165/D165)</f>
        <v>-0.21033571405329821</v>
      </c>
    </row>
    <row r="166" spans="1:8" ht="13.5" thickBot="1" x14ac:dyDescent="0.25">
      <c r="A166" s="78"/>
      <c r="B166" s="108" t="s">
        <v>164</v>
      </c>
      <c r="C166" s="82"/>
      <c r="D166" s="109">
        <f>D167+D169</f>
        <v>-568835</v>
      </c>
      <c r="E166" s="137">
        <f>E167+E169</f>
        <v>-92796.760000000009</v>
      </c>
      <c r="F166" s="137">
        <f t="shared" si="5"/>
        <v>-476038.24</v>
      </c>
      <c r="G166" s="176">
        <f>SUM(E166/D166)</f>
        <v>0.16313475788233847</v>
      </c>
    </row>
    <row r="167" spans="1:8" x14ac:dyDescent="0.2">
      <c r="A167" s="29">
        <v>2585</v>
      </c>
      <c r="B167" s="27"/>
      <c r="C167" s="58" t="s">
        <v>312</v>
      </c>
      <c r="D167" s="93">
        <f>SUM(D168)</f>
        <v>211000</v>
      </c>
      <c r="E167" s="163">
        <f>SUM(E168)</f>
        <v>0</v>
      </c>
      <c r="F167" s="163">
        <f t="shared" si="5"/>
        <v>211000</v>
      </c>
      <c r="G167" s="179">
        <f t="shared" si="4"/>
        <v>0</v>
      </c>
    </row>
    <row r="168" spans="1:8" x14ac:dyDescent="0.2">
      <c r="A168" s="43"/>
      <c r="B168" s="31">
        <v>25852</v>
      </c>
      <c r="C168" s="59" t="s">
        <v>314</v>
      </c>
      <c r="D168" s="94">
        <v>211000</v>
      </c>
      <c r="E168" s="124">
        <v>0</v>
      </c>
      <c r="F168" s="168">
        <f t="shared" si="5"/>
        <v>211000</v>
      </c>
      <c r="G168" s="165">
        <f t="shared" si="4"/>
        <v>0</v>
      </c>
    </row>
    <row r="169" spans="1:8" s="6" customFormat="1" x14ac:dyDescent="0.2">
      <c r="A169" s="33" t="s">
        <v>313</v>
      </c>
      <c r="B169" s="32"/>
      <c r="C169" s="68" t="s">
        <v>165</v>
      </c>
      <c r="D169" s="91">
        <f>SUM(D170:D171)</f>
        <v>-779835</v>
      </c>
      <c r="E169" s="126">
        <f>SUM(E170:E171)</f>
        <v>-92796.760000000009</v>
      </c>
      <c r="F169" s="163">
        <f t="shared" si="5"/>
        <v>-687038.24</v>
      </c>
      <c r="G169" s="179">
        <f t="shared" si="4"/>
        <v>0.11899537722723398</v>
      </c>
    </row>
    <row r="170" spans="1:8" x14ac:dyDescent="0.2">
      <c r="A170" s="33"/>
      <c r="B170" s="34" t="s">
        <v>315</v>
      </c>
      <c r="C170" s="56" t="s">
        <v>91</v>
      </c>
      <c r="D170" s="92">
        <v>-729466</v>
      </c>
      <c r="E170" s="124">
        <v>-84377.600000000006</v>
      </c>
      <c r="F170" s="168">
        <f t="shared" si="5"/>
        <v>-645088.4</v>
      </c>
      <c r="G170" s="165">
        <f t="shared" si="4"/>
        <v>0.11567036709044699</v>
      </c>
    </row>
    <row r="171" spans="1:8" ht="13.5" thickBot="1" x14ac:dyDescent="0.25">
      <c r="A171" s="35"/>
      <c r="B171" s="34" t="s">
        <v>316</v>
      </c>
      <c r="C171" s="56" t="s">
        <v>110</v>
      </c>
      <c r="D171" s="92">
        <v>-50369</v>
      </c>
      <c r="E171" s="124">
        <v>-8419.16</v>
      </c>
      <c r="F171" s="168">
        <f t="shared" si="5"/>
        <v>-41949.84</v>
      </c>
      <c r="G171" s="165">
        <f t="shared" si="4"/>
        <v>0.16714963568861799</v>
      </c>
    </row>
    <row r="172" spans="1:8" ht="13.5" thickBot="1" x14ac:dyDescent="0.25">
      <c r="A172" s="111">
        <v>100</v>
      </c>
      <c r="B172" s="79" t="s">
        <v>166</v>
      </c>
      <c r="C172" s="110"/>
      <c r="D172" s="109">
        <v>-77107</v>
      </c>
      <c r="E172" s="137">
        <v>-196224.72</v>
      </c>
      <c r="F172" s="137">
        <v>112930.11</v>
      </c>
      <c r="G172" s="176"/>
      <c r="H172" s="158"/>
    </row>
    <row r="173" spans="1:8" ht="13.5" thickBot="1" x14ac:dyDescent="0.25">
      <c r="A173" s="29"/>
      <c r="B173" s="7"/>
      <c r="C173" s="49"/>
      <c r="D173" s="181">
        <f>SUBTOTAL(9,D177:D986)</f>
        <v>32856415</v>
      </c>
      <c r="E173" s="182">
        <f>SUBTOTAL(9,E177:E986)</f>
        <v>5138863.3600000022</v>
      </c>
      <c r="F173" s="163">
        <f t="shared" si="5"/>
        <v>27717551.639999997</v>
      </c>
      <c r="G173" s="179">
        <f t="shared" si="4"/>
        <v>0.15640365389833316</v>
      </c>
    </row>
    <row r="174" spans="1:8" ht="37.5" customHeight="1" thickBot="1" x14ac:dyDescent="0.25">
      <c r="A174" s="111"/>
      <c r="B174" s="228" t="s">
        <v>167</v>
      </c>
      <c r="C174" s="229"/>
      <c r="D174" s="81">
        <f>D175+D225+D244+D286+D308+D338+D344+D624+D904</f>
        <v>6433754</v>
      </c>
      <c r="E174" s="122">
        <f>E175+E225+E244+E286+E308+E338+E344+E624+E904</f>
        <v>1034192.69</v>
      </c>
      <c r="F174" s="137">
        <f t="shared" si="5"/>
        <v>5399561.3100000005</v>
      </c>
      <c r="G174" s="176">
        <f t="shared" si="4"/>
        <v>0.16074482953498065</v>
      </c>
    </row>
    <row r="175" spans="1:8" ht="13.5" thickBot="1" x14ac:dyDescent="0.25">
      <c r="A175" s="44" t="s">
        <v>50</v>
      </c>
      <c r="B175" s="4" t="s">
        <v>168</v>
      </c>
      <c r="C175" s="48"/>
      <c r="D175" s="112">
        <f>SUM(D176+D190+D211+D213+D221)</f>
        <v>661831</v>
      </c>
      <c r="E175" s="138">
        <f>SUM(E176+E190+E211+E213+E221)</f>
        <v>120796.43999999999</v>
      </c>
      <c r="F175" s="177">
        <f t="shared" si="5"/>
        <v>541034.56000000006</v>
      </c>
      <c r="G175" s="175">
        <f t="shared" si="4"/>
        <v>0.18251855836308664</v>
      </c>
    </row>
    <row r="176" spans="1:8" s="6" customFormat="1" x14ac:dyDescent="0.2">
      <c r="A176" s="33" t="s">
        <v>48</v>
      </c>
      <c r="B176" s="7" t="s">
        <v>428</v>
      </c>
      <c r="C176" s="50"/>
      <c r="D176" s="88">
        <f>SUM(D177+D181)</f>
        <v>37682</v>
      </c>
      <c r="E176" s="139">
        <f>SUM(E177+E181)</f>
        <v>8037.5899999999992</v>
      </c>
      <c r="F176" s="163">
        <f t="shared" si="5"/>
        <v>29644.41</v>
      </c>
      <c r="G176" s="179">
        <f t="shared" si="4"/>
        <v>0.21330051483466905</v>
      </c>
    </row>
    <row r="177" spans="1:7" s="6" customFormat="1" x14ac:dyDescent="0.2">
      <c r="A177" s="33"/>
      <c r="B177" s="7">
        <v>50</v>
      </c>
      <c r="C177" s="50" t="s">
        <v>23</v>
      </c>
      <c r="D177" s="96">
        <f>SUM(D178+D180)</f>
        <v>33496</v>
      </c>
      <c r="E177" s="140">
        <f>SUM(E178+E180)</f>
        <v>7274.65</v>
      </c>
      <c r="F177" s="163">
        <f t="shared" si="5"/>
        <v>26221.35</v>
      </c>
      <c r="G177" s="179">
        <f t="shared" si="4"/>
        <v>0.21717966324337235</v>
      </c>
    </row>
    <row r="178" spans="1:7" x14ac:dyDescent="0.2">
      <c r="A178" s="35"/>
      <c r="B178" s="5">
        <v>500</v>
      </c>
      <c r="C178" s="49" t="s">
        <v>228</v>
      </c>
      <c r="D178" s="97">
        <f>SUM(D179)</f>
        <v>25089</v>
      </c>
      <c r="E178" s="141">
        <f>SUM(E179)</f>
        <v>5457.46</v>
      </c>
      <c r="F178" s="168">
        <f t="shared" si="5"/>
        <v>19631.54</v>
      </c>
      <c r="G178" s="165">
        <f t="shared" si="4"/>
        <v>0.21752401450835027</v>
      </c>
    </row>
    <row r="179" spans="1:7" x14ac:dyDescent="0.2">
      <c r="A179" s="35"/>
      <c r="B179" s="5">
        <v>5001</v>
      </c>
      <c r="C179" s="49" t="s">
        <v>234</v>
      </c>
      <c r="D179" s="97">
        <v>25089</v>
      </c>
      <c r="E179" s="124">
        <v>5457.46</v>
      </c>
      <c r="F179" s="168">
        <f t="shared" si="5"/>
        <v>19631.54</v>
      </c>
      <c r="G179" s="165">
        <f t="shared" si="4"/>
        <v>0.21752401450835027</v>
      </c>
    </row>
    <row r="180" spans="1:7" x14ac:dyDescent="0.2">
      <c r="A180" s="35"/>
      <c r="B180" s="5">
        <v>506</v>
      </c>
      <c r="C180" s="49" t="s">
        <v>235</v>
      </c>
      <c r="D180" s="97">
        <v>8407</v>
      </c>
      <c r="E180" s="124">
        <v>1817.19</v>
      </c>
      <c r="F180" s="168">
        <f t="shared" si="5"/>
        <v>6589.8099999999995</v>
      </c>
      <c r="G180" s="165">
        <f t="shared" si="4"/>
        <v>0.21615201617699537</v>
      </c>
    </row>
    <row r="181" spans="1:7" s="6" customFormat="1" x14ac:dyDescent="0.2">
      <c r="A181" s="33"/>
      <c r="B181" s="7">
        <v>55</v>
      </c>
      <c r="C181" s="50" t="s">
        <v>24</v>
      </c>
      <c r="D181" s="96">
        <f>SUM(D182:D189)</f>
        <v>4186</v>
      </c>
      <c r="E181" s="140">
        <f>SUM(E182:E189)</f>
        <v>762.93999999999994</v>
      </c>
      <c r="F181" s="163">
        <f t="shared" si="5"/>
        <v>3423.06</v>
      </c>
      <c r="G181" s="179">
        <f t="shared" si="4"/>
        <v>0.18225991399904443</v>
      </c>
    </row>
    <row r="182" spans="1:7" x14ac:dyDescent="0.2">
      <c r="A182" s="35"/>
      <c r="B182" s="5">
        <v>5500</v>
      </c>
      <c r="C182" s="49" t="s">
        <v>25</v>
      </c>
      <c r="D182" s="97">
        <v>2282</v>
      </c>
      <c r="E182" s="124">
        <v>690.56</v>
      </c>
      <c r="F182" s="168">
        <f t="shared" si="5"/>
        <v>1591.44</v>
      </c>
      <c r="G182" s="165">
        <f t="shared" si="4"/>
        <v>0.30261174408413671</v>
      </c>
    </row>
    <row r="183" spans="1:7" x14ac:dyDescent="0.2">
      <c r="A183" s="35"/>
      <c r="B183" s="5">
        <v>5503</v>
      </c>
      <c r="C183" s="49" t="s">
        <v>26</v>
      </c>
      <c r="D183" s="97">
        <v>220</v>
      </c>
      <c r="E183" s="124">
        <v>0</v>
      </c>
      <c r="F183" s="168">
        <f t="shared" si="5"/>
        <v>220</v>
      </c>
      <c r="G183" s="165">
        <f t="shared" si="4"/>
        <v>0</v>
      </c>
    </row>
    <row r="184" spans="1:7" x14ac:dyDescent="0.2">
      <c r="A184" s="35"/>
      <c r="B184" s="5">
        <v>5504</v>
      </c>
      <c r="C184" s="49" t="s">
        <v>27</v>
      </c>
      <c r="D184" s="97">
        <v>255</v>
      </c>
      <c r="E184" s="124">
        <v>0</v>
      </c>
      <c r="F184" s="168">
        <f t="shared" si="5"/>
        <v>255</v>
      </c>
      <c r="G184" s="165">
        <f t="shared" si="4"/>
        <v>0</v>
      </c>
    </row>
    <row r="185" spans="1:7" x14ac:dyDescent="0.2">
      <c r="A185" s="35"/>
      <c r="B185" s="5">
        <v>5511</v>
      </c>
      <c r="C185" s="49" t="s">
        <v>230</v>
      </c>
      <c r="D185" s="97">
        <v>110</v>
      </c>
      <c r="E185" s="124">
        <v>0</v>
      </c>
      <c r="F185" s="168">
        <f t="shared" si="5"/>
        <v>110</v>
      </c>
      <c r="G185" s="165">
        <f t="shared" si="4"/>
        <v>0</v>
      </c>
    </row>
    <row r="186" spans="1:7" x14ac:dyDescent="0.2">
      <c r="A186" s="35"/>
      <c r="B186" s="5">
        <v>5513</v>
      </c>
      <c r="C186" s="49" t="s">
        <v>28</v>
      </c>
      <c r="D186" s="97">
        <v>320</v>
      </c>
      <c r="E186" s="124">
        <v>39.979999999999997</v>
      </c>
      <c r="F186" s="168">
        <f t="shared" si="5"/>
        <v>280.02</v>
      </c>
      <c r="G186" s="165">
        <f t="shared" si="4"/>
        <v>0.12493749999999999</v>
      </c>
    </row>
    <row r="187" spans="1:7" x14ac:dyDescent="0.2">
      <c r="A187" s="35"/>
      <c r="B187" s="5">
        <v>5514</v>
      </c>
      <c r="C187" s="49" t="s">
        <v>231</v>
      </c>
      <c r="D187" s="97">
        <v>429</v>
      </c>
      <c r="E187" s="124">
        <v>0</v>
      </c>
      <c r="F187" s="168">
        <f t="shared" si="5"/>
        <v>429</v>
      </c>
      <c r="G187" s="165">
        <f t="shared" si="4"/>
        <v>0</v>
      </c>
    </row>
    <row r="188" spans="1:7" x14ac:dyDescent="0.2">
      <c r="A188" s="35"/>
      <c r="B188" s="5">
        <v>5515</v>
      </c>
      <c r="C188" s="49" t="s">
        <v>29</v>
      </c>
      <c r="D188" s="97">
        <v>510</v>
      </c>
      <c r="E188" s="124">
        <v>32.4</v>
      </c>
      <c r="F188" s="168">
        <f t="shared" si="5"/>
        <v>477.6</v>
      </c>
      <c r="G188" s="165">
        <f t="shared" si="4"/>
        <v>6.3529411764705876E-2</v>
      </c>
    </row>
    <row r="189" spans="1:7" x14ac:dyDescent="0.2">
      <c r="A189" s="35"/>
      <c r="B189" s="5">
        <v>5522</v>
      </c>
      <c r="C189" s="49" t="s">
        <v>95</v>
      </c>
      <c r="D189" s="97">
        <v>60</v>
      </c>
      <c r="E189" s="124">
        <v>0</v>
      </c>
      <c r="F189" s="168">
        <f t="shared" si="5"/>
        <v>60</v>
      </c>
      <c r="G189" s="165">
        <f t="shared" si="4"/>
        <v>0</v>
      </c>
    </row>
    <row r="190" spans="1:7" s="6" customFormat="1" x14ac:dyDescent="0.2">
      <c r="A190" s="33" t="s">
        <v>49</v>
      </c>
      <c r="B190" s="7" t="s">
        <v>429</v>
      </c>
      <c r="C190" s="50"/>
      <c r="D190" s="88">
        <f>SUM(D191+D193+D199+D208)</f>
        <v>533991</v>
      </c>
      <c r="E190" s="139">
        <f>SUM(E191+E193+E199+E208)</f>
        <v>96743.81</v>
      </c>
      <c r="F190" s="163">
        <f t="shared" si="5"/>
        <v>437247.19</v>
      </c>
      <c r="G190" s="179">
        <f t="shared" si="4"/>
        <v>0.18117123696841331</v>
      </c>
    </row>
    <row r="191" spans="1:7" s="6" customFormat="1" ht="25.5" x14ac:dyDescent="0.2">
      <c r="A191" s="33"/>
      <c r="B191" s="21">
        <v>413</v>
      </c>
      <c r="C191" s="69" t="s">
        <v>151</v>
      </c>
      <c r="D191" s="98">
        <f>SUM(D192)</f>
        <v>3000</v>
      </c>
      <c r="E191" s="143">
        <f>SUM(E192)</f>
        <v>1185</v>
      </c>
      <c r="F191" s="163">
        <f t="shared" si="5"/>
        <v>1815</v>
      </c>
      <c r="G191" s="179">
        <f t="shared" si="4"/>
        <v>0.39500000000000002</v>
      </c>
    </row>
    <row r="192" spans="1:7" x14ac:dyDescent="0.2">
      <c r="A192" s="35"/>
      <c r="B192" s="19">
        <v>4139</v>
      </c>
      <c r="C192" s="67" t="s">
        <v>232</v>
      </c>
      <c r="D192" s="99">
        <v>3000</v>
      </c>
      <c r="E192" s="124">
        <v>1185</v>
      </c>
      <c r="F192" s="168">
        <f t="shared" si="5"/>
        <v>1815</v>
      </c>
      <c r="G192" s="165">
        <f t="shared" si="4"/>
        <v>0.39500000000000002</v>
      </c>
    </row>
    <row r="193" spans="1:7" s="6" customFormat="1" x14ac:dyDescent="0.2">
      <c r="A193" s="33"/>
      <c r="B193" s="22">
        <v>50</v>
      </c>
      <c r="C193" s="51" t="s">
        <v>23</v>
      </c>
      <c r="D193" s="100">
        <f>SUM(D194+D197+D198)</f>
        <v>423533</v>
      </c>
      <c r="E193" s="142">
        <f>SUM(E194+E197+E198)</f>
        <v>69313.59</v>
      </c>
      <c r="F193" s="163">
        <f t="shared" si="5"/>
        <v>354219.41000000003</v>
      </c>
      <c r="G193" s="179">
        <f t="shared" si="4"/>
        <v>0.16365570097253343</v>
      </c>
    </row>
    <row r="194" spans="1:7" s="6" customFormat="1" x14ac:dyDescent="0.2">
      <c r="A194" s="33"/>
      <c r="B194" s="5">
        <v>500</v>
      </c>
      <c r="C194" s="49" t="s">
        <v>228</v>
      </c>
      <c r="D194" s="97">
        <f>SUM(D195:D196)</f>
        <v>315441</v>
      </c>
      <c r="E194" s="141">
        <f>SUM(E195:E196)</f>
        <v>51998.619999999995</v>
      </c>
      <c r="F194" s="168">
        <f t="shared" si="5"/>
        <v>263442.38</v>
      </c>
      <c r="G194" s="165">
        <f t="shared" si="4"/>
        <v>0.16484420224384272</v>
      </c>
    </row>
    <row r="195" spans="1:7" s="6" customFormat="1" x14ac:dyDescent="0.2">
      <c r="A195" s="33"/>
      <c r="B195" s="5">
        <v>5001</v>
      </c>
      <c r="C195" s="49" t="s">
        <v>234</v>
      </c>
      <c r="D195" s="97">
        <v>281333</v>
      </c>
      <c r="E195" s="124">
        <v>45664.81</v>
      </c>
      <c r="F195" s="168">
        <f t="shared" si="5"/>
        <v>235668.19</v>
      </c>
      <c r="G195" s="165">
        <f t="shared" si="4"/>
        <v>0.16231586767282899</v>
      </c>
    </row>
    <row r="196" spans="1:7" s="6" customFormat="1" x14ac:dyDescent="0.2">
      <c r="A196" s="33"/>
      <c r="B196" s="5">
        <v>5002</v>
      </c>
      <c r="C196" s="49" t="s">
        <v>236</v>
      </c>
      <c r="D196" s="97">
        <v>34108</v>
      </c>
      <c r="E196" s="124">
        <v>6333.81</v>
      </c>
      <c r="F196" s="168">
        <f t="shared" si="5"/>
        <v>27774.19</v>
      </c>
      <c r="G196" s="165">
        <f t="shared" si="4"/>
        <v>0.18569866307024746</v>
      </c>
    </row>
    <row r="197" spans="1:7" s="6" customFormat="1" x14ac:dyDescent="0.2">
      <c r="A197" s="33"/>
      <c r="B197" s="5">
        <v>505</v>
      </c>
      <c r="C197" s="49" t="s">
        <v>94</v>
      </c>
      <c r="D197" s="97">
        <v>500</v>
      </c>
      <c r="E197" s="124">
        <v>0</v>
      </c>
      <c r="F197" s="168">
        <f t="shared" si="5"/>
        <v>500</v>
      </c>
      <c r="G197" s="165">
        <f t="shared" si="4"/>
        <v>0</v>
      </c>
    </row>
    <row r="198" spans="1:7" s="6" customFormat="1" x14ac:dyDescent="0.2">
      <c r="A198" s="33"/>
      <c r="B198" s="5">
        <v>506</v>
      </c>
      <c r="C198" s="49" t="s">
        <v>235</v>
      </c>
      <c r="D198" s="97">
        <v>107592</v>
      </c>
      <c r="E198" s="124">
        <v>17314.97</v>
      </c>
      <c r="F198" s="168">
        <f t="shared" si="5"/>
        <v>90277.03</v>
      </c>
      <c r="G198" s="165">
        <f t="shared" si="4"/>
        <v>0.16093176072570453</v>
      </c>
    </row>
    <row r="199" spans="1:7" s="6" customFormat="1" x14ac:dyDescent="0.2">
      <c r="A199" s="33"/>
      <c r="B199" s="22">
        <v>55</v>
      </c>
      <c r="C199" s="51" t="s">
        <v>24</v>
      </c>
      <c r="D199" s="100">
        <f>SUM(D200:D207)</f>
        <v>107038</v>
      </c>
      <c r="E199" s="142">
        <f>SUM(E200:E207)</f>
        <v>26212.020000000004</v>
      </c>
      <c r="F199" s="163">
        <f t="shared" si="5"/>
        <v>80825.98</v>
      </c>
      <c r="G199" s="179">
        <f t="shared" ref="G199:G264" si="6">SUM(E199/D199)</f>
        <v>0.24488518096376991</v>
      </c>
    </row>
    <row r="200" spans="1:7" s="6" customFormat="1" x14ac:dyDescent="0.2">
      <c r="A200" s="33"/>
      <c r="B200" s="5">
        <v>5500</v>
      </c>
      <c r="C200" s="49" t="s">
        <v>25</v>
      </c>
      <c r="D200" s="97">
        <v>23446</v>
      </c>
      <c r="E200" s="124">
        <v>4758.68</v>
      </c>
      <c r="F200" s="168">
        <f t="shared" si="5"/>
        <v>18687.32</v>
      </c>
      <c r="G200" s="165">
        <f t="shared" si="6"/>
        <v>0.20296340527168816</v>
      </c>
    </row>
    <row r="201" spans="1:7" s="6" customFormat="1" x14ac:dyDescent="0.2">
      <c r="A201" s="33"/>
      <c r="B201" s="5">
        <v>5503</v>
      </c>
      <c r="C201" s="49" t="s">
        <v>26</v>
      </c>
      <c r="D201" s="97">
        <v>1000</v>
      </c>
      <c r="E201" s="124">
        <v>5.6</v>
      </c>
      <c r="F201" s="168">
        <f t="shared" si="5"/>
        <v>994.4</v>
      </c>
      <c r="G201" s="165">
        <f t="shared" si="6"/>
        <v>5.5999999999999999E-3</v>
      </c>
    </row>
    <row r="202" spans="1:7" s="6" customFormat="1" x14ac:dyDescent="0.2">
      <c r="A202" s="33"/>
      <c r="B202" s="5">
        <v>5504</v>
      </c>
      <c r="C202" s="49" t="s">
        <v>27</v>
      </c>
      <c r="D202" s="97">
        <v>2750</v>
      </c>
      <c r="E202" s="124">
        <v>193.7</v>
      </c>
      <c r="F202" s="168">
        <f t="shared" si="5"/>
        <v>2556.3000000000002</v>
      </c>
      <c r="G202" s="165">
        <f t="shared" si="6"/>
        <v>7.043636363636363E-2</v>
      </c>
    </row>
    <row r="203" spans="1:7" s="6" customFormat="1" x14ac:dyDescent="0.2">
      <c r="A203" s="33"/>
      <c r="B203" s="5">
        <v>5511</v>
      </c>
      <c r="C203" s="49" t="s">
        <v>230</v>
      </c>
      <c r="D203" s="97">
        <v>44214</v>
      </c>
      <c r="E203" s="124">
        <v>14330.58</v>
      </c>
      <c r="F203" s="168">
        <f t="shared" ref="F203:F268" si="7">SUM(D203-E203)</f>
        <v>29883.42</v>
      </c>
      <c r="G203" s="165">
        <f t="shared" si="6"/>
        <v>0.3241186049667526</v>
      </c>
    </row>
    <row r="204" spans="1:7" s="6" customFormat="1" x14ac:dyDescent="0.2">
      <c r="A204" s="33"/>
      <c r="B204" s="5">
        <v>5513</v>
      </c>
      <c r="C204" s="49" t="s">
        <v>28</v>
      </c>
      <c r="D204" s="97">
        <v>17560</v>
      </c>
      <c r="E204" s="124">
        <v>3733.5</v>
      </c>
      <c r="F204" s="168">
        <f t="shared" si="7"/>
        <v>13826.5</v>
      </c>
      <c r="G204" s="165">
        <f t="shared" si="6"/>
        <v>0.21261389521640092</v>
      </c>
    </row>
    <row r="205" spans="1:7" s="6" customFormat="1" x14ac:dyDescent="0.2">
      <c r="A205" s="33"/>
      <c r="B205" s="5">
        <v>5514</v>
      </c>
      <c r="C205" s="49" t="s">
        <v>231</v>
      </c>
      <c r="D205" s="97">
        <v>14900</v>
      </c>
      <c r="E205" s="124">
        <v>2796.47</v>
      </c>
      <c r="F205" s="168">
        <f t="shared" si="7"/>
        <v>12103.53</v>
      </c>
      <c r="G205" s="165">
        <f t="shared" si="6"/>
        <v>0.18768255033557046</v>
      </c>
    </row>
    <row r="206" spans="1:7" s="6" customFormat="1" x14ac:dyDescent="0.2">
      <c r="A206" s="33"/>
      <c r="B206" s="5">
        <v>5515</v>
      </c>
      <c r="C206" s="49" t="s">
        <v>29</v>
      </c>
      <c r="D206" s="97">
        <v>2468</v>
      </c>
      <c r="E206" s="124">
        <v>305.24</v>
      </c>
      <c r="F206" s="168">
        <f t="shared" si="7"/>
        <v>2162.7600000000002</v>
      </c>
      <c r="G206" s="165">
        <f t="shared" si="6"/>
        <v>0.12367909238249596</v>
      </c>
    </row>
    <row r="207" spans="1:7" s="6" customFormat="1" x14ac:dyDescent="0.2">
      <c r="A207" s="33"/>
      <c r="B207" s="5">
        <v>5522</v>
      </c>
      <c r="C207" s="49" t="s">
        <v>95</v>
      </c>
      <c r="D207" s="97">
        <v>700</v>
      </c>
      <c r="E207" s="124">
        <v>88.25</v>
      </c>
      <c r="F207" s="168">
        <f t="shared" si="7"/>
        <v>611.75</v>
      </c>
      <c r="G207" s="165">
        <f t="shared" si="6"/>
        <v>0.12607142857142858</v>
      </c>
    </row>
    <row r="208" spans="1:7" s="6" customFormat="1" x14ac:dyDescent="0.2">
      <c r="A208" s="33"/>
      <c r="B208" s="22">
        <v>60</v>
      </c>
      <c r="C208" s="51" t="s">
        <v>90</v>
      </c>
      <c r="D208" s="100">
        <f>SUM(D209:D210)</f>
        <v>420</v>
      </c>
      <c r="E208" s="142">
        <f>SUM(E209:E210)</f>
        <v>33.200000000000003</v>
      </c>
      <c r="F208" s="163">
        <f t="shared" si="7"/>
        <v>386.8</v>
      </c>
      <c r="G208" s="179">
        <f t="shared" si="6"/>
        <v>7.9047619047619061E-2</v>
      </c>
    </row>
    <row r="209" spans="1:8" x14ac:dyDescent="0.2">
      <c r="A209" s="35"/>
      <c r="B209" s="20">
        <v>601</v>
      </c>
      <c r="C209" s="54" t="s">
        <v>233</v>
      </c>
      <c r="D209" s="101">
        <v>300</v>
      </c>
      <c r="E209" s="124">
        <v>1.63</v>
      </c>
      <c r="F209" s="168">
        <f t="shared" si="7"/>
        <v>298.37</v>
      </c>
      <c r="G209" s="165">
        <f t="shared" si="6"/>
        <v>5.4333333333333326E-3</v>
      </c>
    </row>
    <row r="210" spans="1:8" x14ac:dyDescent="0.2">
      <c r="A210" s="35"/>
      <c r="B210" s="20">
        <v>608</v>
      </c>
      <c r="C210" s="54" t="s">
        <v>154</v>
      </c>
      <c r="D210" s="101">
        <v>120</v>
      </c>
      <c r="E210" s="124">
        <v>31.57</v>
      </c>
      <c r="F210" s="168">
        <f t="shared" si="7"/>
        <v>88.43</v>
      </c>
      <c r="G210" s="165">
        <f t="shared" si="6"/>
        <v>0.26308333333333334</v>
      </c>
    </row>
    <row r="211" spans="1:8" s="6" customFormat="1" x14ac:dyDescent="0.2">
      <c r="A211" s="33" t="s">
        <v>96</v>
      </c>
      <c r="B211" s="9" t="s">
        <v>430</v>
      </c>
      <c r="C211" s="70"/>
      <c r="D211" s="104">
        <f>SUM(D212)</f>
        <v>10473</v>
      </c>
      <c r="E211" s="139">
        <f>SUM(E212)</f>
        <v>0</v>
      </c>
      <c r="F211" s="163">
        <f t="shared" si="7"/>
        <v>10473</v>
      </c>
      <c r="G211" s="179">
        <f t="shared" si="6"/>
        <v>0</v>
      </c>
      <c r="H211" s="185"/>
    </row>
    <row r="212" spans="1:8" s="6" customFormat="1" x14ac:dyDescent="0.2">
      <c r="A212" s="33"/>
      <c r="B212" s="22">
        <v>60</v>
      </c>
      <c r="C212" s="51" t="s">
        <v>90</v>
      </c>
      <c r="D212" s="104">
        <v>10473</v>
      </c>
      <c r="E212" s="126">
        <v>0</v>
      </c>
      <c r="F212" s="163">
        <f t="shared" si="7"/>
        <v>10473</v>
      </c>
      <c r="G212" s="179">
        <f t="shared" si="6"/>
        <v>0</v>
      </c>
    </row>
    <row r="213" spans="1:8" s="6" customFormat="1" x14ac:dyDescent="0.2">
      <c r="A213" s="33" t="s">
        <v>97</v>
      </c>
      <c r="B213" s="7" t="s">
        <v>431</v>
      </c>
      <c r="C213" s="50"/>
      <c r="D213" s="88">
        <f>SUM(D214+D217)</f>
        <v>33457</v>
      </c>
      <c r="E213" s="139">
        <f>SUM(E214+E217)</f>
        <v>8309</v>
      </c>
      <c r="F213" s="163">
        <f t="shared" si="7"/>
        <v>25148</v>
      </c>
      <c r="G213" s="179">
        <f t="shared" si="6"/>
        <v>0.24834862659533133</v>
      </c>
    </row>
    <row r="214" spans="1:8" s="6" customFormat="1" x14ac:dyDescent="0.2">
      <c r="A214" s="33"/>
      <c r="B214" s="21">
        <v>4500</v>
      </c>
      <c r="C214" s="52" t="s">
        <v>152</v>
      </c>
      <c r="D214" s="88">
        <f>SUM(D215:D216)</f>
        <v>20103</v>
      </c>
      <c r="E214" s="139">
        <f>SUM(E215:E216)</f>
        <v>5885</v>
      </c>
      <c r="F214" s="163">
        <f t="shared" si="7"/>
        <v>14218</v>
      </c>
      <c r="G214" s="179">
        <f t="shared" si="6"/>
        <v>0.29274237675968762</v>
      </c>
    </row>
    <row r="215" spans="1:8" s="6" customFormat="1" x14ac:dyDescent="0.2">
      <c r="A215" s="33"/>
      <c r="B215" s="21"/>
      <c r="C215" s="67" t="s">
        <v>247</v>
      </c>
      <c r="D215" s="87">
        <v>2921</v>
      </c>
      <c r="E215" s="124">
        <v>730</v>
      </c>
      <c r="F215" s="168">
        <f t="shared" si="7"/>
        <v>2191</v>
      </c>
      <c r="G215" s="165">
        <f t="shared" si="6"/>
        <v>0.24991441287230401</v>
      </c>
    </row>
    <row r="216" spans="1:8" s="6" customFormat="1" x14ac:dyDescent="0.2">
      <c r="A216" s="33"/>
      <c r="B216" s="21"/>
      <c r="C216" s="67" t="s">
        <v>248</v>
      </c>
      <c r="D216" s="87">
        <v>17182</v>
      </c>
      <c r="E216" s="124">
        <v>5155</v>
      </c>
      <c r="F216" s="168">
        <f t="shared" si="7"/>
        <v>12027</v>
      </c>
      <c r="G216" s="165">
        <f t="shared" si="6"/>
        <v>0.30002328017692936</v>
      </c>
    </row>
    <row r="217" spans="1:8" s="6" customFormat="1" x14ac:dyDescent="0.2">
      <c r="A217" s="33"/>
      <c r="B217" s="24">
        <v>452</v>
      </c>
      <c r="C217" s="69" t="s">
        <v>153</v>
      </c>
      <c r="D217" s="88">
        <f>SUM(D218:D220)</f>
        <v>13354</v>
      </c>
      <c r="E217" s="139">
        <f>SUM(E218:E220)</f>
        <v>2424</v>
      </c>
      <c r="F217" s="163">
        <f t="shared" si="7"/>
        <v>10930</v>
      </c>
      <c r="G217" s="179">
        <f t="shared" si="6"/>
        <v>0.18151864609854726</v>
      </c>
    </row>
    <row r="218" spans="1:8" x14ac:dyDescent="0.2">
      <c r="A218" s="35"/>
      <c r="B218" s="23"/>
      <c r="C218" s="67" t="s">
        <v>247</v>
      </c>
      <c r="D218" s="87">
        <v>9695</v>
      </c>
      <c r="E218" s="124">
        <v>2424</v>
      </c>
      <c r="F218" s="168">
        <f t="shared" si="7"/>
        <v>7271</v>
      </c>
      <c r="G218" s="165">
        <f t="shared" si="6"/>
        <v>0.25002578648788037</v>
      </c>
    </row>
    <row r="219" spans="1:8" x14ac:dyDescent="0.2">
      <c r="A219" s="35"/>
      <c r="B219" s="23"/>
      <c r="C219" s="67" t="s">
        <v>249</v>
      </c>
      <c r="D219" s="87">
        <v>3359</v>
      </c>
      <c r="E219" s="124">
        <v>0</v>
      </c>
      <c r="F219" s="168">
        <f t="shared" si="7"/>
        <v>3359</v>
      </c>
      <c r="G219" s="165">
        <f t="shared" si="6"/>
        <v>0</v>
      </c>
    </row>
    <row r="220" spans="1:8" x14ac:dyDescent="0.2">
      <c r="A220" s="35"/>
      <c r="B220" s="23"/>
      <c r="C220" s="67" t="s">
        <v>250</v>
      </c>
      <c r="D220" s="87">
        <v>300</v>
      </c>
      <c r="E220" s="124">
        <v>0</v>
      </c>
      <c r="F220" s="168">
        <f t="shared" si="7"/>
        <v>300</v>
      </c>
      <c r="G220" s="165">
        <f t="shared" si="6"/>
        <v>0</v>
      </c>
    </row>
    <row r="221" spans="1:8" s="6" customFormat="1" x14ac:dyDescent="0.2">
      <c r="A221" s="33" t="s">
        <v>169</v>
      </c>
      <c r="B221" s="7" t="s">
        <v>432</v>
      </c>
      <c r="C221" s="50"/>
      <c r="D221" s="95">
        <f>SUM(D222)</f>
        <v>46228</v>
      </c>
      <c r="E221" s="144">
        <f>SUM(E222)</f>
        <v>7706.04</v>
      </c>
      <c r="F221" s="163">
        <f t="shared" si="7"/>
        <v>38521.96</v>
      </c>
      <c r="G221" s="179">
        <f t="shared" si="6"/>
        <v>0.16669637449165009</v>
      </c>
    </row>
    <row r="222" spans="1:8" s="6" customFormat="1" x14ac:dyDescent="0.2">
      <c r="A222" s="33"/>
      <c r="B222" s="7">
        <v>65</v>
      </c>
      <c r="C222" s="50" t="s">
        <v>208</v>
      </c>
      <c r="D222" s="95">
        <f>SUM(D223:D224)</f>
        <v>46228</v>
      </c>
      <c r="E222" s="144">
        <f>SUM(E223:E224)</f>
        <v>7706.04</v>
      </c>
      <c r="F222" s="163">
        <f t="shared" si="7"/>
        <v>38521.96</v>
      </c>
      <c r="G222" s="179">
        <f t="shared" si="6"/>
        <v>0.16669637449165009</v>
      </c>
    </row>
    <row r="223" spans="1:8" s="8" customFormat="1" ht="25.5" x14ac:dyDescent="0.2">
      <c r="A223" s="45"/>
      <c r="B223" s="23" t="s">
        <v>51</v>
      </c>
      <c r="C223" s="67" t="s">
        <v>98</v>
      </c>
      <c r="D223" s="102">
        <v>36459</v>
      </c>
      <c r="E223" s="124">
        <v>6145.78</v>
      </c>
      <c r="F223" s="168">
        <f t="shared" si="7"/>
        <v>30313.22</v>
      </c>
      <c r="G223" s="165">
        <f t="shared" si="6"/>
        <v>0.16856688334841877</v>
      </c>
    </row>
    <row r="224" spans="1:8" ht="13.5" thickBot="1" x14ac:dyDescent="0.25">
      <c r="A224" s="35"/>
      <c r="B224" s="19">
        <v>6502</v>
      </c>
      <c r="C224" s="53" t="s">
        <v>113</v>
      </c>
      <c r="D224" s="102">
        <v>9769</v>
      </c>
      <c r="E224" s="124">
        <v>1560.26</v>
      </c>
      <c r="F224" s="168">
        <f t="shared" si="7"/>
        <v>8208.74</v>
      </c>
      <c r="G224" s="165">
        <f t="shared" si="6"/>
        <v>0.1597154263486539</v>
      </c>
    </row>
    <row r="225" spans="1:7" ht="13.5" thickBot="1" x14ac:dyDescent="0.25">
      <c r="A225" s="44" t="s">
        <v>52</v>
      </c>
      <c r="B225" s="4" t="s">
        <v>170</v>
      </c>
      <c r="C225" s="183"/>
      <c r="D225" s="112">
        <f>SUM(D226+D229+D241)</f>
        <v>36942</v>
      </c>
      <c r="E225" s="138">
        <f>SUM(E226+E229+E241)</f>
        <v>7182.88</v>
      </c>
      <c r="F225" s="177">
        <f t="shared" si="7"/>
        <v>29759.119999999999</v>
      </c>
      <c r="G225" s="175">
        <f t="shared" si="6"/>
        <v>0.19443668453251042</v>
      </c>
    </row>
    <row r="226" spans="1:7" x14ac:dyDescent="0.2">
      <c r="A226" s="33" t="s">
        <v>401</v>
      </c>
      <c r="B226" s="7" t="s">
        <v>433</v>
      </c>
      <c r="C226" s="145"/>
      <c r="D226" s="91">
        <f>SUM(D227)</f>
        <v>0</v>
      </c>
      <c r="E226" s="126">
        <f>SUM(E227)</f>
        <v>120.37</v>
      </c>
      <c r="F226" s="163">
        <f t="shared" si="7"/>
        <v>-120.37</v>
      </c>
      <c r="G226" s="179"/>
    </row>
    <row r="227" spans="1:7" ht="25.5" x14ac:dyDescent="0.2">
      <c r="A227" s="33"/>
      <c r="B227" s="21">
        <v>413</v>
      </c>
      <c r="C227" s="146" t="s">
        <v>151</v>
      </c>
      <c r="D227" s="91">
        <f>SUM(D228)</f>
        <v>0</v>
      </c>
      <c r="E227" s="126">
        <f>SUM(E228)</f>
        <v>120.37</v>
      </c>
      <c r="F227" s="163">
        <f t="shared" si="7"/>
        <v>-120.37</v>
      </c>
      <c r="G227" s="165"/>
    </row>
    <row r="228" spans="1:7" x14ac:dyDescent="0.2">
      <c r="A228" s="33"/>
      <c r="B228" s="19">
        <v>4139</v>
      </c>
      <c r="C228" s="147" t="s">
        <v>402</v>
      </c>
      <c r="D228" s="102">
        <v>0</v>
      </c>
      <c r="E228" s="124">
        <v>120.37</v>
      </c>
      <c r="F228" s="168">
        <f t="shared" si="7"/>
        <v>-120.37</v>
      </c>
      <c r="G228" s="165"/>
    </row>
    <row r="229" spans="1:7" s="6" customFormat="1" x14ac:dyDescent="0.2">
      <c r="A229" s="33" t="s">
        <v>53</v>
      </c>
      <c r="B229" s="7" t="s">
        <v>434</v>
      </c>
      <c r="C229" s="72"/>
      <c r="D229" s="88">
        <f>SUM(D230+D231+D236)</f>
        <v>18075</v>
      </c>
      <c r="E229" s="139">
        <f>SUM(E230+E231+E236)</f>
        <v>3925.8</v>
      </c>
      <c r="F229" s="163">
        <f t="shared" si="7"/>
        <v>14149.2</v>
      </c>
      <c r="G229" s="179">
        <f t="shared" si="6"/>
        <v>0.21719502074688798</v>
      </c>
    </row>
    <row r="230" spans="1:7" s="6" customFormat="1" x14ac:dyDescent="0.2">
      <c r="A230" s="33"/>
      <c r="B230" s="24">
        <v>452</v>
      </c>
      <c r="C230" s="69" t="s">
        <v>153</v>
      </c>
      <c r="D230" s="88">
        <v>7</v>
      </c>
      <c r="E230" s="130">
        <v>0</v>
      </c>
      <c r="F230" s="163">
        <f t="shared" si="7"/>
        <v>7</v>
      </c>
      <c r="G230" s="179">
        <f t="shared" si="6"/>
        <v>0</v>
      </c>
    </row>
    <row r="231" spans="1:7" s="6" customFormat="1" x14ac:dyDescent="0.2">
      <c r="A231" s="33"/>
      <c r="B231" s="7">
        <v>50</v>
      </c>
      <c r="C231" s="50" t="s">
        <v>23</v>
      </c>
      <c r="D231" s="88">
        <f>SUM(D232+D235)</f>
        <v>11690</v>
      </c>
      <c r="E231" s="139">
        <f>SUM(E232+E235)</f>
        <v>2185.73</v>
      </c>
      <c r="F231" s="163">
        <f t="shared" si="7"/>
        <v>9504.27</v>
      </c>
      <c r="G231" s="179">
        <f t="shared" si="6"/>
        <v>0.1869743370402053</v>
      </c>
    </row>
    <row r="232" spans="1:7" s="6" customFormat="1" x14ac:dyDescent="0.2">
      <c r="A232" s="33"/>
      <c r="B232" s="5">
        <v>500</v>
      </c>
      <c r="C232" s="49" t="s">
        <v>228</v>
      </c>
      <c r="D232" s="97">
        <f>SUM(D233:D234)</f>
        <v>8724</v>
      </c>
      <c r="E232" s="141">
        <f>SUM(E233:E234)</f>
        <v>1605.5700000000002</v>
      </c>
      <c r="F232" s="168">
        <f t="shared" si="7"/>
        <v>7118.43</v>
      </c>
      <c r="G232" s="165">
        <f t="shared" si="6"/>
        <v>0.18404057771664376</v>
      </c>
    </row>
    <row r="233" spans="1:7" s="6" customFormat="1" x14ac:dyDescent="0.2">
      <c r="A233" s="33"/>
      <c r="B233" s="5">
        <v>5002</v>
      </c>
      <c r="C233" s="49" t="s">
        <v>236</v>
      </c>
      <c r="D233" s="97">
        <v>8724</v>
      </c>
      <c r="E233" s="124">
        <v>1478.41</v>
      </c>
      <c r="F233" s="168">
        <f t="shared" si="7"/>
        <v>7245.59</v>
      </c>
      <c r="G233" s="165">
        <f t="shared" si="6"/>
        <v>0.16946469509399359</v>
      </c>
    </row>
    <row r="234" spans="1:7" s="6" customFormat="1" x14ac:dyDescent="0.2">
      <c r="A234" s="33"/>
      <c r="B234" s="5">
        <v>5005</v>
      </c>
      <c r="C234" s="49" t="s">
        <v>282</v>
      </c>
      <c r="D234" s="97">
        <v>0</v>
      </c>
      <c r="E234" s="124">
        <v>127.16</v>
      </c>
      <c r="F234" s="168">
        <f t="shared" si="7"/>
        <v>-127.16</v>
      </c>
      <c r="G234" s="165"/>
    </row>
    <row r="235" spans="1:7" s="6" customFormat="1" x14ac:dyDescent="0.2">
      <c r="A235" s="33"/>
      <c r="B235" s="5">
        <v>506</v>
      </c>
      <c r="C235" s="49" t="s">
        <v>229</v>
      </c>
      <c r="D235" s="97">
        <v>2966</v>
      </c>
      <c r="E235" s="124">
        <v>580.16</v>
      </c>
      <c r="F235" s="168">
        <f t="shared" si="7"/>
        <v>2385.84</v>
      </c>
      <c r="G235" s="165">
        <f t="shared" si="6"/>
        <v>0.19560350640593391</v>
      </c>
    </row>
    <row r="236" spans="1:7" s="6" customFormat="1" x14ac:dyDescent="0.2">
      <c r="A236" s="33"/>
      <c r="B236" s="7">
        <v>55</v>
      </c>
      <c r="C236" s="50" t="s">
        <v>24</v>
      </c>
      <c r="D236" s="88">
        <f>SUM(D237:D240)</f>
        <v>6378</v>
      </c>
      <c r="E236" s="139">
        <f>SUM(E237:E240)</f>
        <v>1740.0700000000002</v>
      </c>
      <c r="F236" s="163">
        <f t="shared" si="7"/>
        <v>4637.93</v>
      </c>
      <c r="G236" s="179">
        <f t="shared" si="6"/>
        <v>0.27282376920664786</v>
      </c>
    </row>
    <row r="237" spans="1:7" s="6" customFormat="1" x14ac:dyDescent="0.2">
      <c r="A237" s="33"/>
      <c r="B237" s="5">
        <v>5511</v>
      </c>
      <c r="C237" s="49" t="s">
        <v>230</v>
      </c>
      <c r="D237" s="87">
        <v>1600</v>
      </c>
      <c r="E237" s="124">
        <v>700.65</v>
      </c>
      <c r="F237" s="168">
        <f t="shared" si="7"/>
        <v>899.35</v>
      </c>
      <c r="G237" s="165">
        <f t="shared" si="6"/>
        <v>0.43790625</v>
      </c>
    </row>
    <row r="238" spans="1:7" s="6" customFormat="1" x14ac:dyDescent="0.2">
      <c r="A238" s="33"/>
      <c r="B238" s="5">
        <v>5513</v>
      </c>
      <c r="C238" s="49" t="s">
        <v>28</v>
      </c>
      <c r="D238" s="87">
        <v>3878</v>
      </c>
      <c r="E238" s="124">
        <v>408.54</v>
      </c>
      <c r="F238" s="168">
        <f t="shared" si="7"/>
        <v>3469.46</v>
      </c>
      <c r="G238" s="165">
        <f t="shared" si="6"/>
        <v>0.10534811758638474</v>
      </c>
    </row>
    <row r="239" spans="1:7" s="6" customFormat="1" x14ac:dyDescent="0.2">
      <c r="A239" s="33"/>
      <c r="B239" s="5">
        <v>5515</v>
      </c>
      <c r="C239" s="49" t="s">
        <v>29</v>
      </c>
      <c r="D239" s="87">
        <v>0</v>
      </c>
      <c r="E239" s="124">
        <v>630.88</v>
      </c>
      <c r="F239" s="168">
        <f t="shared" si="7"/>
        <v>-630.88</v>
      </c>
      <c r="G239" s="165"/>
    </row>
    <row r="240" spans="1:7" s="6" customFormat="1" x14ac:dyDescent="0.2">
      <c r="A240" s="33"/>
      <c r="B240" s="5">
        <v>5532</v>
      </c>
      <c r="C240" s="49" t="s">
        <v>93</v>
      </c>
      <c r="D240" s="87">
        <v>900</v>
      </c>
      <c r="E240" s="124">
        <v>0</v>
      </c>
      <c r="F240" s="168">
        <f t="shared" si="7"/>
        <v>900</v>
      </c>
      <c r="G240" s="165">
        <f t="shared" si="6"/>
        <v>0</v>
      </c>
    </row>
    <row r="241" spans="1:7" s="6" customFormat="1" x14ac:dyDescent="0.2">
      <c r="A241" s="33" t="s">
        <v>54</v>
      </c>
      <c r="B241" s="7" t="s">
        <v>435</v>
      </c>
      <c r="C241" s="71"/>
      <c r="D241" s="103">
        <f>SUM(D242)</f>
        <v>18867</v>
      </c>
      <c r="E241" s="148">
        <f>SUM(E242)</f>
        <v>3136.71</v>
      </c>
      <c r="F241" s="163">
        <f t="shared" si="7"/>
        <v>15730.29</v>
      </c>
      <c r="G241" s="179">
        <f t="shared" si="6"/>
        <v>0.16625377643504533</v>
      </c>
    </row>
    <row r="242" spans="1:7" s="6" customFormat="1" x14ac:dyDescent="0.2">
      <c r="A242" s="33"/>
      <c r="B242" s="7">
        <v>55</v>
      </c>
      <c r="C242" s="50" t="s">
        <v>24</v>
      </c>
      <c r="D242" s="103">
        <f>SUM(D243)</f>
        <v>18867</v>
      </c>
      <c r="E242" s="148">
        <f>SUM(E243)</f>
        <v>3136.71</v>
      </c>
      <c r="F242" s="163">
        <f t="shared" si="7"/>
        <v>15730.29</v>
      </c>
      <c r="G242" s="179">
        <f t="shared" si="6"/>
        <v>0.16625377643504533</v>
      </c>
    </row>
    <row r="243" spans="1:7" s="8" customFormat="1" ht="13.5" thickBot="1" x14ac:dyDescent="0.25">
      <c r="A243" s="45"/>
      <c r="B243" s="5">
        <v>5511</v>
      </c>
      <c r="C243" s="49" t="s">
        <v>230</v>
      </c>
      <c r="D243" s="87">
        <v>18867</v>
      </c>
      <c r="E243" s="124">
        <v>3136.71</v>
      </c>
      <c r="F243" s="168">
        <f t="shared" si="7"/>
        <v>15730.29</v>
      </c>
      <c r="G243" s="165">
        <f t="shared" si="6"/>
        <v>0.16625377643504533</v>
      </c>
    </row>
    <row r="244" spans="1:7" ht="13.5" thickBot="1" x14ac:dyDescent="0.25">
      <c r="A244" s="44" t="s">
        <v>55</v>
      </c>
      <c r="B244" s="4" t="s">
        <v>171</v>
      </c>
      <c r="C244" s="183"/>
      <c r="D244" s="112">
        <f>SUM(D245+D251+D279)</f>
        <v>400842</v>
      </c>
      <c r="E244" s="138">
        <f>SUM(E245+E251+E279)</f>
        <v>55196.32</v>
      </c>
      <c r="F244" s="177">
        <f t="shared" si="7"/>
        <v>345645.68</v>
      </c>
      <c r="G244" s="175">
        <f t="shared" si="6"/>
        <v>0.13770093952230555</v>
      </c>
    </row>
    <row r="245" spans="1:7" s="6" customFormat="1" x14ac:dyDescent="0.2">
      <c r="A245" s="33" t="s">
        <v>56</v>
      </c>
      <c r="B245" s="7" t="s">
        <v>436</v>
      </c>
      <c r="C245" s="72"/>
      <c r="D245" s="88">
        <f>SUM(D246+D249)</f>
        <v>3617</v>
      </c>
      <c r="E245" s="139">
        <f>SUM(E246+E249)</f>
        <v>280</v>
      </c>
      <c r="F245" s="163">
        <f t="shared" si="7"/>
        <v>3337</v>
      </c>
      <c r="G245" s="179">
        <f t="shared" si="6"/>
        <v>7.7412220071882781E-2</v>
      </c>
    </row>
    <row r="246" spans="1:7" s="6" customFormat="1" x14ac:dyDescent="0.2">
      <c r="A246" s="33"/>
      <c r="B246" s="7">
        <v>55</v>
      </c>
      <c r="C246" s="50" t="s">
        <v>24</v>
      </c>
      <c r="D246" s="88">
        <f>SUM(D247:D248)</f>
        <v>3517</v>
      </c>
      <c r="E246" s="139">
        <f>SUM(E247:E248)</f>
        <v>280</v>
      </c>
      <c r="F246" s="163">
        <f t="shared" si="7"/>
        <v>3237</v>
      </c>
      <c r="G246" s="179">
        <f t="shared" si="6"/>
        <v>7.9613306795564401E-2</v>
      </c>
    </row>
    <row r="247" spans="1:7" s="6" customFormat="1" x14ac:dyDescent="0.2">
      <c r="A247" s="33"/>
      <c r="B247" s="5">
        <v>5500</v>
      </c>
      <c r="C247" s="49" t="s">
        <v>25</v>
      </c>
      <c r="D247" s="87">
        <v>200</v>
      </c>
      <c r="E247" s="124">
        <v>0</v>
      </c>
      <c r="F247" s="168">
        <f t="shared" si="7"/>
        <v>200</v>
      </c>
      <c r="G247" s="165">
        <f t="shared" si="6"/>
        <v>0</v>
      </c>
    </row>
    <row r="248" spans="1:7" s="6" customFormat="1" x14ac:dyDescent="0.2">
      <c r="A248" s="33"/>
      <c r="B248" s="5">
        <v>5511</v>
      </c>
      <c r="C248" s="49" t="s">
        <v>230</v>
      </c>
      <c r="D248" s="87">
        <v>3317</v>
      </c>
      <c r="E248" s="124">
        <v>280</v>
      </c>
      <c r="F248" s="168">
        <f t="shared" si="7"/>
        <v>3037</v>
      </c>
      <c r="G248" s="165">
        <f t="shared" si="6"/>
        <v>8.4413626771178779E-2</v>
      </c>
    </row>
    <row r="249" spans="1:7" s="6" customFormat="1" x14ac:dyDescent="0.2">
      <c r="A249" s="33"/>
      <c r="B249" s="22">
        <v>60</v>
      </c>
      <c r="C249" s="51" t="s">
        <v>90</v>
      </c>
      <c r="D249" s="88">
        <f>SUM(D250)</f>
        <v>100</v>
      </c>
      <c r="E249" s="139">
        <f>SUM(E250)</f>
        <v>0</v>
      </c>
      <c r="F249" s="163">
        <f t="shared" si="7"/>
        <v>100</v>
      </c>
      <c r="G249" s="179">
        <f t="shared" si="6"/>
        <v>0</v>
      </c>
    </row>
    <row r="250" spans="1:7" s="6" customFormat="1" x14ac:dyDescent="0.2">
      <c r="A250" s="33"/>
      <c r="B250" s="20">
        <v>601</v>
      </c>
      <c r="C250" s="54" t="s">
        <v>233</v>
      </c>
      <c r="D250" s="87">
        <v>100</v>
      </c>
      <c r="E250" s="124">
        <v>0</v>
      </c>
      <c r="F250" s="168">
        <f t="shared" si="7"/>
        <v>100</v>
      </c>
      <c r="G250" s="165">
        <f t="shared" si="6"/>
        <v>0</v>
      </c>
    </row>
    <row r="251" spans="1:7" s="6" customFormat="1" x14ac:dyDescent="0.2">
      <c r="A251" s="33" t="s">
        <v>57</v>
      </c>
      <c r="B251" s="7" t="s">
        <v>437</v>
      </c>
      <c r="C251" s="72"/>
      <c r="D251" s="88">
        <f>SUM(D252+D267+D271)</f>
        <v>369183</v>
      </c>
      <c r="E251" s="139">
        <f>SUM(E252+E267+E271)</f>
        <v>54532.32</v>
      </c>
      <c r="F251" s="163">
        <f t="shared" si="7"/>
        <v>314650.68</v>
      </c>
      <c r="G251" s="179">
        <f t="shared" si="6"/>
        <v>0.14771081008605488</v>
      </c>
    </row>
    <row r="252" spans="1:7" s="6" customFormat="1" x14ac:dyDescent="0.2">
      <c r="A252" s="33" t="s">
        <v>57</v>
      </c>
      <c r="B252" s="7" t="s">
        <v>172</v>
      </c>
      <c r="C252" s="72"/>
      <c r="D252" s="88">
        <f>SUM(D253+D264)</f>
        <v>359183</v>
      </c>
      <c r="E252" s="139">
        <f>SUM(E253+E264)</f>
        <v>3592.73</v>
      </c>
      <c r="F252" s="163">
        <f t="shared" si="7"/>
        <v>355590.27</v>
      </c>
      <c r="G252" s="179">
        <f t="shared" si="6"/>
        <v>1.0002505686516344E-2</v>
      </c>
    </row>
    <row r="253" spans="1:7" s="6" customFormat="1" x14ac:dyDescent="0.2">
      <c r="A253" s="33"/>
      <c r="B253" s="7">
        <v>55</v>
      </c>
      <c r="C253" s="50" t="s">
        <v>24</v>
      </c>
      <c r="D253" s="88">
        <f>SUM(D254)</f>
        <v>296183</v>
      </c>
      <c r="E253" s="139">
        <f>SUM(E254)</f>
        <v>3592.73</v>
      </c>
      <c r="F253" s="163">
        <f t="shared" si="7"/>
        <v>292590.27</v>
      </c>
      <c r="G253" s="179">
        <f t="shared" si="6"/>
        <v>1.2130101997751391E-2</v>
      </c>
    </row>
    <row r="254" spans="1:7" x14ac:dyDescent="0.2">
      <c r="A254" s="35"/>
      <c r="B254" s="5">
        <v>5512</v>
      </c>
      <c r="C254" s="49" t="s">
        <v>30</v>
      </c>
      <c r="D254" s="87">
        <f>SUM(D255:D263)</f>
        <v>296183</v>
      </c>
      <c r="E254" s="149">
        <f>SUM(E255:E263)</f>
        <v>3592.73</v>
      </c>
      <c r="F254" s="168">
        <f t="shared" si="7"/>
        <v>292590.27</v>
      </c>
      <c r="G254" s="165">
        <f t="shared" si="6"/>
        <v>1.2130101997751391E-2</v>
      </c>
    </row>
    <row r="255" spans="1:7" x14ac:dyDescent="0.2">
      <c r="A255" s="35"/>
      <c r="B255" s="5"/>
      <c r="C255" s="49" t="s">
        <v>237</v>
      </c>
      <c r="D255" s="87">
        <v>180000</v>
      </c>
      <c r="E255" s="124">
        <v>232.58</v>
      </c>
      <c r="F255" s="168">
        <f t="shared" si="7"/>
        <v>179767.42</v>
      </c>
      <c r="G255" s="165">
        <f t="shared" si="6"/>
        <v>1.2921111111111113E-3</v>
      </c>
    </row>
    <row r="256" spans="1:7" x14ac:dyDescent="0.2">
      <c r="A256" s="35"/>
      <c r="B256" s="5"/>
      <c r="C256" s="49" t="s">
        <v>238</v>
      </c>
      <c r="D256" s="87">
        <v>40000</v>
      </c>
      <c r="E256" s="124">
        <v>150.72999999999999</v>
      </c>
      <c r="F256" s="168">
        <f t="shared" si="7"/>
        <v>39849.269999999997</v>
      </c>
      <c r="G256" s="165">
        <f t="shared" si="6"/>
        <v>3.7682499999999999E-3</v>
      </c>
    </row>
    <row r="257" spans="1:7" x14ac:dyDescent="0.2">
      <c r="A257" s="35"/>
      <c r="B257" s="5"/>
      <c r="C257" s="49" t="s">
        <v>239</v>
      </c>
      <c r="D257" s="87">
        <v>3000</v>
      </c>
      <c r="E257" s="124">
        <v>0</v>
      </c>
      <c r="F257" s="168">
        <f t="shared" si="7"/>
        <v>3000</v>
      </c>
      <c r="G257" s="165">
        <f t="shared" si="6"/>
        <v>0</v>
      </c>
    </row>
    <row r="258" spans="1:7" x14ac:dyDescent="0.2">
      <c r="A258" s="35"/>
      <c r="B258" s="5"/>
      <c r="C258" s="49" t="s">
        <v>240</v>
      </c>
      <c r="D258" s="87">
        <v>5000</v>
      </c>
      <c r="E258" s="124">
        <v>0</v>
      </c>
      <c r="F258" s="168">
        <f t="shared" si="7"/>
        <v>5000</v>
      </c>
      <c r="G258" s="165">
        <f t="shared" si="6"/>
        <v>0</v>
      </c>
    </row>
    <row r="259" spans="1:7" x14ac:dyDescent="0.2">
      <c r="A259" s="35"/>
      <c r="B259" s="5"/>
      <c r="C259" s="49" t="s">
        <v>241</v>
      </c>
      <c r="D259" s="87">
        <v>8000</v>
      </c>
      <c r="E259" s="124">
        <v>0</v>
      </c>
      <c r="F259" s="168">
        <f t="shared" si="7"/>
        <v>8000</v>
      </c>
      <c r="G259" s="165">
        <f t="shared" si="6"/>
        <v>0</v>
      </c>
    </row>
    <row r="260" spans="1:7" x14ac:dyDescent="0.2">
      <c r="A260" s="35"/>
      <c r="B260" s="5"/>
      <c r="C260" s="49" t="s">
        <v>327</v>
      </c>
      <c r="D260" s="87">
        <v>5000</v>
      </c>
      <c r="E260" s="124">
        <v>0</v>
      </c>
      <c r="F260" s="168">
        <f t="shared" si="7"/>
        <v>5000</v>
      </c>
      <c r="G260" s="165">
        <f t="shared" si="6"/>
        <v>0</v>
      </c>
    </row>
    <row r="261" spans="1:7" x14ac:dyDescent="0.2">
      <c r="A261" s="35"/>
      <c r="B261" s="5"/>
      <c r="C261" s="49" t="s">
        <v>242</v>
      </c>
      <c r="D261" s="87">
        <v>40000</v>
      </c>
      <c r="E261" s="124">
        <v>1818.38</v>
      </c>
      <c r="F261" s="168">
        <f t="shared" si="7"/>
        <v>38181.620000000003</v>
      </c>
      <c r="G261" s="165">
        <f t="shared" si="6"/>
        <v>4.54595E-2</v>
      </c>
    </row>
    <row r="262" spans="1:7" x14ac:dyDescent="0.2">
      <c r="A262" s="35"/>
      <c r="B262" s="5"/>
      <c r="C262" s="49" t="s">
        <v>328</v>
      </c>
      <c r="D262" s="87">
        <v>12000</v>
      </c>
      <c r="E262" s="124">
        <v>1391.04</v>
      </c>
      <c r="F262" s="168">
        <f t="shared" si="7"/>
        <v>10608.96</v>
      </c>
      <c r="G262" s="165">
        <f t="shared" si="6"/>
        <v>0.11592</v>
      </c>
    </row>
    <row r="263" spans="1:7" x14ac:dyDescent="0.2">
      <c r="A263" s="35"/>
      <c r="B263" s="5"/>
      <c r="C263" s="49" t="s">
        <v>243</v>
      </c>
      <c r="D263" s="87">
        <v>3183</v>
      </c>
      <c r="E263" s="124">
        <v>0</v>
      </c>
      <c r="F263" s="168">
        <f t="shared" si="7"/>
        <v>3183</v>
      </c>
      <c r="G263" s="165">
        <f t="shared" si="6"/>
        <v>0</v>
      </c>
    </row>
    <row r="264" spans="1:7" x14ac:dyDescent="0.2">
      <c r="A264" s="35"/>
      <c r="B264" s="7">
        <v>15</v>
      </c>
      <c r="C264" s="62" t="s">
        <v>283</v>
      </c>
      <c r="D264" s="88">
        <f>SUM(D265)</f>
        <v>63000</v>
      </c>
      <c r="E264" s="139">
        <f>SUM(E265)</f>
        <v>0</v>
      </c>
      <c r="F264" s="163">
        <f t="shared" si="7"/>
        <v>63000</v>
      </c>
      <c r="G264" s="179">
        <f t="shared" si="6"/>
        <v>0</v>
      </c>
    </row>
    <row r="265" spans="1:7" x14ac:dyDescent="0.2">
      <c r="A265" s="35"/>
      <c r="B265" s="5">
        <v>1551</v>
      </c>
      <c r="C265" s="49" t="s">
        <v>255</v>
      </c>
      <c r="D265" s="87">
        <f>SUM(D266)</f>
        <v>63000</v>
      </c>
      <c r="E265" s="149">
        <f>SUM(E266)</f>
        <v>0</v>
      </c>
      <c r="F265" s="168">
        <f t="shared" si="7"/>
        <v>63000</v>
      </c>
      <c r="G265" s="165">
        <f t="shared" ref="G265:G332" si="8">SUM(E265/D265)</f>
        <v>0</v>
      </c>
    </row>
    <row r="266" spans="1:7" ht="25.5" x14ac:dyDescent="0.2">
      <c r="A266" s="35"/>
      <c r="B266" s="5"/>
      <c r="C266" s="63" t="s">
        <v>329</v>
      </c>
      <c r="D266" s="87">
        <v>63000</v>
      </c>
      <c r="E266" s="124">
        <v>0</v>
      </c>
      <c r="F266" s="168">
        <f t="shared" si="7"/>
        <v>63000</v>
      </c>
      <c r="G266" s="165">
        <f t="shared" si="8"/>
        <v>0</v>
      </c>
    </row>
    <row r="267" spans="1:7" x14ac:dyDescent="0.2">
      <c r="A267" s="33" t="s">
        <v>57</v>
      </c>
      <c r="B267" s="7" t="s">
        <v>403</v>
      </c>
      <c r="C267" s="72"/>
      <c r="D267" s="91">
        <f t="shared" ref="D267:E269" si="9">SUM(D268)</f>
        <v>0</v>
      </c>
      <c r="E267" s="126">
        <f t="shared" si="9"/>
        <v>49217.279999999999</v>
      </c>
      <c r="F267" s="163">
        <f t="shared" si="7"/>
        <v>-49217.279999999999</v>
      </c>
      <c r="G267" s="165"/>
    </row>
    <row r="268" spans="1:7" x14ac:dyDescent="0.2">
      <c r="A268" s="35"/>
      <c r="B268" s="7">
        <v>15</v>
      </c>
      <c r="C268" s="50" t="s">
        <v>404</v>
      </c>
      <c r="D268" s="91">
        <f t="shared" si="9"/>
        <v>0</v>
      </c>
      <c r="E268" s="126">
        <f t="shared" si="9"/>
        <v>49217.279999999999</v>
      </c>
      <c r="F268" s="163">
        <f t="shared" si="7"/>
        <v>-49217.279999999999</v>
      </c>
      <c r="G268" s="165"/>
    </row>
    <row r="269" spans="1:7" x14ac:dyDescent="0.2">
      <c r="A269" s="35"/>
      <c r="B269" s="5">
        <v>1551</v>
      </c>
      <c r="C269" s="49" t="s">
        <v>255</v>
      </c>
      <c r="D269" s="92">
        <f t="shared" si="9"/>
        <v>0</v>
      </c>
      <c r="E269" s="124">
        <f t="shared" si="9"/>
        <v>49217.279999999999</v>
      </c>
      <c r="F269" s="168">
        <f t="shared" ref="F269:F337" si="10">SUM(D269-E269)</f>
        <v>-49217.279999999999</v>
      </c>
      <c r="G269" s="165"/>
    </row>
    <row r="270" spans="1:7" ht="25.5" x14ac:dyDescent="0.2">
      <c r="A270" s="35"/>
      <c r="B270" s="5"/>
      <c r="C270" s="63" t="s">
        <v>405</v>
      </c>
      <c r="D270" s="87">
        <v>0</v>
      </c>
      <c r="E270" s="124">
        <v>49217.279999999999</v>
      </c>
      <c r="F270" s="168">
        <f t="shared" si="10"/>
        <v>-49217.279999999999</v>
      </c>
      <c r="G270" s="165"/>
    </row>
    <row r="271" spans="1:7" x14ac:dyDescent="0.2">
      <c r="A271" s="33" t="s">
        <v>57</v>
      </c>
      <c r="B271" s="7" t="s">
        <v>331</v>
      </c>
      <c r="C271" s="72"/>
      <c r="D271" s="88">
        <f>SUM(D272+D276)</f>
        <v>10000</v>
      </c>
      <c r="E271" s="139">
        <f>SUM(E272+E276)</f>
        <v>1722.31</v>
      </c>
      <c r="F271" s="163">
        <f t="shared" si="10"/>
        <v>8277.69</v>
      </c>
      <c r="G271" s="179">
        <f t="shared" si="8"/>
        <v>0.172231</v>
      </c>
    </row>
    <row r="272" spans="1:7" x14ac:dyDescent="0.2">
      <c r="A272" s="33"/>
      <c r="B272" s="7">
        <v>50</v>
      </c>
      <c r="C272" s="50" t="s">
        <v>23</v>
      </c>
      <c r="D272" s="88">
        <f>SUM(D273+D275)</f>
        <v>5577</v>
      </c>
      <c r="E272" s="139">
        <f>SUM(E273+E275)</f>
        <v>581.89</v>
      </c>
      <c r="F272" s="163">
        <f t="shared" si="10"/>
        <v>4995.1099999999997</v>
      </c>
      <c r="G272" s="179">
        <f t="shared" si="8"/>
        <v>0.10433745741438048</v>
      </c>
    </row>
    <row r="273" spans="1:7" x14ac:dyDescent="0.2">
      <c r="A273" s="33"/>
      <c r="B273" s="5">
        <v>500</v>
      </c>
      <c r="C273" s="49" t="s">
        <v>228</v>
      </c>
      <c r="D273" s="97">
        <f>SUM(D274)</f>
        <v>4160</v>
      </c>
      <c r="E273" s="141">
        <f>SUM(E274)</f>
        <v>516.91</v>
      </c>
      <c r="F273" s="168">
        <f t="shared" si="10"/>
        <v>3643.09</v>
      </c>
      <c r="G273" s="165">
        <f t="shared" si="8"/>
        <v>0.12425721153846153</v>
      </c>
    </row>
    <row r="274" spans="1:7" x14ac:dyDescent="0.2">
      <c r="A274" s="33"/>
      <c r="B274" s="5">
        <v>5002</v>
      </c>
      <c r="C274" s="49" t="s">
        <v>236</v>
      </c>
      <c r="D274" s="97">
        <v>4160</v>
      </c>
      <c r="E274" s="124">
        <v>516.91</v>
      </c>
      <c r="F274" s="168">
        <f t="shared" si="10"/>
        <v>3643.09</v>
      </c>
      <c r="G274" s="165">
        <f t="shared" si="8"/>
        <v>0.12425721153846153</v>
      </c>
    </row>
    <row r="275" spans="1:7" x14ac:dyDescent="0.2">
      <c r="A275" s="33"/>
      <c r="B275" s="5">
        <v>506</v>
      </c>
      <c r="C275" s="49" t="s">
        <v>229</v>
      </c>
      <c r="D275" s="97">
        <v>1417</v>
      </c>
      <c r="E275" s="124">
        <v>64.98</v>
      </c>
      <c r="F275" s="168">
        <f t="shared" si="10"/>
        <v>1352.02</v>
      </c>
      <c r="G275" s="165">
        <f t="shared" si="8"/>
        <v>4.5857445306986593E-2</v>
      </c>
    </row>
    <row r="276" spans="1:7" x14ac:dyDescent="0.2">
      <c r="A276" s="33"/>
      <c r="B276" s="7">
        <v>55</v>
      </c>
      <c r="C276" s="50" t="s">
        <v>24</v>
      </c>
      <c r="D276" s="88">
        <f>SUM(D277:D278)</f>
        <v>4423</v>
      </c>
      <c r="E276" s="139">
        <f>SUM(E277:E278)</f>
        <v>1140.42</v>
      </c>
      <c r="F276" s="163">
        <f t="shared" si="10"/>
        <v>3282.58</v>
      </c>
      <c r="G276" s="179">
        <f t="shared" si="8"/>
        <v>0.25783857110558445</v>
      </c>
    </row>
    <row r="277" spans="1:7" x14ac:dyDescent="0.2">
      <c r="A277" s="35"/>
      <c r="B277" s="5">
        <v>5511</v>
      </c>
      <c r="C277" s="49" t="s">
        <v>230</v>
      </c>
      <c r="D277" s="87">
        <v>4423</v>
      </c>
      <c r="E277" s="124">
        <v>1121.92</v>
      </c>
      <c r="F277" s="168">
        <f t="shared" si="10"/>
        <v>3301.08</v>
      </c>
      <c r="G277" s="165">
        <f t="shared" si="8"/>
        <v>0.25365588966764641</v>
      </c>
    </row>
    <row r="278" spans="1:7" x14ac:dyDescent="0.2">
      <c r="A278" s="35"/>
      <c r="B278" s="5">
        <v>5515</v>
      </c>
      <c r="C278" s="49" t="s">
        <v>29</v>
      </c>
      <c r="D278" s="87">
        <v>0</v>
      </c>
      <c r="E278" s="124">
        <v>18.5</v>
      </c>
      <c r="F278" s="168">
        <f t="shared" si="10"/>
        <v>-18.5</v>
      </c>
      <c r="G278" s="165"/>
    </row>
    <row r="279" spans="1:7" s="6" customFormat="1" x14ac:dyDescent="0.2">
      <c r="A279" s="33" t="s">
        <v>58</v>
      </c>
      <c r="B279" s="7" t="s">
        <v>438</v>
      </c>
      <c r="C279" s="72"/>
      <c r="D279" s="88">
        <f>SUM(D280+D283)</f>
        <v>28042</v>
      </c>
      <c r="E279" s="139">
        <f>SUM(E280+E283)</f>
        <v>384</v>
      </c>
      <c r="F279" s="163">
        <f t="shared" si="10"/>
        <v>27658</v>
      </c>
      <c r="G279" s="179">
        <f t="shared" si="8"/>
        <v>1.3693745096640753E-2</v>
      </c>
    </row>
    <row r="280" spans="1:7" s="6" customFormat="1" x14ac:dyDescent="0.2">
      <c r="A280" s="33"/>
      <c r="B280" s="7">
        <v>55</v>
      </c>
      <c r="C280" s="50" t="s">
        <v>24</v>
      </c>
      <c r="D280" s="88">
        <f>SUM(D281:D282)</f>
        <v>18042</v>
      </c>
      <c r="E280" s="139">
        <f>SUM(E281:E282)</f>
        <v>384</v>
      </c>
      <c r="F280" s="163">
        <f t="shared" si="10"/>
        <v>17658</v>
      </c>
      <c r="G280" s="179">
        <f t="shared" si="8"/>
        <v>2.1283671433322247E-2</v>
      </c>
    </row>
    <row r="281" spans="1:7" s="6" customFormat="1" x14ac:dyDescent="0.2">
      <c r="A281" s="33"/>
      <c r="B281" s="5">
        <v>5500</v>
      </c>
      <c r="C281" s="49" t="s">
        <v>25</v>
      </c>
      <c r="D281" s="87">
        <v>1042</v>
      </c>
      <c r="E281" s="124">
        <v>384</v>
      </c>
      <c r="F281" s="168">
        <f t="shared" si="10"/>
        <v>658</v>
      </c>
      <c r="G281" s="165">
        <f t="shared" si="8"/>
        <v>0.36852207293666028</v>
      </c>
    </row>
    <row r="282" spans="1:7" x14ac:dyDescent="0.2">
      <c r="A282" s="35"/>
      <c r="B282" s="5">
        <v>5502</v>
      </c>
      <c r="C282" s="49" t="s">
        <v>45</v>
      </c>
      <c r="D282" s="87">
        <v>17000</v>
      </c>
      <c r="E282" s="124">
        <v>0</v>
      </c>
      <c r="F282" s="168">
        <f t="shared" si="10"/>
        <v>17000</v>
      </c>
      <c r="G282" s="165">
        <f t="shared" si="8"/>
        <v>0</v>
      </c>
    </row>
    <row r="283" spans="1:7" x14ac:dyDescent="0.2">
      <c r="A283" s="35"/>
      <c r="B283" s="7">
        <v>15</v>
      </c>
      <c r="C283" s="62" t="s">
        <v>283</v>
      </c>
      <c r="D283" s="88">
        <f>SUM(D284)</f>
        <v>10000</v>
      </c>
      <c r="E283" s="139">
        <f>SUM(E284)</f>
        <v>0</v>
      </c>
      <c r="F283" s="163">
        <f t="shared" si="10"/>
        <v>10000</v>
      </c>
      <c r="G283" s="179">
        <f t="shared" si="8"/>
        <v>0</v>
      </c>
    </row>
    <row r="284" spans="1:7" x14ac:dyDescent="0.2">
      <c r="A284" s="35"/>
      <c r="B284" s="5">
        <v>1551</v>
      </c>
      <c r="C284" s="49" t="s">
        <v>255</v>
      </c>
      <c r="D284" s="87">
        <f>SUM(D285)</f>
        <v>10000</v>
      </c>
      <c r="E284" s="149">
        <f>SUM(E285)</f>
        <v>0</v>
      </c>
      <c r="F284" s="168">
        <f t="shared" si="10"/>
        <v>10000</v>
      </c>
      <c r="G284" s="165">
        <f t="shared" si="8"/>
        <v>0</v>
      </c>
    </row>
    <row r="285" spans="1:7" ht="26.25" thickBot="1" x14ac:dyDescent="0.25">
      <c r="A285" s="35"/>
      <c r="B285" s="5"/>
      <c r="C285" s="63" t="s">
        <v>330</v>
      </c>
      <c r="D285" s="87">
        <v>10000</v>
      </c>
      <c r="E285" s="124">
        <v>0</v>
      </c>
      <c r="F285" s="168">
        <f t="shared" si="10"/>
        <v>10000</v>
      </c>
      <c r="G285" s="165">
        <f t="shared" si="8"/>
        <v>0</v>
      </c>
    </row>
    <row r="286" spans="1:7" ht="13.5" thickBot="1" x14ac:dyDescent="0.25">
      <c r="A286" s="44" t="s">
        <v>59</v>
      </c>
      <c r="B286" s="4" t="s">
        <v>173</v>
      </c>
      <c r="C286" s="183"/>
      <c r="D286" s="112">
        <f>SUM(D287+D292)</f>
        <v>132011</v>
      </c>
      <c r="E286" s="138">
        <f>SUM(E287+E292)</f>
        <v>17619.45</v>
      </c>
      <c r="F286" s="177">
        <f t="shared" si="10"/>
        <v>114391.55</v>
      </c>
      <c r="G286" s="175">
        <f t="shared" si="8"/>
        <v>0.13346955935490226</v>
      </c>
    </row>
    <row r="287" spans="1:7" s="6" customFormat="1" x14ac:dyDescent="0.2">
      <c r="A287" s="33" t="s">
        <v>60</v>
      </c>
      <c r="B287" s="7" t="s">
        <v>439</v>
      </c>
      <c r="C287" s="72"/>
      <c r="D287" s="88">
        <f>SUM(D288+D289)</f>
        <v>32020</v>
      </c>
      <c r="E287" s="139">
        <f>SUM(E288+E289)</f>
        <v>6376.13</v>
      </c>
      <c r="F287" s="163">
        <f t="shared" si="10"/>
        <v>25643.87</v>
      </c>
      <c r="G287" s="179">
        <f t="shared" si="8"/>
        <v>0.19912960649594005</v>
      </c>
    </row>
    <row r="288" spans="1:7" s="6" customFormat="1" x14ac:dyDescent="0.2">
      <c r="A288" s="33"/>
      <c r="B288" s="24">
        <v>452</v>
      </c>
      <c r="C288" s="69" t="s">
        <v>153</v>
      </c>
      <c r="D288" s="88">
        <v>5436</v>
      </c>
      <c r="E288" s="126">
        <v>1339.61</v>
      </c>
      <c r="F288" s="163">
        <f t="shared" si="10"/>
        <v>4096.3900000000003</v>
      </c>
      <c r="G288" s="179">
        <f t="shared" si="8"/>
        <v>0.24643303899926414</v>
      </c>
    </row>
    <row r="289" spans="1:7" s="6" customFormat="1" x14ac:dyDescent="0.2">
      <c r="A289" s="33"/>
      <c r="B289" s="22">
        <v>55</v>
      </c>
      <c r="C289" s="51" t="s">
        <v>24</v>
      </c>
      <c r="D289" s="88">
        <f>SUM(D290:D291)</f>
        <v>26584</v>
      </c>
      <c r="E289" s="139">
        <f>SUM(E290:E291)</f>
        <v>5036.5200000000004</v>
      </c>
      <c r="F289" s="163">
        <f t="shared" si="10"/>
        <v>21547.48</v>
      </c>
      <c r="G289" s="179">
        <f t="shared" si="8"/>
        <v>0.18945681613000304</v>
      </c>
    </row>
    <row r="290" spans="1:7" s="6" customFormat="1" x14ac:dyDescent="0.2">
      <c r="A290" s="33"/>
      <c r="B290" s="5">
        <v>5512</v>
      </c>
      <c r="C290" s="49" t="s">
        <v>30</v>
      </c>
      <c r="D290" s="87">
        <v>25914</v>
      </c>
      <c r="E290" s="124">
        <v>5036.5200000000004</v>
      </c>
      <c r="F290" s="168">
        <f t="shared" si="10"/>
        <v>20877.48</v>
      </c>
      <c r="G290" s="165">
        <f t="shared" si="8"/>
        <v>0.19435517480898357</v>
      </c>
    </row>
    <row r="291" spans="1:7" s="6" customFormat="1" x14ac:dyDescent="0.2">
      <c r="A291" s="33"/>
      <c r="B291" s="5">
        <v>5515</v>
      </c>
      <c r="C291" s="49" t="s">
        <v>29</v>
      </c>
      <c r="D291" s="87">
        <v>670</v>
      </c>
      <c r="E291" s="124">
        <v>0</v>
      </c>
      <c r="F291" s="168">
        <f t="shared" si="10"/>
        <v>670</v>
      </c>
      <c r="G291" s="165">
        <f t="shared" si="8"/>
        <v>0</v>
      </c>
    </row>
    <row r="292" spans="1:7" s="6" customFormat="1" x14ac:dyDescent="0.2">
      <c r="A292" s="33" t="s">
        <v>61</v>
      </c>
      <c r="B292" s="11" t="s">
        <v>174</v>
      </c>
      <c r="C292" s="72"/>
      <c r="D292" s="88">
        <f>SUM(D293+D297+D304)</f>
        <v>99991</v>
      </c>
      <c r="E292" s="139">
        <f>SUM(E293+E297+E304)</f>
        <v>11243.32</v>
      </c>
      <c r="F292" s="163">
        <f t="shared" si="10"/>
        <v>88747.68</v>
      </c>
      <c r="G292" s="179">
        <f t="shared" si="8"/>
        <v>0.11244331989879089</v>
      </c>
    </row>
    <row r="293" spans="1:7" s="6" customFormat="1" x14ac:dyDescent="0.2">
      <c r="A293" s="33"/>
      <c r="B293" s="7">
        <v>50</v>
      </c>
      <c r="C293" s="50" t="s">
        <v>23</v>
      </c>
      <c r="D293" s="88">
        <f>SUM(D294+D296)</f>
        <v>52827</v>
      </c>
      <c r="E293" s="139">
        <f>SUM(E294+E296)</f>
        <v>6267.16</v>
      </c>
      <c r="F293" s="163">
        <f t="shared" si="10"/>
        <v>46559.839999999997</v>
      </c>
      <c r="G293" s="179">
        <f t="shared" si="8"/>
        <v>0.11863554621689666</v>
      </c>
    </row>
    <row r="294" spans="1:7" s="6" customFormat="1" x14ac:dyDescent="0.2">
      <c r="A294" s="33"/>
      <c r="B294" s="5">
        <v>500</v>
      </c>
      <c r="C294" s="49" t="s">
        <v>228</v>
      </c>
      <c r="D294" s="87">
        <f>SUM(D295)</f>
        <v>39423</v>
      </c>
      <c r="E294" s="149">
        <f>SUM(E295)</f>
        <v>4705.18</v>
      </c>
      <c r="F294" s="168">
        <f t="shared" si="10"/>
        <v>34717.82</v>
      </c>
      <c r="G294" s="165">
        <f t="shared" si="8"/>
        <v>0.11935114019734673</v>
      </c>
    </row>
    <row r="295" spans="1:7" s="6" customFormat="1" x14ac:dyDescent="0.2">
      <c r="A295" s="33"/>
      <c r="B295" s="5">
        <v>5002</v>
      </c>
      <c r="C295" s="49" t="s">
        <v>236</v>
      </c>
      <c r="D295" s="87">
        <v>39423</v>
      </c>
      <c r="E295" s="124">
        <v>4705.18</v>
      </c>
      <c r="F295" s="168">
        <f t="shared" si="10"/>
        <v>34717.82</v>
      </c>
      <c r="G295" s="165">
        <f t="shared" si="8"/>
        <v>0.11935114019734673</v>
      </c>
    </row>
    <row r="296" spans="1:7" s="6" customFormat="1" x14ac:dyDescent="0.2">
      <c r="A296" s="33"/>
      <c r="B296" s="5">
        <v>506</v>
      </c>
      <c r="C296" s="49" t="s">
        <v>229</v>
      </c>
      <c r="D296" s="87">
        <v>13404</v>
      </c>
      <c r="E296" s="124">
        <v>1561.98</v>
      </c>
      <c r="F296" s="168">
        <f t="shared" si="10"/>
        <v>11842.02</v>
      </c>
      <c r="G296" s="165">
        <f t="shared" si="8"/>
        <v>0.11653088630259624</v>
      </c>
    </row>
    <row r="297" spans="1:7" s="6" customFormat="1" x14ac:dyDescent="0.2">
      <c r="A297" s="33"/>
      <c r="B297" s="7">
        <v>55</v>
      </c>
      <c r="C297" s="50" t="s">
        <v>24</v>
      </c>
      <c r="D297" s="88">
        <f>SUM(D298:D303)</f>
        <v>30164</v>
      </c>
      <c r="E297" s="139">
        <f>SUM(E298:E303)</f>
        <v>4976.16</v>
      </c>
      <c r="F297" s="163">
        <f t="shared" si="10"/>
        <v>25187.84</v>
      </c>
      <c r="G297" s="179">
        <f t="shared" si="8"/>
        <v>0.16497016310834106</v>
      </c>
    </row>
    <row r="298" spans="1:7" s="6" customFormat="1" x14ac:dyDescent="0.2">
      <c r="A298" s="33"/>
      <c r="B298" s="5">
        <v>5500</v>
      </c>
      <c r="C298" s="49" t="s">
        <v>25</v>
      </c>
      <c r="D298" s="87">
        <v>400</v>
      </c>
      <c r="E298" s="124">
        <v>43.47</v>
      </c>
      <c r="F298" s="168">
        <f t="shared" si="10"/>
        <v>356.53</v>
      </c>
      <c r="G298" s="165">
        <f t="shared" si="8"/>
        <v>0.10867499999999999</v>
      </c>
    </row>
    <row r="299" spans="1:7" s="6" customFormat="1" x14ac:dyDescent="0.2">
      <c r="A299" s="33"/>
      <c r="B299" s="5">
        <v>5511</v>
      </c>
      <c r="C299" s="49" t="s">
        <v>230</v>
      </c>
      <c r="D299" s="87">
        <v>12264</v>
      </c>
      <c r="E299" s="124">
        <v>1631.92</v>
      </c>
      <c r="F299" s="168">
        <f t="shared" si="10"/>
        <v>10632.08</v>
      </c>
      <c r="G299" s="165">
        <f t="shared" si="8"/>
        <v>0.13306588388780169</v>
      </c>
    </row>
    <row r="300" spans="1:7" s="6" customFormat="1" x14ac:dyDescent="0.2">
      <c r="A300" s="33"/>
      <c r="B300" s="5">
        <v>5513</v>
      </c>
      <c r="C300" s="49" t="s">
        <v>28</v>
      </c>
      <c r="D300" s="87">
        <v>10900</v>
      </c>
      <c r="E300" s="124">
        <v>2612.9</v>
      </c>
      <c r="F300" s="168">
        <f t="shared" si="10"/>
        <v>8287.1</v>
      </c>
      <c r="G300" s="165">
        <f t="shared" si="8"/>
        <v>0.23971559633027523</v>
      </c>
    </row>
    <row r="301" spans="1:7" s="6" customFormat="1" x14ac:dyDescent="0.2">
      <c r="A301" s="33"/>
      <c r="B301" s="5">
        <v>5515</v>
      </c>
      <c r="C301" s="49" t="s">
        <v>29</v>
      </c>
      <c r="D301" s="87">
        <v>5000</v>
      </c>
      <c r="E301" s="124">
        <v>559.15</v>
      </c>
      <c r="F301" s="168">
        <f t="shared" si="10"/>
        <v>4440.8500000000004</v>
      </c>
      <c r="G301" s="165">
        <f t="shared" si="8"/>
        <v>0.11183</v>
      </c>
    </row>
    <row r="302" spans="1:7" s="6" customFormat="1" x14ac:dyDescent="0.2">
      <c r="A302" s="33"/>
      <c r="B302" s="5">
        <v>5522</v>
      </c>
      <c r="C302" s="49" t="s">
        <v>95</v>
      </c>
      <c r="D302" s="87">
        <v>300</v>
      </c>
      <c r="E302" s="124">
        <v>128.72</v>
      </c>
      <c r="F302" s="168">
        <f t="shared" si="10"/>
        <v>171.28</v>
      </c>
      <c r="G302" s="165">
        <f t="shared" si="8"/>
        <v>0.42906666666666665</v>
      </c>
    </row>
    <row r="303" spans="1:7" s="6" customFormat="1" x14ac:dyDescent="0.2">
      <c r="A303" s="33"/>
      <c r="B303" s="5">
        <v>5532</v>
      </c>
      <c r="C303" s="49" t="s">
        <v>93</v>
      </c>
      <c r="D303" s="87">
        <v>1300</v>
      </c>
      <c r="E303" s="124">
        <v>0</v>
      </c>
      <c r="F303" s="168">
        <f t="shared" si="10"/>
        <v>1300</v>
      </c>
      <c r="G303" s="165">
        <f t="shared" si="8"/>
        <v>0</v>
      </c>
    </row>
    <row r="304" spans="1:7" s="6" customFormat="1" x14ac:dyDescent="0.2">
      <c r="A304" s="33"/>
      <c r="B304" s="7">
        <v>15</v>
      </c>
      <c r="C304" s="62" t="s">
        <v>283</v>
      </c>
      <c r="D304" s="88">
        <f>SUM(D305)</f>
        <v>17000</v>
      </c>
      <c r="E304" s="139">
        <f>SUM(E305)</f>
        <v>0</v>
      </c>
      <c r="F304" s="163">
        <f t="shared" si="10"/>
        <v>17000</v>
      </c>
      <c r="G304" s="179">
        <f t="shared" si="8"/>
        <v>0</v>
      </c>
    </row>
    <row r="305" spans="1:7" s="6" customFormat="1" x14ac:dyDescent="0.2">
      <c r="A305" s="33"/>
      <c r="B305" s="5">
        <v>1551</v>
      </c>
      <c r="C305" s="49" t="s">
        <v>255</v>
      </c>
      <c r="D305" s="87">
        <f>SUM(D306:D307)</f>
        <v>17000</v>
      </c>
      <c r="E305" s="149">
        <f>SUM(E306:E307)</f>
        <v>0</v>
      </c>
      <c r="F305" s="168">
        <f t="shared" si="10"/>
        <v>17000</v>
      </c>
      <c r="G305" s="165">
        <f t="shared" si="8"/>
        <v>0</v>
      </c>
    </row>
    <row r="306" spans="1:7" s="6" customFormat="1" ht="25.5" x14ac:dyDescent="0.2">
      <c r="A306" s="33"/>
      <c r="B306" s="5"/>
      <c r="C306" s="63" t="s">
        <v>348</v>
      </c>
      <c r="D306" s="87">
        <v>11000</v>
      </c>
      <c r="E306" s="127">
        <v>0</v>
      </c>
      <c r="F306" s="168">
        <f t="shared" si="10"/>
        <v>11000</v>
      </c>
      <c r="G306" s="165">
        <f t="shared" si="8"/>
        <v>0</v>
      </c>
    </row>
    <row r="307" spans="1:7" s="6" customFormat="1" ht="39" thickBot="1" x14ac:dyDescent="0.25">
      <c r="A307" s="33"/>
      <c r="B307" s="5"/>
      <c r="C307" s="64" t="s">
        <v>332</v>
      </c>
      <c r="D307" s="87">
        <v>6000</v>
      </c>
      <c r="E307" s="127">
        <v>0</v>
      </c>
      <c r="F307" s="168">
        <f t="shared" si="10"/>
        <v>6000</v>
      </c>
      <c r="G307" s="165">
        <f t="shared" si="8"/>
        <v>0</v>
      </c>
    </row>
    <row r="308" spans="1:7" ht="13.5" thickBot="1" x14ac:dyDescent="0.25">
      <c r="A308" s="44" t="s">
        <v>62</v>
      </c>
      <c r="B308" s="4" t="s">
        <v>175</v>
      </c>
      <c r="C308" s="183"/>
      <c r="D308" s="112">
        <f>SUM(D309+D312+D315)</f>
        <v>92299</v>
      </c>
      <c r="E308" s="138">
        <f>SUM(E309+E312+E315)</f>
        <v>20813.650000000001</v>
      </c>
      <c r="F308" s="177">
        <f t="shared" si="10"/>
        <v>71485.350000000006</v>
      </c>
      <c r="G308" s="175">
        <f t="shared" si="8"/>
        <v>0.22550244314672965</v>
      </c>
    </row>
    <row r="309" spans="1:7" s="6" customFormat="1" x14ac:dyDescent="0.2">
      <c r="A309" s="33" t="s">
        <v>63</v>
      </c>
      <c r="B309" s="7" t="s">
        <v>176</v>
      </c>
      <c r="C309" s="72"/>
      <c r="D309" s="88">
        <f>SUM(D310)</f>
        <v>20000</v>
      </c>
      <c r="E309" s="139">
        <f>SUM(E310)</f>
        <v>0</v>
      </c>
      <c r="F309" s="163">
        <f t="shared" si="10"/>
        <v>20000</v>
      </c>
      <c r="G309" s="179">
        <f t="shared" si="8"/>
        <v>0</v>
      </c>
    </row>
    <row r="310" spans="1:7" s="6" customFormat="1" x14ac:dyDescent="0.2">
      <c r="A310" s="33"/>
      <c r="B310" s="21">
        <v>4502</v>
      </c>
      <c r="C310" s="52" t="s">
        <v>132</v>
      </c>
      <c r="D310" s="88">
        <f>SUM(D311)</f>
        <v>20000</v>
      </c>
      <c r="E310" s="139">
        <f>SUM(E311)</f>
        <v>0</v>
      </c>
      <c r="F310" s="163">
        <f t="shared" si="10"/>
        <v>20000</v>
      </c>
      <c r="G310" s="179">
        <f t="shared" si="8"/>
        <v>0</v>
      </c>
    </row>
    <row r="311" spans="1:7" x14ac:dyDescent="0.2">
      <c r="A311" s="35"/>
      <c r="B311" s="19"/>
      <c r="C311" s="53" t="s">
        <v>326</v>
      </c>
      <c r="D311" s="87">
        <v>20000</v>
      </c>
      <c r="E311" s="124">
        <v>0</v>
      </c>
      <c r="F311" s="168">
        <f t="shared" si="10"/>
        <v>20000</v>
      </c>
      <c r="G311" s="165">
        <f t="shared" si="8"/>
        <v>0</v>
      </c>
    </row>
    <row r="312" spans="1:7" s="6" customFormat="1" x14ac:dyDescent="0.2">
      <c r="A312" s="33" t="s">
        <v>64</v>
      </c>
      <c r="B312" s="7" t="s">
        <v>177</v>
      </c>
      <c r="C312" s="72"/>
      <c r="D312" s="88">
        <f>SUM(D313)</f>
        <v>48914</v>
      </c>
      <c r="E312" s="139">
        <f>SUM(E313)</f>
        <v>14154.29</v>
      </c>
      <c r="F312" s="163">
        <f t="shared" si="10"/>
        <v>34759.71</v>
      </c>
      <c r="G312" s="179">
        <f t="shared" si="8"/>
        <v>0.28937093674612585</v>
      </c>
    </row>
    <row r="313" spans="1:7" s="6" customFormat="1" x14ac:dyDescent="0.2">
      <c r="A313" s="33"/>
      <c r="B313" s="7">
        <v>55</v>
      </c>
      <c r="C313" s="50" t="s">
        <v>24</v>
      </c>
      <c r="D313" s="88">
        <f>SUM(D314)</f>
        <v>48914</v>
      </c>
      <c r="E313" s="139">
        <f>SUM(E314)</f>
        <v>14154.29</v>
      </c>
      <c r="F313" s="163">
        <f t="shared" si="10"/>
        <v>34759.71</v>
      </c>
      <c r="G313" s="179">
        <f t="shared" si="8"/>
        <v>0.28937093674612585</v>
      </c>
    </row>
    <row r="314" spans="1:7" s="8" customFormat="1" x14ac:dyDescent="0.2">
      <c r="A314" s="45"/>
      <c r="B314" s="5">
        <v>5512</v>
      </c>
      <c r="C314" s="49" t="s">
        <v>30</v>
      </c>
      <c r="D314" s="87">
        <v>48914</v>
      </c>
      <c r="E314" s="124">
        <v>14154.29</v>
      </c>
      <c r="F314" s="168">
        <f t="shared" si="10"/>
        <v>34759.71</v>
      </c>
      <c r="G314" s="165">
        <f t="shared" si="8"/>
        <v>0.28937093674612585</v>
      </c>
    </row>
    <row r="315" spans="1:7" s="8" customFormat="1" x14ac:dyDescent="0.2">
      <c r="A315" s="33" t="s">
        <v>65</v>
      </c>
      <c r="B315" s="7" t="s">
        <v>440</v>
      </c>
      <c r="C315" s="150"/>
      <c r="D315" s="88">
        <f>SUM(D316+D326+D333)</f>
        <v>23385</v>
      </c>
      <c r="E315" s="139">
        <f>SUM(E316+E326+E333)</f>
        <v>6659.3600000000006</v>
      </c>
      <c r="F315" s="163">
        <f t="shared" si="10"/>
        <v>16725.64</v>
      </c>
      <c r="G315" s="179">
        <f t="shared" si="8"/>
        <v>0.28477057943125939</v>
      </c>
    </row>
    <row r="316" spans="1:7" s="6" customFormat="1" x14ac:dyDescent="0.2">
      <c r="A316" s="33" t="s">
        <v>65</v>
      </c>
      <c r="B316" s="7" t="s">
        <v>193</v>
      </c>
      <c r="C316" s="72"/>
      <c r="D316" s="88">
        <f>SUM(D317+D321)</f>
        <v>12985</v>
      </c>
      <c r="E316" s="139">
        <f>SUM(E317+E321)</f>
        <v>2139.7799999999997</v>
      </c>
      <c r="F316" s="163">
        <f t="shared" si="10"/>
        <v>10845.220000000001</v>
      </c>
      <c r="G316" s="179">
        <f t="shared" si="8"/>
        <v>0.16478860223334615</v>
      </c>
    </row>
    <row r="317" spans="1:7" s="6" customFormat="1" x14ac:dyDescent="0.2">
      <c r="A317" s="33"/>
      <c r="B317" s="7">
        <v>50</v>
      </c>
      <c r="C317" s="50" t="s">
        <v>23</v>
      </c>
      <c r="D317" s="88">
        <f>SUM(D318+D320)</f>
        <v>11304</v>
      </c>
      <c r="E317" s="139">
        <f>SUM(E318+E320)</f>
        <v>1910.58</v>
      </c>
      <c r="F317" s="163">
        <f>SUM(D317-E317)</f>
        <v>9393.42</v>
      </c>
      <c r="G317" s="179">
        <f t="shared" si="8"/>
        <v>0.16901804670912951</v>
      </c>
    </row>
    <row r="318" spans="1:7" s="6" customFormat="1" x14ac:dyDescent="0.2">
      <c r="A318" s="33"/>
      <c r="B318" s="5">
        <v>500</v>
      </c>
      <c r="C318" s="49" t="s">
        <v>228</v>
      </c>
      <c r="D318" s="87">
        <f>SUM(D319)</f>
        <v>8436</v>
      </c>
      <c r="E318" s="149">
        <f>SUM(E319)</f>
        <v>1432.54</v>
      </c>
      <c r="F318" s="168">
        <f t="shared" si="10"/>
        <v>7003.46</v>
      </c>
      <c r="G318" s="165">
        <f t="shared" si="8"/>
        <v>0.16981270744428639</v>
      </c>
    </row>
    <row r="319" spans="1:7" s="6" customFormat="1" x14ac:dyDescent="0.2">
      <c r="A319" s="33"/>
      <c r="B319" s="5">
        <v>5002</v>
      </c>
      <c r="C319" s="49" t="s">
        <v>236</v>
      </c>
      <c r="D319" s="87">
        <v>8436</v>
      </c>
      <c r="E319" s="124">
        <v>1432.54</v>
      </c>
      <c r="F319" s="168">
        <f t="shared" si="10"/>
        <v>7003.46</v>
      </c>
      <c r="G319" s="165">
        <f t="shared" si="8"/>
        <v>0.16981270744428639</v>
      </c>
    </row>
    <row r="320" spans="1:7" s="6" customFormat="1" x14ac:dyDescent="0.2">
      <c r="A320" s="33"/>
      <c r="B320" s="5">
        <v>506</v>
      </c>
      <c r="C320" s="49" t="s">
        <v>229</v>
      </c>
      <c r="D320" s="87">
        <v>2868</v>
      </c>
      <c r="E320" s="124">
        <v>478.04</v>
      </c>
      <c r="F320" s="168">
        <f t="shared" si="10"/>
        <v>2389.96</v>
      </c>
      <c r="G320" s="165">
        <f t="shared" si="8"/>
        <v>0.16668061366806136</v>
      </c>
    </row>
    <row r="321" spans="1:7" s="6" customFormat="1" x14ac:dyDescent="0.2">
      <c r="A321" s="33"/>
      <c r="B321" s="7">
        <v>55</v>
      </c>
      <c r="C321" s="50" t="s">
        <v>24</v>
      </c>
      <c r="D321" s="88">
        <f>SUM(D322:D325)</f>
        <v>1681</v>
      </c>
      <c r="E321" s="139">
        <f>SUM(E322:E325)</f>
        <v>229.20000000000002</v>
      </c>
      <c r="F321" s="163">
        <f>SUM(D321-E321)</f>
        <v>1451.8</v>
      </c>
      <c r="G321" s="179">
        <f t="shared" si="8"/>
        <v>0.13634741225461036</v>
      </c>
    </row>
    <row r="322" spans="1:7" s="6" customFormat="1" x14ac:dyDescent="0.2">
      <c r="A322" s="33"/>
      <c r="B322" s="5">
        <v>5500</v>
      </c>
      <c r="C322" s="49" t="s">
        <v>25</v>
      </c>
      <c r="D322" s="87">
        <v>160</v>
      </c>
      <c r="E322" s="124">
        <v>9.7100000000000009</v>
      </c>
      <c r="F322" s="168">
        <f t="shared" si="10"/>
        <v>150.29</v>
      </c>
      <c r="G322" s="165">
        <f t="shared" si="8"/>
        <v>6.0687500000000005E-2</v>
      </c>
    </row>
    <row r="323" spans="1:7" s="6" customFormat="1" x14ac:dyDescent="0.2">
      <c r="A323" s="33"/>
      <c r="B323" s="5">
        <v>5511</v>
      </c>
      <c r="C323" s="49" t="s">
        <v>230</v>
      </c>
      <c r="D323" s="87">
        <v>1101</v>
      </c>
      <c r="E323" s="124">
        <v>219.49</v>
      </c>
      <c r="F323" s="168">
        <f t="shared" si="10"/>
        <v>881.51</v>
      </c>
      <c r="G323" s="165">
        <f t="shared" si="8"/>
        <v>0.19935513169845595</v>
      </c>
    </row>
    <row r="324" spans="1:7" s="6" customFormat="1" x14ac:dyDescent="0.2">
      <c r="A324" s="33"/>
      <c r="B324" s="5">
        <v>5515</v>
      </c>
      <c r="C324" s="49" t="s">
        <v>29</v>
      </c>
      <c r="D324" s="87">
        <v>320</v>
      </c>
      <c r="E324" s="124">
        <v>0</v>
      </c>
      <c r="F324" s="168">
        <f t="shared" si="10"/>
        <v>320</v>
      </c>
      <c r="G324" s="165">
        <f t="shared" si="8"/>
        <v>0</v>
      </c>
    </row>
    <row r="325" spans="1:7" s="6" customFormat="1" x14ac:dyDescent="0.2">
      <c r="A325" s="33"/>
      <c r="B325" s="5">
        <v>5532</v>
      </c>
      <c r="C325" s="49" t="s">
        <v>93</v>
      </c>
      <c r="D325" s="87">
        <v>100</v>
      </c>
      <c r="E325" s="124">
        <v>0</v>
      </c>
      <c r="F325" s="168">
        <f t="shared" si="10"/>
        <v>100</v>
      </c>
      <c r="G325" s="165">
        <f t="shared" si="8"/>
        <v>0</v>
      </c>
    </row>
    <row r="326" spans="1:7" x14ac:dyDescent="0.2">
      <c r="A326" s="33" t="s">
        <v>65</v>
      </c>
      <c r="B326" s="7" t="s">
        <v>194</v>
      </c>
      <c r="C326" s="73"/>
      <c r="D326" s="88">
        <f>SUM(D327+D331)</f>
        <v>3500</v>
      </c>
      <c r="E326" s="139">
        <f>SUM(E327+E331)</f>
        <v>1574.05</v>
      </c>
      <c r="F326" s="163">
        <f>SUM(D326-E326)</f>
        <v>1925.95</v>
      </c>
      <c r="G326" s="179">
        <f t="shared" si="8"/>
        <v>0.44972857142857142</v>
      </c>
    </row>
    <row r="327" spans="1:7" x14ac:dyDescent="0.2">
      <c r="A327" s="33"/>
      <c r="B327" s="7">
        <v>50</v>
      </c>
      <c r="C327" s="50" t="s">
        <v>23</v>
      </c>
      <c r="D327" s="88">
        <f>SUM(D328+D330)</f>
        <v>0</v>
      </c>
      <c r="E327" s="139">
        <f>SUM(E328+E330)</f>
        <v>625.75</v>
      </c>
      <c r="F327" s="163">
        <f>SUM(D327-E327)</f>
        <v>-625.75</v>
      </c>
      <c r="G327" s="179"/>
    </row>
    <row r="328" spans="1:7" x14ac:dyDescent="0.2">
      <c r="A328" s="35"/>
      <c r="B328" s="5">
        <v>500</v>
      </c>
      <c r="C328" s="49" t="s">
        <v>228</v>
      </c>
      <c r="D328" s="87">
        <f>SUM(D329)</f>
        <v>0</v>
      </c>
      <c r="E328" s="149">
        <f>SUM(E329)</f>
        <v>625.75</v>
      </c>
      <c r="F328" s="168">
        <f>SUM(D328-E328)</f>
        <v>-625.75</v>
      </c>
      <c r="G328" s="179"/>
    </row>
    <row r="329" spans="1:7" x14ac:dyDescent="0.2">
      <c r="A329" s="35"/>
      <c r="B329" s="5">
        <v>5005</v>
      </c>
      <c r="C329" s="49" t="s">
        <v>282</v>
      </c>
      <c r="D329" s="87">
        <v>0</v>
      </c>
      <c r="E329" s="149">
        <v>625.75</v>
      </c>
      <c r="F329" s="168">
        <f>SUM(D329-E329)</f>
        <v>-625.75</v>
      </c>
      <c r="G329" s="179"/>
    </row>
    <row r="330" spans="1:7" x14ac:dyDescent="0.2">
      <c r="A330" s="35"/>
      <c r="B330" s="5">
        <v>506</v>
      </c>
      <c r="C330" s="49" t="s">
        <v>229</v>
      </c>
      <c r="D330" s="87"/>
      <c r="E330" s="149"/>
      <c r="F330" s="168">
        <f>SUM(D330-E330)</f>
        <v>0</v>
      </c>
      <c r="G330" s="179"/>
    </row>
    <row r="331" spans="1:7" s="6" customFormat="1" x14ac:dyDescent="0.2">
      <c r="A331" s="33"/>
      <c r="B331" s="7">
        <v>55</v>
      </c>
      <c r="C331" s="50" t="s">
        <v>24</v>
      </c>
      <c r="D331" s="88">
        <f>SUM(D332)</f>
        <v>3500</v>
      </c>
      <c r="E331" s="139">
        <f>SUM(E332)</f>
        <v>948.3</v>
      </c>
      <c r="F331" s="163">
        <f t="shared" si="10"/>
        <v>2551.6999999999998</v>
      </c>
      <c r="G331" s="179">
        <f t="shared" si="8"/>
        <v>0.27094285714285715</v>
      </c>
    </row>
    <row r="332" spans="1:7" s="6" customFormat="1" x14ac:dyDescent="0.2">
      <c r="A332" s="33"/>
      <c r="B332" s="5">
        <v>5512</v>
      </c>
      <c r="C332" s="49" t="s">
        <v>30</v>
      </c>
      <c r="D332" s="87">
        <v>3500</v>
      </c>
      <c r="E332" s="124">
        <v>948.3</v>
      </c>
      <c r="F332" s="168">
        <f t="shared" si="10"/>
        <v>2551.6999999999998</v>
      </c>
      <c r="G332" s="165">
        <f t="shared" si="8"/>
        <v>0.27094285714285715</v>
      </c>
    </row>
    <row r="333" spans="1:7" x14ac:dyDescent="0.2">
      <c r="A333" s="33" t="s">
        <v>65</v>
      </c>
      <c r="B333" s="7" t="s">
        <v>195</v>
      </c>
      <c r="C333" s="73"/>
      <c r="D333" s="88">
        <f>SUM(D334)</f>
        <v>6900</v>
      </c>
      <c r="E333" s="139">
        <f>SUM(E334)</f>
        <v>2945.53</v>
      </c>
      <c r="F333" s="163">
        <f t="shared" si="10"/>
        <v>3954.47</v>
      </c>
      <c r="G333" s="179">
        <f t="shared" ref="G333:G397" si="11">SUM(E333/D333)</f>
        <v>0.42688840579710147</v>
      </c>
    </row>
    <row r="334" spans="1:7" s="6" customFormat="1" x14ac:dyDescent="0.2">
      <c r="A334" s="33"/>
      <c r="B334" s="7">
        <v>55</v>
      </c>
      <c r="C334" s="50" t="s">
        <v>24</v>
      </c>
      <c r="D334" s="88">
        <f>SUM(D335:D337)</f>
        <v>6900</v>
      </c>
      <c r="E334" s="139">
        <f>SUM(E335:E337)</f>
        <v>2945.53</v>
      </c>
      <c r="F334" s="163">
        <f t="shared" si="10"/>
        <v>3954.47</v>
      </c>
      <c r="G334" s="179">
        <f t="shared" si="11"/>
        <v>0.42688840579710147</v>
      </c>
    </row>
    <row r="335" spans="1:7" s="6" customFormat="1" x14ac:dyDescent="0.2">
      <c r="A335" s="33"/>
      <c r="B335" s="5">
        <v>5511</v>
      </c>
      <c r="C335" s="49" t="s">
        <v>230</v>
      </c>
      <c r="D335" s="87">
        <v>6800</v>
      </c>
      <c r="E335" s="149">
        <v>2720.53</v>
      </c>
      <c r="F335" s="168">
        <f t="shared" si="10"/>
        <v>4079.47</v>
      </c>
      <c r="G335" s="165">
        <f t="shared" si="11"/>
        <v>0.40007794117647061</v>
      </c>
    </row>
    <row r="336" spans="1:7" s="6" customFormat="1" x14ac:dyDescent="0.2">
      <c r="A336" s="33"/>
      <c r="B336" s="5">
        <v>5539</v>
      </c>
      <c r="C336" s="49" t="s">
        <v>257</v>
      </c>
      <c r="D336" s="87">
        <v>100</v>
      </c>
      <c r="E336" s="124">
        <v>0</v>
      </c>
      <c r="F336" s="168">
        <f t="shared" si="10"/>
        <v>100</v>
      </c>
      <c r="G336" s="165">
        <f t="shared" si="11"/>
        <v>0</v>
      </c>
    </row>
    <row r="337" spans="1:7" s="6" customFormat="1" ht="13.5" thickBot="1" x14ac:dyDescent="0.25">
      <c r="A337" s="33"/>
      <c r="B337" s="5">
        <v>5515</v>
      </c>
      <c r="C337" s="49" t="s">
        <v>29</v>
      </c>
      <c r="D337" s="87">
        <v>0</v>
      </c>
      <c r="E337" s="124">
        <v>225</v>
      </c>
      <c r="F337" s="168">
        <f t="shared" si="10"/>
        <v>-225</v>
      </c>
      <c r="G337" s="165"/>
    </row>
    <row r="338" spans="1:7" ht="13.5" thickBot="1" x14ac:dyDescent="0.25">
      <c r="A338" s="44" t="s">
        <v>67</v>
      </c>
      <c r="B338" s="4" t="s">
        <v>178</v>
      </c>
      <c r="C338" s="183"/>
      <c r="D338" s="112">
        <f>SUM(D339+D341)</f>
        <v>6113</v>
      </c>
      <c r="E338" s="138">
        <f>SUM(E339+E341)</f>
        <v>0</v>
      </c>
      <c r="F338" s="177">
        <f t="shared" ref="F338:F401" si="12">SUM(D338-E338)</f>
        <v>6113</v>
      </c>
      <c r="G338" s="175">
        <f t="shared" si="11"/>
        <v>0</v>
      </c>
    </row>
    <row r="339" spans="1:7" s="6" customFormat="1" x14ac:dyDescent="0.2">
      <c r="A339" s="33" t="s">
        <v>68</v>
      </c>
      <c r="B339" s="7" t="s">
        <v>284</v>
      </c>
      <c r="C339" s="72"/>
      <c r="D339" s="88">
        <f>SUM(D340)</f>
        <v>5813</v>
      </c>
      <c r="E339" s="139">
        <f>SUM(E340)</f>
        <v>0</v>
      </c>
      <c r="F339" s="163">
        <f t="shared" si="12"/>
        <v>5813</v>
      </c>
      <c r="G339" s="179">
        <f t="shared" si="11"/>
        <v>0</v>
      </c>
    </row>
    <row r="340" spans="1:7" s="6" customFormat="1" x14ac:dyDescent="0.2">
      <c r="A340" s="33"/>
      <c r="B340" s="21">
        <v>4500</v>
      </c>
      <c r="C340" s="52" t="s">
        <v>152</v>
      </c>
      <c r="D340" s="88">
        <v>5813</v>
      </c>
      <c r="E340" s="126">
        <v>0</v>
      </c>
      <c r="F340" s="163">
        <f t="shared" si="12"/>
        <v>5813</v>
      </c>
      <c r="G340" s="179">
        <f t="shared" si="11"/>
        <v>0</v>
      </c>
    </row>
    <row r="341" spans="1:7" s="8" customFormat="1" x14ac:dyDescent="0.2">
      <c r="A341" s="33" t="s">
        <v>92</v>
      </c>
      <c r="B341" s="7" t="s">
        <v>196</v>
      </c>
      <c r="C341" s="72"/>
      <c r="D341" s="88">
        <f>SUM(D342)</f>
        <v>300</v>
      </c>
      <c r="E341" s="139">
        <f>SUM(E342)</f>
        <v>0</v>
      </c>
      <c r="F341" s="163">
        <f t="shared" si="12"/>
        <v>300</v>
      </c>
      <c r="G341" s="179">
        <f t="shared" si="11"/>
        <v>0</v>
      </c>
    </row>
    <row r="342" spans="1:7" s="6" customFormat="1" x14ac:dyDescent="0.2">
      <c r="A342" s="33"/>
      <c r="B342" s="7">
        <v>55</v>
      </c>
      <c r="C342" s="50" t="s">
        <v>24</v>
      </c>
      <c r="D342" s="88">
        <f>SUM(D343)</f>
        <v>300</v>
      </c>
      <c r="E342" s="139">
        <f>SUM(E343)</f>
        <v>0</v>
      </c>
      <c r="F342" s="163">
        <f t="shared" si="12"/>
        <v>300</v>
      </c>
      <c r="G342" s="179">
        <f t="shared" si="11"/>
        <v>0</v>
      </c>
    </row>
    <row r="343" spans="1:7" ht="13.5" thickBot="1" x14ac:dyDescent="0.25">
      <c r="A343" s="35"/>
      <c r="B343" s="5">
        <v>5526</v>
      </c>
      <c r="C343" s="49" t="s">
        <v>8</v>
      </c>
      <c r="D343" s="87">
        <v>300</v>
      </c>
      <c r="E343" s="124">
        <v>0</v>
      </c>
      <c r="F343" s="168">
        <f t="shared" si="12"/>
        <v>300</v>
      </c>
      <c r="G343" s="165">
        <f t="shared" si="11"/>
        <v>0</v>
      </c>
    </row>
    <row r="344" spans="1:7" ht="13.5" thickBot="1" x14ac:dyDescent="0.25">
      <c r="A344" s="44" t="s">
        <v>69</v>
      </c>
      <c r="B344" s="4" t="s">
        <v>179</v>
      </c>
      <c r="C344" s="183"/>
      <c r="D344" s="112">
        <f>SUM(D345+D380+D393+D412+D441+D453+D495+D513+D579+D592+D603+D615)</f>
        <v>1503361</v>
      </c>
      <c r="E344" s="188">
        <f>SUM(E345+E380+E393+E412+E441+E453+E495+E513+E579+E592+E603+E615)</f>
        <v>192749.63000000003</v>
      </c>
      <c r="F344" s="177">
        <f t="shared" si="12"/>
        <v>1310611.3699999999</v>
      </c>
      <c r="G344" s="175">
        <f t="shared" si="11"/>
        <v>0.12821247192124849</v>
      </c>
    </row>
    <row r="345" spans="1:7" x14ac:dyDescent="0.2">
      <c r="A345" s="33" t="s">
        <v>70</v>
      </c>
      <c r="B345" s="7" t="s">
        <v>441</v>
      </c>
      <c r="C345" s="184"/>
      <c r="D345" s="151">
        <f>SUM(D346+D362+D372)</f>
        <v>258264</v>
      </c>
      <c r="E345" s="144">
        <f>SUM(E346+E362+E372)</f>
        <v>49895.150000000009</v>
      </c>
      <c r="F345" s="163">
        <f t="shared" si="12"/>
        <v>208368.84999999998</v>
      </c>
      <c r="G345" s="179">
        <f t="shared" si="11"/>
        <v>0.1931943670043057</v>
      </c>
    </row>
    <row r="346" spans="1:7" s="6" customFormat="1" x14ac:dyDescent="0.2">
      <c r="A346" s="33" t="s">
        <v>70</v>
      </c>
      <c r="B346" s="7" t="s">
        <v>251</v>
      </c>
      <c r="C346" s="72"/>
      <c r="D346" s="114">
        <f>SUM(D347+D351+D359)</f>
        <v>191191</v>
      </c>
      <c r="E346" s="139">
        <f>SUM(E347+E351+E359)</f>
        <v>31297.070000000003</v>
      </c>
      <c r="F346" s="163">
        <f t="shared" si="12"/>
        <v>159893.93</v>
      </c>
      <c r="G346" s="179">
        <f t="shared" si="11"/>
        <v>0.16369530992567644</v>
      </c>
    </row>
    <row r="347" spans="1:7" s="6" customFormat="1" x14ac:dyDescent="0.2">
      <c r="A347" s="33"/>
      <c r="B347" s="7">
        <v>50</v>
      </c>
      <c r="C347" s="50" t="s">
        <v>23</v>
      </c>
      <c r="D347" s="114">
        <f>SUM(D348+D350)</f>
        <v>66169</v>
      </c>
      <c r="E347" s="139">
        <f>SUM(E348+E350)</f>
        <v>10724.45</v>
      </c>
      <c r="F347" s="163">
        <f t="shared" si="12"/>
        <v>55444.55</v>
      </c>
      <c r="G347" s="179">
        <f t="shared" si="11"/>
        <v>0.16207665220873824</v>
      </c>
    </row>
    <row r="348" spans="1:7" s="6" customFormat="1" x14ac:dyDescent="0.2">
      <c r="A348" s="33"/>
      <c r="B348" s="5">
        <v>500</v>
      </c>
      <c r="C348" s="49" t="s">
        <v>228</v>
      </c>
      <c r="D348" s="113">
        <f>SUM(D349)</f>
        <v>49380</v>
      </c>
      <c r="E348" s="186">
        <f>SUM(E349)</f>
        <v>7938.54</v>
      </c>
      <c r="F348" s="168">
        <f t="shared" si="12"/>
        <v>41441.46</v>
      </c>
      <c r="G348" s="165">
        <f t="shared" si="11"/>
        <v>0.16076427703523694</v>
      </c>
    </row>
    <row r="349" spans="1:7" s="6" customFormat="1" x14ac:dyDescent="0.2">
      <c r="A349" s="33"/>
      <c r="B349" s="5">
        <v>5002</v>
      </c>
      <c r="C349" s="49" t="s">
        <v>236</v>
      </c>
      <c r="D349" s="113">
        <v>49380</v>
      </c>
      <c r="E349" s="124">
        <v>7938.54</v>
      </c>
      <c r="F349" s="168">
        <f t="shared" si="12"/>
        <v>41441.46</v>
      </c>
      <c r="G349" s="165">
        <f t="shared" si="11"/>
        <v>0.16076427703523694</v>
      </c>
    </row>
    <row r="350" spans="1:7" s="6" customFormat="1" x14ac:dyDescent="0.2">
      <c r="A350" s="33"/>
      <c r="B350" s="5">
        <v>506</v>
      </c>
      <c r="C350" s="49" t="s">
        <v>229</v>
      </c>
      <c r="D350" s="113">
        <v>16789</v>
      </c>
      <c r="E350" s="124">
        <v>2785.91</v>
      </c>
      <c r="F350" s="168">
        <f t="shared" si="12"/>
        <v>14003.09</v>
      </c>
      <c r="G350" s="165">
        <f t="shared" si="11"/>
        <v>0.16593662517124308</v>
      </c>
    </row>
    <row r="351" spans="1:7" s="6" customFormat="1" x14ac:dyDescent="0.2">
      <c r="A351" s="33"/>
      <c r="B351" s="7">
        <v>55</v>
      </c>
      <c r="C351" s="50" t="s">
        <v>24</v>
      </c>
      <c r="D351" s="114">
        <f>SUM(D352:D358)</f>
        <v>115022</v>
      </c>
      <c r="E351" s="139">
        <f>SUM(E352:E358)</f>
        <v>20572.620000000003</v>
      </c>
      <c r="F351" s="163">
        <f t="shared" si="12"/>
        <v>94449.38</v>
      </c>
      <c r="G351" s="179">
        <f t="shared" si="11"/>
        <v>0.17885813148788929</v>
      </c>
    </row>
    <row r="352" spans="1:7" s="6" customFormat="1" x14ac:dyDescent="0.2">
      <c r="A352" s="33"/>
      <c r="B352" s="5">
        <v>5500</v>
      </c>
      <c r="C352" s="49" t="s">
        <v>25</v>
      </c>
      <c r="D352" s="113">
        <v>785</v>
      </c>
      <c r="E352" s="124">
        <v>242.69</v>
      </c>
      <c r="F352" s="168">
        <f t="shared" si="12"/>
        <v>542.30999999999995</v>
      </c>
      <c r="G352" s="165">
        <f t="shared" si="11"/>
        <v>0.30915923566878983</v>
      </c>
    </row>
    <row r="353" spans="1:7" s="6" customFormat="1" x14ac:dyDescent="0.2">
      <c r="A353" s="33"/>
      <c r="B353" s="5">
        <v>5504</v>
      </c>
      <c r="C353" s="49" t="s">
        <v>27</v>
      </c>
      <c r="D353" s="113">
        <v>650</v>
      </c>
      <c r="E353" s="124">
        <v>14.29</v>
      </c>
      <c r="F353" s="168">
        <f t="shared" si="12"/>
        <v>635.71</v>
      </c>
      <c r="G353" s="165">
        <f t="shared" si="11"/>
        <v>2.1984615384615384E-2</v>
      </c>
    </row>
    <row r="354" spans="1:7" s="6" customFormat="1" x14ac:dyDescent="0.2">
      <c r="A354" s="33"/>
      <c r="B354" s="5">
        <v>5511</v>
      </c>
      <c r="C354" s="49" t="s">
        <v>230</v>
      </c>
      <c r="D354" s="113">
        <v>108489</v>
      </c>
      <c r="E354" s="124">
        <v>17973.400000000001</v>
      </c>
      <c r="F354" s="168">
        <f t="shared" si="12"/>
        <v>90515.6</v>
      </c>
      <c r="G354" s="165">
        <f t="shared" si="11"/>
        <v>0.16567025228364168</v>
      </c>
    </row>
    <row r="355" spans="1:7" s="6" customFormat="1" x14ac:dyDescent="0.2">
      <c r="A355" s="33"/>
      <c r="B355" s="5">
        <v>5513</v>
      </c>
      <c r="C355" s="49" t="s">
        <v>28</v>
      </c>
      <c r="D355" s="113">
        <v>704</v>
      </c>
      <c r="E355" s="124">
        <v>128</v>
      </c>
      <c r="F355" s="168">
        <f t="shared" si="12"/>
        <v>576</v>
      </c>
      <c r="G355" s="165">
        <f t="shared" si="11"/>
        <v>0.18181818181818182</v>
      </c>
    </row>
    <row r="356" spans="1:7" s="6" customFormat="1" x14ac:dyDescent="0.2">
      <c r="A356" s="33"/>
      <c r="B356" s="5">
        <v>5514</v>
      </c>
      <c r="C356" s="49" t="s">
        <v>231</v>
      </c>
      <c r="D356" s="113">
        <v>650</v>
      </c>
      <c r="E356" s="124">
        <v>50</v>
      </c>
      <c r="F356" s="168">
        <f t="shared" si="12"/>
        <v>600</v>
      </c>
      <c r="G356" s="165">
        <f t="shared" si="11"/>
        <v>7.6923076923076927E-2</v>
      </c>
    </row>
    <row r="357" spans="1:7" s="6" customFormat="1" x14ac:dyDescent="0.2">
      <c r="A357" s="33"/>
      <c r="B357" s="5">
        <v>5515</v>
      </c>
      <c r="C357" s="49" t="s">
        <v>29</v>
      </c>
      <c r="D357" s="113">
        <v>3631</v>
      </c>
      <c r="E357" s="124">
        <v>2164.2399999999998</v>
      </c>
      <c r="F357" s="168">
        <f t="shared" si="12"/>
        <v>1466.7600000000002</v>
      </c>
      <c r="G357" s="165">
        <f t="shared" si="11"/>
        <v>0.59604516662076557</v>
      </c>
    </row>
    <row r="358" spans="1:7" s="6" customFormat="1" x14ac:dyDescent="0.2">
      <c r="A358" s="33"/>
      <c r="B358" s="5">
        <v>5522</v>
      </c>
      <c r="C358" s="49" t="s">
        <v>95</v>
      </c>
      <c r="D358" s="113">
        <v>113</v>
      </c>
      <c r="E358" s="124">
        <v>0</v>
      </c>
      <c r="F358" s="168">
        <f t="shared" si="12"/>
        <v>113</v>
      </c>
      <c r="G358" s="165">
        <f t="shared" si="11"/>
        <v>0</v>
      </c>
    </row>
    <row r="359" spans="1:7" s="6" customFormat="1" x14ac:dyDescent="0.2">
      <c r="A359" s="33"/>
      <c r="B359" s="7">
        <v>15</v>
      </c>
      <c r="C359" s="50" t="s">
        <v>283</v>
      </c>
      <c r="D359" s="114">
        <f>SUM(D360)</f>
        <v>10000</v>
      </c>
      <c r="E359" s="139">
        <f>SUM(E360)</f>
        <v>0</v>
      </c>
      <c r="F359" s="163">
        <f t="shared" si="12"/>
        <v>10000</v>
      </c>
      <c r="G359" s="179">
        <f t="shared" si="11"/>
        <v>0</v>
      </c>
    </row>
    <row r="360" spans="1:7" s="6" customFormat="1" x14ac:dyDescent="0.2">
      <c r="A360" s="33"/>
      <c r="B360" s="5">
        <v>1551</v>
      </c>
      <c r="C360" s="49" t="s">
        <v>255</v>
      </c>
      <c r="D360" s="113">
        <f>SUM(D361)</f>
        <v>10000</v>
      </c>
      <c r="E360" s="149">
        <f>SUM(E361)</f>
        <v>0</v>
      </c>
      <c r="F360" s="168">
        <f t="shared" si="12"/>
        <v>10000</v>
      </c>
      <c r="G360" s="165">
        <f t="shared" si="11"/>
        <v>0</v>
      </c>
    </row>
    <row r="361" spans="1:7" s="6" customFormat="1" ht="38.25" x14ac:dyDescent="0.2">
      <c r="A361" s="33"/>
      <c r="B361" s="5"/>
      <c r="C361" s="65" t="s">
        <v>333</v>
      </c>
      <c r="D361" s="113">
        <v>10000</v>
      </c>
      <c r="E361" s="124">
        <v>0</v>
      </c>
      <c r="F361" s="168">
        <f t="shared" si="12"/>
        <v>10000</v>
      </c>
      <c r="G361" s="165">
        <f t="shared" si="11"/>
        <v>0</v>
      </c>
    </row>
    <row r="362" spans="1:7" x14ac:dyDescent="0.2">
      <c r="A362" s="33" t="s">
        <v>70</v>
      </c>
      <c r="B362" s="7" t="s">
        <v>197</v>
      </c>
      <c r="C362" s="72"/>
      <c r="D362" s="115">
        <f>SUM(D363+D370)</f>
        <v>66069</v>
      </c>
      <c r="E362" s="159">
        <f>SUM(E363+E370)</f>
        <v>18295.080000000002</v>
      </c>
      <c r="F362" s="163">
        <f t="shared" si="12"/>
        <v>47773.919999999998</v>
      </c>
      <c r="G362" s="179">
        <f t="shared" si="11"/>
        <v>0.27690868637333699</v>
      </c>
    </row>
    <row r="363" spans="1:7" s="6" customFormat="1" x14ac:dyDescent="0.2">
      <c r="A363" s="33"/>
      <c r="B363" s="21">
        <v>4500</v>
      </c>
      <c r="C363" s="52" t="s">
        <v>152</v>
      </c>
      <c r="D363" s="115">
        <f>SUM(D364:D369)</f>
        <v>66069</v>
      </c>
      <c r="E363" s="159">
        <f>SUM(E364:E369)</f>
        <v>18280</v>
      </c>
      <c r="F363" s="163">
        <f t="shared" si="12"/>
        <v>47789</v>
      </c>
      <c r="G363" s="179">
        <f t="shared" si="11"/>
        <v>0.27668044014590809</v>
      </c>
    </row>
    <row r="364" spans="1:7" x14ac:dyDescent="0.2">
      <c r="A364" s="35"/>
      <c r="B364" s="19"/>
      <c r="C364" s="53" t="s">
        <v>318</v>
      </c>
      <c r="D364" s="118">
        <v>52998.5</v>
      </c>
      <c r="E364" s="124">
        <v>17430</v>
      </c>
      <c r="F364" s="168">
        <f t="shared" si="12"/>
        <v>35568.5</v>
      </c>
      <c r="G364" s="165">
        <f t="shared" si="11"/>
        <v>0.32887723237450117</v>
      </c>
    </row>
    <row r="365" spans="1:7" x14ac:dyDescent="0.2">
      <c r="A365" s="35"/>
      <c r="B365" s="19"/>
      <c r="C365" s="53" t="s">
        <v>245</v>
      </c>
      <c r="D365" s="117">
        <v>3399</v>
      </c>
      <c r="E365" s="128">
        <v>850</v>
      </c>
      <c r="F365" s="168">
        <f t="shared" si="12"/>
        <v>2549</v>
      </c>
      <c r="G365" s="165">
        <f t="shared" si="11"/>
        <v>0.25007355104442486</v>
      </c>
    </row>
    <row r="366" spans="1:7" x14ac:dyDescent="0.2">
      <c r="A366" s="35"/>
      <c r="B366" s="19"/>
      <c r="C366" s="53" t="s">
        <v>354</v>
      </c>
      <c r="D366" s="117">
        <v>6695</v>
      </c>
      <c r="E366" s="128">
        <v>0</v>
      </c>
      <c r="F366" s="168">
        <f t="shared" si="12"/>
        <v>6695</v>
      </c>
      <c r="G366" s="165">
        <f t="shared" si="11"/>
        <v>0</v>
      </c>
    </row>
    <row r="367" spans="1:7" x14ac:dyDescent="0.2">
      <c r="A367" s="35"/>
      <c r="B367" s="19"/>
      <c r="C367" s="53" t="s">
        <v>244</v>
      </c>
      <c r="D367" s="117">
        <v>206</v>
      </c>
      <c r="E367" s="128">
        <v>0</v>
      </c>
      <c r="F367" s="168">
        <f t="shared" si="12"/>
        <v>206</v>
      </c>
      <c r="G367" s="165">
        <f t="shared" si="11"/>
        <v>0</v>
      </c>
    </row>
    <row r="368" spans="1:7" x14ac:dyDescent="0.2">
      <c r="A368" s="35"/>
      <c r="B368" s="19"/>
      <c r="C368" s="53" t="s">
        <v>246</v>
      </c>
      <c r="D368" s="117">
        <v>1277</v>
      </c>
      <c r="E368" s="128">
        <v>0</v>
      </c>
      <c r="F368" s="168">
        <f t="shared" si="12"/>
        <v>1277</v>
      </c>
      <c r="G368" s="165">
        <f t="shared" si="11"/>
        <v>0</v>
      </c>
    </row>
    <row r="369" spans="1:7" x14ac:dyDescent="0.2">
      <c r="A369" s="35"/>
      <c r="B369" s="19"/>
      <c r="C369" s="53" t="s">
        <v>317</v>
      </c>
      <c r="D369" s="119">
        <v>1493.5</v>
      </c>
      <c r="E369" s="128">
        <v>0</v>
      </c>
      <c r="F369" s="168">
        <f t="shared" si="12"/>
        <v>1493.5</v>
      </c>
      <c r="G369" s="165">
        <f t="shared" si="11"/>
        <v>0</v>
      </c>
    </row>
    <row r="370" spans="1:7" x14ac:dyDescent="0.2">
      <c r="A370" s="35"/>
      <c r="B370" s="7">
        <v>55</v>
      </c>
      <c r="C370" s="50" t="s">
        <v>24</v>
      </c>
      <c r="D370" s="120">
        <f>SUM(D371)</f>
        <v>0</v>
      </c>
      <c r="E370" s="167">
        <f>SUM(E371)</f>
        <v>15.08</v>
      </c>
      <c r="F370" s="163">
        <f t="shared" si="12"/>
        <v>-15.08</v>
      </c>
      <c r="G370" s="179"/>
    </row>
    <row r="371" spans="1:7" x14ac:dyDescent="0.2">
      <c r="A371" s="35"/>
      <c r="B371" s="5">
        <v>5511</v>
      </c>
      <c r="C371" s="49" t="s">
        <v>230</v>
      </c>
      <c r="D371" s="117">
        <v>0</v>
      </c>
      <c r="E371" s="128">
        <v>15.08</v>
      </c>
      <c r="F371" s="168">
        <f t="shared" si="12"/>
        <v>-15.08</v>
      </c>
      <c r="G371" s="165"/>
    </row>
    <row r="372" spans="1:7" x14ac:dyDescent="0.2">
      <c r="A372" s="33" t="s">
        <v>70</v>
      </c>
      <c r="B372" s="7" t="s">
        <v>355</v>
      </c>
      <c r="C372" s="53"/>
      <c r="D372" s="120">
        <f>SUM(D373)</f>
        <v>1004</v>
      </c>
      <c r="E372" s="167">
        <f>SUM(E373)</f>
        <v>303</v>
      </c>
      <c r="F372" s="163">
        <f t="shared" si="12"/>
        <v>701</v>
      </c>
      <c r="G372" s="179">
        <f t="shared" si="11"/>
        <v>0.30179282868525897</v>
      </c>
    </row>
    <row r="373" spans="1:7" x14ac:dyDescent="0.2">
      <c r="A373" s="33"/>
      <c r="B373" s="21">
        <v>4500</v>
      </c>
      <c r="C373" s="52" t="s">
        <v>152</v>
      </c>
      <c r="D373" s="120">
        <f>SUM(D374:D379)</f>
        <v>1004</v>
      </c>
      <c r="E373" s="167">
        <f>SUM(E374:E379)</f>
        <v>303</v>
      </c>
      <c r="F373" s="163">
        <f t="shared" si="12"/>
        <v>701</v>
      </c>
      <c r="G373" s="179">
        <f t="shared" si="11"/>
        <v>0.30179282868525897</v>
      </c>
    </row>
    <row r="374" spans="1:7" x14ac:dyDescent="0.2">
      <c r="A374" s="33"/>
      <c r="B374" s="7"/>
      <c r="C374" s="53" t="s">
        <v>356</v>
      </c>
      <c r="D374" s="117">
        <v>115</v>
      </c>
      <c r="E374" s="128">
        <v>115</v>
      </c>
      <c r="F374" s="168">
        <f t="shared" si="12"/>
        <v>0</v>
      </c>
      <c r="G374" s="165">
        <f t="shared" si="11"/>
        <v>1</v>
      </c>
    </row>
    <row r="375" spans="1:7" x14ac:dyDescent="0.2">
      <c r="A375" s="33"/>
      <c r="B375" s="7"/>
      <c r="C375" s="53" t="s">
        <v>357</v>
      </c>
      <c r="D375" s="117">
        <v>300</v>
      </c>
      <c r="E375" s="128">
        <v>0</v>
      </c>
      <c r="F375" s="168">
        <f t="shared" si="12"/>
        <v>300</v>
      </c>
      <c r="G375" s="165">
        <f t="shared" si="11"/>
        <v>0</v>
      </c>
    </row>
    <row r="376" spans="1:7" x14ac:dyDescent="0.2">
      <c r="A376" s="33"/>
      <c r="B376" s="7"/>
      <c r="C376" s="53" t="s">
        <v>358</v>
      </c>
      <c r="D376" s="117">
        <v>100</v>
      </c>
      <c r="E376" s="128">
        <v>0</v>
      </c>
      <c r="F376" s="168">
        <f t="shared" si="12"/>
        <v>100</v>
      </c>
      <c r="G376" s="165">
        <f t="shared" si="11"/>
        <v>0</v>
      </c>
    </row>
    <row r="377" spans="1:7" x14ac:dyDescent="0.2">
      <c r="A377" s="33"/>
      <c r="B377" s="7"/>
      <c r="C377" s="53" t="s">
        <v>359</v>
      </c>
      <c r="D377" s="117">
        <v>161</v>
      </c>
      <c r="E377" s="128">
        <v>0</v>
      </c>
      <c r="F377" s="168">
        <f t="shared" si="12"/>
        <v>161</v>
      </c>
      <c r="G377" s="165">
        <f t="shared" si="11"/>
        <v>0</v>
      </c>
    </row>
    <row r="378" spans="1:7" x14ac:dyDescent="0.2">
      <c r="A378" s="33"/>
      <c r="B378" s="7"/>
      <c r="C378" s="53" t="s">
        <v>360</v>
      </c>
      <c r="D378" s="117">
        <v>188</v>
      </c>
      <c r="E378" s="128">
        <v>188</v>
      </c>
      <c r="F378" s="168">
        <f t="shared" si="12"/>
        <v>0</v>
      </c>
      <c r="G378" s="165">
        <f t="shared" si="11"/>
        <v>1</v>
      </c>
    </row>
    <row r="379" spans="1:7" x14ac:dyDescent="0.2">
      <c r="A379" s="33"/>
      <c r="B379" s="7"/>
      <c r="C379" s="53" t="s">
        <v>361</v>
      </c>
      <c r="D379" s="113">
        <v>140</v>
      </c>
      <c r="E379" s="128">
        <v>0</v>
      </c>
      <c r="F379" s="168">
        <f t="shared" si="12"/>
        <v>140</v>
      </c>
      <c r="G379" s="165">
        <f t="shared" si="11"/>
        <v>0</v>
      </c>
    </row>
    <row r="380" spans="1:7" s="6" customFormat="1" x14ac:dyDescent="0.2">
      <c r="A380" s="33" t="s">
        <v>130</v>
      </c>
      <c r="B380" s="7" t="s">
        <v>198</v>
      </c>
      <c r="C380" s="72"/>
      <c r="D380" s="114">
        <f>SUM(D381+D385+D391)</f>
        <v>14482</v>
      </c>
      <c r="E380" s="139">
        <f>SUM(E381+E385+E391)</f>
        <v>1356.19</v>
      </c>
      <c r="F380" s="163">
        <f t="shared" si="12"/>
        <v>13125.81</v>
      </c>
      <c r="G380" s="179">
        <f t="shared" si="11"/>
        <v>9.3646595774064353E-2</v>
      </c>
    </row>
    <row r="381" spans="1:7" s="6" customFormat="1" x14ac:dyDescent="0.2">
      <c r="A381" s="33"/>
      <c r="B381" s="7">
        <v>50</v>
      </c>
      <c r="C381" s="50" t="s">
        <v>23</v>
      </c>
      <c r="D381" s="114">
        <f>SUM(D382+D384)</f>
        <v>10050</v>
      </c>
      <c r="E381" s="139">
        <f>SUM(E382+E384)</f>
        <v>564.34</v>
      </c>
      <c r="F381" s="163">
        <f t="shared" si="12"/>
        <v>9485.66</v>
      </c>
      <c r="G381" s="179">
        <f t="shared" si="11"/>
        <v>5.6153233830845771E-2</v>
      </c>
    </row>
    <row r="382" spans="1:7" s="6" customFormat="1" x14ac:dyDescent="0.2">
      <c r="A382" s="33"/>
      <c r="B382" s="5">
        <v>500</v>
      </c>
      <c r="C382" s="49" t="s">
        <v>228</v>
      </c>
      <c r="D382" s="113">
        <f>SUM(D383)</f>
        <v>7500</v>
      </c>
      <c r="E382" s="149">
        <f>SUM(E383)</f>
        <v>554.23</v>
      </c>
      <c r="F382" s="168">
        <f t="shared" si="12"/>
        <v>6945.77</v>
      </c>
      <c r="G382" s="165">
        <f t="shared" si="11"/>
        <v>7.3897333333333343E-2</v>
      </c>
    </row>
    <row r="383" spans="1:7" s="6" customFormat="1" x14ac:dyDescent="0.2">
      <c r="A383" s="33"/>
      <c r="B383" s="5">
        <v>5002</v>
      </c>
      <c r="C383" s="49" t="s">
        <v>236</v>
      </c>
      <c r="D383" s="113">
        <v>7500</v>
      </c>
      <c r="E383" s="124">
        <v>554.23</v>
      </c>
      <c r="F383" s="168">
        <f t="shared" si="12"/>
        <v>6945.77</v>
      </c>
      <c r="G383" s="165">
        <f t="shared" si="11"/>
        <v>7.3897333333333343E-2</v>
      </c>
    </row>
    <row r="384" spans="1:7" s="6" customFormat="1" x14ac:dyDescent="0.2">
      <c r="A384" s="33"/>
      <c r="B384" s="5">
        <v>506</v>
      </c>
      <c r="C384" s="49" t="s">
        <v>229</v>
      </c>
      <c r="D384" s="113">
        <v>2550</v>
      </c>
      <c r="E384" s="124">
        <v>10.11</v>
      </c>
      <c r="F384" s="168">
        <f t="shared" si="12"/>
        <v>2539.89</v>
      </c>
      <c r="G384" s="165">
        <f t="shared" si="11"/>
        <v>3.9647058823529414E-3</v>
      </c>
    </row>
    <row r="385" spans="1:7" s="6" customFormat="1" x14ac:dyDescent="0.2">
      <c r="A385" s="33"/>
      <c r="B385" s="7">
        <v>55</v>
      </c>
      <c r="C385" s="50" t="s">
        <v>24</v>
      </c>
      <c r="D385" s="114">
        <f>SUM(D386:D390)</f>
        <v>4385</v>
      </c>
      <c r="E385" s="139">
        <f>SUM(E386:E390)</f>
        <v>791.84999999999991</v>
      </c>
      <c r="F385" s="163">
        <f t="shared" si="12"/>
        <v>3593.15</v>
      </c>
      <c r="G385" s="179">
        <f t="shared" si="11"/>
        <v>0.18058152793614593</v>
      </c>
    </row>
    <row r="386" spans="1:7" s="6" customFormat="1" x14ac:dyDescent="0.2">
      <c r="A386" s="33"/>
      <c r="B386" s="5">
        <v>5500</v>
      </c>
      <c r="C386" s="49" t="s">
        <v>25</v>
      </c>
      <c r="D386" s="113">
        <v>600</v>
      </c>
      <c r="E386" s="124">
        <v>0</v>
      </c>
      <c r="F386" s="168">
        <f t="shared" si="12"/>
        <v>600</v>
      </c>
      <c r="G386" s="165">
        <f t="shared" si="11"/>
        <v>0</v>
      </c>
    </row>
    <row r="387" spans="1:7" s="6" customFormat="1" x14ac:dyDescent="0.2">
      <c r="A387" s="33"/>
      <c r="B387" s="5">
        <v>5511</v>
      </c>
      <c r="C387" s="49" t="s">
        <v>230</v>
      </c>
      <c r="D387" s="113">
        <v>785</v>
      </c>
      <c r="E387" s="124">
        <v>31.05</v>
      </c>
      <c r="F387" s="168">
        <f t="shared" si="12"/>
        <v>753.95</v>
      </c>
      <c r="G387" s="165">
        <f t="shared" si="11"/>
        <v>3.9554140127388539E-2</v>
      </c>
    </row>
    <row r="388" spans="1:7" s="6" customFormat="1" x14ac:dyDescent="0.2">
      <c r="A388" s="33"/>
      <c r="B388" s="5">
        <v>5513</v>
      </c>
      <c r="C388" s="49" t="s">
        <v>28</v>
      </c>
      <c r="D388" s="113">
        <v>2715</v>
      </c>
      <c r="E388" s="124">
        <v>0</v>
      </c>
      <c r="F388" s="168">
        <f t="shared" si="12"/>
        <v>2715</v>
      </c>
      <c r="G388" s="165">
        <f t="shared" si="11"/>
        <v>0</v>
      </c>
    </row>
    <row r="389" spans="1:7" s="6" customFormat="1" x14ac:dyDescent="0.2">
      <c r="A389" s="33"/>
      <c r="B389" s="5">
        <v>5515</v>
      </c>
      <c r="C389" s="49" t="s">
        <v>29</v>
      </c>
      <c r="D389" s="113">
        <v>242</v>
      </c>
      <c r="E389" s="124">
        <v>556.79999999999995</v>
      </c>
      <c r="F389" s="168">
        <f t="shared" si="12"/>
        <v>-314.79999999999995</v>
      </c>
      <c r="G389" s="165">
        <f t="shared" si="11"/>
        <v>2.3008264462809915</v>
      </c>
    </row>
    <row r="390" spans="1:7" s="6" customFormat="1" x14ac:dyDescent="0.2">
      <c r="A390" s="33"/>
      <c r="B390" s="5">
        <v>5522</v>
      </c>
      <c r="C390" s="49" t="s">
        <v>95</v>
      </c>
      <c r="D390" s="113">
        <v>43</v>
      </c>
      <c r="E390" s="124">
        <v>204</v>
      </c>
      <c r="F390" s="168">
        <f t="shared" si="12"/>
        <v>-161</v>
      </c>
      <c r="G390" s="165">
        <f t="shared" si="11"/>
        <v>4.7441860465116283</v>
      </c>
    </row>
    <row r="391" spans="1:7" s="6" customFormat="1" x14ac:dyDescent="0.2">
      <c r="A391" s="33"/>
      <c r="B391" s="22">
        <v>60</v>
      </c>
      <c r="C391" s="51" t="s">
        <v>90</v>
      </c>
      <c r="D391" s="114">
        <f>SUM(D392)</f>
        <v>47</v>
      </c>
      <c r="E391" s="139">
        <f>SUM(E392)</f>
        <v>0</v>
      </c>
      <c r="F391" s="163">
        <f t="shared" si="12"/>
        <v>47</v>
      </c>
      <c r="G391" s="179">
        <f t="shared" si="11"/>
        <v>0</v>
      </c>
    </row>
    <row r="392" spans="1:7" s="6" customFormat="1" x14ac:dyDescent="0.2">
      <c r="A392" s="33"/>
      <c r="B392" s="20">
        <v>601</v>
      </c>
      <c r="C392" s="54" t="s">
        <v>233</v>
      </c>
      <c r="D392" s="113">
        <v>47</v>
      </c>
      <c r="E392" s="124">
        <v>0</v>
      </c>
      <c r="F392" s="168">
        <f t="shared" si="12"/>
        <v>47</v>
      </c>
      <c r="G392" s="165">
        <f t="shared" si="11"/>
        <v>0</v>
      </c>
    </row>
    <row r="393" spans="1:7" s="6" customFormat="1" x14ac:dyDescent="0.2">
      <c r="A393" s="33" t="s">
        <v>71</v>
      </c>
      <c r="B393" s="7" t="s">
        <v>134</v>
      </c>
      <c r="C393" s="72"/>
      <c r="D393" s="114">
        <f>SUM(D394+D395+D399+D409)</f>
        <v>191017</v>
      </c>
      <c r="E393" s="139">
        <f>SUM(E394+E395+E399+E409)</f>
        <v>31960.620000000003</v>
      </c>
      <c r="F393" s="163">
        <f t="shared" si="12"/>
        <v>159056.38</v>
      </c>
      <c r="G393" s="179">
        <f t="shared" si="11"/>
        <v>0.16731819680970805</v>
      </c>
    </row>
    <row r="394" spans="1:7" s="6" customFormat="1" x14ac:dyDescent="0.2">
      <c r="A394" s="33"/>
      <c r="B394" s="24">
        <v>452</v>
      </c>
      <c r="C394" s="69" t="s">
        <v>153</v>
      </c>
      <c r="D394" s="114">
        <v>136</v>
      </c>
      <c r="E394" s="126">
        <v>138</v>
      </c>
      <c r="F394" s="163">
        <f t="shared" si="12"/>
        <v>-2</v>
      </c>
      <c r="G394" s="179">
        <f t="shared" si="11"/>
        <v>1.0147058823529411</v>
      </c>
    </row>
    <row r="395" spans="1:7" s="6" customFormat="1" x14ac:dyDescent="0.2">
      <c r="A395" s="33"/>
      <c r="B395" s="7">
        <v>50</v>
      </c>
      <c r="C395" s="50" t="s">
        <v>23</v>
      </c>
      <c r="D395" s="114">
        <f>SUM(D396+D398)</f>
        <v>158908</v>
      </c>
      <c r="E395" s="139">
        <f>SUM(E396+E398)</f>
        <v>26420.49</v>
      </c>
      <c r="F395" s="163">
        <f t="shared" si="12"/>
        <v>132487.51</v>
      </c>
      <c r="G395" s="179">
        <f t="shared" si="11"/>
        <v>0.16626280615198732</v>
      </c>
    </row>
    <row r="396" spans="1:7" s="6" customFormat="1" x14ac:dyDescent="0.2">
      <c r="A396" s="33"/>
      <c r="B396" s="5">
        <v>500</v>
      </c>
      <c r="C396" s="49" t="s">
        <v>228</v>
      </c>
      <c r="D396" s="113">
        <f>SUM(D397)</f>
        <v>118588</v>
      </c>
      <c r="E396" s="149">
        <f>SUM(E397)</f>
        <v>19685.38</v>
      </c>
      <c r="F396" s="168">
        <f t="shared" si="12"/>
        <v>98902.62</v>
      </c>
      <c r="G396" s="165">
        <f t="shared" si="11"/>
        <v>0.16599807737713765</v>
      </c>
    </row>
    <row r="397" spans="1:7" s="6" customFormat="1" x14ac:dyDescent="0.2">
      <c r="A397" s="33"/>
      <c r="B397" s="5">
        <v>5002</v>
      </c>
      <c r="C397" s="49" t="s">
        <v>236</v>
      </c>
      <c r="D397" s="113">
        <v>118588</v>
      </c>
      <c r="E397" s="124">
        <v>19685.38</v>
      </c>
      <c r="F397" s="168">
        <f t="shared" si="12"/>
        <v>98902.62</v>
      </c>
      <c r="G397" s="165">
        <f t="shared" si="11"/>
        <v>0.16599807737713765</v>
      </c>
    </row>
    <row r="398" spans="1:7" s="6" customFormat="1" x14ac:dyDescent="0.2">
      <c r="A398" s="33"/>
      <c r="B398" s="5">
        <v>506</v>
      </c>
      <c r="C398" s="49" t="s">
        <v>229</v>
      </c>
      <c r="D398" s="113">
        <v>40320</v>
      </c>
      <c r="E398" s="124">
        <v>6735.11</v>
      </c>
      <c r="F398" s="168">
        <f t="shared" si="12"/>
        <v>33584.89</v>
      </c>
      <c r="G398" s="165">
        <f t="shared" ref="G398:G466" si="13">SUM(E398/D398)</f>
        <v>0.16704141865079364</v>
      </c>
    </row>
    <row r="399" spans="1:7" s="6" customFormat="1" x14ac:dyDescent="0.2">
      <c r="A399" s="33"/>
      <c r="B399" s="7">
        <v>55</v>
      </c>
      <c r="C399" s="50" t="s">
        <v>24</v>
      </c>
      <c r="D399" s="114">
        <f>SUM(D400:D408)</f>
        <v>24031</v>
      </c>
      <c r="E399" s="139">
        <f>SUM(E400:E408)</f>
        <v>5402.13</v>
      </c>
      <c r="F399" s="163">
        <f t="shared" si="12"/>
        <v>18628.87</v>
      </c>
      <c r="G399" s="179">
        <f t="shared" si="13"/>
        <v>0.22479838541883401</v>
      </c>
    </row>
    <row r="400" spans="1:7" s="6" customFormat="1" x14ac:dyDescent="0.2">
      <c r="A400" s="33"/>
      <c r="B400" s="5">
        <v>5500</v>
      </c>
      <c r="C400" s="49" t="s">
        <v>25</v>
      </c>
      <c r="D400" s="113">
        <v>575</v>
      </c>
      <c r="E400" s="124">
        <v>246.49</v>
      </c>
      <c r="F400" s="168">
        <f t="shared" si="12"/>
        <v>328.51</v>
      </c>
      <c r="G400" s="165">
        <f t="shared" si="13"/>
        <v>0.42867826086956523</v>
      </c>
    </row>
    <row r="401" spans="1:8" s="6" customFormat="1" x14ac:dyDescent="0.2">
      <c r="A401" s="33"/>
      <c r="B401" s="5">
        <v>5503</v>
      </c>
      <c r="C401" s="49" t="s">
        <v>26</v>
      </c>
      <c r="D401" s="113">
        <v>120</v>
      </c>
      <c r="E401" s="124">
        <v>0</v>
      </c>
      <c r="F401" s="168">
        <f t="shared" si="12"/>
        <v>120</v>
      </c>
      <c r="G401" s="165">
        <f t="shared" si="13"/>
        <v>0</v>
      </c>
    </row>
    <row r="402" spans="1:8" s="6" customFormat="1" x14ac:dyDescent="0.2">
      <c r="A402" s="33"/>
      <c r="B402" s="5">
        <v>5504</v>
      </c>
      <c r="C402" s="49" t="s">
        <v>27</v>
      </c>
      <c r="D402" s="113">
        <v>120</v>
      </c>
      <c r="E402" s="124">
        <v>0</v>
      </c>
      <c r="F402" s="168">
        <f t="shared" ref="F402:F470" si="14">SUM(D402-E402)</f>
        <v>120</v>
      </c>
      <c r="G402" s="165">
        <f t="shared" si="13"/>
        <v>0</v>
      </c>
    </row>
    <row r="403" spans="1:8" s="6" customFormat="1" x14ac:dyDescent="0.2">
      <c r="A403" s="33"/>
      <c r="B403" s="5">
        <v>5511</v>
      </c>
      <c r="C403" s="49" t="s">
        <v>230</v>
      </c>
      <c r="D403" s="113">
        <v>8445</v>
      </c>
      <c r="E403" s="124">
        <v>1888.54</v>
      </c>
      <c r="F403" s="168">
        <f t="shared" si="14"/>
        <v>6556.46</v>
      </c>
      <c r="G403" s="165">
        <f t="shared" si="13"/>
        <v>0.22362818235642393</v>
      </c>
    </row>
    <row r="404" spans="1:8" s="6" customFormat="1" x14ac:dyDescent="0.2">
      <c r="A404" s="33"/>
      <c r="B404" s="5">
        <v>5514</v>
      </c>
      <c r="C404" s="49" t="s">
        <v>231</v>
      </c>
      <c r="D404" s="113">
        <v>600</v>
      </c>
      <c r="E404" s="124">
        <v>32.65</v>
      </c>
      <c r="F404" s="168">
        <f t="shared" si="14"/>
        <v>567.35</v>
      </c>
      <c r="G404" s="165">
        <f t="shared" si="13"/>
        <v>5.4416666666666662E-2</v>
      </c>
    </row>
    <row r="405" spans="1:8" s="6" customFormat="1" x14ac:dyDescent="0.2">
      <c r="A405" s="33"/>
      <c r="B405" s="5">
        <v>5515</v>
      </c>
      <c r="C405" s="49" t="s">
        <v>29</v>
      </c>
      <c r="D405" s="113">
        <v>766</v>
      </c>
      <c r="E405" s="124">
        <v>205.65</v>
      </c>
      <c r="F405" s="168">
        <f t="shared" si="14"/>
        <v>560.35</v>
      </c>
      <c r="G405" s="165">
        <f t="shared" si="13"/>
        <v>0.26847258485639686</v>
      </c>
    </row>
    <row r="406" spans="1:8" s="6" customFormat="1" x14ac:dyDescent="0.2">
      <c r="A406" s="33"/>
      <c r="B406" s="5">
        <v>5522</v>
      </c>
      <c r="C406" s="49" t="s">
        <v>95</v>
      </c>
      <c r="D406" s="113">
        <v>120</v>
      </c>
      <c r="E406" s="124">
        <v>0</v>
      </c>
      <c r="F406" s="168">
        <f t="shared" si="14"/>
        <v>120</v>
      </c>
      <c r="G406" s="165">
        <f t="shared" si="13"/>
        <v>0</v>
      </c>
    </row>
    <row r="407" spans="1:8" x14ac:dyDescent="0.2">
      <c r="A407" s="35"/>
      <c r="B407" s="5">
        <v>5524</v>
      </c>
      <c r="C407" s="49" t="s">
        <v>31</v>
      </c>
      <c r="D407" s="113">
        <v>12920</v>
      </c>
      <c r="E407" s="124">
        <v>3028.8</v>
      </c>
      <c r="F407" s="168">
        <f t="shared" si="14"/>
        <v>9891.2000000000007</v>
      </c>
      <c r="G407" s="165">
        <f t="shared" si="13"/>
        <v>0.23442724458204336</v>
      </c>
    </row>
    <row r="408" spans="1:8" x14ac:dyDescent="0.2">
      <c r="A408" s="35"/>
      <c r="B408" s="5">
        <v>5539</v>
      </c>
      <c r="C408" s="49" t="s">
        <v>257</v>
      </c>
      <c r="D408" s="113">
        <v>365</v>
      </c>
      <c r="E408" s="124">
        <v>0</v>
      </c>
      <c r="F408" s="168">
        <f t="shared" si="14"/>
        <v>365</v>
      </c>
      <c r="G408" s="165">
        <f t="shared" si="13"/>
        <v>0</v>
      </c>
    </row>
    <row r="409" spans="1:8" x14ac:dyDescent="0.2">
      <c r="A409" s="35"/>
      <c r="B409" s="7">
        <v>15</v>
      </c>
      <c r="C409" s="50" t="s">
        <v>283</v>
      </c>
      <c r="D409" s="114">
        <f>SUM(D410)</f>
        <v>7942</v>
      </c>
      <c r="E409" s="139">
        <f>SUM(E410)</f>
        <v>0</v>
      </c>
      <c r="F409" s="163">
        <f t="shared" si="14"/>
        <v>7942</v>
      </c>
      <c r="G409" s="179">
        <f t="shared" si="13"/>
        <v>0</v>
      </c>
    </row>
    <row r="410" spans="1:8" x14ac:dyDescent="0.2">
      <c r="A410" s="35"/>
      <c r="B410" s="5">
        <v>1551</v>
      </c>
      <c r="C410" s="49" t="s">
        <v>255</v>
      </c>
      <c r="D410" s="113">
        <f>SUM(D411)</f>
        <v>7942</v>
      </c>
      <c r="E410" s="149">
        <f>SUM(E411)</f>
        <v>0</v>
      </c>
      <c r="F410" s="168">
        <f t="shared" si="14"/>
        <v>7942</v>
      </c>
      <c r="G410" s="165">
        <f t="shared" si="13"/>
        <v>0</v>
      </c>
    </row>
    <row r="411" spans="1:8" ht="25.5" x14ac:dyDescent="0.2">
      <c r="A411" s="35"/>
      <c r="B411" s="5"/>
      <c r="C411" s="65" t="s">
        <v>335</v>
      </c>
      <c r="D411" s="113">
        <v>7942</v>
      </c>
      <c r="E411" s="124">
        <v>0</v>
      </c>
      <c r="F411" s="168">
        <f t="shared" si="14"/>
        <v>7942</v>
      </c>
      <c r="G411" s="165">
        <f t="shared" si="13"/>
        <v>0</v>
      </c>
    </row>
    <row r="412" spans="1:8" x14ac:dyDescent="0.2">
      <c r="A412" s="33" t="s">
        <v>11</v>
      </c>
      <c r="B412" s="7" t="s">
        <v>442</v>
      </c>
      <c r="C412" s="150"/>
      <c r="D412" s="114">
        <f>SUM(D413+D434+D438)</f>
        <v>442101</v>
      </c>
      <c r="E412" s="139">
        <f>SUM(E413+E434+E438)</f>
        <v>9638.74</v>
      </c>
      <c r="F412" s="163">
        <f t="shared" si="14"/>
        <v>432462.26</v>
      </c>
      <c r="G412" s="179">
        <f>SUM(E412/D412)</f>
        <v>2.1802122139511108E-2</v>
      </c>
    </row>
    <row r="413" spans="1:8" s="6" customFormat="1" x14ac:dyDescent="0.2">
      <c r="A413" s="33" t="s">
        <v>11</v>
      </c>
      <c r="B413" s="9" t="s">
        <v>0</v>
      </c>
      <c r="C413" s="74"/>
      <c r="D413" s="114">
        <f>SUM(D414+D415+D420+D430)</f>
        <v>440661</v>
      </c>
      <c r="E413" s="139">
        <f>SUM(E414+E415+E420+E430)</f>
        <v>5707.93</v>
      </c>
      <c r="F413" s="163">
        <f t="shared" si="14"/>
        <v>434953.07</v>
      </c>
      <c r="G413" s="179">
        <f>SUM(E413/D413)</f>
        <v>1.2953109079314939E-2</v>
      </c>
      <c r="H413" s="152"/>
    </row>
    <row r="414" spans="1:8" s="6" customFormat="1" x14ac:dyDescent="0.2">
      <c r="A414" s="33"/>
      <c r="B414" s="24">
        <v>452</v>
      </c>
      <c r="C414" s="69" t="s">
        <v>153</v>
      </c>
      <c r="D414" s="114">
        <v>150</v>
      </c>
      <c r="E414" s="126">
        <v>0</v>
      </c>
      <c r="F414" s="163">
        <f t="shared" si="14"/>
        <v>150</v>
      </c>
      <c r="G414" s="179">
        <f t="shared" si="13"/>
        <v>0</v>
      </c>
    </row>
    <row r="415" spans="1:8" s="6" customFormat="1" x14ac:dyDescent="0.2">
      <c r="A415" s="33"/>
      <c r="B415" s="7">
        <v>50</v>
      </c>
      <c r="C415" s="50" t="s">
        <v>23</v>
      </c>
      <c r="D415" s="114">
        <f>SUM(D416+D418+D419)</f>
        <v>31259</v>
      </c>
      <c r="E415" s="139">
        <f>SUM(E416+E418+E419)</f>
        <v>4892.13</v>
      </c>
      <c r="F415" s="163">
        <f t="shared" si="14"/>
        <v>26366.87</v>
      </c>
      <c r="G415" s="179">
        <f>SUM(E415/D415)</f>
        <v>0.15650308711091207</v>
      </c>
    </row>
    <row r="416" spans="1:8" s="6" customFormat="1" x14ac:dyDescent="0.2">
      <c r="A416" s="33"/>
      <c r="B416" s="5">
        <v>500</v>
      </c>
      <c r="C416" s="49" t="s">
        <v>228</v>
      </c>
      <c r="D416" s="113">
        <f>SUM(D417)</f>
        <v>22140</v>
      </c>
      <c r="E416" s="149">
        <f>SUM(E417)</f>
        <v>3487.6</v>
      </c>
      <c r="F416" s="168">
        <f t="shared" si="14"/>
        <v>18652.400000000001</v>
      </c>
      <c r="G416" s="165">
        <f t="shared" si="13"/>
        <v>0.15752484191508581</v>
      </c>
    </row>
    <row r="417" spans="1:7" s="6" customFormat="1" x14ac:dyDescent="0.2">
      <c r="A417" s="33"/>
      <c r="B417" s="5">
        <v>5002</v>
      </c>
      <c r="C417" s="49" t="s">
        <v>236</v>
      </c>
      <c r="D417" s="113">
        <v>22140</v>
      </c>
      <c r="E417" s="124">
        <v>3487.6</v>
      </c>
      <c r="F417" s="168">
        <f t="shared" si="14"/>
        <v>18652.400000000001</v>
      </c>
      <c r="G417" s="165">
        <f t="shared" si="13"/>
        <v>0.15752484191508581</v>
      </c>
    </row>
    <row r="418" spans="1:7" s="6" customFormat="1" x14ac:dyDescent="0.2">
      <c r="A418" s="33"/>
      <c r="B418" s="5">
        <v>505</v>
      </c>
      <c r="C418" s="49" t="s">
        <v>94</v>
      </c>
      <c r="D418" s="113">
        <v>945</v>
      </c>
      <c r="E418" s="124">
        <v>162.27000000000001</v>
      </c>
      <c r="F418" s="168">
        <f t="shared" si="14"/>
        <v>782.73</v>
      </c>
      <c r="G418" s="165">
        <f t="shared" si="13"/>
        <v>0.17171428571428574</v>
      </c>
    </row>
    <row r="419" spans="1:7" s="6" customFormat="1" x14ac:dyDescent="0.2">
      <c r="A419" s="33"/>
      <c r="B419" s="5">
        <v>506</v>
      </c>
      <c r="C419" s="49" t="s">
        <v>229</v>
      </c>
      <c r="D419" s="113">
        <v>8174</v>
      </c>
      <c r="E419" s="124">
        <v>1242.26</v>
      </c>
      <c r="F419" s="168">
        <f t="shared" si="14"/>
        <v>6931.74</v>
      </c>
      <c r="G419" s="165">
        <f t="shared" si="13"/>
        <v>0.15197700024467825</v>
      </c>
    </row>
    <row r="420" spans="1:7" s="6" customFormat="1" x14ac:dyDescent="0.2">
      <c r="A420" s="33"/>
      <c r="B420" s="7">
        <v>55</v>
      </c>
      <c r="C420" s="50" t="s">
        <v>24</v>
      </c>
      <c r="D420" s="114">
        <f>SUM(D421:D429)</f>
        <v>5252</v>
      </c>
      <c r="E420" s="139">
        <f>SUM(E421:E429)</f>
        <v>815.80000000000007</v>
      </c>
      <c r="F420" s="163">
        <f t="shared" si="14"/>
        <v>4436.2</v>
      </c>
      <c r="G420" s="179">
        <f t="shared" si="13"/>
        <v>0.15533130236100534</v>
      </c>
    </row>
    <row r="421" spans="1:7" s="6" customFormat="1" x14ac:dyDescent="0.2">
      <c r="A421" s="33"/>
      <c r="B421" s="5">
        <v>5500</v>
      </c>
      <c r="C421" s="49" t="s">
        <v>25</v>
      </c>
      <c r="D421" s="113">
        <v>260</v>
      </c>
      <c r="E421" s="124">
        <v>11.16</v>
      </c>
      <c r="F421" s="168">
        <f t="shared" si="14"/>
        <v>248.84</v>
      </c>
      <c r="G421" s="165">
        <f t="shared" si="13"/>
        <v>4.2923076923076925E-2</v>
      </c>
    </row>
    <row r="422" spans="1:7" s="6" customFormat="1" x14ac:dyDescent="0.2">
      <c r="A422" s="33"/>
      <c r="B422" s="5">
        <v>5503</v>
      </c>
      <c r="C422" s="49" t="s">
        <v>26</v>
      </c>
      <c r="D422" s="113">
        <v>50</v>
      </c>
      <c r="E422" s="124">
        <v>16</v>
      </c>
      <c r="F422" s="168">
        <f t="shared" si="14"/>
        <v>34</v>
      </c>
      <c r="G422" s="165">
        <f t="shared" si="13"/>
        <v>0.32</v>
      </c>
    </row>
    <row r="423" spans="1:7" s="6" customFormat="1" x14ac:dyDescent="0.2">
      <c r="A423" s="33"/>
      <c r="B423" s="5">
        <v>5504</v>
      </c>
      <c r="C423" s="49" t="s">
        <v>27</v>
      </c>
      <c r="D423" s="113">
        <v>70</v>
      </c>
      <c r="E423" s="124">
        <v>18.78</v>
      </c>
      <c r="F423" s="168">
        <f t="shared" si="14"/>
        <v>51.22</v>
      </c>
      <c r="G423" s="165">
        <f t="shared" si="13"/>
        <v>0.26828571428571429</v>
      </c>
    </row>
    <row r="424" spans="1:7" s="6" customFormat="1" x14ac:dyDescent="0.2">
      <c r="A424" s="33"/>
      <c r="B424" s="5">
        <v>5511</v>
      </c>
      <c r="C424" s="49" t="s">
        <v>230</v>
      </c>
      <c r="D424" s="113">
        <v>2750</v>
      </c>
      <c r="E424" s="124">
        <v>457.68</v>
      </c>
      <c r="F424" s="168">
        <f t="shared" si="14"/>
        <v>2292.3200000000002</v>
      </c>
      <c r="G424" s="165">
        <f t="shared" si="13"/>
        <v>0.16642909090909092</v>
      </c>
    </row>
    <row r="425" spans="1:7" s="6" customFormat="1" x14ac:dyDescent="0.2">
      <c r="A425" s="33"/>
      <c r="B425" s="5">
        <v>5513</v>
      </c>
      <c r="C425" s="49" t="s">
        <v>28</v>
      </c>
      <c r="D425" s="113">
        <v>300</v>
      </c>
      <c r="E425" s="124">
        <v>39.619999999999997</v>
      </c>
      <c r="F425" s="168">
        <f t="shared" si="14"/>
        <v>260.38</v>
      </c>
      <c r="G425" s="165">
        <f t="shared" si="13"/>
        <v>0.13206666666666667</v>
      </c>
    </row>
    <row r="426" spans="1:7" s="6" customFormat="1" x14ac:dyDescent="0.2">
      <c r="A426" s="33"/>
      <c r="B426" s="5">
        <v>5514</v>
      </c>
      <c r="C426" s="49" t="s">
        <v>231</v>
      </c>
      <c r="D426" s="113">
        <v>1012</v>
      </c>
      <c r="E426" s="124">
        <v>84</v>
      </c>
      <c r="F426" s="168">
        <f t="shared" si="14"/>
        <v>928</v>
      </c>
      <c r="G426" s="165">
        <f t="shared" si="13"/>
        <v>8.3003952569169967E-2</v>
      </c>
    </row>
    <row r="427" spans="1:7" s="6" customFormat="1" x14ac:dyDescent="0.2">
      <c r="A427" s="33"/>
      <c r="B427" s="5">
        <v>5522</v>
      </c>
      <c r="C427" s="49" t="s">
        <v>95</v>
      </c>
      <c r="D427" s="113">
        <v>10</v>
      </c>
      <c r="E427" s="124">
        <v>0</v>
      </c>
      <c r="F427" s="168">
        <f t="shared" si="14"/>
        <v>10</v>
      </c>
      <c r="G427" s="165">
        <f t="shared" si="13"/>
        <v>0</v>
      </c>
    </row>
    <row r="428" spans="1:7" s="6" customFormat="1" x14ac:dyDescent="0.2">
      <c r="A428" s="33"/>
      <c r="B428" s="5">
        <v>5525</v>
      </c>
      <c r="C428" s="49" t="s">
        <v>46</v>
      </c>
      <c r="D428" s="113">
        <v>600</v>
      </c>
      <c r="E428" s="124">
        <v>167.36</v>
      </c>
      <c r="F428" s="168">
        <f t="shared" si="14"/>
        <v>432.64</v>
      </c>
      <c r="G428" s="165">
        <f t="shared" si="13"/>
        <v>0.27893333333333337</v>
      </c>
    </row>
    <row r="429" spans="1:7" s="6" customFormat="1" x14ac:dyDescent="0.2">
      <c r="A429" s="33"/>
      <c r="B429" s="5">
        <v>5540</v>
      </c>
      <c r="C429" s="49" t="s">
        <v>252</v>
      </c>
      <c r="D429" s="113">
        <v>200</v>
      </c>
      <c r="E429" s="124">
        <v>21.2</v>
      </c>
      <c r="F429" s="168">
        <f t="shared" si="14"/>
        <v>178.8</v>
      </c>
      <c r="G429" s="165">
        <f t="shared" si="13"/>
        <v>0.106</v>
      </c>
    </row>
    <row r="430" spans="1:7" s="6" customFormat="1" x14ac:dyDescent="0.2">
      <c r="A430" s="33"/>
      <c r="B430" s="7">
        <v>15</v>
      </c>
      <c r="C430" s="50" t="s">
        <v>283</v>
      </c>
      <c r="D430" s="114">
        <f>SUM(D431)</f>
        <v>404000</v>
      </c>
      <c r="E430" s="139">
        <f>SUM(E431)</f>
        <v>0</v>
      </c>
      <c r="F430" s="163">
        <f t="shared" si="14"/>
        <v>404000</v>
      </c>
      <c r="G430" s="179">
        <f t="shared" si="13"/>
        <v>0</v>
      </c>
    </row>
    <row r="431" spans="1:7" s="6" customFormat="1" x14ac:dyDescent="0.2">
      <c r="A431" s="33"/>
      <c r="B431" s="5">
        <v>1551</v>
      </c>
      <c r="C431" s="49" t="s">
        <v>255</v>
      </c>
      <c r="D431" s="113">
        <f>SUM(D432:D433)</f>
        <v>404000</v>
      </c>
      <c r="E431" s="149">
        <f>SUM(E432:E433)</f>
        <v>0</v>
      </c>
      <c r="F431" s="168">
        <f t="shared" si="14"/>
        <v>404000</v>
      </c>
      <c r="G431" s="165">
        <f t="shared" si="13"/>
        <v>0</v>
      </c>
    </row>
    <row r="432" spans="1:7" s="6" customFormat="1" ht="25.5" x14ac:dyDescent="0.2">
      <c r="A432" s="33"/>
      <c r="B432" s="5"/>
      <c r="C432" s="65" t="s">
        <v>336</v>
      </c>
      <c r="D432" s="113">
        <v>400000</v>
      </c>
      <c r="E432" s="124">
        <v>0</v>
      </c>
      <c r="F432" s="168">
        <f t="shared" si="14"/>
        <v>400000</v>
      </c>
      <c r="G432" s="165">
        <f t="shared" si="13"/>
        <v>0</v>
      </c>
    </row>
    <row r="433" spans="1:7" s="6" customFormat="1" ht="25.5" x14ac:dyDescent="0.2">
      <c r="A433" s="33"/>
      <c r="B433" s="5"/>
      <c r="C433" s="65" t="s">
        <v>337</v>
      </c>
      <c r="D433" s="113">
        <v>4000</v>
      </c>
      <c r="E433" s="124">
        <v>0</v>
      </c>
      <c r="F433" s="168">
        <f t="shared" si="14"/>
        <v>4000</v>
      </c>
      <c r="G433" s="165">
        <f t="shared" si="13"/>
        <v>0</v>
      </c>
    </row>
    <row r="434" spans="1:7" s="6" customFormat="1" x14ac:dyDescent="0.2">
      <c r="A434" s="33" t="s">
        <v>11</v>
      </c>
      <c r="B434" s="9" t="s">
        <v>406</v>
      </c>
      <c r="C434" s="74"/>
      <c r="D434" s="154">
        <f t="shared" ref="D434:E436" si="15">SUM(D435)</f>
        <v>0</v>
      </c>
      <c r="E434" s="126">
        <f t="shared" si="15"/>
        <v>3930.81</v>
      </c>
      <c r="F434" s="163">
        <f t="shared" si="14"/>
        <v>-3930.81</v>
      </c>
      <c r="G434" s="165"/>
    </row>
    <row r="435" spans="1:7" s="6" customFormat="1" x14ac:dyDescent="0.2">
      <c r="A435" s="33"/>
      <c r="B435" s="7">
        <v>55</v>
      </c>
      <c r="C435" s="50" t="s">
        <v>24</v>
      </c>
      <c r="D435" s="154">
        <f t="shared" si="15"/>
        <v>0</v>
      </c>
      <c r="E435" s="126">
        <f t="shared" si="15"/>
        <v>3930.81</v>
      </c>
      <c r="F435" s="163">
        <f t="shared" si="14"/>
        <v>-3930.81</v>
      </c>
      <c r="G435" s="165"/>
    </row>
    <row r="436" spans="1:7" s="6" customFormat="1" x14ac:dyDescent="0.2">
      <c r="A436" s="33"/>
      <c r="B436" s="5">
        <v>5525</v>
      </c>
      <c r="C436" s="49" t="s">
        <v>46</v>
      </c>
      <c r="D436" s="153">
        <f t="shared" si="15"/>
        <v>0</v>
      </c>
      <c r="E436" s="124">
        <f t="shared" si="15"/>
        <v>3930.81</v>
      </c>
      <c r="F436" s="168">
        <f t="shared" si="14"/>
        <v>-3930.81</v>
      </c>
      <c r="G436" s="165"/>
    </row>
    <row r="437" spans="1:7" s="6" customFormat="1" ht="38.25" x14ac:dyDescent="0.2">
      <c r="A437" s="33"/>
      <c r="B437" s="160" t="s">
        <v>457</v>
      </c>
      <c r="C437" s="54" t="s">
        <v>408</v>
      </c>
      <c r="D437" s="113">
        <v>0</v>
      </c>
      <c r="E437" s="124">
        <v>3930.81</v>
      </c>
      <c r="F437" s="168">
        <f t="shared" si="14"/>
        <v>-3930.81</v>
      </c>
      <c r="G437" s="165"/>
    </row>
    <row r="438" spans="1:7" x14ac:dyDescent="0.2">
      <c r="A438" s="33" t="s">
        <v>11</v>
      </c>
      <c r="B438" s="9" t="s">
        <v>199</v>
      </c>
      <c r="C438" s="74"/>
      <c r="D438" s="114">
        <f>SUM(D439)</f>
        <v>1440</v>
      </c>
      <c r="E438" s="139">
        <f>SUM(E439)</f>
        <v>0</v>
      </c>
      <c r="F438" s="163">
        <f t="shared" si="14"/>
        <v>1440</v>
      </c>
      <c r="G438" s="179">
        <f t="shared" si="13"/>
        <v>0</v>
      </c>
    </row>
    <row r="439" spans="1:7" s="6" customFormat="1" x14ac:dyDescent="0.2">
      <c r="A439" s="33"/>
      <c r="B439" s="7">
        <v>55</v>
      </c>
      <c r="C439" s="50" t="s">
        <v>24</v>
      </c>
      <c r="D439" s="114">
        <f>SUM(D440:D440)</f>
        <v>1440</v>
      </c>
      <c r="E439" s="139">
        <f>SUM(E440:E440)</f>
        <v>0</v>
      </c>
      <c r="F439" s="163">
        <f t="shared" si="14"/>
        <v>1440</v>
      </c>
      <c r="G439" s="179">
        <f t="shared" si="13"/>
        <v>0</v>
      </c>
    </row>
    <row r="440" spans="1:7" s="6" customFormat="1" x14ac:dyDescent="0.2">
      <c r="A440" s="33"/>
      <c r="B440" s="5">
        <v>5525</v>
      </c>
      <c r="C440" s="49" t="s">
        <v>46</v>
      </c>
      <c r="D440" s="113">
        <v>1440</v>
      </c>
      <c r="E440" s="124">
        <v>0</v>
      </c>
      <c r="F440" s="168">
        <f t="shared" si="14"/>
        <v>1440</v>
      </c>
      <c r="G440" s="165">
        <f t="shared" si="13"/>
        <v>0</v>
      </c>
    </row>
    <row r="441" spans="1:7" s="6" customFormat="1" x14ac:dyDescent="0.2">
      <c r="A441" s="33" t="s">
        <v>72</v>
      </c>
      <c r="B441" s="7" t="s">
        <v>465</v>
      </c>
      <c r="C441" s="49"/>
      <c r="D441" s="114">
        <f>SUM(D442+D449)</f>
        <v>10971</v>
      </c>
      <c r="E441" s="187">
        <f>SUM(E442+E449)</f>
        <v>1373.6399999999999</v>
      </c>
      <c r="F441" s="163">
        <f t="shared" si="14"/>
        <v>9597.36</v>
      </c>
      <c r="G441" s="179">
        <f t="shared" si="13"/>
        <v>0.12520645337708503</v>
      </c>
    </row>
    <row r="442" spans="1:7" s="8" customFormat="1" x14ac:dyDescent="0.2">
      <c r="A442" s="33" t="s">
        <v>72</v>
      </c>
      <c r="B442" s="7" t="s">
        <v>200</v>
      </c>
      <c r="C442" s="72"/>
      <c r="D442" s="114">
        <f>SUM(D443+D447)</f>
        <v>9171</v>
      </c>
      <c r="E442" s="139">
        <f>SUM(E443+E447)</f>
        <v>1373.6399999999999</v>
      </c>
      <c r="F442" s="163">
        <f t="shared" si="14"/>
        <v>7797.3600000000006</v>
      </c>
      <c r="G442" s="179">
        <f t="shared" si="13"/>
        <v>0.14978083087994765</v>
      </c>
    </row>
    <row r="443" spans="1:7" s="6" customFormat="1" x14ac:dyDescent="0.2">
      <c r="A443" s="33"/>
      <c r="B443" s="7">
        <v>50</v>
      </c>
      <c r="C443" s="50" t="s">
        <v>23</v>
      </c>
      <c r="D443" s="114">
        <f>SUM(D444+D446)</f>
        <v>3956</v>
      </c>
      <c r="E443" s="139">
        <f>SUM(E444+E446)</f>
        <v>643.54999999999995</v>
      </c>
      <c r="F443" s="163">
        <f t="shared" si="14"/>
        <v>3312.45</v>
      </c>
      <c r="G443" s="179">
        <f t="shared" si="13"/>
        <v>0.16267694641051567</v>
      </c>
    </row>
    <row r="444" spans="1:7" s="6" customFormat="1" x14ac:dyDescent="0.2">
      <c r="A444" s="33"/>
      <c r="B444" s="5">
        <v>500</v>
      </c>
      <c r="C444" s="49" t="s">
        <v>228</v>
      </c>
      <c r="D444" s="113">
        <f>SUM(D445)</f>
        <v>2952</v>
      </c>
      <c r="E444" s="149">
        <f>SUM(E445)</f>
        <v>461.75</v>
      </c>
      <c r="F444" s="168">
        <f t="shared" si="14"/>
        <v>2490.25</v>
      </c>
      <c r="G444" s="165">
        <f t="shared" si="13"/>
        <v>0.15641937669376693</v>
      </c>
    </row>
    <row r="445" spans="1:7" s="6" customFormat="1" x14ac:dyDescent="0.2">
      <c r="A445" s="33"/>
      <c r="B445" s="5">
        <v>5002</v>
      </c>
      <c r="C445" s="49" t="s">
        <v>236</v>
      </c>
      <c r="D445" s="113">
        <v>2952</v>
      </c>
      <c r="E445" s="124">
        <v>461.75</v>
      </c>
      <c r="F445" s="168">
        <f t="shared" si="14"/>
        <v>2490.25</v>
      </c>
      <c r="G445" s="165">
        <f t="shared" si="13"/>
        <v>0.15641937669376693</v>
      </c>
    </row>
    <row r="446" spans="1:7" s="6" customFormat="1" x14ac:dyDescent="0.2">
      <c r="A446" s="33"/>
      <c r="B446" s="5">
        <v>506</v>
      </c>
      <c r="C446" s="49" t="s">
        <v>229</v>
      </c>
      <c r="D446" s="113">
        <v>1004</v>
      </c>
      <c r="E446" s="124">
        <v>181.8</v>
      </c>
      <c r="F446" s="168">
        <f t="shared" si="14"/>
        <v>822.2</v>
      </c>
      <c r="G446" s="165">
        <f t="shared" si="13"/>
        <v>0.18107569721115538</v>
      </c>
    </row>
    <row r="447" spans="1:7" s="6" customFormat="1" x14ac:dyDescent="0.2">
      <c r="A447" s="33"/>
      <c r="B447" s="7">
        <v>55</v>
      </c>
      <c r="C447" s="50" t="s">
        <v>24</v>
      </c>
      <c r="D447" s="114">
        <f>SUM(D448)</f>
        <v>5215</v>
      </c>
      <c r="E447" s="139">
        <f>SUM(E448)</f>
        <v>730.09</v>
      </c>
      <c r="F447" s="163">
        <f t="shared" si="14"/>
        <v>4484.91</v>
      </c>
      <c r="G447" s="179">
        <f t="shared" si="13"/>
        <v>0.1399980824544583</v>
      </c>
    </row>
    <row r="448" spans="1:7" s="6" customFormat="1" x14ac:dyDescent="0.2">
      <c r="A448" s="33"/>
      <c r="B448" s="5">
        <v>5511</v>
      </c>
      <c r="C448" s="49" t="s">
        <v>230</v>
      </c>
      <c r="D448" s="113">
        <v>5215</v>
      </c>
      <c r="E448" s="124">
        <v>730.09</v>
      </c>
      <c r="F448" s="168">
        <f t="shared" si="14"/>
        <v>4484.91</v>
      </c>
      <c r="G448" s="165">
        <f t="shared" si="13"/>
        <v>0.1399980824544583</v>
      </c>
    </row>
    <row r="449" spans="1:7" s="6" customFormat="1" x14ac:dyDescent="0.2">
      <c r="A449" s="33" t="s">
        <v>72</v>
      </c>
      <c r="B449" s="7" t="s">
        <v>463</v>
      </c>
      <c r="C449" s="72"/>
      <c r="D449" s="114">
        <f t="shared" ref="D449:E451" si="16">SUM(D450)</f>
        <v>1800</v>
      </c>
      <c r="E449" s="187">
        <f t="shared" si="16"/>
        <v>0</v>
      </c>
      <c r="F449" s="163">
        <f t="shared" si="14"/>
        <v>1800</v>
      </c>
      <c r="G449" s="179">
        <f t="shared" si="13"/>
        <v>0</v>
      </c>
    </row>
    <row r="450" spans="1:7" s="6" customFormat="1" x14ac:dyDescent="0.2">
      <c r="A450" s="33"/>
      <c r="B450" s="7">
        <v>15</v>
      </c>
      <c r="C450" s="50" t="s">
        <v>283</v>
      </c>
      <c r="D450" s="114">
        <f t="shared" si="16"/>
        <v>1800</v>
      </c>
      <c r="E450" s="187">
        <f t="shared" si="16"/>
        <v>0</v>
      </c>
      <c r="F450" s="163">
        <f t="shared" si="14"/>
        <v>1800</v>
      </c>
      <c r="G450" s="179">
        <f t="shared" si="13"/>
        <v>0</v>
      </c>
    </row>
    <row r="451" spans="1:7" s="6" customFormat="1" x14ac:dyDescent="0.2">
      <c r="A451" s="33"/>
      <c r="B451" s="5">
        <v>1551</v>
      </c>
      <c r="C451" s="49" t="s">
        <v>255</v>
      </c>
      <c r="D451" s="113">
        <f t="shared" si="16"/>
        <v>1800</v>
      </c>
      <c r="E451" s="186">
        <f t="shared" si="16"/>
        <v>0</v>
      </c>
      <c r="F451" s="168">
        <f t="shared" si="14"/>
        <v>1800</v>
      </c>
      <c r="G451" s="165">
        <f t="shared" si="13"/>
        <v>0</v>
      </c>
    </row>
    <row r="452" spans="1:7" s="6" customFormat="1" ht="25.5" x14ac:dyDescent="0.2">
      <c r="A452" s="33"/>
      <c r="B452" s="5"/>
      <c r="C452" s="65" t="s">
        <v>464</v>
      </c>
      <c r="D452" s="113">
        <v>1800</v>
      </c>
      <c r="E452" s="124">
        <v>0</v>
      </c>
      <c r="F452" s="168">
        <f t="shared" si="14"/>
        <v>1800</v>
      </c>
      <c r="G452" s="165">
        <f t="shared" si="13"/>
        <v>0</v>
      </c>
    </row>
    <row r="453" spans="1:7" s="6" customFormat="1" x14ac:dyDescent="0.2">
      <c r="A453" s="33" t="s">
        <v>124</v>
      </c>
      <c r="B453" s="7" t="s">
        <v>201</v>
      </c>
      <c r="C453" s="72"/>
      <c r="D453" s="114">
        <f>SUM(D454)</f>
        <v>96897</v>
      </c>
      <c r="E453" s="139">
        <f>SUM(E454)</f>
        <v>17414.900000000001</v>
      </c>
      <c r="F453" s="163">
        <f t="shared" si="14"/>
        <v>79482.100000000006</v>
      </c>
      <c r="G453" s="179">
        <f t="shared" si="13"/>
        <v>0.17972589450653789</v>
      </c>
    </row>
    <row r="454" spans="1:7" s="6" customFormat="1" x14ac:dyDescent="0.2">
      <c r="A454" s="33"/>
      <c r="B454" s="21">
        <v>4500</v>
      </c>
      <c r="C454" s="52" t="s">
        <v>152</v>
      </c>
      <c r="D454" s="114">
        <v>96897</v>
      </c>
      <c r="E454" s="139">
        <f>SUM(E455:E492)</f>
        <v>17414.900000000001</v>
      </c>
      <c r="F454" s="163">
        <f t="shared" si="14"/>
        <v>79482.100000000006</v>
      </c>
      <c r="G454" s="179">
        <f t="shared" si="13"/>
        <v>0.17972589450653789</v>
      </c>
    </row>
    <row r="455" spans="1:7" s="6" customFormat="1" ht="25.5" x14ac:dyDescent="0.2">
      <c r="A455" s="33"/>
      <c r="B455" s="21"/>
      <c r="C455" s="53" t="s">
        <v>362</v>
      </c>
      <c r="D455" s="113">
        <v>325</v>
      </c>
      <c r="E455" s="149">
        <v>0</v>
      </c>
      <c r="F455" s="168">
        <f t="shared" si="14"/>
        <v>325</v>
      </c>
      <c r="G455" s="165">
        <f t="shared" si="13"/>
        <v>0</v>
      </c>
    </row>
    <row r="456" spans="1:7" s="6" customFormat="1" x14ac:dyDescent="0.2">
      <c r="A456" s="33"/>
      <c r="B456" s="21"/>
      <c r="C456" s="53" t="s">
        <v>363</v>
      </c>
      <c r="D456" s="113">
        <v>646</v>
      </c>
      <c r="E456" s="127">
        <v>0</v>
      </c>
      <c r="F456" s="168">
        <f t="shared" si="14"/>
        <v>646</v>
      </c>
      <c r="G456" s="165">
        <f t="shared" si="13"/>
        <v>0</v>
      </c>
    </row>
    <row r="457" spans="1:7" s="6" customFormat="1" x14ac:dyDescent="0.2">
      <c r="A457" s="33"/>
      <c r="B457" s="21"/>
      <c r="C457" s="53" t="s">
        <v>364</v>
      </c>
      <c r="D457" s="113">
        <v>300</v>
      </c>
      <c r="E457" s="127">
        <v>300</v>
      </c>
      <c r="F457" s="168">
        <f t="shared" si="14"/>
        <v>0</v>
      </c>
      <c r="G457" s="165">
        <f t="shared" si="13"/>
        <v>1</v>
      </c>
    </row>
    <row r="458" spans="1:7" s="6" customFormat="1" x14ac:dyDescent="0.2">
      <c r="A458" s="33"/>
      <c r="B458" s="21"/>
      <c r="C458" s="53" t="s">
        <v>365</v>
      </c>
      <c r="D458" s="113">
        <v>300</v>
      </c>
      <c r="E458" s="127">
        <v>0</v>
      </c>
      <c r="F458" s="168">
        <f t="shared" si="14"/>
        <v>300</v>
      </c>
      <c r="G458" s="165">
        <f t="shared" si="13"/>
        <v>0</v>
      </c>
    </row>
    <row r="459" spans="1:7" s="6" customFormat="1" x14ac:dyDescent="0.2">
      <c r="A459" s="33"/>
      <c r="B459" s="21"/>
      <c r="C459" s="53" t="s">
        <v>366</v>
      </c>
      <c r="D459" s="113">
        <v>500</v>
      </c>
      <c r="E459" s="127">
        <v>0</v>
      </c>
      <c r="F459" s="168">
        <f t="shared" si="14"/>
        <v>500</v>
      </c>
      <c r="G459" s="165">
        <f t="shared" si="13"/>
        <v>0</v>
      </c>
    </row>
    <row r="460" spans="1:7" s="6" customFormat="1" x14ac:dyDescent="0.2">
      <c r="A460" s="33"/>
      <c r="B460" s="21"/>
      <c r="C460" s="53" t="s">
        <v>367</v>
      </c>
      <c r="D460" s="113">
        <v>692</v>
      </c>
      <c r="E460" s="127">
        <v>346</v>
      </c>
      <c r="F460" s="168">
        <f t="shared" si="14"/>
        <v>346</v>
      </c>
      <c r="G460" s="165">
        <f t="shared" si="13"/>
        <v>0.5</v>
      </c>
    </row>
    <row r="461" spans="1:7" s="6" customFormat="1" x14ac:dyDescent="0.2">
      <c r="A461" s="33"/>
      <c r="B461" s="21"/>
      <c r="C461" s="53" t="s">
        <v>368</v>
      </c>
      <c r="D461" s="113">
        <v>300</v>
      </c>
      <c r="E461" s="127">
        <v>150</v>
      </c>
      <c r="F461" s="168">
        <f t="shared" si="14"/>
        <v>150</v>
      </c>
      <c r="G461" s="165">
        <f t="shared" si="13"/>
        <v>0.5</v>
      </c>
    </row>
    <row r="462" spans="1:7" s="6" customFormat="1" x14ac:dyDescent="0.2">
      <c r="A462" s="33"/>
      <c r="B462" s="21"/>
      <c r="C462" s="53" t="s">
        <v>369</v>
      </c>
      <c r="D462" s="113">
        <v>100</v>
      </c>
      <c r="E462" s="127">
        <v>0</v>
      </c>
      <c r="F462" s="168">
        <f t="shared" si="14"/>
        <v>100</v>
      </c>
      <c r="G462" s="165">
        <f t="shared" si="13"/>
        <v>0</v>
      </c>
    </row>
    <row r="463" spans="1:7" s="6" customFormat="1" x14ac:dyDescent="0.2">
      <c r="A463" s="33"/>
      <c r="B463" s="21"/>
      <c r="C463" s="53" t="s">
        <v>370</v>
      </c>
      <c r="D463" s="113">
        <v>200</v>
      </c>
      <c r="E463" s="127">
        <v>0</v>
      </c>
      <c r="F463" s="168">
        <f t="shared" si="14"/>
        <v>200</v>
      </c>
      <c r="G463" s="165">
        <f t="shared" si="13"/>
        <v>0</v>
      </c>
    </row>
    <row r="464" spans="1:7" s="6" customFormat="1" x14ac:dyDescent="0.2">
      <c r="A464" s="33"/>
      <c r="B464" s="21"/>
      <c r="C464" s="53" t="s">
        <v>371</v>
      </c>
      <c r="D464" s="113">
        <v>3240</v>
      </c>
      <c r="E464" s="127">
        <v>760</v>
      </c>
      <c r="F464" s="168">
        <f t="shared" si="14"/>
        <v>2480</v>
      </c>
      <c r="G464" s="165">
        <f t="shared" si="13"/>
        <v>0.23456790123456789</v>
      </c>
    </row>
    <row r="465" spans="1:7" s="6" customFormat="1" x14ac:dyDescent="0.2">
      <c r="A465" s="33"/>
      <c r="B465" s="21"/>
      <c r="C465" s="53" t="s">
        <v>372</v>
      </c>
      <c r="D465" s="113">
        <v>350</v>
      </c>
      <c r="E465" s="127">
        <v>350</v>
      </c>
      <c r="F465" s="168">
        <f t="shared" si="14"/>
        <v>0</v>
      </c>
      <c r="G465" s="165">
        <f t="shared" si="13"/>
        <v>1</v>
      </c>
    </row>
    <row r="466" spans="1:7" s="6" customFormat="1" x14ac:dyDescent="0.2">
      <c r="A466" s="33"/>
      <c r="B466" s="21"/>
      <c r="C466" s="53" t="s">
        <v>373</v>
      </c>
      <c r="D466" s="113">
        <v>172</v>
      </c>
      <c r="E466" s="127">
        <v>0</v>
      </c>
      <c r="F466" s="168">
        <f t="shared" si="14"/>
        <v>172</v>
      </c>
      <c r="G466" s="165">
        <f t="shared" si="13"/>
        <v>0</v>
      </c>
    </row>
    <row r="467" spans="1:7" s="6" customFormat="1" x14ac:dyDescent="0.2">
      <c r="A467" s="33"/>
      <c r="B467" s="21"/>
      <c r="C467" s="53" t="s">
        <v>374</v>
      </c>
      <c r="D467" s="113">
        <v>190</v>
      </c>
      <c r="E467" s="127">
        <v>0</v>
      </c>
      <c r="F467" s="168">
        <f t="shared" si="14"/>
        <v>190</v>
      </c>
      <c r="G467" s="165">
        <f t="shared" ref="G467:G529" si="17">SUM(E467/D467)</f>
        <v>0</v>
      </c>
    </row>
    <row r="468" spans="1:7" s="6" customFormat="1" x14ac:dyDescent="0.2">
      <c r="A468" s="33"/>
      <c r="B468" s="21"/>
      <c r="C468" s="53" t="s">
        <v>375</v>
      </c>
      <c r="D468" s="113">
        <v>24807</v>
      </c>
      <c r="E468" s="127">
        <v>951.4</v>
      </c>
      <c r="F468" s="168">
        <f t="shared" si="14"/>
        <v>23855.599999999999</v>
      </c>
      <c r="G468" s="165">
        <f t="shared" si="17"/>
        <v>3.8352078042488004E-2</v>
      </c>
    </row>
    <row r="469" spans="1:7" s="6" customFormat="1" x14ac:dyDescent="0.2">
      <c r="A469" s="33"/>
      <c r="B469" s="21"/>
      <c r="C469" s="53" t="s">
        <v>376</v>
      </c>
      <c r="D469" s="113">
        <v>200</v>
      </c>
      <c r="E469" s="127">
        <v>0</v>
      </c>
      <c r="F469" s="168">
        <f t="shared" si="14"/>
        <v>200</v>
      </c>
      <c r="G469" s="165">
        <f t="shared" si="17"/>
        <v>0</v>
      </c>
    </row>
    <row r="470" spans="1:7" s="6" customFormat="1" ht="25.5" x14ac:dyDescent="0.2">
      <c r="A470" s="33"/>
      <c r="B470" s="21"/>
      <c r="C470" s="53" t="s">
        <v>377</v>
      </c>
      <c r="D470" s="113">
        <v>120</v>
      </c>
      <c r="E470" s="127">
        <v>0</v>
      </c>
      <c r="F470" s="168">
        <f t="shared" si="14"/>
        <v>120</v>
      </c>
      <c r="G470" s="165">
        <f t="shared" si="17"/>
        <v>0</v>
      </c>
    </row>
    <row r="471" spans="1:7" s="6" customFormat="1" x14ac:dyDescent="0.2">
      <c r="A471" s="33"/>
      <c r="B471" s="21"/>
      <c r="C471" s="53" t="s">
        <v>378</v>
      </c>
      <c r="D471" s="113">
        <v>750</v>
      </c>
      <c r="E471" s="127">
        <v>0</v>
      </c>
      <c r="F471" s="168">
        <f t="shared" ref="F471:F535" si="18">SUM(D471-E471)</f>
        <v>750</v>
      </c>
      <c r="G471" s="165">
        <f t="shared" si="17"/>
        <v>0</v>
      </c>
    </row>
    <row r="472" spans="1:7" s="6" customFormat="1" x14ac:dyDescent="0.2">
      <c r="A472" s="33"/>
      <c r="B472" s="21"/>
      <c r="C472" s="53" t="s">
        <v>379</v>
      </c>
      <c r="D472" s="113">
        <v>300</v>
      </c>
      <c r="E472" s="127">
        <v>0</v>
      </c>
      <c r="F472" s="168">
        <f t="shared" si="18"/>
        <v>300</v>
      </c>
      <c r="G472" s="165">
        <f t="shared" si="17"/>
        <v>0</v>
      </c>
    </row>
    <row r="473" spans="1:7" s="6" customFormat="1" x14ac:dyDescent="0.2">
      <c r="A473" s="33"/>
      <c r="B473" s="21"/>
      <c r="C473" s="53" t="s">
        <v>380</v>
      </c>
      <c r="D473" s="113">
        <v>1100</v>
      </c>
      <c r="E473" s="127">
        <v>0</v>
      </c>
      <c r="F473" s="168">
        <f t="shared" si="18"/>
        <v>1100</v>
      </c>
      <c r="G473" s="165">
        <f t="shared" si="17"/>
        <v>0</v>
      </c>
    </row>
    <row r="474" spans="1:7" s="6" customFormat="1" x14ac:dyDescent="0.2">
      <c r="A474" s="33"/>
      <c r="B474" s="21"/>
      <c r="C474" s="53" t="s">
        <v>381</v>
      </c>
      <c r="D474" s="113">
        <v>229</v>
      </c>
      <c r="E474" s="127">
        <v>0</v>
      </c>
      <c r="F474" s="168">
        <f t="shared" si="18"/>
        <v>229</v>
      </c>
      <c r="G474" s="165">
        <f t="shared" si="17"/>
        <v>0</v>
      </c>
    </row>
    <row r="475" spans="1:7" s="6" customFormat="1" x14ac:dyDescent="0.2">
      <c r="A475" s="33"/>
      <c r="B475" s="21"/>
      <c r="C475" s="53" t="s">
        <v>382</v>
      </c>
      <c r="D475" s="113">
        <v>314</v>
      </c>
      <c r="E475" s="127">
        <v>0</v>
      </c>
      <c r="F475" s="168">
        <f t="shared" si="18"/>
        <v>314</v>
      </c>
      <c r="G475" s="165">
        <f t="shared" si="17"/>
        <v>0</v>
      </c>
    </row>
    <row r="476" spans="1:7" s="6" customFormat="1" x14ac:dyDescent="0.2">
      <c r="A476" s="33"/>
      <c r="B476" s="21"/>
      <c r="C476" s="53" t="s">
        <v>383</v>
      </c>
      <c r="D476" s="113">
        <v>1852</v>
      </c>
      <c r="E476" s="127">
        <v>1000</v>
      </c>
      <c r="F476" s="168">
        <f t="shared" si="18"/>
        <v>852</v>
      </c>
      <c r="G476" s="165">
        <f t="shared" si="17"/>
        <v>0.5399568034557235</v>
      </c>
    </row>
    <row r="477" spans="1:7" s="6" customFormat="1" x14ac:dyDescent="0.2">
      <c r="A477" s="33"/>
      <c r="B477" s="21"/>
      <c r="C477" s="53" t="s">
        <v>384</v>
      </c>
      <c r="D477" s="113">
        <v>150</v>
      </c>
      <c r="E477" s="127">
        <v>37.5</v>
      </c>
      <c r="F477" s="168">
        <f t="shared" si="18"/>
        <v>112.5</v>
      </c>
      <c r="G477" s="165">
        <f t="shared" si="17"/>
        <v>0.25</v>
      </c>
    </row>
    <row r="478" spans="1:7" s="6" customFormat="1" x14ac:dyDescent="0.2">
      <c r="A478" s="33"/>
      <c r="B478" s="21"/>
      <c r="C478" s="53" t="s">
        <v>385</v>
      </c>
      <c r="D478" s="113">
        <v>250</v>
      </c>
      <c r="E478" s="127">
        <v>0</v>
      </c>
      <c r="F478" s="168">
        <f t="shared" si="18"/>
        <v>250</v>
      </c>
      <c r="G478" s="165">
        <f t="shared" si="17"/>
        <v>0</v>
      </c>
    </row>
    <row r="479" spans="1:7" s="6" customFormat="1" x14ac:dyDescent="0.2">
      <c r="A479" s="33"/>
      <c r="B479" s="21"/>
      <c r="C479" s="53" t="s">
        <v>386</v>
      </c>
      <c r="D479" s="113">
        <v>1500</v>
      </c>
      <c r="E479" s="127">
        <v>0</v>
      </c>
      <c r="F479" s="168">
        <f t="shared" si="18"/>
        <v>1500</v>
      </c>
      <c r="G479" s="165">
        <f t="shared" si="17"/>
        <v>0</v>
      </c>
    </row>
    <row r="480" spans="1:7" s="6" customFormat="1" x14ac:dyDescent="0.2">
      <c r="A480" s="33"/>
      <c r="B480" s="21"/>
      <c r="C480" s="53" t="s">
        <v>387</v>
      </c>
      <c r="D480" s="113">
        <v>968</v>
      </c>
      <c r="E480" s="127">
        <v>0</v>
      </c>
      <c r="F480" s="168">
        <f t="shared" si="18"/>
        <v>968</v>
      </c>
      <c r="G480" s="165">
        <f t="shared" si="17"/>
        <v>0</v>
      </c>
    </row>
    <row r="481" spans="1:7" s="6" customFormat="1" x14ac:dyDescent="0.2">
      <c r="A481" s="33"/>
      <c r="B481" s="21"/>
      <c r="C481" s="53" t="s">
        <v>388</v>
      </c>
      <c r="D481" s="113">
        <v>724</v>
      </c>
      <c r="E481" s="127">
        <v>724</v>
      </c>
      <c r="F481" s="168">
        <f t="shared" si="18"/>
        <v>0</v>
      </c>
      <c r="G481" s="165">
        <f t="shared" si="17"/>
        <v>1</v>
      </c>
    </row>
    <row r="482" spans="1:7" s="6" customFormat="1" x14ac:dyDescent="0.2">
      <c r="A482" s="33"/>
      <c r="B482" s="21"/>
      <c r="C482" s="53" t="s">
        <v>389</v>
      </c>
      <c r="D482" s="113">
        <v>100</v>
      </c>
      <c r="E482" s="127">
        <v>0</v>
      </c>
      <c r="F482" s="168">
        <f t="shared" si="18"/>
        <v>100</v>
      </c>
      <c r="G482" s="165">
        <f t="shared" si="17"/>
        <v>0</v>
      </c>
    </row>
    <row r="483" spans="1:7" s="6" customFormat="1" x14ac:dyDescent="0.2">
      <c r="A483" s="33"/>
      <c r="B483" s="21"/>
      <c r="C483" s="53" t="s">
        <v>390</v>
      </c>
      <c r="D483" s="113">
        <v>2960</v>
      </c>
      <c r="E483" s="127">
        <v>1430</v>
      </c>
      <c r="F483" s="168">
        <f t="shared" si="18"/>
        <v>1530</v>
      </c>
      <c r="G483" s="165">
        <f t="shared" si="17"/>
        <v>0.48310810810810811</v>
      </c>
    </row>
    <row r="484" spans="1:7" s="6" customFormat="1" x14ac:dyDescent="0.2">
      <c r="A484" s="33"/>
      <c r="B484" s="21"/>
      <c r="C484" s="53" t="s">
        <v>391</v>
      </c>
      <c r="D484" s="113">
        <v>440</v>
      </c>
      <c r="E484" s="127">
        <v>100</v>
      </c>
      <c r="F484" s="168">
        <f t="shared" si="18"/>
        <v>340</v>
      </c>
      <c r="G484" s="165">
        <f t="shared" si="17"/>
        <v>0.22727272727272727</v>
      </c>
    </row>
    <row r="485" spans="1:7" s="6" customFormat="1" x14ac:dyDescent="0.2">
      <c r="A485" s="33"/>
      <c r="B485" s="21"/>
      <c r="C485" s="53" t="s">
        <v>392</v>
      </c>
      <c r="D485" s="113">
        <v>500</v>
      </c>
      <c r="E485" s="127">
        <v>0</v>
      </c>
      <c r="F485" s="168">
        <f t="shared" si="18"/>
        <v>500</v>
      </c>
      <c r="G485" s="165">
        <f t="shared" si="17"/>
        <v>0</v>
      </c>
    </row>
    <row r="486" spans="1:7" s="6" customFormat="1" x14ac:dyDescent="0.2">
      <c r="A486" s="33"/>
      <c r="B486" s="21"/>
      <c r="C486" s="53" t="s">
        <v>393</v>
      </c>
      <c r="D486" s="113">
        <v>895</v>
      </c>
      <c r="E486" s="127">
        <v>655</v>
      </c>
      <c r="F486" s="168">
        <f t="shared" si="18"/>
        <v>240</v>
      </c>
      <c r="G486" s="165">
        <f t="shared" si="17"/>
        <v>0.73184357541899436</v>
      </c>
    </row>
    <row r="487" spans="1:7" s="6" customFormat="1" x14ac:dyDescent="0.2">
      <c r="A487" s="33"/>
      <c r="B487" s="21"/>
      <c r="C487" s="53" t="s">
        <v>394</v>
      </c>
      <c r="D487" s="113">
        <v>190</v>
      </c>
      <c r="E487" s="127">
        <v>190</v>
      </c>
      <c r="F487" s="168">
        <f t="shared" si="18"/>
        <v>0</v>
      </c>
      <c r="G487" s="165">
        <f t="shared" si="17"/>
        <v>1</v>
      </c>
    </row>
    <row r="488" spans="1:7" s="6" customFormat="1" x14ac:dyDescent="0.2">
      <c r="A488" s="33"/>
      <c r="B488" s="21"/>
      <c r="C488" s="53" t="s">
        <v>395</v>
      </c>
      <c r="D488" s="113">
        <v>461</v>
      </c>
      <c r="E488" s="127">
        <v>461</v>
      </c>
      <c r="F488" s="168">
        <f t="shared" si="18"/>
        <v>0</v>
      </c>
      <c r="G488" s="165">
        <f t="shared" si="17"/>
        <v>1</v>
      </c>
    </row>
    <row r="489" spans="1:7" s="6" customFormat="1" x14ac:dyDescent="0.2">
      <c r="A489" s="33"/>
      <c r="B489" s="21"/>
      <c r="C489" s="53" t="s">
        <v>396</v>
      </c>
      <c r="D489" s="113">
        <v>300</v>
      </c>
      <c r="E489" s="127">
        <v>300</v>
      </c>
      <c r="F489" s="168">
        <f t="shared" si="18"/>
        <v>0</v>
      </c>
      <c r="G489" s="165">
        <f t="shared" si="17"/>
        <v>1</v>
      </c>
    </row>
    <row r="490" spans="1:7" s="6" customFormat="1" x14ac:dyDescent="0.2">
      <c r="A490" s="33"/>
      <c r="B490" s="21"/>
      <c r="C490" s="53" t="s">
        <v>397</v>
      </c>
      <c r="D490" s="113">
        <v>310</v>
      </c>
      <c r="E490" s="127">
        <v>310</v>
      </c>
      <c r="F490" s="168">
        <f t="shared" si="18"/>
        <v>0</v>
      </c>
      <c r="G490" s="165">
        <f t="shared" si="17"/>
        <v>1</v>
      </c>
    </row>
    <row r="491" spans="1:7" s="6" customFormat="1" x14ac:dyDescent="0.2">
      <c r="A491" s="33"/>
      <c r="B491" s="21"/>
      <c r="C491" s="53" t="s">
        <v>398</v>
      </c>
      <c r="D491" s="113">
        <v>30700</v>
      </c>
      <c r="E491" s="127">
        <v>9350</v>
      </c>
      <c r="F491" s="168">
        <f t="shared" si="18"/>
        <v>21350</v>
      </c>
      <c r="G491" s="165">
        <f t="shared" si="17"/>
        <v>0.30456026058631924</v>
      </c>
    </row>
    <row r="492" spans="1:7" s="6" customFormat="1" x14ac:dyDescent="0.2">
      <c r="A492" s="33"/>
      <c r="B492" s="21"/>
      <c r="C492" s="53" t="s">
        <v>361</v>
      </c>
      <c r="D492" s="113">
        <v>1530</v>
      </c>
      <c r="E492" s="127">
        <v>0</v>
      </c>
      <c r="F492" s="168">
        <f t="shared" si="18"/>
        <v>1530</v>
      </c>
      <c r="G492" s="165">
        <f t="shared" si="17"/>
        <v>0</v>
      </c>
    </row>
    <row r="493" spans="1:7" s="6" customFormat="1" x14ac:dyDescent="0.2">
      <c r="A493" s="33"/>
      <c r="B493" s="21"/>
      <c r="C493" s="52" t="s">
        <v>253</v>
      </c>
      <c r="D493" s="114">
        <f>SUM(D455:D492)</f>
        <v>78965</v>
      </c>
      <c r="E493" s="126"/>
      <c r="F493" s="163"/>
      <c r="G493" s="179"/>
    </row>
    <row r="494" spans="1:7" s="6" customFormat="1" x14ac:dyDescent="0.2">
      <c r="A494" s="33"/>
      <c r="B494" s="21"/>
      <c r="C494" s="52" t="s">
        <v>254</v>
      </c>
      <c r="D494" s="114">
        <f>SUM(D454-D493)</f>
        <v>17932</v>
      </c>
      <c r="E494" s="126"/>
      <c r="F494" s="163"/>
      <c r="G494" s="179"/>
    </row>
    <row r="495" spans="1:7" s="6" customFormat="1" x14ac:dyDescent="0.2">
      <c r="A495" s="33" t="s">
        <v>73</v>
      </c>
      <c r="B495" s="7" t="s">
        <v>202</v>
      </c>
      <c r="C495" s="72"/>
      <c r="D495" s="114">
        <f>SUM(D496+D501)</f>
        <v>170996</v>
      </c>
      <c r="E495" s="139">
        <f>SUM(E496+E501)</f>
        <v>26165.72</v>
      </c>
      <c r="F495" s="163">
        <f t="shared" si="18"/>
        <v>144830.28</v>
      </c>
      <c r="G495" s="179">
        <f t="shared" si="17"/>
        <v>0.15301948583592601</v>
      </c>
    </row>
    <row r="496" spans="1:7" s="6" customFormat="1" x14ac:dyDescent="0.2">
      <c r="A496" s="33"/>
      <c r="B496" s="7">
        <v>50</v>
      </c>
      <c r="C496" s="50" t="s">
        <v>23</v>
      </c>
      <c r="D496" s="114">
        <f>SUM(D497+D500)</f>
        <v>113498</v>
      </c>
      <c r="E496" s="139">
        <f>SUM(E497+E500)</f>
        <v>18648.55</v>
      </c>
      <c r="F496" s="163">
        <f t="shared" si="18"/>
        <v>94849.45</v>
      </c>
      <c r="G496" s="179">
        <f t="shared" si="17"/>
        <v>0.16430730056917303</v>
      </c>
    </row>
    <row r="497" spans="1:7" s="6" customFormat="1" x14ac:dyDescent="0.2">
      <c r="A497" s="33"/>
      <c r="B497" s="5">
        <v>500</v>
      </c>
      <c r="C497" s="49" t="s">
        <v>228</v>
      </c>
      <c r="D497" s="113">
        <f>SUM(D498:D499)</f>
        <v>84700</v>
      </c>
      <c r="E497" s="149">
        <f>SUM(E498:E499)</f>
        <v>13992.57</v>
      </c>
      <c r="F497" s="168">
        <f t="shared" si="18"/>
        <v>70707.429999999993</v>
      </c>
      <c r="G497" s="165">
        <f t="shared" si="17"/>
        <v>0.16520153482880756</v>
      </c>
    </row>
    <row r="498" spans="1:7" s="6" customFormat="1" x14ac:dyDescent="0.2">
      <c r="A498" s="33"/>
      <c r="B498" s="5">
        <v>5002</v>
      </c>
      <c r="C498" s="49" t="s">
        <v>236</v>
      </c>
      <c r="D498" s="113">
        <v>84700</v>
      </c>
      <c r="E498" s="124">
        <v>13983.01</v>
      </c>
      <c r="F498" s="168">
        <f t="shared" si="18"/>
        <v>70716.990000000005</v>
      </c>
      <c r="G498" s="165">
        <f t="shared" si="17"/>
        <v>0.16508866587957496</v>
      </c>
    </row>
    <row r="499" spans="1:7" s="6" customFormat="1" x14ac:dyDescent="0.2">
      <c r="A499" s="33"/>
      <c r="B499" s="5">
        <v>5005</v>
      </c>
      <c r="C499" s="49" t="s">
        <v>282</v>
      </c>
      <c r="D499" s="113"/>
      <c r="E499" s="124">
        <v>9.56</v>
      </c>
      <c r="F499" s="168">
        <f t="shared" si="18"/>
        <v>-9.56</v>
      </c>
      <c r="G499" s="165"/>
    </row>
    <row r="500" spans="1:7" s="6" customFormat="1" x14ac:dyDescent="0.2">
      <c r="A500" s="33"/>
      <c r="B500" s="5">
        <v>506</v>
      </c>
      <c r="C500" s="49" t="s">
        <v>229</v>
      </c>
      <c r="D500" s="113">
        <v>28798</v>
      </c>
      <c r="E500" s="124">
        <v>4655.9799999999996</v>
      </c>
      <c r="F500" s="168">
        <f t="shared" si="18"/>
        <v>24142.02</v>
      </c>
      <c r="G500" s="165">
        <f t="shared" si="17"/>
        <v>0.16167719980554204</v>
      </c>
    </row>
    <row r="501" spans="1:7" s="6" customFormat="1" x14ac:dyDescent="0.2">
      <c r="A501" s="33"/>
      <c r="B501" s="7">
        <v>55</v>
      </c>
      <c r="C501" s="50" t="s">
        <v>24</v>
      </c>
      <c r="D501" s="114">
        <f>SUM(D502:D512)</f>
        <v>57498</v>
      </c>
      <c r="E501" s="139">
        <f>SUM(E502:E512)</f>
        <v>7517.17</v>
      </c>
      <c r="F501" s="163">
        <f t="shared" si="18"/>
        <v>49980.83</v>
      </c>
      <c r="G501" s="179">
        <f t="shared" si="17"/>
        <v>0.13073793871091169</v>
      </c>
    </row>
    <row r="502" spans="1:7" s="6" customFormat="1" x14ac:dyDescent="0.2">
      <c r="A502" s="33"/>
      <c r="B502" s="5">
        <v>5500</v>
      </c>
      <c r="C502" s="49" t="s">
        <v>25</v>
      </c>
      <c r="D502" s="113">
        <v>6480</v>
      </c>
      <c r="E502" s="124">
        <v>644.72</v>
      </c>
      <c r="F502" s="168">
        <f t="shared" si="18"/>
        <v>5835.28</v>
      </c>
      <c r="G502" s="165">
        <f t="shared" si="17"/>
        <v>9.9493827160493833E-2</v>
      </c>
    </row>
    <row r="503" spans="1:7" s="6" customFormat="1" x14ac:dyDescent="0.2">
      <c r="A503" s="33"/>
      <c r="B503" s="5">
        <v>5503</v>
      </c>
      <c r="C503" s="49" t="s">
        <v>26</v>
      </c>
      <c r="D503" s="113">
        <v>60</v>
      </c>
      <c r="E503" s="124">
        <v>0</v>
      </c>
      <c r="F503" s="168">
        <f t="shared" si="18"/>
        <v>60</v>
      </c>
      <c r="G503" s="165">
        <f t="shared" si="17"/>
        <v>0</v>
      </c>
    </row>
    <row r="504" spans="1:7" s="6" customFormat="1" x14ac:dyDescent="0.2">
      <c r="A504" s="33"/>
      <c r="B504" s="5">
        <v>5504</v>
      </c>
      <c r="C504" s="49" t="s">
        <v>27</v>
      </c>
      <c r="D504" s="113">
        <v>1550</v>
      </c>
      <c r="E504" s="124">
        <v>154.29</v>
      </c>
      <c r="F504" s="168">
        <f t="shared" si="18"/>
        <v>1395.71</v>
      </c>
      <c r="G504" s="165">
        <f t="shared" si="17"/>
        <v>9.9541935483870969E-2</v>
      </c>
    </row>
    <row r="505" spans="1:7" s="6" customFormat="1" x14ac:dyDescent="0.2">
      <c r="A505" s="33"/>
      <c r="B505" s="5">
        <v>5511</v>
      </c>
      <c r="C505" s="49" t="s">
        <v>230</v>
      </c>
      <c r="D505" s="113">
        <v>23380</v>
      </c>
      <c r="E505" s="124">
        <v>3213.49</v>
      </c>
      <c r="F505" s="168">
        <f t="shared" si="18"/>
        <v>20166.510000000002</v>
      </c>
      <c r="G505" s="165">
        <f t="shared" si="17"/>
        <v>0.13744610778443112</v>
      </c>
    </row>
    <row r="506" spans="1:7" s="6" customFormat="1" x14ac:dyDescent="0.2">
      <c r="A506" s="33"/>
      <c r="B506" s="5">
        <v>5513</v>
      </c>
      <c r="C506" s="49" t="s">
        <v>28</v>
      </c>
      <c r="D506" s="113">
        <v>1200</v>
      </c>
      <c r="E506" s="124">
        <v>195.7</v>
      </c>
      <c r="F506" s="168">
        <f t="shared" si="18"/>
        <v>1004.3</v>
      </c>
      <c r="G506" s="165">
        <f t="shared" si="17"/>
        <v>0.16308333333333333</v>
      </c>
    </row>
    <row r="507" spans="1:7" s="6" customFormat="1" x14ac:dyDescent="0.2">
      <c r="A507" s="33"/>
      <c r="B507" s="5">
        <v>5514</v>
      </c>
      <c r="C507" s="49" t="s">
        <v>231</v>
      </c>
      <c r="D507" s="113">
        <v>6630</v>
      </c>
      <c r="E507" s="124">
        <v>388.75</v>
      </c>
      <c r="F507" s="168">
        <f t="shared" si="18"/>
        <v>6241.25</v>
      </c>
      <c r="G507" s="165">
        <f t="shared" si="17"/>
        <v>5.863499245852187E-2</v>
      </c>
    </row>
    <row r="508" spans="1:7" s="6" customFormat="1" x14ac:dyDescent="0.2">
      <c r="A508" s="33"/>
      <c r="B508" s="5">
        <v>5515</v>
      </c>
      <c r="C508" s="49" t="s">
        <v>29</v>
      </c>
      <c r="D508" s="113">
        <v>100</v>
      </c>
      <c r="E508" s="124">
        <v>49.14</v>
      </c>
      <c r="F508" s="168">
        <f t="shared" si="18"/>
        <v>50.86</v>
      </c>
      <c r="G508" s="165">
        <f t="shared" si="17"/>
        <v>0.4914</v>
      </c>
    </row>
    <row r="509" spans="1:7" s="6" customFormat="1" x14ac:dyDescent="0.2">
      <c r="A509" s="33"/>
      <c r="B509" s="5">
        <v>5522</v>
      </c>
      <c r="C509" s="49" t="s">
        <v>95</v>
      </c>
      <c r="D509" s="113">
        <v>480</v>
      </c>
      <c r="E509" s="124">
        <v>400</v>
      </c>
      <c r="F509" s="168">
        <f t="shared" si="18"/>
        <v>80</v>
      </c>
      <c r="G509" s="165">
        <f t="shared" si="17"/>
        <v>0.83333333333333337</v>
      </c>
    </row>
    <row r="510" spans="1:7" s="6" customFormat="1" x14ac:dyDescent="0.2">
      <c r="A510" s="33"/>
      <c r="B510" s="5">
        <v>5523</v>
      </c>
      <c r="C510" s="49" t="s">
        <v>32</v>
      </c>
      <c r="D510" s="113">
        <v>17200</v>
      </c>
      <c r="E510" s="124">
        <v>2533.92</v>
      </c>
      <c r="F510" s="168">
        <f t="shared" si="18"/>
        <v>14666.08</v>
      </c>
      <c r="G510" s="165">
        <f t="shared" si="17"/>
        <v>0.14732093023255816</v>
      </c>
    </row>
    <row r="511" spans="1:7" s="6" customFormat="1" x14ac:dyDescent="0.2">
      <c r="A511" s="33"/>
      <c r="B511" s="5">
        <v>5525</v>
      </c>
      <c r="C511" s="49" t="s">
        <v>46</v>
      </c>
      <c r="D511" s="113">
        <v>268</v>
      </c>
      <c r="E511" s="124">
        <v>17.66</v>
      </c>
      <c r="F511" s="168">
        <f t="shared" si="18"/>
        <v>250.34</v>
      </c>
      <c r="G511" s="165">
        <f t="shared" si="17"/>
        <v>6.5895522388059707E-2</v>
      </c>
    </row>
    <row r="512" spans="1:7" x14ac:dyDescent="0.2">
      <c r="A512" s="35"/>
      <c r="B512" s="5">
        <v>5540</v>
      </c>
      <c r="C512" s="49" t="s">
        <v>252</v>
      </c>
      <c r="D512" s="113">
        <v>150</v>
      </c>
      <c r="E512" s="124">
        <v>-80.5</v>
      </c>
      <c r="F512" s="168">
        <f t="shared" si="18"/>
        <v>230.5</v>
      </c>
      <c r="G512" s="165">
        <f t="shared" si="17"/>
        <v>-0.53666666666666663</v>
      </c>
    </row>
    <row r="513" spans="1:7" s="6" customFormat="1" x14ac:dyDescent="0.2">
      <c r="A513" s="33" t="s">
        <v>74</v>
      </c>
      <c r="B513" s="7" t="s">
        <v>443</v>
      </c>
      <c r="C513" s="50"/>
      <c r="D513" s="114">
        <f>SUM(D514+D529+D536+D549+D562+D575)</f>
        <v>222948</v>
      </c>
      <c r="E513" s="139">
        <f>SUM(E514+E529+E536+E549+E562+E575)</f>
        <v>42809.29</v>
      </c>
      <c r="F513" s="163">
        <f t="shared" si="18"/>
        <v>180138.71</v>
      </c>
      <c r="G513" s="179">
        <f t="shared" si="17"/>
        <v>0.19201468503866373</v>
      </c>
    </row>
    <row r="514" spans="1:7" s="6" customFormat="1" x14ac:dyDescent="0.2">
      <c r="A514" s="33" t="s">
        <v>74</v>
      </c>
      <c r="B514" s="7" t="s">
        <v>285</v>
      </c>
      <c r="C514" s="72"/>
      <c r="D514" s="114">
        <f>SUM(D515+D520)</f>
        <v>139632</v>
      </c>
      <c r="E514" s="139">
        <f>SUM(E515+E520)</f>
        <v>29887.109999999997</v>
      </c>
      <c r="F514" s="163">
        <f t="shared" si="18"/>
        <v>109744.89</v>
      </c>
      <c r="G514" s="179">
        <f t="shared" si="17"/>
        <v>0.21404198178068062</v>
      </c>
    </row>
    <row r="515" spans="1:7" s="6" customFormat="1" x14ac:dyDescent="0.2">
      <c r="A515" s="33"/>
      <c r="B515" s="7">
        <v>50</v>
      </c>
      <c r="C515" s="50" t="s">
        <v>23</v>
      </c>
      <c r="D515" s="114">
        <f>SUM(D516+D519)</f>
        <v>97637</v>
      </c>
      <c r="E515" s="139">
        <f>SUM(E516+E519)</f>
        <v>15872.869999999999</v>
      </c>
      <c r="F515" s="163">
        <f t="shared" si="18"/>
        <v>81764.13</v>
      </c>
      <c r="G515" s="179">
        <f t="shared" si="17"/>
        <v>0.16257023464465314</v>
      </c>
    </row>
    <row r="516" spans="1:7" s="6" customFormat="1" x14ac:dyDescent="0.2">
      <c r="A516" s="33"/>
      <c r="B516" s="5">
        <v>500</v>
      </c>
      <c r="C516" s="49" t="s">
        <v>228</v>
      </c>
      <c r="D516" s="113">
        <f>SUM(D517:D518)</f>
        <v>72863</v>
      </c>
      <c r="E516" s="149">
        <f>SUM(E517:E518)</f>
        <v>11984.4</v>
      </c>
      <c r="F516" s="168">
        <f t="shared" si="18"/>
        <v>60878.6</v>
      </c>
      <c r="G516" s="165">
        <f t="shared" si="17"/>
        <v>0.16447854192113967</v>
      </c>
    </row>
    <row r="517" spans="1:7" s="6" customFormat="1" x14ac:dyDescent="0.2">
      <c r="A517" s="33"/>
      <c r="B517" s="5">
        <v>5002</v>
      </c>
      <c r="C517" s="49" t="s">
        <v>236</v>
      </c>
      <c r="D517" s="113">
        <v>72863</v>
      </c>
      <c r="E517" s="124">
        <v>11953.43</v>
      </c>
      <c r="F517" s="168">
        <f t="shared" si="18"/>
        <v>60909.57</v>
      </c>
      <c r="G517" s="165">
        <f t="shared" si="17"/>
        <v>0.16405349765999205</v>
      </c>
    </row>
    <row r="518" spans="1:7" s="6" customFormat="1" x14ac:dyDescent="0.2">
      <c r="A518" s="33"/>
      <c r="B518" s="5">
        <v>5005</v>
      </c>
      <c r="C518" s="49" t="s">
        <v>282</v>
      </c>
      <c r="D518" s="113">
        <v>0</v>
      </c>
      <c r="E518" s="124">
        <v>30.97</v>
      </c>
      <c r="F518" s="168">
        <f t="shared" si="18"/>
        <v>-30.97</v>
      </c>
      <c r="G518" s="165"/>
    </row>
    <row r="519" spans="1:7" s="6" customFormat="1" x14ac:dyDescent="0.2">
      <c r="A519" s="33"/>
      <c r="B519" s="5">
        <v>506</v>
      </c>
      <c r="C519" s="49" t="s">
        <v>229</v>
      </c>
      <c r="D519" s="113">
        <v>24774</v>
      </c>
      <c r="E519" s="124">
        <v>3888.47</v>
      </c>
      <c r="F519" s="168">
        <f t="shared" si="18"/>
        <v>20885.53</v>
      </c>
      <c r="G519" s="165">
        <f t="shared" si="17"/>
        <v>0.15695769758617906</v>
      </c>
    </row>
    <row r="520" spans="1:7" s="6" customFormat="1" x14ac:dyDescent="0.2">
      <c r="A520" s="33"/>
      <c r="B520" s="7">
        <v>55</v>
      </c>
      <c r="C520" s="50" t="s">
        <v>24</v>
      </c>
      <c r="D520" s="114">
        <f>SUM(D521:D528)</f>
        <v>41995</v>
      </c>
      <c r="E520" s="139">
        <f>SUM(E521:E528)</f>
        <v>14014.239999999998</v>
      </c>
      <c r="F520" s="163">
        <f t="shared" si="18"/>
        <v>27980.760000000002</v>
      </c>
      <c r="G520" s="179">
        <f t="shared" si="17"/>
        <v>0.33371210858435524</v>
      </c>
    </row>
    <row r="521" spans="1:7" s="6" customFormat="1" x14ac:dyDescent="0.2">
      <c r="A521" s="33"/>
      <c r="B521" s="5">
        <v>5500</v>
      </c>
      <c r="C521" s="49" t="s">
        <v>25</v>
      </c>
      <c r="D521" s="113">
        <v>1130</v>
      </c>
      <c r="E521" s="124">
        <v>161.28</v>
      </c>
      <c r="F521" s="168">
        <f t="shared" si="18"/>
        <v>968.72</v>
      </c>
      <c r="G521" s="165">
        <f t="shared" si="17"/>
        <v>0.14272566371681417</v>
      </c>
    </row>
    <row r="522" spans="1:7" s="6" customFormat="1" x14ac:dyDescent="0.2">
      <c r="A522" s="33"/>
      <c r="B522" s="5">
        <v>5503</v>
      </c>
      <c r="C522" s="49" t="s">
        <v>26</v>
      </c>
      <c r="D522" s="113">
        <v>200</v>
      </c>
      <c r="E522" s="124">
        <v>0</v>
      </c>
      <c r="F522" s="168">
        <f t="shared" si="18"/>
        <v>200</v>
      </c>
      <c r="G522" s="165">
        <f t="shared" si="17"/>
        <v>0</v>
      </c>
    </row>
    <row r="523" spans="1:7" s="6" customFormat="1" x14ac:dyDescent="0.2">
      <c r="A523" s="33"/>
      <c r="B523" s="5">
        <v>5504</v>
      </c>
      <c r="C523" s="49" t="s">
        <v>27</v>
      </c>
      <c r="D523" s="113">
        <v>600</v>
      </c>
      <c r="E523" s="124">
        <v>14.29</v>
      </c>
      <c r="F523" s="168">
        <f t="shared" si="18"/>
        <v>585.71</v>
      </c>
      <c r="G523" s="165">
        <f t="shared" si="17"/>
        <v>2.3816666666666667E-2</v>
      </c>
    </row>
    <row r="524" spans="1:7" s="6" customFormat="1" x14ac:dyDescent="0.2">
      <c r="A524" s="33"/>
      <c r="B524" s="5">
        <v>5511</v>
      </c>
      <c r="C524" s="49" t="s">
        <v>230</v>
      </c>
      <c r="D524" s="113">
        <v>30700</v>
      </c>
      <c r="E524" s="124">
        <v>9678.56</v>
      </c>
      <c r="F524" s="168">
        <f t="shared" si="18"/>
        <v>21021.440000000002</v>
      </c>
      <c r="G524" s="165">
        <f t="shared" si="17"/>
        <v>0.31526254071661236</v>
      </c>
    </row>
    <row r="525" spans="1:7" s="6" customFormat="1" x14ac:dyDescent="0.2">
      <c r="A525" s="33"/>
      <c r="B525" s="5">
        <v>5513</v>
      </c>
      <c r="C525" s="49" t="s">
        <v>28</v>
      </c>
      <c r="D525" s="113">
        <v>600</v>
      </c>
      <c r="E525" s="124">
        <v>90.06</v>
      </c>
      <c r="F525" s="168">
        <f t="shared" si="18"/>
        <v>509.94</v>
      </c>
      <c r="G525" s="165">
        <f t="shared" si="17"/>
        <v>0.15010000000000001</v>
      </c>
    </row>
    <row r="526" spans="1:7" s="6" customFormat="1" x14ac:dyDescent="0.2">
      <c r="A526" s="33"/>
      <c r="B526" s="5">
        <v>5514</v>
      </c>
      <c r="C526" s="49" t="s">
        <v>231</v>
      </c>
      <c r="D526" s="113">
        <v>1750</v>
      </c>
      <c r="E526" s="124">
        <v>158.31</v>
      </c>
      <c r="F526" s="168">
        <f t="shared" si="18"/>
        <v>1591.69</v>
      </c>
      <c r="G526" s="165">
        <f t="shared" si="17"/>
        <v>9.046285714285715E-2</v>
      </c>
    </row>
    <row r="527" spans="1:7" s="6" customFormat="1" x14ac:dyDescent="0.2">
      <c r="A527" s="33"/>
      <c r="B527" s="5">
        <v>5515</v>
      </c>
      <c r="C527" s="49" t="s">
        <v>29</v>
      </c>
      <c r="D527" s="113">
        <v>315</v>
      </c>
      <c r="E527" s="124">
        <v>297.2</v>
      </c>
      <c r="F527" s="168">
        <f t="shared" si="18"/>
        <v>17.800000000000011</v>
      </c>
      <c r="G527" s="165">
        <f t="shared" si="17"/>
        <v>0.94349206349206349</v>
      </c>
    </row>
    <row r="528" spans="1:7" s="6" customFormat="1" x14ac:dyDescent="0.2">
      <c r="A528" s="33"/>
      <c r="B528" s="5">
        <v>5525</v>
      </c>
      <c r="C528" s="49" t="s">
        <v>46</v>
      </c>
      <c r="D528" s="113">
        <v>6700</v>
      </c>
      <c r="E528" s="124">
        <v>3614.54</v>
      </c>
      <c r="F528" s="168">
        <f t="shared" si="18"/>
        <v>3085.46</v>
      </c>
      <c r="G528" s="165">
        <f t="shared" si="17"/>
        <v>0.53948358208955227</v>
      </c>
    </row>
    <row r="529" spans="1:7" s="6" customFormat="1" x14ac:dyDescent="0.2">
      <c r="A529" s="33" t="s">
        <v>74</v>
      </c>
      <c r="B529" s="7" t="s">
        <v>286</v>
      </c>
      <c r="C529" s="72"/>
      <c r="D529" s="114">
        <f>SUM(D533)</f>
        <v>4040</v>
      </c>
      <c r="E529" s="139">
        <f>SUM(E530+E533)</f>
        <v>1217.9100000000001</v>
      </c>
      <c r="F529" s="163">
        <f t="shared" si="18"/>
        <v>2822.09</v>
      </c>
      <c r="G529" s="179">
        <f t="shared" si="17"/>
        <v>0.30146287128712873</v>
      </c>
    </row>
    <row r="530" spans="1:7" s="6" customFormat="1" x14ac:dyDescent="0.2">
      <c r="A530" s="33"/>
      <c r="B530" s="7">
        <v>55</v>
      </c>
      <c r="C530" s="50" t="s">
        <v>24</v>
      </c>
      <c r="D530" s="114">
        <f>SUM(D531)</f>
        <v>0</v>
      </c>
      <c r="E530" s="139">
        <f>SUM(E531)</f>
        <v>167.91</v>
      </c>
      <c r="F530" s="163">
        <f t="shared" si="18"/>
        <v>-167.91</v>
      </c>
      <c r="G530" s="179"/>
    </row>
    <row r="531" spans="1:7" s="6" customFormat="1" x14ac:dyDescent="0.2">
      <c r="A531" s="33"/>
      <c r="B531" s="5">
        <v>5525</v>
      </c>
      <c r="C531" s="49" t="s">
        <v>46</v>
      </c>
      <c r="D531" s="113">
        <f>SUM(D532)</f>
        <v>0</v>
      </c>
      <c r="E531" s="149">
        <f>SUM(E532)</f>
        <v>167.91</v>
      </c>
      <c r="F531" s="168">
        <f t="shared" si="18"/>
        <v>-167.91</v>
      </c>
      <c r="G531" s="165"/>
    </row>
    <row r="532" spans="1:7" s="6" customFormat="1" ht="38.25" x14ac:dyDescent="0.2">
      <c r="A532" s="33"/>
      <c r="B532" s="23" t="s">
        <v>410</v>
      </c>
      <c r="C532" s="156" t="s">
        <v>411</v>
      </c>
      <c r="D532" s="113">
        <v>0</v>
      </c>
      <c r="E532" s="149">
        <v>167.91</v>
      </c>
      <c r="F532" s="168">
        <f t="shared" si="18"/>
        <v>-167.91</v>
      </c>
      <c r="G532" s="165"/>
    </row>
    <row r="533" spans="1:7" s="6" customFormat="1" x14ac:dyDescent="0.2">
      <c r="A533" s="33"/>
      <c r="B533" s="7">
        <v>15</v>
      </c>
      <c r="C533" s="50" t="s">
        <v>283</v>
      </c>
      <c r="D533" s="114">
        <f>SUM(D534)</f>
        <v>4040</v>
      </c>
      <c r="E533" s="139">
        <f>SUM(E534)</f>
        <v>1050</v>
      </c>
      <c r="F533" s="163">
        <f t="shared" si="18"/>
        <v>2990</v>
      </c>
      <c r="G533" s="179">
        <f t="shared" ref="G533:G596" si="19">SUM(E533/D533)</f>
        <v>0.25990099009900991</v>
      </c>
    </row>
    <row r="534" spans="1:7" s="6" customFormat="1" x14ac:dyDescent="0.2">
      <c r="A534" s="33"/>
      <c r="B534" s="5">
        <v>1556</v>
      </c>
      <c r="C534" s="49" t="s">
        <v>131</v>
      </c>
      <c r="D534" s="113">
        <f>SUM(D535)</f>
        <v>4040</v>
      </c>
      <c r="E534" s="149">
        <f>SUM(E535)</f>
        <v>1050</v>
      </c>
      <c r="F534" s="168">
        <f t="shared" si="18"/>
        <v>2990</v>
      </c>
      <c r="G534" s="165">
        <f t="shared" si="19"/>
        <v>0.25990099009900991</v>
      </c>
    </row>
    <row r="535" spans="1:7" s="6" customFormat="1" ht="51" x14ac:dyDescent="0.2">
      <c r="A535" s="33"/>
      <c r="B535" s="47"/>
      <c r="C535" s="65" t="s">
        <v>338</v>
      </c>
      <c r="D535" s="113">
        <v>4040</v>
      </c>
      <c r="E535" s="124">
        <v>1050</v>
      </c>
      <c r="F535" s="168">
        <f t="shared" si="18"/>
        <v>2990</v>
      </c>
      <c r="G535" s="165">
        <f t="shared" si="19"/>
        <v>0.25990099009900991</v>
      </c>
    </row>
    <row r="536" spans="1:7" x14ac:dyDescent="0.2">
      <c r="A536" s="33" t="s">
        <v>74</v>
      </c>
      <c r="B536" s="7" t="s">
        <v>4</v>
      </c>
      <c r="C536" s="72"/>
      <c r="D536" s="114">
        <f>SUM(D537+D542)</f>
        <v>29154</v>
      </c>
      <c r="E536" s="139">
        <f>SUM(E537+E542)</f>
        <v>4307.5</v>
      </c>
      <c r="F536" s="163">
        <f t="shared" ref="F536:F599" si="20">SUM(D536-E536)</f>
        <v>24846.5</v>
      </c>
      <c r="G536" s="179">
        <f t="shared" si="19"/>
        <v>0.14774987994786307</v>
      </c>
    </row>
    <row r="537" spans="1:7" s="6" customFormat="1" x14ac:dyDescent="0.2">
      <c r="A537" s="33"/>
      <c r="B537" s="7">
        <v>50</v>
      </c>
      <c r="C537" s="50" t="s">
        <v>23</v>
      </c>
      <c r="D537" s="114">
        <f>SUM(D538+D541)</f>
        <v>22448</v>
      </c>
      <c r="E537" s="139">
        <f>SUM(E538+E541)</f>
        <v>3666.44</v>
      </c>
      <c r="F537" s="163">
        <f t="shared" si="20"/>
        <v>18781.560000000001</v>
      </c>
      <c r="G537" s="179">
        <f t="shared" si="19"/>
        <v>0.16333036350677121</v>
      </c>
    </row>
    <row r="538" spans="1:7" s="6" customFormat="1" x14ac:dyDescent="0.2">
      <c r="A538" s="33"/>
      <c r="B538" s="5">
        <v>500</v>
      </c>
      <c r="C538" s="49" t="s">
        <v>228</v>
      </c>
      <c r="D538" s="113">
        <f>SUM(D539:D540)</f>
        <v>16752</v>
      </c>
      <c r="E538" s="149">
        <f>SUM(E539:E540)</f>
        <v>2745.38</v>
      </c>
      <c r="F538" s="168">
        <f t="shared" si="20"/>
        <v>14006.619999999999</v>
      </c>
      <c r="G538" s="165">
        <f t="shared" si="19"/>
        <v>0.1638837153772684</v>
      </c>
    </row>
    <row r="539" spans="1:7" s="6" customFormat="1" x14ac:dyDescent="0.2">
      <c r="A539" s="33"/>
      <c r="B539" s="5">
        <v>5002</v>
      </c>
      <c r="C539" s="49" t="s">
        <v>236</v>
      </c>
      <c r="D539" s="113">
        <v>14798</v>
      </c>
      <c r="E539" s="124">
        <v>2459.71</v>
      </c>
      <c r="F539" s="168">
        <f t="shared" si="20"/>
        <v>12338.29</v>
      </c>
      <c r="G539" s="165">
        <f t="shared" si="19"/>
        <v>0.16621908365995405</v>
      </c>
    </row>
    <row r="540" spans="1:7" s="6" customFormat="1" x14ac:dyDescent="0.2">
      <c r="A540" s="33"/>
      <c r="B540" s="5">
        <v>5005</v>
      </c>
      <c r="C540" s="49" t="s">
        <v>282</v>
      </c>
      <c r="D540" s="113">
        <v>1954</v>
      </c>
      <c r="E540" s="124">
        <v>285.67</v>
      </c>
      <c r="F540" s="168">
        <f t="shared" si="20"/>
        <v>1668.33</v>
      </c>
      <c r="G540" s="165">
        <f t="shared" si="19"/>
        <v>0.14619754350051178</v>
      </c>
    </row>
    <row r="541" spans="1:7" s="6" customFormat="1" x14ac:dyDescent="0.2">
      <c r="A541" s="33"/>
      <c r="B541" s="5">
        <v>506</v>
      </c>
      <c r="C541" s="49" t="s">
        <v>229</v>
      </c>
      <c r="D541" s="113">
        <v>5696</v>
      </c>
      <c r="E541" s="124">
        <v>921.06</v>
      </c>
      <c r="F541" s="168">
        <f t="shared" si="20"/>
        <v>4774.9400000000005</v>
      </c>
      <c r="G541" s="165">
        <f t="shared" si="19"/>
        <v>0.16170294943820224</v>
      </c>
    </row>
    <row r="542" spans="1:7" s="6" customFormat="1" x14ac:dyDescent="0.2">
      <c r="A542" s="33"/>
      <c r="B542" s="7">
        <v>55</v>
      </c>
      <c r="C542" s="50" t="s">
        <v>24</v>
      </c>
      <c r="D542" s="114">
        <f>SUM(D543:D548)</f>
        <v>6706</v>
      </c>
      <c r="E542" s="139">
        <f>SUM(E543:E548)</f>
        <v>641.05999999999995</v>
      </c>
      <c r="F542" s="163">
        <f t="shared" si="20"/>
        <v>6064.9400000000005</v>
      </c>
      <c r="G542" s="179">
        <f t="shared" si="19"/>
        <v>9.559498956158663E-2</v>
      </c>
    </row>
    <row r="543" spans="1:7" s="6" customFormat="1" x14ac:dyDescent="0.2">
      <c r="A543" s="33"/>
      <c r="B543" s="5">
        <v>5500</v>
      </c>
      <c r="C543" s="49" t="s">
        <v>25</v>
      </c>
      <c r="D543" s="113">
        <v>380</v>
      </c>
      <c r="E543" s="124">
        <v>22.12</v>
      </c>
      <c r="F543" s="168">
        <f t="shared" si="20"/>
        <v>357.88</v>
      </c>
      <c r="G543" s="165">
        <f t="shared" si="19"/>
        <v>5.8210526315789476E-2</v>
      </c>
    </row>
    <row r="544" spans="1:7" s="6" customFormat="1" x14ac:dyDescent="0.2">
      <c r="A544" s="33"/>
      <c r="B544" s="5">
        <v>5504</v>
      </c>
      <c r="C544" s="49" t="s">
        <v>27</v>
      </c>
      <c r="D544" s="113">
        <v>100</v>
      </c>
      <c r="E544" s="124">
        <v>14.28</v>
      </c>
      <c r="F544" s="168">
        <f t="shared" si="20"/>
        <v>85.72</v>
      </c>
      <c r="G544" s="165">
        <f t="shared" si="19"/>
        <v>0.14279999999999998</v>
      </c>
    </row>
    <row r="545" spans="1:7" s="6" customFormat="1" x14ac:dyDescent="0.2">
      <c r="A545" s="33"/>
      <c r="B545" s="5">
        <v>5511</v>
      </c>
      <c r="C545" s="49" t="s">
        <v>230</v>
      </c>
      <c r="D545" s="113">
        <v>5176</v>
      </c>
      <c r="E545" s="124">
        <v>473.96</v>
      </c>
      <c r="F545" s="168">
        <f t="shared" si="20"/>
        <v>4702.04</v>
      </c>
      <c r="G545" s="165">
        <f t="shared" si="19"/>
        <v>9.1568778979907256E-2</v>
      </c>
    </row>
    <row r="546" spans="1:7" s="6" customFormat="1" x14ac:dyDescent="0.2">
      <c r="A546" s="33"/>
      <c r="B546" s="5">
        <v>5514</v>
      </c>
      <c r="C546" s="49" t="s">
        <v>231</v>
      </c>
      <c r="D546" s="113">
        <v>150</v>
      </c>
      <c r="E546" s="124">
        <v>50</v>
      </c>
      <c r="F546" s="168">
        <f t="shared" si="20"/>
        <v>100</v>
      </c>
      <c r="G546" s="165">
        <f t="shared" si="19"/>
        <v>0.33333333333333331</v>
      </c>
    </row>
    <row r="547" spans="1:7" s="6" customFormat="1" x14ac:dyDescent="0.2">
      <c r="A547" s="33"/>
      <c r="B547" s="5">
        <v>5515</v>
      </c>
      <c r="C547" s="49" t="s">
        <v>29</v>
      </c>
      <c r="D547" s="113">
        <v>400</v>
      </c>
      <c r="E547" s="124">
        <v>0</v>
      </c>
      <c r="F547" s="168">
        <f t="shared" si="20"/>
        <v>400</v>
      </c>
      <c r="G547" s="165">
        <f t="shared" si="19"/>
        <v>0</v>
      </c>
    </row>
    <row r="548" spans="1:7" s="6" customFormat="1" x14ac:dyDescent="0.2">
      <c r="A548" s="33"/>
      <c r="B548" s="5">
        <v>5525</v>
      </c>
      <c r="C548" s="49" t="s">
        <v>46</v>
      </c>
      <c r="D548" s="113">
        <v>500</v>
      </c>
      <c r="E548" s="124">
        <v>80.7</v>
      </c>
      <c r="F548" s="168">
        <f t="shared" si="20"/>
        <v>419.3</v>
      </c>
      <c r="G548" s="165">
        <f t="shared" si="19"/>
        <v>0.16140000000000002</v>
      </c>
    </row>
    <row r="549" spans="1:7" x14ac:dyDescent="0.2">
      <c r="A549" s="33" t="s">
        <v>74</v>
      </c>
      <c r="B549" s="7" t="s">
        <v>5</v>
      </c>
      <c r="C549" s="72"/>
      <c r="D549" s="114">
        <f>SUM(D550+D554)</f>
        <v>18077</v>
      </c>
      <c r="E549" s="139">
        <f>SUM(E550+E554)</f>
        <v>2355.09</v>
      </c>
      <c r="F549" s="163">
        <f t="shared" si="20"/>
        <v>15721.91</v>
      </c>
      <c r="G549" s="179">
        <f t="shared" si="19"/>
        <v>0.13028102008076561</v>
      </c>
    </row>
    <row r="550" spans="1:7" s="6" customFormat="1" x14ac:dyDescent="0.2">
      <c r="A550" s="33"/>
      <c r="B550" s="7">
        <v>50</v>
      </c>
      <c r="C550" s="50" t="s">
        <v>23</v>
      </c>
      <c r="D550" s="114">
        <f>SUM(D551+D553)</f>
        <v>14444</v>
      </c>
      <c r="E550" s="139">
        <f>SUM(E551+E553)</f>
        <v>2218.13</v>
      </c>
      <c r="F550" s="163">
        <f t="shared" si="20"/>
        <v>12225.869999999999</v>
      </c>
      <c r="G550" s="179">
        <f t="shared" si="19"/>
        <v>0.15356757130988646</v>
      </c>
    </row>
    <row r="551" spans="1:7" s="6" customFormat="1" x14ac:dyDescent="0.2">
      <c r="A551" s="33"/>
      <c r="B551" s="5">
        <v>500</v>
      </c>
      <c r="C551" s="49" t="s">
        <v>228</v>
      </c>
      <c r="D551" s="113">
        <f>SUM(D552)</f>
        <v>10779</v>
      </c>
      <c r="E551" s="149">
        <f>SUM(E552)</f>
        <v>1690.54</v>
      </c>
      <c r="F551" s="168">
        <f t="shared" si="20"/>
        <v>9088.4599999999991</v>
      </c>
      <c r="G551" s="165">
        <f t="shared" si="19"/>
        <v>0.15683644122831431</v>
      </c>
    </row>
    <row r="552" spans="1:7" s="6" customFormat="1" x14ac:dyDescent="0.2">
      <c r="A552" s="33"/>
      <c r="B552" s="5">
        <v>5002</v>
      </c>
      <c r="C552" s="49" t="s">
        <v>236</v>
      </c>
      <c r="D552" s="113">
        <v>10779</v>
      </c>
      <c r="E552" s="124">
        <v>1690.54</v>
      </c>
      <c r="F552" s="168">
        <f t="shared" si="20"/>
        <v>9088.4599999999991</v>
      </c>
      <c r="G552" s="165">
        <f t="shared" si="19"/>
        <v>0.15683644122831431</v>
      </c>
    </row>
    <row r="553" spans="1:7" s="6" customFormat="1" x14ac:dyDescent="0.2">
      <c r="A553" s="33"/>
      <c r="B553" s="5">
        <v>506</v>
      </c>
      <c r="C553" s="49" t="s">
        <v>229</v>
      </c>
      <c r="D553" s="113">
        <v>3665</v>
      </c>
      <c r="E553" s="124">
        <v>527.59</v>
      </c>
      <c r="F553" s="168">
        <f t="shared" si="20"/>
        <v>3137.41</v>
      </c>
      <c r="G553" s="165">
        <f t="shared" si="19"/>
        <v>0.1439536152796726</v>
      </c>
    </row>
    <row r="554" spans="1:7" s="6" customFormat="1" x14ac:dyDescent="0.2">
      <c r="A554" s="33"/>
      <c r="B554" s="7">
        <v>55</v>
      </c>
      <c r="C554" s="50" t="s">
        <v>24</v>
      </c>
      <c r="D554" s="114">
        <f>SUM(D555:D561)</f>
        <v>3633</v>
      </c>
      <c r="E554" s="139">
        <f>SUM(E555:E561)</f>
        <v>136.96</v>
      </c>
      <c r="F554" s="163">
        <f t="shared" si="20"/>
        <v>3496.04</v>
      </c>
      <c r="G554" s="179">
        <f t="shared" si="19"/>
        <v>3.7698871456096891E-2</v>
      </c>
    </row>
    <row r="555" spans="1:7" s="6" customFormat="1" x14ac:dyDescent="0.2">
      <c r="A555" s="33"/>
      <c r="B555" s="5">
        <v>5500</v>
      </c>
      <c r="C555" s="49" t="s">
        <v>25</v>
      </c>
      <c r="D555" s="113">
        <v>450</v>
      </c>
      <c r="E555" s="124">
        <v>4.4000000000000004</v>
      </c>
      <c r="F555" s="168">
        <f t="shared" si="20"/>
        <v>445.6</v>
      </c>
      <c r="G555" s="165">
        <f t="shared" si="19"/>
        <v>9.7777777777777793E-3</v>
      </c>
    </row>
    <row r="556" spans="1:7" s="6" customFormat="1" x14ac:dyDescent="0.2">
      <c r="A556" s="33"/>
      <c r="B556" s="5">
        <v>5504</v>
      </c>
      <c r="C556" s="49" t="s">
        <v>27</v>
      </c>
      <c r="D556" s="113">
        <v>180</v>
      </c>
      <c r="E556" s="124">
        <v>14.28</v>
      </c>
      <c r="F556" s="168">
        <f t="shared" si="20"/>
        <v>165.72</v>
      </c>
      <c r="G556" s="165">
        <f t="shared" si="19"/>
        <v>7.9333333333333325E-2</v>
      </c>
    </row>
    <row r="557" spans="1:7" s="6" customFormat="1" x14ac:dyDescent="0.2">
      <c r="A557" s="33"/>
      <c r="B557" s="5">
        <v>5511</v>
      </c>
      <c r="C557" s="49" t="s">
        <v>230</v>
      </c>
      <c r="D557" s="113">
        <v>1373</v>
      </c>
      <c r="E557" s="124">
        <v>68.28</v>
      </c>
      <c r="F557" s="168">
        <f t="shared" si="20"/>
        <v>1304.72</v>
      </c>
      <c r="G557" s="165">
        <f t="shared" si="19"/>
        <v>4.9730517115804805E-2</v>
      </c>
    </row>
    <row r="558" spans="1:7" s="6" customFormat="1" x14ac:dyDescent="0.2">
      <c r="A558" s="33"/>
      <c r="B558" s="5">
        <v>5514</v>
      </c>
      <c r="C558" s="49" t="s">
        <v>231</v>
      </c>
      <c r="D558" s="113">
        <v>150</v>
      </c>
      <c r="E558" s="124">
        <v>50</v>
      </c>
      <c r="F558" s="168">
        <f t="shared" si="20"/>
        <v>100</v>
      </c>
      <c r="G558" s="165">
        <f t="shared" si="19"/>
        <v>0.33333333333333331</v>
      </c>
    </row>
    <row r="559" spans="1:7" s="6" customFormat="1" x14ac:dyDescent="0.2">
      <c r="A559" s="33"/>
      <c r="B559" s="5">
        <v>5515</v>
      </c>
      <c r="C559" s="49" t="s">
        <v>29</v>
      </c>
      <c r="D559" s="113">
        <v>450</v>
      </c>
      <c r="E559" s="124">
        <v>0</v>
      </c>
      <c r="F559" s="168">
        <f t="shared" si="20"/>
        <v>450</v>
      </c>
      <c r="G559" s="165">
        <f t="shared" si="19"/>
        <v>0</v>
      </c>
    </row>
    <row r="560" spans="1:7" s="6" customFormat="1" x14ac:dyDescent="0.2">
      <c r="A560" s="33"/>
      <c r="B560" s="5">
        <v>5522</v>
      </c>
      <c r="C560" s="49" t="s">
        <v>95</v>
      </c>
      <c r="D560" s="113">
        <v>30</v>
      </c>
      <c r="E560" s="124">
        <v>0</v>
      </c>
      <c r="F560" s="168">
        <f t="shared" si="20"/>
        <v>30</v>
      </c>
      <c r="G560" s="165">
        <f t="shared" si="19"/>
        <v>0</v>
      </c>
    </row>
    <row r="561" spans="1:7" s="6" customFormat="1" x14ac:dyDescent="0.2">
      <c r="A561" s="33"/>
      <c r="B561" s="5">
        <v>5525</v>
      </c>
      <c r="C561" s="49" t="s">
        <v>46</v>
      </c>
      <c r="D561" s="113">
        <v>1000</v>
      </c>
      <c r="E561" s="124">
        <v>0</v>
      </c>
      <c r="F561" s="168">
        <f t="shared" si="20"/>
        <v>1000</v>
      </c>
      <c r="G561" s="165">
        <f t="shared" si="19"/>
        <v>0</v>
      </c>
    </row>
    <row r="562" spans="1:7" x14ac:dyDescent="0.2">
      <c r="A562" s="33" t="s">
        <v>74</v>
      </c>
      <c r="B562" s="7" t="s">
        <v>6</v>
      </c>
      <c r="C562" s="72"/>
      <c r="D562" s="114">
        <f>SUM(D563+D567)</f>
        <v>32045</v>
      </c>
      <c r="E562" s="139">
        <f>SUM(E563+E567)</f>
        <v>5006.6899999999996</v>
      </c>
      <c r="F562" s="163">
        <f t="shared" si="20"/>
        <v>27038.31</v>
      </c>
      <c r="G562" s="179">
        <f t="shared" si="19"/>
        <v>0.15623935091277888</v>
      </c>
    </row>
    <row r="563" spans="1:7" s="6" customFormat="1" x14ac:dyDescent="0.2">
      <c r="A563" s="33"/>
      <c r="B563" s="7">
        <v>50</v>
      </c>
      <c r="C563" s="50" t="s">
        <v>23</v>
      </c>
      <c r="D563" s="114">
        <f>SUM(D564+D566)</f>
        <v>22316</v>
      </c>
      <c r="E563" s="139">
        <f>SUM(E564+E566)</f>
        <v>3714.99</v>
      </c>
      <c r="F563" s="163">
        <f t="shared" si="20"/>
        <v>18601.010000000002</v>
      </c>
      <c r="G563" s="179">
        <f t="shared" si="19"/>
        <v>0.1664720379996415</v>
      </c>
    </row>
    <row r="564" spans="1:7" s="6" customFormat="1" x14ac:dyDescent="0.2">
      <c r="A564" s="33"/>
      <c r="B564" s="5">
        <v>500</v>
      </c>
      <c r="C564" s="49" t="s">
        <v>228</v>
      </c>
      <c r="D564" s="113">
        <f>SUM(D565)</f>
        <v>16654</v>
      </c>
      <c r="E564" s="149">
        <f>SUM(E565)</f>
        <v>2785.08</v>
      </c>
      <c r="F564" s="168">
        <f t="shared" si="20"/>
        <v>13868.92</v>
      </c>
      <c r="G564" s="165">
        <f t="shared" si="19"/>
        <v>0.16723189624114326</v>
      </c>
    </row>
    <row r="565" spans="1:7" s="6" customFormat="1" x14ac:dyDescent="0.2">
      <c r="A565" s="33"/>
      <c r="B565" s="5">
        <v>5002</v>
      </c>
      <c r="C565" s="49" t="s">
        <v>236</v>
      </c>
      <c r="D565" s="113">
        <v>16654</v>
      </c>
      <c r="E565" s="124">
        <v>2785.08</v>
      </c>
      <c r="F565" s="168">
        <f t="shared" si="20"/>
        <v>13868.92</v>
      </c>
      <c r="G565" s="165">
        <f t="shared" si="19"/>
        <v>0.16723189624114326</v>
      </c>
    </row>
    <row r="566" spans="1:7" s="6" customFormat="1" x14ac:dyDescent="0.2">
      <c r="A566" s="33"/>
      <c r="B566" s="5">
        <v>506</v>
      </c>
      <c r="C566" s="49" t="s">
        <v>229</v>
      </c>
      <c r="D566" s="113">
        <v>5662</v>
      </c>
      <c r="E566" s="124">
        <v>929.91</v>
      </c>
      <c r="F566" s="168">
        <f t="shared" si="20"/>
        <v>4732.09</v>
      </c>
      <c r="G566" s="165">
        <f t="shared" si="19"/>
        <v>0.16423701872129989</v>
      </c>
    </row>
    <row r="567" spans="1:7" s="6" customFormat="1" x14ac:dyDescent="0.2">
      <c r="A567" s="33"/>
      <c r="B567" s="7">
        <v>55</v>
      </c>
      <c r="C567" s="50" t="s">
        <v>24</v>
      </c>
      <c r="D567" s="114">
        <f>SUM(D568:D574)</f>
        <v>9729</v>
      </c>
      <c r="E567" s="139">
        <f>SUM(E568:E574)</f>
        <v>1291.6999999999998</v>
      </c>
      <c r="F567" s="163">
        <f t="shared" si="20"/>
        <v>8437.2999999999993</v>
      </c>
      <c r="G567" s="179">
        <f t="shared" si="19"/>
        <v>0.13276801315654227</v>
      </c>
    </row>
    <row r="568" spans="1:7" s="6" customFormat="1" x14ac:dyDescent="0.2">
      <c r="A568" s="33"/>
      <c r="B568" s="5">
        <v>5500</v>
      </c>
      <c r="C568" s="49" t="s">
        <v>25</v>
      </c>
      <c r="D568" s="113">
        <v>110</v>
      </c>
      <c r="E568" s="124">
        <v>106.26</v>
      </c>
      <c r="F568" s="168">
        <f t="shared" si="20"/>
        <v>3.7399999999999949</v>
      </c>
      <c r="G568" s="165">
        <f t="shared" si="19"/>
        <v>0.96600000000000008</v>
      </c>
    </row>
    <row r="569" spans="1:7" s="6" customFormat="1" x14ac:dyDescent="0.2">
      <c r="A569" s="33"/>
      <c r="B569" s="5">
        <v>5503</v>
      </c>
      <c r="C569" s="49" t="s">
        <v>26</v>
      </c>
      <c r="D569" s="113">
        <v>100</v>
      </c>
      <c r="E569" s="124">
        <v>0</v>
      </c>
      <c r="F569" s="168">
        <f t="shared" si="20"/>
        <v>100</v>
      </c>
      <c r="G569" s="165">
        <f t="shared" si="19"/>
        <v>0</v>
      </c>
    </row>
    <row r="570" spans="1:7" s="6" customFormat="1" x14ac:dyDescent="0.2">
      <c r="A570" s="33"/>
      <c r="B570" s="5">
        <v>5504</v>
      </c>
      <c r="C570" s="49" t="s">
        <v>27</v>
      </c>
      <c r="D570" s="113">
        <v>300</v>
      </c>
      <c r="E570" s="124">
        <v>14.28</v>
      </c>
      <c r="F570" s="168">
        <f t="shared" si="20"/>
        <v>285.72000000000003</v>
      </c>
      <c r="G570" s="165">
        <f t="shared" si="19"/>
        <v>4.7599999999999996E-2</v>
      </c>
    </row>
    <row r="571" spans="1:7" s="6" customFormat="1" x14ac:dyDescent="0.2">
      <c r="A571" s="33"/>
      <c r="B571" s="5">
        <v>5511</v>
      </c>
      <c r="C571" s="49" t="s">
        <v>230</v>
      </c>
      <c r="D571" s="113">
        <v>7641</v>
      </c>
      <c r="E571" s="124">
        <v>684.03</v>
      </c>
      <c r="F571" s="168">
        <f t="shared" si="20"/>
        <v>6956.97</v>
      </c>
      <c r="G571" s="165">
        <f t="shared" si="19"/>
        <v>8.9521005104043969E-2</v>
      </c>
    </row>
    <row r="572" spans="1:7" s="6" customFormat="1" x14ac:dyDescent="0.2">
      <c r="A572" s="33"/>
      <c r="B572" s="5">
        <v>5513</v>
      </c>
      <c r="C572" s="49" t="s">
        <v>28</v>
      </c>
      <c r="D572" s="113">
        <v>450</v>
      </c>
      <c r="E572" s="124">
        <v>91.39</v>
      </c>
      <c r="F572" s="168">
        <f t="shared" si="20"/>
        <v>358.61</v>
      </c>
      <c r="G572" s="165">
        <f t="shared" si="19"/>
        <v>0.2030888888888889</v>
      </c>
    </row>
    <row r="573" spans="1:7" s="6" customFormat="1" x14ac:dyDescent="0.2">
      <c r="A573" s="33"/>
      <c r="B573" s="5">
        <v>5514</v>
      </c>
      <c r="C573" s="49" t="s">
        <v>231</v>
      </c>
      <c r="D573" s="113">
        <v>462</v>
      </c>
      <c r="E573" s="124">
        <v>50</v>
      </c>
      <c r="F573" s="168">
        <f t="shared" si="20"/>
        <v>412</v>
      </c>
      <c r="G573" s="165">
        <f t="shared" si="19"/>
        <v>0.10822510822510822</v>
      </c>
    </row>
    <row r="574" spans="1:7" s="6" customFormat="1" x14ac:dyDescent="0.2">
      <c r="A574" s="33"/>
      <c r="B574" s="5">
        <v>5525</v>
      </c>
      <c r="C574" s="49" t="s">
        <v>46</v>
      </c>
      <c r="D574" s="113">
        <v>666</v>
      </c>
      <c r="E574" s="124">
        <v>345.74</v>
      </c>
      <c r="F574" s="168">
        <f t="shared" si="20"/>
        <v>320.26</v>
      </c>
      <c r="G574" s="165">
        <f t="shared" si="19"/>
        <v>0.51912912912912912</v>
      </c>
    </row>
    <row r="575" spans="1:7" s="6" customFormat="1" x14ac:dyDescent="0.2">
      <c r="A575" s="33" t="s">
        <v>74</v>
      </c>
      <c r="B575" s="7" t="s">
        <v>412</v>
      </c>
      <c r="C575" s="72"/>
      <c r="D575" s="114">
        <f t="shared" ref="D575:E577" si="21">SUM(D576)</f>
        <v>0</v>
      </c>
      <c r="E575" s="139">
        <f t="shared" si="21"/>
        <v>34.99</v>
      </c>
      <c r="F575" s="163">
        <f t="shared" si="20"/>
        <v>-34.99</v>
      </c>
      <c r="G575" s="165"/>
    </row>
    <row r="576" spans="1:7" s="6" customFormat="1" x14ac:dyDescent="0.2">
      <c r="A576" s="33"/>
      <c r="B576" s="7">
        <v>55</v>
      </c>
      <c r="C576" s="50" t="s">
        <v>24</v>
      </c>
      <c r="D576" s="114">
        <f t="shared" si="21"/>
        <v>0</v>
      </c>
      <c r="E576" s="139">
        <f t="shared" si="21"/>
        <v>34.99</v>
      </c>
      <c r="F576" s="163">
        <f t="shared" si="20"/>
        <v>-34.99</v>
      </c>
      <c r="G576" s="165"/>
    </row>
    <row r="577" spans="1:7" s="6" customFormat="1" x14ac:dyDescent="0.2">
      <c r="A577" s="33"/>
      <c r="B577" s="5">
        <v>5525</v>
      </c>
      <c r="C577" s="49" t="s">
        <v>46</v>
      </c>
      <c r="D577" s="113">
        <f t="shared" si="21"/>
        <v>0</v>
      </c>
      <c r="E577" s="149">
        <f t="shared" si="21"/>
        <v>34.99</v>
      </c>
      <c r="F577" s="168">
        <f t="shared" si="20"/>
        <v>-34.99</v>
      </c>
      <c r="G577" s="165"/>
    </row>
    <row r="578" spans="1:7" s="6" customFormat="1" ht="38.25" x14ac:dyDescent="0.2">
      <c r="A578" s="33"/>
      <c r="B578" s="157" t="s">
        <v>414</v>
      </c>
      <c r="C578" s="56" t="s">
        <v>413</v>
      </c>
      <c r="D578" s="113">
        <v>0</v>
      </c>
      <c r="E578" s="124">
        <v>34.99</v>
      </c>
      <c r="F578" s="168">
        <f t="shared" si="20"/>
        <v>-34.99</v>
      </c>
      <c r="G578" s="165"/>
    </row>
    <row r="579" spans="1:7" s="6" customFormat="1" x14ac:dyDescent="0.2">
      <c r="A579" s="33" t="s">
        <v>75</v>
      </c>
      <c r="B579" s="7" t="s">
        <v>33</v>
      </c>
      <c r="C579" s="72"/>
      <c r="D579" s="114">
        <f>SUM(D580+D584)</f>
        <v>31945</v>
      </c>
      <c r="E579" s="139">
        <f>SUM(E580+E584)</f>
        <v>5367.5</v>
      </c>
      <c r="F579" s="163">
        <f t="shared" si="20"/>
        <v>26577.5</v>
      </c>
      <c r="G579" s="179">
        <f t="shared" si="19"/>
        <v>0.16802316481452498</v>
      </c>
    </row>
    <row r="580" spans="1:7" s="6" customFormat="1" x14ac:dyDescent="0.2">
      <c r="A580" s="33"/>
      <c r="B580" s="7">
        <v>50</v>
      </c>
      <c r="C580" s="50" t="s">
        <v>23</v>
      </c>
      <c r="D580" s="114">
        <f>SUM(D581+D583)</f>
        <v>26387</v>
      </c>
      <c r="E580" s="139">
        <f>SUM(E581+E583)</f>
        <v>4397.88</v>
      </c>
      <c r="F580" s="163">
        <f t="shared" si="20"/>
        <v>21989.119999999999</v>
      </c>
      <c r="G580" s="179">
        <f t="shared" si="19"/>
        <v>0.16666843521431007</v>
      </c>
    </row>
    <row r="581" spans="1:7" s="6" customFormat="1" x14ac:dyDescent="0.2">
      <c r="A581" s="33"/>
      <c r="B581" s="5">
        <v>500</v>
      </c>
      <c r="C581" s="49" t="s">
        <v>228</v>
      </c>
      <c r="D581" s="113">
        <f>SUM(D582)</f>
        <v>19692</v>
      </c>
      <c r="E581" s="149">
        <f>SUM(E582)</f>
        <v>3282</v>
      </c>
      <c r="F581" s="168">
        <f t="shared" si="20"/>
        <v>16410</v>
      </c>
      <c r="G581" s="165">
        <f t="shared" si="19"/>
        <v>0.16666666666666666</v>
      </c>
    </row>
    <row r="582" spans="1:7" s="6" customFormat="1" x14ac:dyDescent="0.2">
      <c r="A582" s="33"/>
      <c r="B582" s="5">
        <v>5002</v>
      </c>
      <c r="C582" s="49" t="s">
        <v>236</v>
      </c>
      <c r="D582" s="113">
        <v>19692</v>
      </c>
      <c r="E582" s="124">
        <v>3282</v>
      </c>
      <c r="F582" s="168">
        <f t="shared" si="20"/>
        <v>16410</v>
      </c>
      <c r="G582" s="165">
        <f t="shared" si="19"/>
        <v>0.16666666666666666</v>
      </c>
    </row>
    <row r="583" spans="1:7" s="6" customFormat="1" x14ac:dyDescent="0.2">
      <c r="A583" s="33"/>
      <c r="B583" s="5">
        <v>506</v>
      </c>
      <c r="C583" s="49" t="s">
        <v>229</v>
      </c>
      <c r="D583" s="113">
        <v>6695</v>
      </c>
      <c r="E583" s="124">
        <v>1115.8800000000001</v>
      </c>
      <c r="F583" s="168">
        <f t="shared" si="20"/>
        <v>5579.12</v>
      </c>
      <c r="G583" s="165">
        <f t="shared" si="19"/>
        <v>0.1666736370425691</v>
      </c>
    </row>
    <row r="584" spans="1:7" s="6" customFormat="1" x14ac:dyDescent="0.2">
      <c r="A584" s="33"/>
      <c r="B584" s="7">
        <v>55</v>
      </c>
      <c r="C584" s="50" t="s">
        <v>24</v>
      </c>
      <c r="D584" s="114">
        <f>SUM(D585:D591)</f>
        <v>5558</v>
      </c>
      <c r="E584" s="139">
        <f>SUM(E585:E591)</f>
        <v>969.62</v>
      </c>
      <c r="F584" s="163">
        <f t="shared" si="20"/>
        <v>4588.38</v>
      </c>
      <c r="G584" s="179">
        <f t="shared" si="19"/>
        <v>0.17445483987045701</v>
      </c>
    </row>
    <row r="585" spans="1:7" s="6" customFormat="1" x14ac:dyDescent="0.2">
      <c r="A585" s="33"/>
      <c r="B585" s="5">
        <v>5500</v>
      </c>
      <c r="C585" s="49" t="s">
        <v>25</v>
      </c>
      <c r="D585" s="113">
        <v>672</v>
      </c>
      <c r="E585" s="124">
        <v>211.91</v>
      </c>
      <c r="F585" s="168">
        <f t="shared" si="20"/>
        <v>460.09000000000003</v>
      </c>
      <c r="G585" s="165">
        <f t="shared" si="19"/>
        <v>0.31534226190476189</v>
      </c>
    </row>
    <row r="586" spans="1:7" s="6" customFormat="1" x14ac:dyDescent="0.2">
      <c r="A586" s="33"/>
      <c r="B586" s="5">
        <v>5504</v>
      </c>
      <c r="C586" s="49" t="s">
        <v>27</v>
      </c>
      <c r="D586" s="113">
        <v>229</v>
      </c>
      <c r="E586" s="124">
        <v>14.28</v>
      </c>
      <c r="F586" s="168">
        <f t="shared" si="20"/>
        <v>214.72</v>
      </c>
      <c r="G586" s="165">
        <f t="shared" si="19"/>
        <v>6.2358078602620083E-2</v>
      </c>
    </row>
    <row r="587" spans="1:7" s="6" customFormat="1" x14ac:dyDescent="0.2">
      <c r="A587" s="33"/>
      <c r="B587" s="5">
        <v>5511</v>
      </c>
      <c r="C587" s="49" t="s">
        <v>230</v>
      </c>
      <c r="D587" s="113">
        <v>1938</v>
      </c>
      <c r="E587" s="124">
        <v>320.95999999999998</v>
      </c>
      <c r="F587" s="168">
        <f t="shared" si="20"/>
        <v>1617.04</v>
      </c>
      <c r="G587" s="165">
        <f t="shared" si="19"/>
        <v>0.1656140350877193</v>
      </c>
    </row>
    <row r="588" spans="1:7" s="6" customFormat="1" x14ac:dyDescent="0.2">
      <c r="A588" s="33"/>
      <c r="B588" s="5">
        <v>5513</v>
      </c>
      <c r="C588" s="49" t="s">
        <v>28</v>
      </c>
      <c r="D588" s="113">
        <v>607</v>
      </c>
      <c r="E588" s="124">
        <v>94.1</v>
      </c>
      <c r="F588" s="168">
        <f t="shared" si="20"/>
        <v>512.9</v>
      </c>
      <c r="G588" s="165">
        <f t="shared" si="19"/>
        <v>0.15502471169686985</v>
      </c>
    </row>
    <row r="589" spans="1:7" s="6" customFormat="1" x14ac:dyDescent="0.2">
      <c r="A589" s="33"/>
      <c r="B589" s="5">
        <v>5514</v>
      </c>
      <c r="C589" s="49" t="s">
        <v>231</v>
      </c>
      <c r="D589" s="113">
        <v>1112</v>
      </c>
      <c r="E589" s="124">
        <v>179.37</v>
      </c>
      <c r="F589" s="168">
        <f t="shared" si="20"/>
        <v>932.63</v>
      </c>
      <c r="G589" s="165">
        <f t="shared" si="19"/>
        <v>0.16130395683453239</v>
      </c>
    </row>
    <row r="590" spans="1:7" s="6" customFormat="1" x14ac:dyDescent="0.2">
      <c r="A590" s="33"/>
      <c r="B590" s="5">
        <v>5515</v>
      </c>
      <c r="C590" s="49" t="s">
        <v>29</v>
      </c>
      <c r="D590" s="113">
        <v>0</v>
      </c>
      <c r="E590" s="124">
        <v>99</v>
      </c>
      <c r="F590" s="168">
        <f t="shared" si="20"/>
        <v>-99</v>
      </c>
      <c r="G590" s="165"/>
    </row>
    <row r="591" spans="1:7" s="6" customFormat="1" x14ac:dyDescent="0.2">
      <c r="A591" s="33"/>
      <c r="B591" s="5">
        <v>5525</v>
      </c>
      <c r="C591" s="49" t="s">
        <v>46</v>
      </c>
      <c r="D591" s="113">
        <v>1000</v>
      </c>
      <c r="E591" s="124">
        <v>50</v>
      </c>
      <c r="F591" s="168">
        <f t="shared" si="20"/>
        <v>950</v>
      </c>
      <c r="G591" s="165">
        <f t="shared" si="19"/>
        <v>0.05</v>
      </c>
    </row>
    <row r="592" spans="1:7" s="6" customFormat="1" x14ac:dyDescent="0.2">
      <c r="A592" s="33" t="s">
        <v>76</v>
      </c>
      <c r="B592" s="7" t="s">
        <v>180</v>
      </c>
      <c r="C592" s="72"/>
      <c r="D592" s="114">
        <f>SUM(D593)</f>
        <v>17550</v>
      </c>
      <c r="E592" s="139">
        <f>SUM(E593)</f>
        <v>39.51</v>
      </c>
      <c r="F592" s="163">
        <f t="shared" si="20"/>
        <v>17510.490000000002</v>
      </c>
      <c r="G592" s="179">
        <f t="shared" si="19"/>
        <v>2.2512820512820514E-3</v>
      </c>
    </row>
    <row r="593" spans="1:7" s="6" customFormat="1" x14ac:dyDescent="0.2">
      <c r="A593" s="33"/>
      <c r="B593" s="7">
        <v>55</v>
      </c>
      <c r="C593" s="50" t="s">
        <v>24</v>
      </c>
      <c r="D593" s="114">
        <f>SUM(D594)</f>
        <v>17550</v>
      </c>
      <c r="E593" s="139">
        <f>SUM(E594)</f>
        <v>39.51</v>
      </c>
      <c r="F593" s="163">
        <f t="shared" si="20"/>
        <v>17510.490000000002</v>
      </c>
      <c r="G593" s="179">
        <f t="shared" si="19"/>
        <v>2.2512820512820514E-3</v>
      </c>
    </row>
    <row r="594" spans="1:7" s="6" customFormat="1" x14ac:dyDescent="0.2">
      <c r="A594" s="33"/>
      <c r="B594" s="5">
        <v>5525</v>
      </c>
      <c r="C594" s="49" t="s">
        <v>46</v>
      </c>
      <c r="D594" s="114">
        <f>SUM(D595:D602)</f>
        <v>17550</v>
      </c>
      <c r="E594" s="139">
        <f>SUM(E595:E602)</f>
        <v>39.51</v>
      </c>
      <c r="F594" s="163">
        <f t="shared" si="20"/>
        <v>17510.490000000002</v>
      </c>
      <c r="G594" s="179">
        <f t="shared" si="19"/>
        <v>2.2512820512820514E-3</v>
      </c>
    </row>
    <row r="595" spans="1:7" s="6" customFormat="1" x14ac:dyDescent="0.2">
      <c r="A595" s="33"/>
      <c r="B595" s="7"/>
      <c r="C595" s="67" t="s">
        <v>287</v>
      </c>
      <c r="D595" s="113">
        <v>3000</v>
      </c>
      <c r="E595" s="124">
        <v>39.51</v>
      </c>
      <c r="F595" s="168">
        <f t="shared" si="20"/>
        <v>2960.49</v>
      </c>
      <c r="G595" s="165">
        <f t="shared" si="19"/>
        <v>1.3169999999999999E-2</v>
      </c>
    </row>
    <row r="596" spans="1:7" s="6" customFormat="1" x14ac:dyDescent="0.2">
      <c r="A596" s="33"/>
      <c r="B596" s="7"/>
      <c r="C596" s="67" t="s">
        <v>111</v>
      </c>
      <c r="D596" s="113">
        <v>7500</v>
      </c>
      <c r="E596" s="124">
        <v>0</v>
      </c>
      <c r="F596" s="168">
        <f t="shared" si="20"/>
        <v>7500</v>
      </c>
      <c r="G596" s="165">
        <f t="shared" si="19"/>
        <v>0</v>
      </c>
    </row>
    <row r="597" spans="1:7" s="6" customFormat="1" x14ac:dyDescent="0.2">
      <c r="A597" s="33"/>
      <c r="B597" s="7"/>
      <c r="C597" s="67" t="s">
        <v>1</v>
      </c>
      <c r="D597" s="113">
        <v>200</v>
      </c>
      <c r="E597" s="124">
        <v>0</v>
      </c>
      <c r="F597" s="168">
        <f t="shared" si="20"/>
        <v>200</v>
      </c>
      <c r="G597" s="165">
        <f t="shared" ref="G597:G660" si="22">SUM(E597/D597)</f>
        <v>0</v>
      </c>
    </row>
    <row r="598" spans="1:7" s="6" customFormat="1" x14ac:dyDescent="0.2">
      <c r="A598" s="33"/>
      <c r="B598" s="7"/>
      <c r="C598" s="67" t="s">
        <v>288</v>
      </c>
      <c r="D598" s="113">
        <v>2000</v>
      </c>
      <c r="E598" s="124">
        <v>0</v>
      </c>
      <c r="F598" s="168">
        <f t="shared" si="20"/>
        <v>2000</v>
      </c>
      <c r="G598" s="165">
        <f t="shared" si="22"/>
        <v>0</v>
      </c>
    </row>
    <row r="599" spans="1:7" x14ac:dyDescent="0.2">
      <c r="A599" s="35"/>
      <c r="B599" s="5"/>
      <c r="C599" s="67" t="s">
        <v>118</v>
      </c>
      <c r="D599" s="113">
        <v>150</v>
      </c>
      <c r="E599" s="124">
        <v>0</v>
      </c>
      <c r="F599" s="168">
        <f t="shared" si="20"/>
        <v>150</v>
      </c>
      <c r="G599" s="165">
        <f t="shared" si="22"/>
        <v>0</v>
      </c>
    </row>
    <row r="600" spans="1:7" x14ac:dyDescent="0.2">
      <c r="A600" s="35"/>
      <c r="B600" s="5"/>
      <c r="C600" s="67" t="s">
        <v>207</v>
      </c>
      <c r="D600" s="113">
        <v>500</v>
      </c>
      <c r="E600" s="124">
        <v>0</v>
      </c>
      <c r="F600" s="168">
        <f t="shared" ref="F600:F663" si="23">SUM(D600-E600)</f>
        <v>500</v>
      </c>
      <c r="G600" s="165">
        <f t="shared" si="22"/>
        <v>0</v>
      </c>
    </row>
    <row r="601" spans="1:7" x14ac:dyDescent="0.2">
      <c r="A601" s="35"/>
      <c r="B601" s="5"/>
      <c r="C601" s="67" t="s">
        <v>289</v>
      </c>
      <c r="D601" s="113">
        <v>200</v>
      </c>
      <c r="E601" s="124">
        <v>0</v>
      </c>
      <c r="F601" s="168">
        <f t="shared" si="23"/>
        <v>200</v>
      </c>
      <c r="G601" s="165">
        <f t="shared" si="22"/>
        <v>0</v>
      </c>
    </row>
    <row r="602" spans="1:7" x14ac:dyDescent="0.2">
      <c r="A602" s="35"/>
      <c r="B602" s="5"/>
      <c r="C602" s="67" t="s">
        <v>334</v>
      </c>
      <c r="D602" s="113">
        <v>4000</v>
      </c>
      <c r="E602" s="124">
        <v>0</v>
      </c>
      <c r="F602" s="168">
        <f t="shared" si="23"/>
        <v>4000</v>
      </c>
      <c r="G602" s="165">
        <f t="shared" si="22"/>
        <v>0</v>
      </c>
    </row>
    <row r="603" spans="1:7" x14ac:dyDescent="0.2">
      <c r="A603" s="33" t="s">
        <v>343</v>
      </c>
      <c r="B603" s="7" t="s">
        <v>203</v>
      </c>
      <c r="C603" s="72"/>
      <c r="D603" s="115">
        <f>SUM(D604+D608)</f>
        <v>15147</v>
      </c>
      <c r="E603" s="159">
        <f>SUM(E604+E608)</f>
        <v>2287.96</v>
      </c>
      <c r="F603" s="163">
        <f t="shared" si="23"/>
        <v>12859.04</v>
      </c>
      <c r="G603" s="179">
        <f t="shared" si="22"/>
        <v>0.15105037301115734</v>
      </c>
    </row>
    <row r="604" spans="1:7" x14ac:dyDescent="0.2">
      <c r="A604" s="33"/>
      <c r="B604" s="7">
        <v>50</v>
      </c>
      <c r="C604" s="50" t="s">
        <v>23</v>
      </c>
      <c r="D604" s="114">
        <f>SUM(D605+D607)</f>
        <v>7558</v>
      </c>
      <c r="E604" s="139">
        <f>SUM(E605+E607)</f>
        <v>1259.5999999999999</v>
      </c>
      <c r="F604" s="163">
        <f t="shared" si="23"/>
        <v>6298.4</v>
      </c>
      <c r="G604" s="179">
        <f t="shared" si="22"/>
        <v>0.16665784599100289</v>
      </c>
    </row>
    <row r="605" spans="1:7" x14ac:dyDescent="0.2">
      <c r="A605" s="33"/>
      <c r="B605" s="5">
        <v>500</v>
      </c>
      <c r="C605" s="49" t="s">
        <v>228</v>
      </c>
      <c r="D605" s="113">
        <f>SUM(D606)</f>
        <v>5640</v>
      </c>
      <c r="E605" s="149">
        <f>SUM(E606)</f>
        <v>940</v>
      </c>
      <c r="F605" s="168">
        <f t="shared" si="23"/>
        <v>4700</v>
      </c>
      <c r="G605" s="165">
        <f t="shared" si="22"/>
        <v>0.16666666666666666</v>
      </c>
    </row>
    <row r="606" spans="1:7" x14ac:dyDescent="0.2">
      <c r="A606" s="33"/>
      <c r="B606" s="5">
        <v>5002</v>
      </c>
      <c r="C606" s="49" t="s">
        <v>236</v>
      </c>
      <c r="D606" s="113">
        <v>5640</v>
      </c>
      <c r="E606" s="124">
        <v>940</v>
      </c>
      <c r="F606" s="168">
        <f t="shared" si="23"/>
        <v>4700</v>
      </c>
      <c r="G606" s="165">
        <f t="shared" si="22"/>
        <v>0.16666666666666666</v>
      </c>
    </row>
    <row r="607" spans="1:7" x14ac:dyDescent="0.2">
      <c r="A607" s="33"/>
      <c r="B607" s="5">
        <v>506</v>
      </c>
      <c r="C607" s="49" t="s">
        <v>229</v>
      </c>
      <c r="D607" s="113">
        <v>1918</v>
      </c>
      <c r="E607" s="124">
        <v>319.60000000000002</v>
      </c>
      <c r="F607" s="168">
        <f t="shared" si="23"/>
        <v>1598.4</v>
      </c>
      <c r="G607" s="165">
        <f t="shared" si="22"/>
        <v>0.16663190823774768</v>
      </c>
    </row>
    <row r="608" spans="1:7" x14ac:dyDescent="0.2">
      <c r="A608" s="33"/>
      <c r="B608" s="7">
        <v>55</v>
      </c>
      <c r="C608" s="50" t="s">
        <v>24</v>
      </c>
      <c r="D608" s="114">
        <f>SUM(D609:D614)</f>
        <v>7589</v>
      </c>
      <c r="E608" s="139">
        <f>SUM(E609:E614)</f>
        <v>1028.3600000000001</v>
      </c>
      <c r="F608" s="163">
        <f t="shared" si="23"/>
        <v>6560.6399999999994</v>
      </c>
      <c r="G608" s="179">
        <f t="shared" si="22"/>
        <v>0.13550665436816448</v>
      </c>
    </row>
    <row r="609" spans="1:8" x14ac:dyDescent="0.2">
      <c r="A609" s="33"/>
      <c r="B609" s="5">
        <v>5500</v>
      </c>
      <c r="C609" s="49" t="s">
        <v>25</v>
      </c>
      <c r="D609" s="113">
        <v>1229</v>
      </c>
      <c r="E609" s="124">
        <v>26.4</v>
      </c>
      <c r="F609" s="168">
        <f t="shared" si="23"/>
        <v>1202.5999999999999</v>
      </c>
      <c r="G609" s="165">
        <f t="shared" si="22"/>
        <v>2.148087876322213E-2</v>
      </c>
    </row>
    <row r="610" spans="1:8" x14ac:dyDescent="0.2">
      <c r="A610" s="33"/>
      <c r="B610" s="5">
        <v>5504</v>
      </c>
      <c r="C610" s="49" t="s">
        <v>27</v>
      </c>
      <c r="D610" s="113">
        <v>140</v>
      </c>
      <c r="E610" s="124">
        <v>0</v>
      </c>
      <c r="F610" s="168">
        <f t="shared" si="23"/>
        <v>140</v>
      </c>
      <c r="G610" s="165">
        <f t="shared" si="22"/>
        <v>0</v>
      </c>
    </row>
    <row r="611" spans="1:8" x14ac:dyDescent="0.2">
      <c r="A611" s="33"/>
      <c r="B611" s="5">
        <v>5511</v>
      </c>
      <c r="C611" s="49" t="s">
        <v>230</v>
      </c>
      <c r="D611" s="113">
        <v>80</v>
      </c>
      <c r="E611" s="124">
        <v>0</v>
      </c>
      <c r="F611" s="168">
        <f t="shared" si="23"/>
        <v>80</v>
      </c>
      <c r="G611" s="165">
        <f t="shared" si="22"/>
        <v>0</v>
      </c>
    </row>
    <row r="612" spans="1:8" x14ac:dyDescent="0.2">
      <c r="A612" s="33"/>
      <c r="B612" s="5">
        <v>5515</v>
      </c>
      <c r="C612" s="49" t="s">
        <v>29</v>
      </c>
      <c r="D612" s="113">
        <v>6000</v>
      </c>
      <c r="E612" s="124">
        <v>1001.96</v>
      </c>
      <c r="F612" s="168">
        <f t="shared" si="23"/>
        <v>4998.04</v>
      </c>
      <c r="G612" s="165">
        <f t="shared" si="22"/>
        <v>0.16699333333333333</v>
      </c>
    </row>
    <row r="613" spans="1:8" x14ac:dyDescent="0.2">
      <c r="A613" s="33"/>
      <c r="B613" s="5">
        <v>5522</v>
      </c>
      <c r="C613" s="49" t="s">
        <v>95</v>
      </c>
      <c r="D613" s="113">
        <v>40</v>
      </c>
      <c r="E613" s="124">
        <v>0</v>
      </c>
      <c r="F613" s="168">
        <f t="shared" si="23"/>
        <v>40</v>
      </c>
      <c r="G613" s="165">
        <f t="shared" si="22"/>
        <v>0</v>
      </c>
    </row>
    <row r="614" spans="1:8" x14ac:dyDescent="0.2">
      <c r="A614" s="33"/>
      <c r="B614" s="5">
        <v>5524</v>
      </c>
      <c r="C614" s="49" t="s">
        <v>31</v>
      </c>
      <c r="D614" s="113">
        <v>100</v>
      </c>
      <c r="E614" s="124">
        <v>0</v>
      </c>
      <c r="F614" s="168">
        <f t="shared" si="23"/>
        <v>100</v>
      </c>
      <c r="G614" s="165">
        <f t="shared" si="22"/>
        <v>0</v>
      </c>
    </row>
    <row r="615" spans="1:8" s="6" customFormat="1" x14ac:dyDescent="0.2">
      <c r="A615" s="33" t="s">
        <v>77</v>
      </c>
      <c r="B615" s="7" t="s">
        <v>256</v>
      </c>
      <c r="C615" s="72"/>
      <c r="D615" s="114">
        <f>SUM(D616+D621)</f>
        <v>31043</v>
      </c>
      <c r="E615" s="139">
        <f>SUM(E616+E621)</f>
        <v>4440.41</v>
      </c>
      <c r="F615" s="163">
        <f t="shared" si="23"/>
        <v>26602.59</v>
      </c>
      <c r="G615" s="179">
        <f t="shared" si="22"/>
        <v>0.14304062107399412</v>
      </c>
    </row>
    <row r="616" spans="1:8" s="6" customFormat="1" x14ac:dyDescent="0.2">
      <c r="A616" s="33"/>
      <c r="B616" s="7">
        <v>50</v>
      </c>
      <c r="C616" s="50" t="s">
        <v>23</v>
      </c>
      <c r="D616" s="114">
        <f>SUM(D617+D620)</f>
        <v>11336</v>
      </c>
      <c r="E616" s="139">
        <f>SUM(E617+E620)</f>
        <v>1865.62</v>
      </c>
      <c r="F616" s="163">
        <f t="shared" si="23"/>
        <v>9470.380000000001</v>
      </c>
      <c r="G616" s="179">
        <f t="shared" si="22"/>
        <v>0.16457480592801693</v>
      </c>
    </row>
    <row r="617" spans="1:8" s="6" customFormat="1" x14ac:dyDescent="0.2">
      <c r="A617" s="33"/>
      <c r="B617" s="5">
        <v>500</v>
      </c>
      <c r="C617" s="49" t="s">
        <v>228</v>
      </c>
      <c r="D617" s="113">
        <f>SUM(D618:D619)</f>
        <v>8460</v>
      </c>
      <c r="E617" s="149">
        <f>SUM(E618:E619)</f>
        <v>1392.26</v>
      </c>
      <c r="F617" s="168">
        <f t="shared" si="23"/>
        <v>7067.74</v>
      </c>
      <c r="G617" s="165">
        <f t="shared" si="22"/>
        <v>0.16456973995271867</v>
      </c>
    </row>
    <row r="618" spans="1:8" s="6" customFormat="1" x14ac:dyDescent="0.2">
      <c r="A618" s="33"/>
      <c r="B618" s="5">
        <v>5002</v>
      </c>
      <c r="C618" s="49" t="s">
        <v>236</v>
      </c>
      <c r="D618" s="113">
        <v>7740</v>
      </c>
      <c r="E618" s="124">
        <v>1290</v>
      </c>
      <c r="F618" s="168">
        <f t="shared" si="23"/>
        <v>6450</v>
      </c>
      <c r="G618" s="165">
        <f t="shared" si="22"/>
        <v>0.16666666666666666</v>
      </c>
    </row>
    <row r="619" spans="1:8" s="6" customFormat="1" x14ac:dyDescent="0.2">
      <c r="A619" s="33"/>
      <c r="B619" s="5">
        <v>5005</v>
      </c>
      <c r="C619" s="49" t="s">
        <v>282</v>
      </c>
      <c r="D619" s="113">
        <v>720</v>
      </c>
      <c r="E619" s="124">
        <v>102.26</v>
      </c>
      <c r="F619" s="168">
        <f t="shared" si="23"/>
        <v>617.74</v>
      </c>
      <c r="G619" s="165">
        <f t="shared" si="22"/>
        <v>0.14202777777777778</v>
      </c>
    </row>
    <row r="620" spans="1:8" s="6" customFormat="1" x14ac:dyDescent="0.2">
      <c r="A620" s="33"/>
      <c r="B620" s="5">
        <v>506</v>
      </c>
      <c r="C620" s="49" t="s">
        <v>229</v>
      </c>
      <c r="D620" s="113">
        <v>2876</v>
      </c>
      <c r="E620" s="124">
        <v>473.36</v>
      </c>
      <c r="F620" s="168">
        <f t="shared" si="23"/>
        <v>2402.64</v>
      </c>
      <c r="G620" s="165">
        <f t="shared" si="22"/>
        <v>0.16458970792767733</v>
      </c>
    </row>
    <row r="621" spans="1:8" s="6" customFormat="1" x14ac:dyDescent="0.2">
      <c r="A621" s="33"/>
      <c r="B621" s="7">
        <v>55</v>
      </c>
      <c r="C621" s="50" t="s">
        <v>24</v>
      </c>
      <c r="D621" s="114">
        <f>SUM(D622:D623)</f>
        <v>19707</v>
      </c>
      <c r="E621" s="139">
        <f>SUM(E622:E623)</f>
        <v>2574.79</v>
      </c>
      <c r="F621" s="163">
        <f t="shared" si="23"/>
        <v>17132.21</v>
      </c>
      <c r="G621" s="179">
        <f t="shared" si="22"/>
        <v>0.13065357487187293</v>
      </c>
    </row>
    <row r="622" spans="1:8" s="6" customFormat="1" x14ac:dyDescent="0.2">
      <c r="A622" s="33"/>
      <c r="B622" s="5">
        <v>5500</v>
      </c>
      <c r="C622" s="49" t="s">
        <v>25</v>
      </c>
      <c r="D622" s="113">
        <v>19500</v>
      </c>
      <c r="E622" s="124">
        <v>2574.79</v>
      </c>
      <c r="F622" s="168">
        <f t="shared" si="23"/>
        <v>16925.21</v>
      </c>
      <c r="G622" s="165">
        <f t="shared" si="22"/>
        <v>0.13204051282051282</v>
      </c>
    </row>
    <row r="623" spans="1:8" s="6" customFormat="1" ht="13.5" thickBot="1" x14ac:dyDescent="0.25">
      <c r="A623" s="33"/>
      <c r="B623" s="5">
        <v>5504</v>
      </c>
      <c r="C623" s="49" t="s">
        <v>27</v>
      </c>
      <c r="D623" s="113">
        <v>207</v>
      </c>
      <c r="E623" s="124">
        <v>0</v>
      </c>
      <c r="F623" s="168">
        <f t="shared" si="23"/>
        <v>207</v>
      </c>
      <c r="G623" s="165">
        <f t="shared" si="22"/>
        <v>0</v>
      </c>
    </row>
    <row r="624" spans="1:8" ht="13.5" thickBot="1" x14ac:dyDescent="0.25">
      <c r="A624" s="44" t="s">
        <v>78</v>
      </c>
      <c r="B624" s="4" t="s">
        <v>181</v>
      </c>
      <c r="C624" s="183"/>
      <c r="D624" s="112">
        <f>SUM(D625+D731+D781+D806+D812+D848+D853+D893+D897)</f>
        <v>3169549</v>
      </c>
      <c r="E624" s="138">
        <f>SUM(E625+E731+E781+E806+E812+E848+E853+E893+E897)</f>
        <v>545886.91999999993</v>
      </c>
      <c r="F624" s="177">
        <f t="shared" si="23"/>
        <v>2623662.0800000001</v>
      </c>
      <c r="G624" s="175">
        <f t="shared" si="22"/>
        <v>0.17222857889245438</v>
      </c>
      <c r="H624" s="158"/>
    </row>
    <row r="625" spans="1:8" x14ac:dyDescent="0.2">
      <c r="A625" s="33" t="s">
        <v>79</v>
      </c>
      <c r="B625" s="7" t="s">
        <v>444</v>
      </c>
      <c r="C625" s="184"/>
      <c r="D625" s="95">
        <f>SUM(D626+D648+D672+D691+D712+D720+D728)</f>
        <v>1031638</v>
      </c>
      <c r="E625" s="144">
        <f>SUM(E626+E648+E672+E691+E712+E720+E728)</f>
        <v>161489.41999999998</v>
      </c>
      <c r="F625" s="163">
        <f t="shared" si="23"/>
        <v>870148.58000000007</v>
      </c>
      <c r="G625" s="179">
        <f t="shared" si="22"/>
        <v>0.15653690538735485</v>
      </c>
      <c r="H625" s="158"/>
    </row>
    <row r="626" spans="1:8" s="6" customFormat="1" x14ac:dyDescent="0.2">
      <c r="A626" s="33" t="s">
        <v>79</v>
      </c>
      <c r="B626" s="7" t="s">
        <v>114</v>
      </c>
      <c r="C626" s="72"/>
      <c r="D626" s="88">
        <f>SUM(D627+D633+D645)</f>
        <v>381615</v>
      </c>
      <c r="E626" s="139">
        <f>SUM(E627+E633+E645)</f>
        <v>60145.5</v>
      </c>
      <c r="F626" s="163">
        <f t="shared" si="23"/>
        <v>321469.5</v>
      </c>
      <c r="G626" s="179">
        <f t="shared" si="22"/>
        <v>0.15760779843559608</v>
      </c>
    </row>
    <row r="627" spans="1:8" s="6" customFormat="1" x14ac:dyDescent="0.2">
      <c r="A627" s="33"/>
      <c r="B627" s="7">
        <v>50</v>
      </c>
      <c r="C627" s="50" t="s">
        <v>23</v>
      </c>
      <c r="D627" s="88">
        <f>SUM(D628+D631+D632)</f>
        <v>265249</v>
      </c>
      <c r="E627" s="139">
        <f>SUM(E628+E631+E632)</f>
        <v>43454.57</v>
      </c>
      <c r="F627" s="163">
        <f t="shared" si="23"/>
        <v>221794.43</v>
      </c>
      <c r="G627" s="179">
        <f t="shared" si="22"/>
        <v>0.16382557521423266</v>
      </c>
    </row>
    <row r="628" spans="1:8" s="6" customFormat="1" x14ac:dyDescent="0.2">
      <c r="A628" s="33"/>
      <c r="B628" s="5">
        <v>500</v>
      </c>
      <c r="C628" s="49" t="s">
        <v>228</v>
      </c>
      <c r="D628" s="87">
        <f>SUM(D629:D630)</f>
        <v>196983</v>
      </c>
      <c r="E628" s="149">
        <f>SUM(E629:E630)</f>
        <v>32127.8</v>
      </c>
      <c r="F628" s="168">
        <f t="shared" si="23"/>
        <v>164855.20000000001</v>
      </c>
      <c r="G628" s="165">
        <f t="shared" si="22"/>
        <v>0.16309935375133894</v>
      </c>
    </row>
    <row r="629" spans="1:8" s="6" customFormat="1" x14ac:dyDescent="0.2">
      <c r="A629" s="33"/>
      <c r="B629" s="5">
        <v>5002</v>
      </c>
      <c r="C629" s="49" t="s">
        <v>236</v>
      </c>
      <c r="D629" s="87">
        <v>196983</v>
      </c>
      <c r="E629" s="124">
        <v>32110.52</v>
      </c>
      <c r="F629" s="168">
        <f t="shared" si="23"/>
        <v>164872.48000000001</v>
      </c>
      <c r="G629" s="165">
        <f t="shared" si="22"/>
        <v>0.16301163044526684</v>
      </c>
    </row>
    <row r="630" spans="1:8" s="6" customFormat="1" x14ac:dyDescent="0.2">
      <c r="A630" s="33"/>
      <c r="B630" s="5">
        <v>5005</v>
      </c>
      <c r="C630" s="49" t="s">
        <v>282</v>
      </c>
      <c r="D630" s="87">
        <v>0</v>
      </c>
      <c r="E630" s="124">
        <v>17.28</v>
      </c>
      <c r="F630" s="168">
        <f t="shared" si="23"/>
        <v>-17.28</v>
      </c>
      <c r="G630" s="165"/>
    </row>
    <row r="631" spans="1:8" s="6" customFormat="1" x14ac:dyDescent="0.2">
      <c r="A631" s="33"/>
      <c r="B631" s="5">
        <v>505</v>
      </c>
      <c r="C631" s="49" t="s">
        <v>94</v>
      </c>
      <c r="D631" s="87">
        <v>766</v>
      </c>
      <c r="E631" s="124">
        <v>287.14</v>
      </c>
      <c r="F631" s="168">
        <f t="shared" si="23"/>
        <v>478.86</v>
      </c>
      <c r="G631" s="165">
        <f t="shared" si="22"/>
        <v>0.37485639686684069</v>
      </c>
    </row>
    <row r="632" spans="1:8" s="6" customFormat="1" x14ac:dyDescent="0.2">
      <c r="A632" s="33"/>
      <c r="B632" s="5">
        <v>506</v>
      </c>
      <c r="C632" s="49" t="s">
        <v>229</v>
      </c>
      <c r="D632" s="87">
        <v>67500</v>
      </c>
      <c r="E632" s="124">
        <v>11039.63</v>
      </c>
      <c r="F632" s="168">
        <f t="shared" si="23"/>
        <v>56460.37</v>
      </c>
      <c r="G632" s="165">
        <f t="shared" si="22"/>
        <v>0.16355007407407407</v>
      </c>
    </row>
    <row r="633" spans="1:8" s="6" customFormat="1" x14ac:dyDescent="0.2">
      <c r="A633" s="33"/>
      <c r="B633" s="7">
        <v>55</v>
      </c>
      <c r="C633" s="50" t="s">
        <v>24</v>
      </c>
      <c r="D633" s="88">
        <f>SUM(D634:D644)</f>
        <v>78366</v>
      </c>
      <c r="E633" s="139">
        <f>SUM(E634:E644)</f>
        <v>16366.930000000002</v>
      </c>
      <c r="F633" s="163">
        <f t="shared" si="23"/>
        <v>61999.07</v>
      </c>
      <c r="G633" s="179">
        <f t="shared" si="22"/>
        <v>0.20885243600541054</v>
      </c>
    </row>
    <row r="634" spans="1:8" s="6" customFormat="1" x14ac:dyDescent="0.2">
      <c r="A634" s="33"/>
      <c r="B634" s="5">
        <v>5500</v>
      </c>
      <c r="C634" s="49" t="s">
        <v>25</v>
      </c>
      <c r="D634" s="87">
        <v>380</v>
      </c>
      <c r="E634" s="124">
        <v>178.05</v>
      </c>
      <c r="F634" s="168">
        <f t="shared" si="23"/>
        <v>201.95</v>
      </c>
      <c r="G634" s="165">
        <f t="shared" si="22"/>
        <v>0.46855263157894739</v>
      </c>
    </row>
    <row r="635" spans="1:8" s="6" customFormat="1" x14ac:dyDescent="0.2">
      <c r="A635" s="33"/>
      <c r="B635" s="5">
        <v>5504</v>
      </c>
      <c r="C635" s="49" t="s">
        <v>27</v>
      </c>
      <c r="D635" s="87">
        <v>2430</v>
      </c>
      <c r="E635" s="124">
        <v>864.07</v>
      </c>
      <c r="F635" s="168">
        <f t="shared" si="23"/>
        <v>1565.9299999999998</v>
      </c>
      <c r="G635" s="165">
        <f t="shared" si="22"/>
        <v>0.35558436213991773</v>
      </c>
    </row>
    <row r="636" spans="1:8" s="6" customFormat="1" x14ac:dyDescent="0.2">
      <c r="A636" s="33"/>
      <c r="B636" s="5">
        <v>5505</v>
      </c>
      <c r="C636" s="49" t="s">
        <v>339</v>
      </c>
      <c r="D636" s="116">
        <v>770</v>
      </c>
      <c r="E636" s="124">
        <v>0</v>
      </c>
      <c r="F636" s="168">
        <f t="shared" si="23"/>
        <v>770</v>
      </c>
      <c r="G636" s="165">
        <f t="shared" si="22"/>
        <v>0</v>
      </c>
    </row>
    <row r="637" spans="1:8" s="6" customFormat="1" x14ac:dyDescent="0.2">
      <c r="A637" s="33"/>
      <c r="B637" s="5">
        <v>5511</v>
      </c>
      <c r="C637" s="49" t="s">
        <v>230</v>
      </c>
      <c r="D637" s="87">
        <v>39440</v>
      </c>
      <c r="E637" s="124">
        <v>10754.02</v>
      </c>
      <c r="F637" s="168">
        <f t="shared" si="23"/>
        <v>28685.98</v>
      </c>
      <c r="G637" s="165">
        <f t="shared" si="22"/>
        <v>0.27266784989858012</v>
      </c>
    </row>
    <row r="638" spans="1:8" s="6" customFormat="1" x14ac:dyDescent="0.2">
      <c r="A638" s="33"/>
      <c r="B638" s="5">
        <v>5513</v>
      </c>
      <c r="C638" s="49" t="s">
        <v>28</v>
      </c>
      <c r="D638" s="87">
        <v>100</v>
      </c>
      <c r="E638" s="124">
        <v>0</v>
      </c>
      <c r="F638" s="168">
        <f t="shared" si="23"/>
        <v>100</v>
      </c>
      <c r="G638" s="165">
        <f t="shared" si="22"/>
        <v>0</v>
      </c>
    </row>
    <row r="639" spans="1:8" s="6" customFormat="1" x14ac:dyDescent="0.2">
      <c r="A639" s="33"/>
      <c r="B639" s="5">
        <v>5514</v>
      </c>
      <c r="C639" s="49" t="s">
        <v>231</v>
      </c>
      <c r="D639" s="87">
        <v>1425</v>
      </c>
      <c r="E639" s="124">
        <v>147.94999999999999</v>
      </c>
      <c r="F639" s="168">
        <f t="shared" si="23"/>
        <v>1277.05</v>
      </c>
      <c r="G639" s="165">
        <f t="shared" si="22"/>
        <v>0.10382456140350876</v>
      </c>
    </row>
    <row r="640" spans="1:8" s="6" customFormat="1" x14ac:dyDescent="0.2">
      <c r="A640" s="33"/>
      <c r="B640" s="5">
        <v>5515</v>
      </c>
      <c r="C640" s="49" t="s">
        <v>29</v>
      </c>
      <c r="D640" s="87">
        <v>3406</v>
      </c>
      <c r="E640" s="124">
        <v>0</v>
      </c>
      <c r="F640" s="168">
        <f t="shared" si="23"/>
        <v>3406</v>
      </c>
      <c r="G640" s="165">
        <f t="shared" si="22"/>
        <v>0</v>
      </c>
    </row>
    <row r="641" spans="1:7" s="6" customFormat="1" x14ac:dyDescent="0.2">
      <c r="A641" s="33"/>
      <c r="B641" s="5">
        <v>5521</v>
      </c>
      <c r="C641" s="49" t="s">
        <v>133</v>
      </c>
      <c r="D641" s="87">
        <v>19300</v>
      </c>
      <c r="E641" s="124">
        <v>2449.11</v>
      </c>
      <c r="F641" s="168">
        <f t="shared" si="23"/>
        <v>16850.89</v>
      </c>
      <c r="G641" s="165">
        <f t="shared" si="22"/>
        <v>0.12689689119170985</v>
      </c>
    </row>
    <row r="642" spans="1:7" s="6" customFormat="1" x14ac:dyDescent="0.2">
      <c r="A642" s="33"/>
      <c r="B642" s="5">
        <v>5522</v>
      </c>
      <c r="C642" s="49" t="s">
        <v>95</v>
      </c>
      <c r="D642" s="87">
        <v>190</v>
      </c>
      <c r="E642" s="124">
        <v>45</v>
      </c>
      <c r="F642" s="168">
        <f t="shared" si="23"/>
        <v>145</v>
      </c>
      <c r="G642" s="165">
        <f t="shared" si="22"/>
        <v>0.23684210526315788</v>
      </c>
    </row>
    <row r="643" spans="1:7" s="6" customFormat="1" x14ac:dyDescent="0.2">
      <c r="A643" s="33"/>
      <c r="B643" s="5">
        <v>5524</v>
      </c>
      <c r="C643" s="49" t="s">
        <v>31</v>
      </c>
      <c r="D643" s="87">
        <v>10350</v>
      </c>
      <c r="E643" s="124">
        <v>1928.73</v>
      </c>
      <c r="F643" s="168">
        <f t="shared" si="23"/>
        <v>8421.27</v>
      </c>
      <c r="G643" s="165">
        <f t="shared" si="22"/>
        <v>0.18635072463768115</v>
      </c>
    </row>
    <row r="644" spans="1:7" s="6" customFormat="1" x14ac:dyDescent="0.2">
      <c r="A644" s="33"/>
      <c r="B644" s="5">
        <v>5525</v>
      </c>
      <c r="C644" s="49" t="s">
        <v>46</v>
      </c>
      <c r="D644" s="87">
        <v>575</v>
      </c>
      <c r="E644" s="124">
        <v>0</v>
      </c>
      <c r="F644" s="168">
        <f t="shared" si="23"/>
        <v>575</v>
      </c>
      <c r="G644" s="165">
        <f t="shared" si="22"/>
        <v>0</v>
      </c>
    </row>
    <row r="645" spans="1:7" x14ac:dyDescent="0.2">
      <c r="A645" s="35"/>
      <c r="B645" s="7">
        <v>15</v>
      </c>
      <c r="C645" s="50" t="s">
        <v>283</v>
      </c>
      <c r="D645" s="88">
        <f>SUM(D646)</f>
        <v>38000</v>
      </c>
      <c r="E645" s="139">
        <f>SUM(E646)</f>
        <v>324</v>
      </c>
      <c r="F645" s="163">
        <f t="shared" si="23"/>
        <v>37676</v>
      </c>
      <c r="G645" s="179">
        <f t="shared" si="22"/>
        <v>8.5263157894736839E-3</v>
      </c>
    </row>
    <row r="646" spans="1:7" x14ac:dyDescent="0.2">
      <c r="A646" s="35"/>
      <c r="B646" s="5">
        <v>1551</v>
      </c>
      <c r="C646" s="49" t="s">
        <v>255</v>
      </c>
      <c r="D646" s="87">
        <f>SUM(D647)</f>
        <v>38000</v>
      </c>
      <c r="E646" s="149">
        <f>SUM(E647)</f>
        <v>324</v>
      </c>
      <c r="F646" s="168">
        <f t="shared" si="23"/>
        <v>37676</v>
      </c>
      <c r="G646" s="165">
        <f t="shared" si="22"/>
        <v>8.5263157894736839E-3</v>
      </c>
    </row>
    <row r="647" spans="1:7" ht="38.25" x14ac:dyDescent="0.2">
      <c r="A647" s="35"/>
      <c r="B647" s="5"/>
      <c r="C647" s="65" t="s">
        <v>340</v>
      </c>
      <c r="D647" s="87">
        <v>38000</v>
      </c>
      <c r="E647" s="124">
        <v>324</v>
      </c>
      <c r="F647" s="168">
        <f t="shared" si="23"/>
        <v>37676</v>
      </c>
      <c r="G647" s="165">
        <f t="shared" si="22"/>
        <v>8.5263157894736839E-3</v>
      </c>
    </row>
    <row r="648" spans="1:7" s="10" customFormat="1" ht="13.5" x14ac:dyDescent="0.25">
      <c r="A648" s="33" t="s">
        <v>79</v>
      </c>
      <c r="B648" s="7" t="s">
        <v>115</v>
      </c>
      <c r="C648" s="72"/>
      <c r="D648" s="88">
        <f>SUM(D649+D654+D669)</f>
        <v>270933</v>
      </c>
      <c r="E648" s="139">
        <f>SUM(E649+E654+E669)</f>
        <v>35097.57</v>
      </c>
      <c r="F648" s="163">
        <f t="shared" si="23"/>
        <v>235835.43</v>
      </c>
      <c r="G648" s="179">
        <f t="shared" si="22"/>
        <v>0.12954335573739634</v>
      </c>
    </row>
    <row r="649" spans="1:7" s="6" customFormat="1" x14ac:dyDescent="0.2">
      <c r="A649" s="33"/>
      <c r="B649" s="7">
        <v>50</v>
      </c>
      <c r="C649" s="50" t="s">
        <v>23</v>
      </c>
      <c r="D649" s="88">
        <f>SUM(D650+D652+D653)</f>
        <v>168224</v>
      </c>
      <c r="E649" s="139">
        <f>SUM(E650+E652+E653)</f>
        <v>26428.210000000003</v>
      </c>
      <c r="F649" s="163">
        <f t="shared" si="23"/>
        <v>141795.79</v>
      </c>
      <c r="G649" s="179">
        <f t="shared" si="22"/>
        <v>0.15710130540232073</v>
      </c>
    </row>
    <row r="650" spans="1:7" s="6" customFormat="1" x14ac:dyDescent="0.2">
      <c r="A650" s="33"/>
      <c r="B650" s="5">
        <v>500</v>
      </c>
      <c r="C650" s="49" t="s">
        <v>228</v>
      </c>
      <c r="D650" s="87">
        <f>SUM(D651)</f>
        <v>125412</v>
      </c>
      <c r="E650" s="149">
        <f>SUM(E651)</f>
        <v>19545.330000000002</v>
      </c>
      <c r="F650" s="168">
        <f t="shared" si="23"/>
        <v>105866.67</v>
      </c>
      <c r="G650" s="165">
        <f t="shared" si="22"/>
        <v>0.15584896182183525</v>
      </c>
    </row>
    <row r="651" spans="1:7" s="6" customFormat="1" x14ac:dyDescent="0.2">
      <c r="A651" s="33"/>
      <c r="B651" s="5">
        <v>5002</v>
      </c>
      <c r="C651" s="49" t="s">
        <v>236</v>
      </c>
      <c r="D651" s="87">
        <v>125412</v>
      </c>
      <c r="E651" s="124">
        <v>19545.330000000002</v>
      </c>
      <c r="F651" s="168">
        <f t="shared" si="23"/>
        <v>105866.67</v>
      </c>
      <c r="G651" s="165">
        <f t="shared" si="22"/>
        <v>0.15584896182183525</v>
      </c>
    </row>
    <row r="652" spans="1:7" s="6" customFormat="1" x14ac:dyDescent="0.2">
      <c r="A652" s="33"/>
      <c r="B652" s="5">
        <v>505</v>
      </c>
      <c r="C652" s="49" t="s">
        <v>94</v>
      </c>
      <c r="D652" s="87">
        <v>102</v>
      </c>
      <c r="E652" s="124">
        <v>97.52</v>
      </c>
      <c r="F652" s="168">
        <f t="shared" si="23"/>
        <v>4.480000000000004</v>
      </c>
      <c r="G652" s="165">
        <f t="shared" si="22"/>
        <v>0.956078431372549</v>
      </c>
    </row>
    <row r="653" spans="1:7" s="6" customFormat="1" x14ac:dyDescent="0.2">
      <c r="A653" s="33"/>
      <c r="B653" s="5">
        <v>506</v>
      </c>
      <c r="C653" s="49" t="s">
        <v>229</v>
      </c>
      <c r="D653" s="87">
        <v>42710</v>
      </c>
      <c r="E653" s="124">
        <v>6785.36</v>
      </c>
      <c r="F653" s="168">
        <f t="shared" si="23"/>
        <v>35924.639999999999</v>
      </c>
      <c r="G653" s="165">
        <f t="shared" si="22"/>
        <v>0.15887052212596581</v>
      </c>
    </row>
    <row r="654" spans="1:7" s="6" customFormat="1" x14ac:dyDescent="0.2">
      <c r="A654" s="33"/>
      <c r="B654" s="7">
        <v>55</v>
      </c>
      <c r="C654" s="50" t="s">
        <v>24</v>
      </c>
      <c r="D654" s="88">
        <f>SUM(D655:D668)</f>
        <v>56709</v>
      </c>
      <c r="E654" s="139">
        <f>SUM(E655:E668)</f>
        <v>8669.3599999999988</v>
      </c>
      <c r="F654" s="163">
        <f t="shared" si="23"/>
        <v>48039.64</v>
      </c>
      <c r="G654" s="179">
        <f t="shared" si="22"/>
        <v>0.15287449963850533</v>
      </c>
    </row>
    <row r="655" spans="1:7" s="6" customFormat="1" x14ac:dyDescent="0.2">
      <c r="A655" s="33"/>
      <c r="B655" s="5">
        <v>5500</v>
      </c>
      <c r="C655" s="49" t="s">
        <v>25</v>
      </c>
      <c r="D655" s="87">
        <v>385</v>
      </c>
      <c r="E655" s="124">
        <v>140.13999999999999</v>
      </c>
      <c r="F655" s="168">
        <f t="shared" si="23"/>
        <v>244.86</v>
      </c>
      <c r="G655" s="165">
        <f t="shared" si="22"/>
        <v>0.36399999999999999</v>
      </c>
    </row>
    <row r="656" spans="1:7" s="6" customFormat="1" x14ac:dyDescent="0.2">
      <c r="A656" s="33"/>
      <c r="B656" s="5">
        <v>5504</v>
      </c>
      <c r="C656" s="49" t="s">
        <v>27</v>
      </c>
      <c r="D656" s="87">
        <v>658</v>
      </c>
      <c r="E656" s="124">
        <v>100.68</v>
      </c>
      <c r="F656" s="168">
        <f t="shared" si="23"/>
        <v>557.31999999999994</v>
      </c>
      <c r="G656" s="165">
        <f t="shared" si="22"/>
        <v>0.15300911854103344</v>
      </c>
    </row>
    <row r="657" spans="1:7" s="6" customFormat="1" x14ac:dyDescent="0.2">
      <c r="A657" s="33"/>
      <c r="B657" s="5">
        <v>5505</v>
      </c>
      <c r="C657" s="49" t="s">
        <v>339</v>
      </c>
      <c r="D657" s="116">
        <v>642</v>
      </c>
      <c r="E657" s="124">
        <v>0</v>
      </c>
      <c r="F657" s="168">
        <f t="shared" si="23"/>
        <v>642</v>
      </c>
      <c r="G657" s="165">
        <f t="shared" si="22"/>
        <v>0</v>
      </c>
    </row>
    <row r="658" spans="1:7" s="6" customFormat="1" x14ac:dyDescent="0.2">
      <c r="A658" s="33"/>
      <c r="B658" s="5">
        <v>5511</v>
      </c>
      <c r="C658" s="49" t="s">
        <v>230</v>
      </c>
      <c r="D658" s="87">
        <v>28213</v>
      </c>
      <c r="E658" s="124">
        <v>6109.19</v>
      </c>
      <c r="F658" s="168">
        <f t="shared" si="23"/>
        <v>22103.81</v>
      </c>
      <c r="G658" s="165">
        <f t="shared" si="22"/>
        <v>0.21653812072448869</v>
      </c>
    </row>
    <row r="659" spans="1:7" s="6" customFormat="1" x14ac:dyDescent="0.2">
      <c r="A659" s="33"/>
      <c r="B659" s="5">
        <v>5513</v>
      </c>
      <c r="C659" s="49" t="s">
        <v>28</v>
      </c>
      <c r="D659" s="87">
        <v>180</v>
      </c>
      <c r="E659" s="124">
        <v>20.14</v>
      </c>
      <c r="F659" s="168">
        <f t="shared" si="23"/>
        <v>159.86000000000001</v>
      </c>
      <c r="G659" s="165">
        <f t="shared" si="22"/>
        <v>0.1118888888888889</v>
      </c>
    </row>
    <row r="660" spans="1:7" s="6" customFormat="1" x14ac:dyDescent="0.2">
      <c r="A660" s="33"/>
      <c r="B660" s="5">
        <v>5514</v>
      </c>
      <c r="C660" s="49" t="s">
        <v>231</v>
      </c>
      <c r="D660" s="87">
        <v>2000</v>
      </c>
      <c r="E660" s="124">
        <v>166.94</v>
      </c>
      <c r="F660" s="168">
        <f t="shared" si="23"/>
        <v>1833.06</v>
      </c>
      <c r="G660" s="165">
        <f t="shared" si="22"/>
        <v>8.3470000000000003E-2</v>
      </c>
    </row>
    <row r="661" spans="1:7" s="6" customFormat="1" x14ac:dyDescent="0.2">
      <c r="A661" s="33"/>
      <c r="B661" s="5">
        <v>5515</v>
      </c>
      <c r="C661" s="49" t="s">
        <v>29</v>
      </c>
      <c r="D661" s="87">
        <v>2214</v>
      </c>
      <c r="E661" s="124">
        <v>0</v>
      </c>
      <c r="F661" s="168">
        <f t="shared" si="23"/>
        <v>2214</v>
      </c>
      <c r="G661" s="165">
        <f t="shared" ref="G661:G724" si="24">SUM(E661/D661)</f>
        <v>0</v>
      </c>
    </row>
    <row r="662" spans="1:7" s="6" customFormat="1" x14ac:dyDescent="0.2">
      <c r="A662" s="33"/>
      <c r="B662" s="5">
        <v>5521</v>
      </c>
      <c r="C662" s="49" t="s">
        <v>133</v>
      </c>
      <c r="D662" s="87">
        <v>13700</v>
      </c>
      <c r="E662" s="124">
        <v>1885.59</v>
      </c>
      <c r="F662" s="168">
        <f t="shared" si="23"/>
        <v>11814.41</v>
      </c>
      <c r="G662" s="165">
        <f t="shared" si="24"/>
        <v>0.13763430656934306</v>
      </c>
    </row>
    <row r="663" spans="1:7" s="6" customFormat="1" x14ac:dyDescent="0.2">
      <c r="A663" s="33"/>
      <c r="B663" s="5">
        <v>5522</v>
      </c>
      <c r="C663" s="49" t="s">
        <v>95</v>
      </c>
      <c r="D663" s="87">
        <v>150</v>
      </c>
      <c r="E663" s="124">
        <v>0</v>
      </c>
      <c r="F663" s="168">
        <f t="shared" si="23"/>
        <v>150</v>
      </c>
      <c r="G663" s="165">
        <f t="shared" si="24"/>
        <v>0</v>
      </c>
    </row>
    <row r="664" spans="1:7" s="6" customFormat="1" x14ac:dyDescent="0.2">
      <c r="A664" s="33"/>
      <c r="B664" s="5">
        <v>5524</v>
      </c>
      <c r="C664" s="49" t="s">
        <v>31</v>
      </c>
      <c r="D664" s="87">
        <v>7200</v>
      </c>
      <c r="E664" s="124">
        <v>246.68</v>
      </c>
      <c r="F664" s="168">
        <f t="shared" ref="F664:F727" si="25">SUM(D664-E664)</f>
        <v>6953.32</v>
      </c>
      <c r="G664" s="165">
        <f t="shared" si="24"/>
        <v>3.426111111111111E-2</v>
      </c>
    </row>
    <row r="665" spans="1:7" s="6" customFormat="1" x14ac:dyDescent="0.2">
      <c r="A665" s="33"/>
      <c r="B665" s="5">
        <v>5525</v>
      </c>
      <c r="C665" s="49" t="s">
        <v>46</v>
      </c>
      <c r="D665" s="87">
        <v>400</v>
      </c>
      <c r="E665" s="124">
        <v>0</v>
      </c>
      <c r="F665" s="168">
        <f t="shared" si="25"/>
        <v>400</v>
      </c>
      <c r="G665" s="165">
        <f t="shared" si="24"/>
        <v>0</v>
      </c>
    </row>
    <row r="666" spans="1:7" s="6" customFormat="1" x14ac:dyDescent="0.2">
      <c r="A666" s="33"/>
      <c r="B666" s="5">
        <v>5532</v>
      </c>
      <c r="C666" s="49" t="s">
        <v>93</v>
      </c>
      <c r="D666" s="87">
        <v>25</v>
      </c>
      <c r="E666" s="124">
        <v>0</v>
      </c>
      <c r="F666" s="168">
        <f t="shared" si="25"/>
        <v>25</v>
      </c>
      <c r="G666" s="165">
        <f t="shared" si="24"/>
        <v>0</v>
      </c>
    </row>
    <row r="667" spans="1:7" s="6" customFormat="1" x14ac:dyDescent="0.2">
      <c r="A667" s="33"/>
      <c r="B667" s="5">
        <v>5539</v>
      </c>
      <c r="C667" s="49" t="s">
        <v>257</v>
      </c>
      <c r="D667" s="87">
        <v>27</v>
      </c>
      <c r="E667" s="124">
        <v>0</v>
      </c>
      <c r="F667" s="168">
        <f t="shared" si="25"/>
        <v>27</v>
      </c>
      <c r="G667" s="165">
        <f t="shared" si="24"/>
        <v>0</v>
      </c>
    </row>
    <row r="668" spans="1:7" x14ac:dyDescent="0.2">
      <c r="A668" s="35"/>
      <c r="B668" s="5">
        <v>5540</v>
      </c>
      <c r="C668" s="49" t="s">
        <v>252</v>
      </c>
      <c r="D668" s="87">
        <v>915</v>
      </c>
      <c r="E668" s="124">
        <v>0</v>
      </c>
      <c r="F668" s="168">
        <f t="shared" si="25"/>
        <v>915</v>
      </c>
      <c r="G668" s="165">
        <f t="shared" si="24"/>
        <v>0</v>
      </c>
    </row>
    <row r="669" spans="1:7" x14ac:dyDescent="0.2">
      <c r="A669" s="35"/>
      <c r="B669" s="7">
        <v>15</v>
      </c>
      <c r="C669" s="50" t="s">
        <v>283</v>
      </c>
      <c r="D669" s="88">
        <f>SUM(D670)</f>
        <v>46000</v>
      </c>
      <c r="E669" s="139">
        <f>SUM(E670)</f>
        <v>0</v>
      </c>
      <c r="F669" s="163">
        <f t="shared" si="25"/>
        <v>46000</v>
      </c>
      <c r="G669" s="179">
        <f t="shared" si="24"/>
        <v>0</v>
      </c>
    </row>
    <row r="670" spans="1:7" x14ac:dyDescent="0.2">
      <c r="A670" s="35"/>
      <c r="B670" s="5">
        <v>1551</v>
      </c>
      <c r="C670" s="49" t="s">
        <v>255</v>
      </c>
      <c r="D670" s="87">
        <f>SUM(D671)</f>
        <v>46000</v>
      </c>
      <c r="E670" s="149">
        <f>SUM(E671)</f>
        <v>0</v>
      </c>
      <c r="F670" s="168">
        <f t="shared" si="25"/>
        <v>46000</v>
      </c>
      <c r="G670" s="165">
        <f t="shared" si="24"/>
        <v>0</v>
      </c>
    </row>
    <row r="671" spans="1:7" ht="25.5" x14ac:dyDescent="0.2">
      <c r="A671" s="35"/>
      <c r="B671" s="5"/>
      <c r="C671" s="65" t="s">
        <v>341</v>
      </c>
      <c r="D671" s="87">
        <v>46000</v>
      </c>
      <c r="E671" s="124">
        <v>0</v>
      </c>
      <c r="F671" s="168">
        <f t="shared" si="25"/>
        <v>46000</v>
      </c>
      <c r="G671" s="165">
        <f t="shared" si="24"/>
        <v>0</v>
      </c>
    </row>
    <row r="672" spans="1:7" s="10" customFormat="1" ht="13.5" x14ac:dyDescent="0.25">
      <c r="A672" s="33" t="s">
        <v>79</v>
      </c>
      <c r="B672" s="7" t="s">
        <v>116</v>
      </c>
      <c r="C672" s="72"/>
      <c r="D672" s="88">
        <f>SUM(D673+D678)</f>
        <v>127439</v>
      </c>
      <c r="E672" s="139">
        <f>SUM(E673+E678)</f>
        <v>21198.249999999996</v>
      </c>
      <c r="F672" s="163">
        <f t="shared" si="25"/>
        <v>106240.75</v>
      </c>
      <c r="G672" s="179">
        <f t="shared" si="24"/>
        <v>0.16634036676370653</v>
      </c>
    </row>
    <row r="673" spans="1:7" s="6" customFormat="1" x14ac:dyDescent="0.2">
      <c r="A673" s="33"/>
      <c r="B673" s="7">
        <v>50</v>
      </c>
      <c r="C673" s="50" t="s">
        <v>23</v>
      </c>
      <c r="D673" s="88">
        <f>SUM(D674+D676+D677)</f>
        <v>85853</v>
      </c>
      <c r="E673" s="139">
        <f>SUM(E674+E676+E677)</f>
        <v>14354.059999999998</v>
      </c>
      <c r="F673" s="163">
        <f t="shared" si="25"/>
        <v>71498.94</v>
      </c>
      <c r="G673" s="179">
        <f t="shared" si="24"/>
        <v>0.167193458586188</v>
      </c>
    </row>
    <row r="674" spans="1:7" s="6" customFormat="1" x14ac:dyDescent="0.2">
      <c r="A674" s="33"/>
      <c r="B674" s="5">
        <v>500</v>
      </c>
      <c r="C674" s="49" t="s">
        <v>228</v>
      </c>
      <c r="D674" s="87">
        <f>SUM(D675)</f>
        <v>63273</v>
      </c>
      <c r="E674" s="149">
        <f>SUM(E675)</f>
        <v>10670.96</v>
      </c>
      <c r="F674" s="168">
        <f t="shared" si="25"/>
        <v>52602.04</v>
      </c>
      <c r="G674" s="165">
        <f t="shared" si="24"/>
        <v>0.16864950294754474</v>
      </c>
    </row>
    <row r="675" spans="1:7" s="6" customFormat="1" x14ac:dyDescent="0.2">
      <c r="A675" s="33"/>
      <c r="B675" s="5">
        <v>5002</v>
      </c>
      <c r="C675" s="49" t="s">
        <v>236</v>
      </c>
      <c r="D675" s="87">
        <v>63273</v>
      </c>
      <c r="E675" s="124">
        <v>10670.96</v>
      </c>
      <c r="F675" s="168">
        <f t="shared" si="25"/>
        <v>52602.04</v>
      </c>
      <c r="G675" s="165">
        <f t="shared" si="24"/>
        <v>0.16864950294754474</v>
      </c>
    </row>
    <row r="676" spans="1:7" s="6" customFormat="1" x14ac:dyDescent="0.2">
      <c r="A676" s="33"/>
      <c r="B676" s="5">
        <v>505</v>
      </c>
      <c r="C676" s="49" t="s">
        <v>94</v>
      </c>
      <c r="D676" s="87">
        <v>634</v>
      </c>
      <c r="E676" s="124">
        <v>105.64</v>
      </c>
      <c r="F676" s="168">
        <f t="shared" si="25"/>
        <v>528.36</v>
      </c>
      <c r="G676" s="165">
        <f t="shared" si="24"/>
        <v>0.16662460567823345</v>
      </c>
    </row>
    <row r="677" spans="1:7" s="6" customFormat="1" x14ac:dyDescent="0.2">
      <c r="A677" s="33"/>
      <c r="B677" s="5">
        <v>506</v>
      </c>
      <c r="C677" s="49" t="s">
        <v>229</v>
      </c>
      <c r="D677" s="87">
        <v>21946</v>
      </c>
      <c r="E677" s="124">
        <v>3577.46</v>
      </c>
      <c r="F677" s="168">
        <f t="shared" si="25"/>
        <v>18368.54</v>
      </c>
      <c r="G677" s="165">
        <f t="shared" si="24"/>
        <v>0.16301193839424041</v>
      </c>
    </row>
    <row r="678" spans="1:7" s="6" customFormat="1" x14ac:dyDescent="0.2">
      <c r="A678" s="33"/>
      <c r="B678" s="7">
        <v>55</v>
      </c>
      <c r="C678" s="50" t="s">
        <v>24</v>
      </c>
      <c r="D678" s="88">
        <f>SUM(D679:D690)</f>
        <v>41586</v>
      </c>
      <c r="E678" s="139">
        <f>SUM(E679:E690)</f>
        <v>6844.19</v>
      </c>
      <c r="F678" s="163">
        <f t="shared" si="25"/>
        <v>34741.81</v>
      </c>
      <c r="G678" s="179">
        <f t="shared" si="24"/>
        <v>0.16457918530274609</v>
      </c>
    </row>
    <row r="679" spans="1:7" s="6" customFormat="1" x14ac:dyDescent="0.2">
      <c r="A679" s="33"/>
      <c r="B679" s="5">
        <v>5500</v>
      </c>
      <c r="C679" s="49" t="s">
        <v>25</v>
      </c>
      <c r="D679" s="87">
        <v>584</v>
      </c>
      <c r="E679" s="124">
        <v>204.91</v>
      </c>
      <c r="F679" s="168">
        <f t="shared" si="25"/>
        <v>379.09000000000003</v>
      </c>
      <c r="G679" s="165">
        <f t="shared" si="24"/>
        <v>0.35087328767123288</v>
      </c>
    </row>
    <row r="680" spans="1:7" s="6" customFormat="1" x14ac:dyDescent="0.2">
      <c r="A680" s="33"/>
      <c r="B680" s="5">
        <v>5504</v>
      </c>
      <c r="C680" s="49" t="s">
        <v>27</v>
      </c>
      <c r="D680" s="87">
        <v>380</v>
      </c>
      <c r="E680" s="124">
        <v>143.11000000000001</v>
      </c>
      <c r="F680" s="168">
        <f t="shared" si="25"/>
        <v>236.89</v>
      </c>
      <c r="G680" s="165">
        <f t="shared" si="24"/>
        <v>0.37660526315789478</v>
      </c>
    </row>
    <row r="681" spans="1:7" s="6" customFormat="1" x14ac:dyDescent="0.2">
      <c r="A681" s="33"/>
      <c r="B681" s="5">
        <v>5505</v>
      </c>
      <c r="C681" s="49" t="s">
        <v>339</v>
      </c>
      <c r="D681" s="116">
        <v>156</v>
      </c>
      <c r="E681" s="124">
        <v>0</v>
      </c>
      <c r="F681" s="168">
        <f t="shared" si="25"/>
        <v>156</v>
      </c>
      <c r="G681" s="165">
        <f t="shared" si="24"/>
        <v>0</v>
      </c>
    </row>
    <row r="682" spans="1:7" s="6" customFormat="1" x14ac:dyDescent="0.2">
      <c r="A682" s="33"/>
      <c r="B682" s="5">
        <v>5511</v>
      </c>
      <c r="C682" s="49" t="s">
        <v>230</v>
      </c>
      <c r="D682" s="87">
        <v>30274</v>
      </c>
      <c r="E682" s="124">
        <v>5423.72</v>
      </c>
      <c r="F682" s="168">
        <f t="shared" si="25"/>
        <v>24850.28</v>
      </c>
      <c r="G682" s="165">
        <f t="shared" si="24"/>
        <v>0.17915438990552951</v>
      </c>
    </row>
    <row r="683" spans="1:7" s="6" customFormat="1" x14ac:dyDescent="0.2">
      <c r="A683" s="33"/>
      <c r="B683" s="5">
        <v>5513</v>
      </c>
      <c r="C683" s="49" t="s">
        <v>28</v>
      </c>
      <c r="D683" s="87">
        <v>100</v>
      </c>
      <c r="E683" s="124">
        <v>0</v>
      </c>
      <c r="F683" s="168">
        <f t="shared" si="25"/>
        <v>100</v>
      </c>
      <c r="G683" s="165">
        <f t="shared" si="24"/>
        <v>0</v>
      </c>
    </row>
    <row r="684" spans="1:7" s="6" customFormat="1" x14ac:dyDescent="0.2">
      <c r="A684" s="33"/>
      <c r="B684" s="5">
        <v>5514</v>
      </c>
      <c r="C684" s="49" t="s">
        <v>231</v>
      </c>
      <c r="D684" s="87">
        <v>950</v>
      </c>
      <c r="E684" s="124">
        <v>297.85000000000002</v>
      </c>
      <c r="F684" s="168">
        <f t="shared" si="25"/>
        <v>652.15</v>
      </c>
      <c r="G684" s="165">
        <f t="shared" si="24"/>
        <v>0.31352631578947371</v>
      </c>
    </row>
    <row r="685" spans="1:7" s="6" customFormat="1" x14ac:dyDescent="0.2">
      <c r="A685" s="33"/>
      <c r="B685" s="5">
        <v>5515</v>
      </c>
      <c r="C685" s="49" t="s">
        <v>29</v>
      </c>
      <c r="D685" s="87">
        <v>1000</v>
      </c>
      <c r="E685" s="124">
        <v>75</v>
      </c>
      <c r="F685" s="168">
        <f t="shared" si="25"/>
        <v>925</v>
      </c>
      <c r="G685" s="165">
        <f t="shared" si="24"/>
        <v>7.4999999999999997E-2</v>
      </c>
    </row>
    <row r="686" spans="1:7" s="6" customFormat="1" x14ac:dyDescent="0.2">
      <c r="A686" s="33"/>
      <c r="B686" s="5">
        <v>5521</v>
      </c>
      <c r="C686" s="49" t="s">
        <v>133</v>
      </c>
      <c r="D686" s="87">
        <v>4995</v>
      </c>
      <c r="E686" s="124">
        <v>663.65</v>
      </c>
      <c r="F686" s="168">
        <f t="shared" si="25"/>
        <v>4331.3500000000004</v>
      </c>
      <c r="G686" s="165">
        <f t="shared" si="24"/>
        <v>0.13286286286286286</v>
      </c>
    </row>
    <row r="687" spans="1:7" s="6" customFormat="1" x14ac:dyDescent="0.2">
      <c r="A687" s="33"/>
      <c r="B687" s="5">
        <v>5522</v>
      </c>
      <c r="C687" s="49" t="s">
        <v>95</v>
      </c>
      <c r="D687" s="87">
        <v>20</v>
      </c>
      <c r="E687" s="124">
        <v>0</v>
      </c>
      <c r="F687" s="168">
        <f t="shared" si="25"/>
        <v>20</v>
      </c>
      <c r="G687" s="165">
        <f t="shared" si="24"/>
        <v>0</v>
      </c>
    </row>
    <row r="688" spans="1:7" s="6" customFormat="1" x14ac:dyDescent="0.2">
      <c r="A688" s="33"/>
      <c r="B688" s="5">
        <v>5524</v>
      </c>
      <c r="C688" s="49" t="s">
        <v>31</v>
      </c>
      <c r="D688" s="87">
        <v>2700</v>
      </c>
      <c r="E688" s="124">
        <v>35.950000000000003</v>
      </c>
      <c r="F688" s="168">
        <f t="shared" si="25"/>
        <v>2664.05</v>
      </c>
      <c r="G688" s="165">
        <f t="shared" si="24"/>
        <v>1.3314814814814816E-2</v>
      </c>
    </row>
    <row r="689" spans="1:7" s="6" customFormat="1" x14ac:dyDescent="0.2">
      <c r="A689" s="33"/>
      <c r="B689" s="5">
        <v>5525</v>
      </c>
      <c r="C689" s="49" t="s">
        <v>46</v>
      </c>
      <c r="D689" s="87">
        <v>150</v>
      </c>
      <c r="E689" s="124">
        <v>0</v>
      </c>
      <c r="F689" s="168">
        <f t="shared" si="25"/>
        <v>150</v>
      </c>
      <c r="G689" s="165">
        <f t="shared" si="24"/>
        <v>0</v>
      </c>
    </row>
    <row r="690" spans="1:7" s="6" customFormat="1" x14ac:dyDescent="0.2">
      <c r="A690" s="33"/>
      <c r="B690" s="5">
        <v>5540</v>
      </c>
      <c r="C690" s="49" t="s">
        <v>252</v>
      </c>
      <c r="D690" s="87">
        <v>277</v>
      </c>
      <c r="E690" s="124">
        <v>0</v>
      </c>
      <c r="F690" s="168">
        <f t="shared" si="25"/>
        <v>277</v>
      </c>
      <c r="G690" s="165">
        <f t="shared" si="24"/>
        <v>0</v>
      </c>
    </row>
    <row r="691" spans="1:7" s="10" customFormat="1" ht="13.5" x14ac:dyDescent="0.25">
      <c r="A691" s="33" t="s">
        <v>79</v>
      </c>
      <c r="B691" s="7" t="s">
        <v>204</v>
      </c>
      <c r="C691" s="72"/>
      <c r="D691" s="88">
        <f>SUM(D692+D697)</f>
        <v>159763</v>
      </c>
      <c r="E691" s="139">
        <f>SUM(E692+E697)</f>
        <v>31312.829999999994</v>
      </c>
      <c r="F691" s="163">
        <f t="shared" si="25"/>
        <v>128450.17000000001</v>
      </c>
      <c r="G691" s="179">
        <f t="shared" si="24"/>
        <v>0.19599550584302997</v>
      </c>
    </row>
    <row r="692" spans="1:7" s="6" customFormat="1" x14ac:dyDescent="0.2">
      <c r="A692" s="33"/>
      <c r="B692" s="7">
        <v>50</v>
      </c>
      <c r="C692" s="50" t="s">
        <v>23</v>
      </c>
      <c r="D692" s="88">
        <f>SUM(D693+D695+D696)</f>
        <v>108543</v>
      </c>
      <c r="E692" s="139">
        <f>SUM(E693+E695+E696)</f>
        <v>19003.419999999998</v>
      </c>
      <c r="F692" s="163">
        <f t="shared" si="25"/>
        <v>89539.58</v>
      </c>
      <c r="G692" s="179">
        <f t="shared" si="24"/>
        <v>0.17507734261997548</v>
      </c>
    </row>
    <row r="693" spans="1:7" s="6" customFormat="1" x14ac:dyDescent="0.2">
      <c r="A693" s="33"/>
      <c r="B693" s="5">
        <v>500</v>
      </c>
      <c r="C693" s="49" t="s">
        <v>228</v>
      </c>
      <c r="D693" s="87">
        <f>SUM(D694)</f>
        <v>79608</v>
      </c>
      <c r="E693" s="149">
        <f>SUM(E694)</f>
        <v>13051.99</v>
      </c>
      <c r="F693" s="168">
        <f t="shared" si="25"/>
        <v>66556.009999999995</v>
      </c>
      <c r="G693" s="165">
        <f t="shared" si="24"/>
        <v>0.16395324590493418</v>
      </c>
    </row>
    <row r="694" spans="1:7" s="6" customFormat="1" x14ac:dyDescent="0.2">
      <c r="A694" s="33"/>
      <c r="B694" s="5">
        <v>5002</v>
      </c>
      <c r="C694" s="49" t="s">
        <v>236</v>
      </c>
      <c r="D694" s="87">
        <v>79608</v>
      </c>
      <c r="E694" s="124">
        <v>13051.99</v>
      </c>
      <c r="F694" s="168">
        <f t="shared" si="25"/>
        <v>66556.009999999995</v>
      </c>
      <c r="G694" s="165">
        <f t="shared" si="24"/>
        <v>0.16395324590493418</v>
      </c>
    </row>
    <row r="695" spans="1:7" s="6" customFormat="1" x14ac:dyDescent="0.2">
      <c r="A695" s="33"/>
      <c r="B695" s="5">
        <v>505</v>
      </c>
      <c r="C695" s="49" t="s">
        <v>94</v>
      </c>
      <c r="D695" s="87">
        <v>1110</v>
      </c>
      <c r="E695" s="124">
        <v>191.38</v>
      </c>
      <c r="F695" s="168">
        <f t="shared" si="25"/>
        <v>918.62</v>
      </c>
      <c r="G695" s="165">
        <f t="shared" si="24"/>
        <v>0.17241441441441441</v>
      </c>
    </row>
    <row r="696" spans="1:7" s="6" customFormat="1" x14ac:dyDescent="0.2">
      <c r="A696" s="33"/>
      <c r="B696" s="5">
        <v>506</v>
      </c>
      <c r="C696" s="49" t="s">
        <v>229</v>
      </c>
      <c r="D696" s="87">
        <v>27825</v>
      </c>
      <c r="E696" s="124">
        <v>5760.05</v>
      </c>
      <c r="F696" s="168">
        <f t="shared" si="25"/>
        <v>22064.95</v>
      </c>
      <c r="G696" s="165">
        <f t="shared" si="24"/>
        <v>0.20700988319856245</v>
      </c>
    </row>
    <row r="697" spans="1:7" s="6" customFormat="1" x14ac:dyDescent="0.2">
      <c r="A697" s="33"/>
      <c r="B697" s="7">
        <v>55</v>
      </c>
      <c r="C697" s="50" t="s">
        <v>24</v>
      </c>
      <c r="D697" s="88">
        <f>SUM(D698:D711)</f>
        <v>51220</v>
      </c>
      <c r="E697" s="139">
        <f>SUM(E698:E711)</f>
        <v>12309.409999999998</v>
      </c>
      <c r="F697" s="163">
        <f t="shared" si="25"/>
        <v>38910.590000000004</v>
      </c>
      <c r="G697" s="179">
        <f t="shared" si="24"/>
        <v>0.24032428738773912</v>
      </c>
    </row>
    <row r="698" spans="1:7" s="6" customFormat="1" x14ac:dyDescent="0.2">
      <c r="A698" s="33"/>
      <c r="B698" s="5">
        <v>5500</v>
      </c>
      <c r="C698" s="49" t="s">
        <v>25</v>
      </c>
      <c r="D698" s="87">
        <v>910</v>
      </c>
      <c r="E698" s="124">
        <v>59.79</v>
      </c>
      <c r="F698" s="168">
        <f t="shared" si="25"/>
        <v>850.21</v>
      </c>
      <c r="G698" s="165">
        <f t="shared" si="24"/>
        <v>6.5703296703296707E-2</v>
      </c>
    </row>
    <row r="699" spans="1:7" s="6" customFormat="1" x14ac:dyDescent="0.2">
      <c r="A699" s="33"/>
      <c r="B699" s="5">
        <v>5504</v>
      </c>
      <c r="C699" s="49" t="s">
        <v>27</v>
      </c>
      <c r="D699" s="87">
        <v>213</v>
      </c>
      <c r="E699" s="124">
        <v>14.29</v>
      </c>
      <c r="F699" s="168">
        <f t="shared" si="25"/>
        <v>198.71</v>
      </c>
      <c r="G699" s="165">
        <f t="shared" si="24"/>
        <v>6.7089201877934268E-2</v>
      </c>
    </row>
    <row r="700" spans="1:7" s="6" customFormat="1" x14ac:dyDescent="0.2">
      <c r="A700" s="33"/>
      <c r="B700" s="5">
        <v>5505</v>
      </c>
      <c r="C700" s="49" t="s">
        <v>339</v>
      </c>
      <c r="D700" s="116">
        <v>337</v>
      </c>
      <c r="E700" s="124">
        <v>0</v>
      </c>
      <c r="F700" s="168">
        <f t="shared" si="25"/>
        <v>337</v>
      </c>
      <c r="G700" s="165">
        <f t="shared" si="24"/>
        <v>0</v>
      </c>
    </row>
    <row r="701" spans="1:7" s="6" customFormat="1" x14ac:dyDescent="0.2">
      <c r="A701" s="33"/>
      <c r="B701" s="5">
        <v>5511</v>
      </c>
      <c r="C701" s="49" t="s">
        <v>230</v>
      </c>
      <c r="D701" s="87">
        <v>39480</v>
      </c>
      <c r="E701" s="124">
        <v>10546.57</v>
      </c>
      <c r="F701" s="168">
        <f t="shared" si="25"/>
        <v>28933.43</v>
      </c>
      <c r="G701" s="165">
        <f t="shared" si="24"/>
        <v>0.26713703140830802</v>
      </c>
    </row>
    <row r="702" spans="1:7" s="6" customFormat="1" x14ac:dyDescent="0.2">
      <c r="A702" s="33"/>
      <c r="B702" s="5">
        <v>5513</v>
      </c>
      <c r="C702" s="49" t="s">
        <v>28</v>
      </c>
      <c r="D702" s="87">
        <v>950</v>
      </c>
      <c r="E702" s="124">
        <v>147.82</v>
      </c>
      <c r="F702" s="168">
        <f t="shared" si="25"/>
        <v>802.18000000000006</v>
      </c>
      <c r="G702" s="165">
        <f t="shared" si="24"/>
        <v>0.15559999999999999</v>
      </c>
    </row>
    <row r="703" spans="1:7" s="6" customFormat="1" x14ac:dyDescent="0.2">
      <c r="A703" s="33"/>
      <c r="B703" s="5">
        <v>5514</v>
      </c>
      <c r="C703" s="49" t="s">
        <v>231</v>
      </c>
      <c r="D703" s="87">
        <v>300</v>
      </c>
      <c r="E703" s="124">
        <v>50</v>
      </c>
      <c r="F703" s="168">
        <f t="shared" si="25"/>
        <v>250</v>
      </c>
      <c r="G703" s="165">
        <f t="shared" si="24"/>
        <v>0.16666666666666666</v>
      </c>
    </row>
    <row r="704" spans="1:7" s="6" customFormat="1" x14ac:dyDescent="0.2">
      <c r="A704" s="33"/>
      <c r="B704" s="5">
        <v>5515</v>
      </c>
      <c r="C704" s="49" t="s">
        <v>29</v>
      </c>
      <c r="D704" s="87">
        <v>850</v>
      </c>
      <c r="E704" s="124">
        <v>71.900000000000006</v>
      </c>
      <c r="F704" s="168">
        <f t="shared" si="25"/>
        <v>778.1</v>
      </c>
      <c r="G704" s="165">
        <f t="shared" si="24"/>
        <v>8.4588235294117659E-2</v>
      </c>
    </row>
    <row r="705" spans="1:7" s="6" customFormat="1" x14ac:dyDescent="0.2">
      <c r="A705" s="33"/>
      <c r="B705" s="5">
        <v>5521</v>
      </c>
      <c r="C705" s="49" t="s">
        <v>133</v>
      </c>
      <c r="D705" s="87">
        <v>5150</v>
      </c>
      <c r="E705" s="124">
        <v>708.4</v>
      </c>
      <c r="F705" s="168">
        <f t="shared" si="25"/>
        <v>4441.6000000000004</v>
      </c>
      <c r="G705" s="165">
        <f t="shared" si="24"/>
        <v>0.13755339805825242</v>
      </c>
    </row>
    <row r="706" spans="1:7" s="6" customFormat="1" x14ac:dyDescent="0.2">
      <c r="A706" s="33"/>
      <c r="B706" s="5">
        <v>5522</v>
      </c>
      <c r="C706" s="49" t="s">
        <v>95</v>
      </c>
      <c r="D706" s="87">
        <v>110</v>
      </c>
      <c r="E706" s="124">
        <v>27</v>
      </c>
      <c r="F706" s="168">
        <f t="shared" si="25"/>
        <v>83</v>
      </c>
      <c r="G706" s="165">
        <f t="shared" si="24"/>
        <v>0.24545454545454545</v>
      </c>
    </row>
    <row r="707" spans="1:7" s="6" customFormat="1" x14ac:dyDescent="0.2">
      <c r="A707" s="33"/>
      <c r="B707" s="5">
        <v>5524</v>
      </c>
      <c r="C707" s="49" t="s">
        <v>31</v>
      </c>
      <c r="D707" s="87">
        <v>2340</v>
      </c>
      <c r="E707" s="124">
        <v>427.8</v>
      </c>
      <c r="F707" s="168">
        <f t="shared" si="25"/>
        <v>1912.2</v>
      </c>
      <c r="G707" s="165">
        <f t="shared" si="24"/>
        <v>0.18282051282051281</v>
      </c>
    </row>
    <row r="708" spans="1:7" s="6" customFormat="1" x14ac:dyDescent="0.2">
      <c r="A708" s="33"/>
      <c r="B708" s="5">
        <v>5525</v>
      </c>
      <c r="C708" s="49" t="s">
        <v>46</v>
      </c>
      <c r="D708" s="87">
        <v>150</v>
      </c>
      <c r="E708" s="124">
        <v>0</v>
      </c>
      <c r="F708" s="168">
        <f t="shared" si="25"/>
        <v>150</v>
      </c>
      <c r="G708" s="165">
        <f t="shared" si="24"/>
        <v>0</v>
      </c>
    </row>
    <row r="709" spans="1:7" s="6" customFormat="1" x14ac:dyDescent="0.2">
      <c r="A709" s="33"/>
      <c r="B709" s="5">
        <v>5532</v>
      </c>
      <c r="C709" s="49" t="s">
        <v>93</v>
      </c>
      <c r="D709" s="87">
        <v>60</v>
      </c>
      <c r="E709" s="124">
        <v>0</v>
      </c>
      <c r="F709" s="168">
        <f t="shared" si="25"/>
        <v>60</v>
      </c>
      <c r="G709" s="165">
        <f t="shared" si="24"/>
        <v>0</v>
      </c>
    </row>
    <row r="710" spans="1:7" s="6" customFormat="1" x14ac:dyDescent="0.2">
      <c r="A710" s="33"/>
      <c r="B710" s="5">
        <v>5539</v>
      </c>
      <c r="C710" s="49" t="s">
        <v>257</v>
      </c>
      <c r="D710" s="87">
        <v>20</v>
      </c>
      <c r="E710" s="124">
        <v>0</v>
      </c>
      <c r="F710" s="168">
        <f t="shared" si="25"/>
        <v>20</v>
      </c>
      <c r="G710" s="165">
        <f t="shared" si="24"/>
        <v>0</v>
      </c>
    </row>
    <row r="711" spans="1:7" s="6" customFormat="1" x14ac:dyDescent="0.2">
      <c r="A711" s="33"/>
      <c r="B711" s="5">
        <v>5540</v>
      </c>
      <c r="C711" s="49" t="s">
        <v>252</v>
      </c>
      <c r="D711" s="87">
        <v>350</v>
      </c>
      <c r="E711" s="124">
        <v>255.84</v>
      </c>
      <c r="F711" s="168">
        <f t="shared" si="25"/>
        <v>94.16</v>
      </c>
      <c r="G711" s="165">
        <f t="shared" si="24"/>
        <v>0.73097142857142861</v>
      </c>
    </row>
    <row r="712" spans="1:7" s="6" customFormat="1" x14ac:dyDescent="0.2">
      <c r="A712" s="33" t="s">
        <v>79</v>
      </c>
      <c r="B712" s="7" t="s">
        <v>117</v>
      </c>
      <c r="C712" s="72"/>
      <c r="D712" s="88">
        <f>SUM(D713+D717)</f>
        <v>56252</v>
      </c>
      <c r="E712" s="139">
        <f>SUM(E713+E717)</f>
        <v>8851.0300000000007</v>
      </c>
      <c r="F712" s="163">
        <f t="shared" si="25"/>
        <v>47400.97</v>
      </c>
      <c r="G712" s="179">
        <f t="shared" si="24"/>
        <v>0.15734604991822515</v>
      </c>
    </row>
    <row r="713" spans="1:7" s="6" customFormat="1" x14ac:dyDescent="0.2">
      <c r="A713" s="33"/>
      <c r="B713" s="7">
        <v>50</v>
      </c>
      <c r="C713" s="50" t="s">
        <v>23</v>
      </c>
      <c r="D713" s="88">
        <f>SUM(D714+D716)</f>
        <v>47042</v>
      </c>
      <c r="E713" s="139">
        <f>SUM(E714+E716)</f>
        <v>7851.5</v>
      </c>
      <c r="F713" s="163">
        <f t="shared" si="25"/>
        <v>39190.5</v>
      </c>
      <c r="G713" s="179">
        <f t="shared" si="24"/>
        <v>0.16690404319544236</v>
      </c>
    </row>
    <row r="714" spans="1:7" s="6" customFormat="1" x14ac:dyDescent="0.2">
      <c r="A714" s="33"/>
      <c r="B714" s="5">
        <v>500</v>
      </c>
      <c r="C714" s="49" t="s">
        <v>228</v>
      </c>
      <c r="D714" s="87">
        <f>SUM(D715)</f>
        <v>35106</v>
      </c>
      <c r="E714" s="149">
        <f>SUM(E715)</f>
        <v>5851.27</v>
      </c>
      <c r="F714" s="168">
        <f t="shared" si="25"/>
        <v>29254.73</v>
      </c>
      <c r="G714" s="165">
        <f t="shared" si="24"/>
        <v>0.16667435765965932</v>
      </c>
    </row>
    <row r="715" spans="1:7" s="6" customFormat="1" x14ac:dyDescent="0.2">
      <c r="A715" s="33"/>
      <c r="B715" s="5">
        <v>5002</v>
      </c>
      <c r="C715" s="49" t="s">
        <v>342</v>
      </c>
      <c r="D715" s="87">
        <v>35106</v>
      </c>
      <c r="E715" s="124">
        <v>5851.27</v>
      </c>
      <c r="F715" s="168">
        <f t="shared" si="25"/>
        <v>29254.73</v>
      </c>
      <c r="G715" s="165">
        <f t="shared" si="24"/>
        <v>0.16667435765965932</v>
      </c>
    </row>
    <row r="716" spans="1:7" s="6" customFormat="1" x14ac:dyDescent="0.2">
      <c r="A716" s="33"/>
      <c r="B716" s="5">
        <v>506</v>
      </c>
      <c r="C716" s="49" t="s">
        <v>229</v>
      </c>
      <c r="D716" s="87">
        <v>11936</v>
      </c>
      <c r="E716" s="124">
        <v>2000.23</v>
      </c>
      <c r="F716" s="168">
        <f t="shared" si="25"/>
        <v>9935.77</v>
      </c>
      <c r="G716" s="165">
        <f t="shared" si="24"/>
        <v>0.16757959115281501</v>
      </c>
    </row>
    <row r="717" spans="1:7" s="6" customFormat="1" x14ac:dyDescent="0.2">
      <c r="A717" s="33"/>
      <c r="B717" s="7">
        <v>55</v>
      </c>
      <c r="C717" s="50" t="s">
        <v>24</v>
      </c>
      <c r="D717" s="104">
        <f>SUM(D718:D719)</f>
        <v>9210</v>
      </c>
      <c r="E717" s="159">
        <f>SUM(E718:E719)</f>
        <v>999.53</v>
      </c>
      <c r="F717" s="163">
        <f t="shared" si="25"/>
        <v>8210.4699999999993</v>
      </c>
      <c r="G717" s="179">
        <f t="shared" si="24"/>
        <v>0.10852660152008686</v>
      </c>
    </row>
    <row r="718" spans="1:7" s="6" customFormat="1" x14ac:dyDescent="0.2">
      <c r="A718" s="33"/>
      <c r="B718" s="5">
        <v>5521</v>
      </c>
      <c r="C718" s="49" t="s">
        <v>133</v>
      </c>
      <c r="D718" s="116">
        <v>5970</v>
      </c>
      <c r="E718" s="124">
        <v>465.4</v>
      </c>
      <c r="F718" s="168">
        <f t="shared" si="25"/>
        <v>5504.6</v>
      </c>
      <c r="G718" s="165">
        <f t="shared" si="24"/>
        <v>7.7956448911222775E-2</v>
      </c>
    </row>
    <row r="719" spans="1:7" s="6" customFormat="1" x14ac:dyDescent="0.2">
      <c r="A719" s="33"/>
      <c r="B719" s="5">
        <v>5524</v>
      </c>
      <c r="C719" s="49" t="s">
        <v>31</v>
      </c>
      <c r="D719" s="116">
        <v>3240</v>
      </c>
      <c r="E719" s="124">
        <v>534.13</v>
      </c>
      <c r="F719" s="168">
        <f t="shared" si="25"/>
        <v>2705.87</v>
      </c>
      <c r="G719" s="165">
        <f t="shared" si="24"/>
        <v>0.16485493827160494</v>
      </c>
    </row>
    <row r="720" spans="1:7" s="6" customFormat="1" x14ac:dyDescent="0.2">
      <c r="A720" s="33" t="s">
        <v>79</v>
      </c>
      <c r="B720" s="7" t="s">
        <v>425</v>
      </c>
      <c r="C720" s="72"/>
      <c r="D720" s="88">
        <f>SUM(D721+D725)</f>
        <v>27236</v>
      </c>
      <c r="E720" s="139">
        <f>SUM(E721+E725)</f>
        <v>3859</v>
      </c>
      <c r="F720" s="163">
        <f t="shared" si="25"/>
        <v>23377</v>
      </c>
      <c r="G720" s="179">
        <f t="shared" si="24"/>
        <v>0.14168747246291674</v>
      </c>
    </row>
    <row r="721" spans="1:7" s="6" customFormat="1" x14ac:dyDescent="0.2">
      <c r="A721" s="33"/>
      <c r="B721" s="7">
        <v>50</v>
      </c>
      <c r="C721" s="50" t="s">
        <v>344</v>
      </c>
      <c r="D721" s="88">
        <f>SUM(D722+D724)</f>
        <v>23336</v>
      </c>
      <c r="E721" s="139">
        <f>SUM(E722+E724)</f>
        <v>3921.53</v>
      </c>
      <c r="F721" s="163">
        <f t="shared" si="25"/>
        <v>19414.47</v>
      </c>
      <c r="G721" s="179">
        <f t="shared" si="24"/>
        <v>0.16804636612958521</v>
      </c>
    </row>
    <row r="722" spans="1:7" s="6" customFormat="1" x14ac:dyDescent="0.2">
      <c r="A722" s="33"/>
      <c r="B722" s="5">
        <v>500</v>
      </c>
      <c r="C722" s="49" t="s">
        <v>228</v>
      </c>
      <c r="D722" s="87">
        <f>SUM(D723)</f>
        <v>17415</v>
      </c>
      <c r="E722" s="149">
        <f>SUM(E723)</f>
        <v>2934.67</v>
      </c>
      <c r="F722" s="168">
        <f t="shared" si="25"/>
        <v>14480.33</v>
      </c>
      <c r="G722" s="165">
        <f t="shared" si="24"/>
        <v>0.16851392477749066</v>
      </c>
    </row>
    <row r="723" spans="1:7" s="6" customFormat="1" x14ac:dyDescent="0.2">
      <c r="A723" s="33"/>
      <c r="B723" s="5">
        <v>5002</v>
      </c>
      <c r="C723" s="49" t="s">
        <v>236</v>
      </c>
      <c r="D723" s="87">
        <v>17415</v>
      </c>
      <c r="E723" s="124">
        <v>2934.67</v>
      </c>
      <c r="F723" s="168">
        <f t="shared" si="25"/>
        <v>14480.33</v>
      </c>
      <c r="G723" s="165">
        <f t="shared" si="24"/>
        <v>0.16851392477749066</v>
      </c>
    </row>
    <row r="724" spans="1:7" s="6" customFormat="1" x14ac:dyDescent="0.2">
      <c r="A724" s="33"/>
      <c r="B724" s="5">
        <v>506</v>
      </c>
      <c r="C724" s="49" t="s">
        <v>229</v>
      </c>
      <c r="D724" s="87">
        <v>5921</v>
      </c>
      <c r="E724" s="124">
        <v>986.86</v>
      </c>
      <c r="F724" s="168">
        <f t="shared" si="25"/>
        <v>4934.1400000000003</v>
      </c>
      <c r="G724" s="165">
        <f t="shared" si="24"/>
        <v>0.16667117041040366</v>
      </c>
    </row>
    <row r="725" spans="1:7" s="6" customFormat="1" x14ac:dyDescent="0.2">
      <c r="A725" s="33"/>
      <c r="B725" s="7">
        <v>55</v>
      </c>
      <c r="C725" s="50" t="s">
        <v>24</v>
      </c>
      <c r="D725" s="104">
        <f>SUM(D726:D727)</f>
        <v>3900</v>
      </c>
      <c r="E725" s="159">
        <f>SUM(E726:E727)</f>
        <v>-62.53</v>
      </c>
      <c r="F725" s="163">
        <f t="shared" si="25"/>
        <v>3962.53</v>
      </c>
      <c r="G725" s="179">
        <f t="shared" ref="G725:G788" si="26">SUM(E725/D725)</f>
        <v>-1.6033333333333333E-2</v>
      </c>
    </row>
    <row r="726" spans="1:7" s="6" customFormat="1" x14ac:dyDescent="0.2">
      <c r="A726" s="33"/>
      <c r="B726" s="5">
        <v>5521</v>
      </c>
      <c r="C726" s="49" t="s">
        <v>133</v>
      </c>
      <c r="D726" s="116">
        <v>2280</v>
      </c>
      <c r="E726" s="124">
        <v>-94.52</v>
      </c>
      <c r="F726" s="168">
        <f t="shared" si="25"/>
        <v>2374.52</v>
      </c>
      <c r="G726" s="165">
        <f t="shared" si="26"/>
        <v>-4.1456140350877191E-2</v>
      </c>
    </row>
    <row r="727" spans="1:7" s="6" customFormat="1" x14ac:dyDescent="0.2">
      <c r="A727" s="33"/>
      <c r="B727" s="5">
        <v>5524</v>
      </c>
      <c r="C727" s="49" t="s">
        <v>31</v>
      </c>
      <c r="D727" s="116">
        <v>1620</v>
      </c>
      <c r="E727" s="124">
        <v>31.99</v>
      </c>
      <c r="F727" s="168">
        <f t="shared" si="25"/>
        <v>1588.01</v>
      </c>
      <c r="G727" s="165">
        <f t="shared" si="26"/>
        <v>1.9746913580246911E-2</v>
      </c>
    </row>
    <row r="728" spans="1:7" s="10" customFormat="1" ht="13.5" x14ac:dyDescent="0.25">
      <c r="A728" s="33" t="s">
        <v>79</v>
      </c>
      <c r="B728" s="7" t="s">
        <v>205</v>
      </c>
      <c r="C728" s="72"/>
      <c r="D728" s="88">
        <f>SUM(D729)</f>
        <v>8400</v>
      </c>
      <c r="E728" s="139">
        <f>SUM(E729)</f>
        <v>1025.24</v>
      </c>
      <c r="F728" s="163">
        <f t="shared" ref="F728:F791" si="27">SUM(D728-E728)</f>
        <v>7374.76</v>
      </c>
      <c r="G728" s="179">
        <f t="shared" si="26"/>
        <v>0.12205238095238095</v>
      </c>
    </row>
    <row r="729" spans="1:7" s="6" customFormat="1" x14ac:dyDescent="0.2">
      <c r="A729" s="33"/>
      <c r="B729" s="7">
        <v>55</v>
      </c>
      <c r="C729" s="50" t="s">
        <v>24</v>
      </c>
      <c r="D729" s="88">
        <f>SUM(D730)</f>
        <v>8400</v>
      </c>
      <c r="E729" s="139">
        <f>SUM(E730)</f>
        <v>1025.24</v>
      </c>
      <c r="F729" s="163">
        <f t="shared" si="27"/>
        <v>7374.76</v>
      </c>
      <c r="G729" s="179">
        <f t="shared" si="26"/>
        <v>0.12205238095238095</v>
      </c>
    </row>
    <row r="730" spans="1:7" x14ac:dyDescent="0.2">
      <c r="A730" s="35"/>
      <c r="B730" s="5">
        <v>5524</v>
      </c>
      <c r="C730" s="49" t="s">
        <v>31</v>
      </c>
      <c r="D730" s="87">
        <v>8400</v>
      </c>
      <c r="E730" s="124">
        <v>1025.24</v>
      </c>
      <c r="F730" s="168">
        <f t="shared" si="27"/>
        <v>7374.76</v>
      </c>
      <c r="G730" s="165">
        <f t="shared" si="26"/>
        <v>0.12205238095238095</v>
      </c>
    </row>
    <row r="731" spans="1:7" s="6" customFormat="1" x14ac:dyDescent="0.2">
      <c r="A731" s="33" t="s">
        <v>81</v>
      </c>
      <c r="B731" s="7" t="s">
        <v>445</v>
      </c>
      <c r="C731" s="50"/>
      <c r="D731" s="88">
        <f>SUM(D732+D752+D761)</f>
        <v>313869</v>
      </c>
      <c r="E731" s="139">
        <f>SUM(E732+E752+E761)</f>
        <v>44603.06</v>
      </c>
      <c r="F731" s="163">
        <f t="shared" si="27"/>
        <v>269265.94</v>
      </c>
      <c r="G731" s="179">
        <f t="shared" si="26"/>
        <v>0.14210724856548432</v>
      </c>
    </row>
    <row r="732" spans="1:7" s="6" customFormat="1" x14ac:dyDescent="0.2">
      <c r="A732" s="33" t="s">
        <v>81</v>
      </c>
      <c r="B732" s="9" t="s">
        <v>426</v>
      </c>
      <c r="C732" s="74"/>
      <c r="D732" s="88">
        <f>SUM(D733+D739)</f>
        <v>129903</v>
      </c>
      <c r="E732" s="139">
        <f>SUM(E733+E739)</f>
        <v>21775.200000000001</v>
      </c>
      <c r="F732" s="163">
        <f t="shared" si="27"/>
        <v>108127.8</v>
      </c>
      <c r="G732" s="179">
        <f t="shared" si="26"/>
        <v>0.1676266137040715</v>
      </c>
    </row>
    <row r="733" spans="1:7" s="6" customFormat="1" x14ac:dyDescent="0.2">
      <c r="A733" s="33"/>
      <c r="B733" s="7">
        <v>50</v>
      </c>
      <c r="C733" s="50" t="s">
        <v>23</v>
      </c>
      <c r="D733" s="88">
        <f>SUM(D734+D737+D738)</f>
        <v>77754</v>
      </c>
      <c r="E733" s="139">
        <f>SUM(E734+E737+E738)</f>
        <v>12543.43</v>
      </c>
      <c r="F733" s="163">
        <f t="shared" si="27"/>
        <v>65210.57</v>
      </c>
      <c r="G733" s="179">
        <f t="shared" si="26"/>
        <v>0.16132198986547316</v>
      </c>
    </row>
    <row r="734" spans="1:7" s="6" customFormat="1" x14ac:dyDescent="0.2">
      <c r="A734" s="33"/>
      <c r="B734" s="5">
        <v>500</v>
      </c>
      <c r="C734" s="49" t="s">
        <v>228</v>
      </c>
      <c r="D734" s="87">
        <f>SUM(D735:D736)</f>
        <v>56374</v>
      </c>
      <c r="E734" s="149">
        <f>SUM(E735:E736)</f>
        <v>9027.0299999999988</v>
      </c>
      <c r="F734" s="168">
        <f t="shared" si="27"/>
        <v>47346.97</v>
      </c>
      <c r="G734" s="165">
        <f t="shared" si="26"/>
        <v>0.16012754106502997</v>
      </c>
    </row>
    <row r="735" spans="1:7" s="6" customFormat="1" x14ac:dyDescent="0.2">
      <c r="A735" s="33"/>
      <c r="B735" s="5">
        <v>5002</v>
      </c>
      <c r="C735" s="49" t="s">
        <v>236</v>
      </c>
      <c r="D735" s="87">
        <v>56374</v>
      </c>
      <c r="E735" s="124">
        <v>8863.4699999999993</v>
      </c>
      <c r="F735" s="168">
        <f t="shared" si="27"/>
        <v>47510.53</v>
      </c>
      <c r="G735" s="165">
        <f t="shared" si="26"/>
        <v>0.15722620356902117</v>
      </c>
    </row>
    <row r="736" spans="1:7" s="6" customFormat="1" x14ac:dyDescent="0.2">
      <c r="A736" s="33"/>
      <c r="B736" s="5">
        <v>5005</v>
      </c>
      <c r="C736" s="49" t="s">
        <v>282</v>
      </c>
      <c r="D736" s="87">
        <v>0</v>
      </c>
      <c r="E736" s="124">
        <v>163.56</v>
      </c>
      <c r="F736" s="168">
        <f t="shared" si="27"/>
        <v>-163.56</v>
      </c>
      <c r="G736" s="165"/>
    </row>
    <row r="737" spans="1:7" s="6" customFormat="1" x14ac:dyDescent="0.2">
      <c r="A737" s="33"/>
      <c r="B737" s="5">
        <v>505</v>
      </c>
      <c r="C737" s="49" t="s">
        <v>94</v>
      </c>
      <c r="D737" s="87">
        <v>1314</v>
      </c>
      <c r="E737" s="124">
        <v>221.02</v>
      </c>
      <c r="F737" s="168">
        <f t="shared" si="27"/>
        <v>1092.98</v>
      </c>
      <c r="G737" s="165">
        <f t="shared" si="26"/>
        <v>0.16820395738203958</v>
      </c>
    </row>
    <row r="738" spans="1:7" s="6" customFormat="1" x14ac:dyDescent="0.2">
      <c r="A738" s="33"/>
      <c r="B738" s="5">
        <v>506</v>
      </c>
      <c r="C738" s="49" t="s">
        <v>229</v>
      </c>
      <c r="D738" s="87">
        <v>20066</v>
      </c>
      <c r="E738" s="124">
        <v>3295.38</v>
      </c>
      <c r="F738" s="168">
        <f t="shared" si="27"/>
        <v>16770.62</v>
      </c>
      <c r="G738" s="165">
        <f t="shared" si="26"/>
        <v>0.16422705073258248</v>
      </c>
    </row>
    <row r="739" spans="1:7" s="6" customFormat="1" x14ac:dyDescent="0.2">
      <c r="A739" s="33"/>
      <c r="B739" s="7">
        <v>55</v>
      </c>
      <c r="C739" s="50" t="s">
        <v>24</v>
      </c>
      <c r="D739" s="88">
        <f>SUM(D740:D751)</f>
        <v>52149</v>
      </c>
      <c r="E739" s="139">
        <f>SUM(E740:E751)</f>
        <v>9231.77</v>
      </c>
      <c r="F739" s="163">
        <f t="shared" si="27"/>
        <v>42917.229999999996</v>
      </c>
      <c r="G739" s="179">
        <f t="shared" si="26"/>
        <v>0.17702678862490173</v>
      </c>
    </row>
    <row r="740" spans="1:7" s="6" customFormat="1" x14ac:dyDescent="0.2">
      <c r="A740" s="33"/>
      <c r="B740" s="5">
        <v>5500</v>
      </c>
      <c r="C740" s="49" t="s">
        <v>25</v>
      </c>
      <c r="D740" s="87">
        <v>1070</v>
      </c>
      <c r="E740" s="124">
        <v>156.65</v>
      </c>
      <c r="F740" s="168">
        <f t="shared" si="27"/>
        <v>913.35</v>
      </c>
      <c r="G740" s="165">
        <f t="shared" si="26"/>
        <v>0.14640186915887851</v>
      </c>
    </row>
    <row r="741" spans="1:7" s="6" customFormat="1" x14ac:dyDescent="0.2">
      <c r="A741" s="33"/>
      <c r="B741" s="5">
        <v>5504</v>
      </c>
      <c r="C741" s="49" t="s">
        <v>27</v>
      </c>
      <c r="D741" s="87">
        <v>319</v>
      </c>
      <c r="E741" s="124">
        <v>53.21</v>
      </c>
      <c r="F741" s="168">
        <f t="shared" si="27"/>
        <v>265.79000000000002</v>
      </c>
      <c r="G741" s="165">
        <f t="shared" si="26"/>
        <v>0.1668025078369906</v>
      </c>
    </row>
    <row r="742" spans="1:7" s="6" customFormat="1" x14ac:dyDescent="0.2">
      <c r="A742" s="33"/>
      <c r="B742" s="5">
        <v>5505</v>
      </c>
      <c r="C742" s="49" t="s">
        <v>339</v>
      </c>
      <c r="D742" s="116">
        <v>781</v>
      </c>
      <c r="E742" s="124">
        <v>30.19</v>
      </c>
      <c r="F742" s="168">
        <f t="shared" si="27"/>
        <v>750.81</v>
      </c>
      <c r="G742" s="165">
        <f t="shared" si="26"/>
        <v>3.8655569782330347E-2</v>
      </c>
    </row>
    <row r="743" spans="1:7" s="6" customFormat="1" x14ac:dyDescent="0.2">
      <c r="A743" s="33"/>
      <c r="B743" s="5">
        <v>5511</v>
      </c>
      <c r="C743" s="49" t="s">
        <v>230</v>
      </c>
      <c r="D743" s="87">
        <v>40422</v>
      </c>
      <c r="E743" s="124">
        <v>7964.73</v>
      </c>
      <c r="F743" s="168">
        <f t="shared" si="27"/>
        <v>32457.27</v>
      </c>
      <c r="G743" s="165">
        <f t="shared" si="26"/>
        <v>0.19703948344960664</v>
      </c>
    </row>
    <row r="744" spans="1:7" s="6" customFormat="1" x14ac:dyDescent="0.2">
      <c r="A744" s="33"/>
      <c r="B744" s="5">
        <v>5513</v>
      </c>
      <c r="C744" s="49" t="s">
        <v>28</v>
      </c>
      <c r="D744" s="87">
        <v>760</v>
      </c>
      <c r="E744" s="124">
        <v>125.94</v>
      </c>
      <c r="F744" s="168">
        <f t="shared" si="27"/>
        <v>634.05999999999995</v>
      </c>
      <c r="G744" s="165">
        <f t="shared" si="26"/>
        <v>0.16571052631578947</v>
      </c>
    </row>
    <row r="745" spans="1:7" s="6" customFormat="1" x14ac:dyDescent="0.2">
      <c r="A745" s="33"/>
      <c r="B745" s="5">
        <v>5514</v>
      </c>
      <c r="C745" s="49" t="s">
        <v>231</v>
      </c>
      <c r="D745" s="87">
        <v>4757</v>
      </c>
      <c r="E745" s="124">
        <v>121.95</v>
      </c>
      <c r="F745" s="168">
        <f t="shared" si="27"/>
        <v>4635.05</v>
      </c>
      <c r="G745" s="165">
        <f t="shared" si="26"/>
        <v>2.5635904982131596E-2</v>
      </c>
    </row>
    <row r="746" spans="1:7" s="6" customFormat="1" x14ac:dyDescent="0.2">
      <c r="A746" s="33"/>
      <c r="B746" s="5">
        <v>5515</v>
      </c>
      <c r="C746" s="49" t="s">
        <v>29</v>
      </c>
      <c r="D746" s="87">
        <v>2000</v>
      </c>
      <c r="E746" s="124">
        <v>493.01</v>
      </c>
      <c r="F746" s="168">
        <f t="shared" si="27"/>
        <v>1506.99</v>
      </c>
      <c r="G746" s="165">
        <f t="shared" si="26"/>
        <v>0.246505</v>
      </c>
    </row>
    <row r="747" spans="1:7" s="6" customFormat="1" x14ac:dyDescent="0.2">
      <c r="A747" s="33"/>
      <c r="B747" s="5">
        <v>5522</v>
      </c>
      <c r="C747" s="49" t="s">
        <v>95</v>
      </c>
      <c r="D747" s="87">
        <v>0</v>
      </c>
      <c r="E747" s="124">
        <v>79.69</v>
      </c>
      <c r="F747" s="168">
        <f t="shared" si="27"/>
        <v>-79.69</v>
      </c>
      <c r="G747" s="165"/>
    </row>
    <row r="748" spans="1:7" s="6" customFormat="1" x14ac:dyDescent="0.2">
      <c r="A748" s="33"/>
      <c r="B748" s="5">
        <v>5525</v>
      </c>
      <c r="C748" s="49" t="s">
        <v>46</v>
      </c>
      <c r="D748" s="87">
        <v>300</v>
      </c>
      <c r="E748" s="124">
        <v>0</v>
      </c>
      <c r="F748" s="168">
        <f t="shared" si="27"/>
        <v>300</v>
      </c>
      <c r="G748" s="165">
        <f t="shared" si="26"/>
        <v>0</v>
      </c>
    </row>
    <row r="749" spans="1:7" s="6" customFormat="1" x14ac:dyDescent="0.2">
      <c r="A749" s="33"/>
      <c r="B749" s="5">
        <v>5532</v>
      </c>
      <c r="C749" s="49" t="s">
        <v>93</v>
      </c>
      <c r="D749" s="87">
        <v>200</v>
      </c>
      <c r="E749" s="124">
        <v>69.400000000000006</v>
      </c>
      <c r="F749" s="168">
        <f t="shared" si="27"/>
        <v>130.6</v>
      </c>
      <c r="G749" s="165">
        <f t="shared" si="26"/>
        <v>0.34700000000000003</v>
      </c>
    </row>
    <row r="750" spans="1:7" s="6" customFormat="1" x14ac:dyDescent="0.2">
      <c r="A750" s="33"/>
      <c r="B750" s="5">
        <v>5539</v>
      </c>
      <c r="C750" s="49" t="s">
        <v>257</v>
      </c>
      <c r="D750" s="87">
        <v>40</v>
      </c>
      <c r="E750" s="124">
        <v>0</v>
      </c>
      <c r="F750" s="168">
        <f t="shared" si="27"/>
        <v>40</v>
      </c>
      <c r="G750" s="165">
        <f t="shared" si="26"/>
        <v>0</v>
      </c>
    </row>
    <row r="751" spans="1:7" s="6" customFormat="1" x14ac:dyDescent="0.2">
      <c r="A751" s="33"/>
      <c r="B751" s="5">
        <v>5540</v>
      </c>
      <c r="C751" s="49" t="s">
        <v>252</v>
      </c>
      <c r="D751" s="87">
        <v>1500</v>
      </c>
      <c r="E751" s="124">
        <v>137</v>
      </c>
      <c r="F751" s="168">
        <f t="shared" si="27"/>
        <v>1363</v>
      </c>
      <c r="G751" s="165">
        <f t="shared" si="26"/>
        <v>9.1333333333333336E-2</v>
      </c>
    </row>
    <row r="752" spans="1:7" s="6" customFormat="1" x14ac:dyDescent="0.2">
      <c r="A752" s="33" t="s">
        <v>81</v>
      </c>
      <c r="B752" s="9" t="s">
        <v>290</v>
      </c>
      <c r="C752" s="74"/>
      <c r="D752" s="88">
        <f>SUM(D753+D757)</f>
        <v>9435</v>
      </c>
      <c r="E752" s="139">
        <f>SUM(E753+E757)</f>
        <v>0</v>
      </c>
      <c r="F752" s="163">
        <f t="shared" si="27"/>
        <v>9435</v>
      </c>
      <c r="G752" s="179">
        <f t="shared" si="26"/>
        <v>0</v>
      </c>
    </row>
    <row r="753" spans="1:7" s="6" customFormat="1" x14ac:dyDescent="0.2">
      <c r="A753" s="33"/>
      <c r="B753" s="7">
        <v>50</v>
      </c>
      <c r="C753" s="50" t="s">
        <v>23</v>
      </c>
      <c r="D753" s="88">
        <f>SUM(D754+D756)</f>
        <v>4058</v>
      </c>
      <c r="E753" s="139">
        <f>SUM(E754+E756)</f>
        <v>0</v>
      </c>
      <c r="F753" s="163">
        <f t="shared" si="27"/>
        <v>4058</v>
      </c>
      <c r="G753" s="179">
        <f t="shared" si="26"/>
        <v>0</v>
      </c>
    </row>
    <row r="754" spans="1:7" s="6" customFormat="1" x14ac:dyDescent="0.2">
      <c r="A754" s="33"/>
      <c r="B754" s="5">
        <v>500</v>
      </c>
      <c r="C754" s="49" t="s">
        <v>228</v>
      </c>
      <c r="D754" s="87">
        <f>SUM(D755)</f>
        <v>3028</v>
      </c>
      <c r="E754" s="149">
        <f>SUM(E755)</f>
        <v>0</v>
      </c>
      <c r="F754" s="168">
        <f t="shared" si="27"/>
        <v>3028</v>
      </c>
      <c r="G754" s="165">
        <f t="shared" si="26"/>
        <v>0</v>
      </c>
    </row>
    <row r="755" spans="1:7" s="6" customFormat="1" x14ac:dyDescent="0.2">
      <c r="A755" s="33"/>
      <c r="B755" s="5">
        <v>5002</v>
      </c>
      <c r="C755" s="49" t="s">
        <v>236</v>
      </c>
      <c r="D755" s="87">
        <v>3028</v>
      </c>
      <c r="E755" s="124">
        <v>0</v>
      </c>
      <c r="F755" s="168">
        <f t="shared" si="27"/>
        <v>3028</v>
      </c>
      <c r="G755" s="165">
        <f t="shared" si="26"/>
        <v>0</v>
      </c>
    </row>
    <row r="756" spans="1:7" s="6" customFormat="1" x14ac:dyDescent="0.2">
      <c r="A756" s="33"/>
      <c r="B756" s="5">
        <v>506</v>
      </c>
      <c r="C756" s="49" t="s">
        <v>229</v>
      </c>
      <c r="D756" s="87">
        <v>1030</v>
      </c>
      <c r="E756" s="124">
        <v>0</v>
      </c>
      <c r="F756" s="168">
        <f t="shared" si="27"/>
        <v>1030</v>
      </c>
      <c r="G756" s="165">
        <f t="shared" si="26"/>
        <v>0</v>
      </c>
    </row>
    <row r="757" spans="1:7" s="6" customFormat="1" x14ac:dyDescent="0.2">
      <c r="A757" s="33"/>
      <c r="B757" s="7">
        <v>55</v>
      </c>
      <c r="C757" s="50" t="s">
        <v>24</v>
      </c>
      <c r="D757" s="88">
        <f>SUM(D758:D760)</f>
        <v>5377</v>
      </c>
      <c r="E757" s="139">
        <f>SUM(E758:E760)</f>
        <v>0</v>
      </c>
      <c r="F757" s="163">
        <f t="shared" si="27"/>
        <v>5377</v>
      </c>
      <c r="G757" s="179">
        <f t="shared" si="26"/>
        <v>0</v>
      </c>
    </row>
    <row r="758" spans="1:7" s="6" customFormat="1" x14ac:dyDescent="0.2">
      <c r="A758" s="33"/>
      <c r="B758" s="5">
        <v>5511</v>
      </c>
      <c r="C758" s="49" t="s">
        <v>230</v>
      </c>
      <c r="D758" s="87">
        <v>2000</v>
      </c>
      <c r="E758" s="124">
        <v>0</v>
      </c>
      <c r="F758" s="168">
        <f t="shared" si="27"/>
        <v>2000</v>
      </c>
      <c r="G758" s="165">
        <f t="shared" si="26"/>
        <v>0</v>
      </c>
    </row>
    <row r="759" spans="1:7" s="6" customFormat="1" x14ac:dyDescent="0.2">
      <c r="A759" s="33"/>
      <c r="B759" s="5">
        <v>5515</v>
      </c>
      <c r="C759" s="49" t="s">
        <v>29</v>
      </c>
      <c r="D759" s="87">
        <v>877</v>
      </c>
      <c r="E759" s="124">
        <v>0</v>
      </c>
      <c r="F759" s="168">
        <f t="shared" si="27"/>
        <v>877</v>
      </c>
      <c r="G759" s="165">
        <f t="shared" si="26"/>
        <v>0</v>
      </c>
    </row>
    <row r="760" spans="1:7" s="6" customFormat="1" x14ac:dyDescent="0.2">
      <c r="A760" s="33"/>
      <c r="B760" s="5">
        <v>5521</v>
      </c>
      <c r="C760" s="49" t="s">
        <v>133</v>
      </c>
      <c r="D760" s="87">
        <v>2500</v>
      </c>
      <c r="E760" s="124">
        <v>0</v>
      </c>
      <c r="F760" s="168">
        <f t="shared" si="27"/>
        <v>2500</v>
      </c>
      <c r="G760" s="165">
        <f t="shared" si="26"/>
        <v>0</v>
      </c>
    </row>
    <row r="761" spans="1:7" s="6" customFormat="1" x14ac:dyDescent="0.2">
      <c r="A761" s="33" t="s">
        <v>81</v>
      </c>
      <c r="B761" s="9" t="s">
        <v>38</v>
      </c>
      <c r="C761" s="74"/>
      <c r="D761" s="88">
        <f>SUM(D762+D767)</f>
        <v>174531</v>
      </c>
      <c r="E761" s="139">
        <f>SUM(E762+E767)</f>
        <v>22827.86</v>
      </c>
      <c r="F761" s="163">
        <f t="shared" si="27"/>
        <v>151703.14000000001</v>
      </c>
      <c r="G761" s="179">
        <f t="shared" si="26"/>
        <v>0.13079544608121194</v>
      </c>
    </row>
    <row r="762" spans="1:7" s="6" customFormat="1" x14ac:dyDescent="0.2">
      <c r="A762" s="33"/>
      <c r="B762" s="7">
        <v>50</v>
      </c>
      <c r="C762" s="50" t="s">
        <v>23</v>
      </c>
      <c r="D762" s="88">
        <f>SUM(D763+D765+D766)</f>
        <v>118681</v>
      </c>
      <c r="E762" s="139">
        <f>SUM(E763+E765+E766)</f>
        <v>15085.77</v>
      </c>
      <c r="F762" s="163">
        <f t="shared" si="27"/>
        <v>103595.23</v>
      </c>
      <c r="G762" s="179">
        <f t="shared" si="26"/>
        <v>0.12711192187460504</v>
      </c>
    </row>
    <row r="763" spans="1:7" s="6" customFormat="1" x14ac:dyDescent="0.2">
      <c r="A763" s="33"/>
      <c r="B763" s="5">
        <v>500</v>
      </c>
      <c r="C763" s="49" t="s">
        <v>228</v>
      </c>
      <c r="D763" s="87">
        <f>SUM(D764)</f>
        <v>85781</v>
      </c>
      <c r="E763" s="149">
        <f>SUM(E764)</f>
        <v>10672.43</v>
      </c>
      <c r="F763" s="168">
        <f t="shared" si="27"/>
        <v>75108.570000000007</v>
      </c>
      <c r="G763" s="165">
        <f t="shared" si="26"/>
        <v>0.12441484711066554</v>
      </c>
    </row>
    <row r="764" spans="1:7" s="6" customFormat="1" x14ac:dyDescent="0.2">
      <c r="A764" s="33"/>
      <c r="B764" s="5">
        <v>5002</v>
      </c>
      <c r="C764" s="49" t="s">
        <v>236</v>
      </c>
      <c r="D764" s="87">
        <v>85781</v>
      </c>
      <c r="E764" s="124">
        <v>10672.43</v>
      </c>
      <c r="F764" s="168">
        <f t="shared" si="27"/>
        <v>75108.570000000007</v>
      </c>
      <c r="G764" s="165">
        <f t="shared" si="26"/>
        <v>0.12441484711066554</v>
      </c>
    </row>
    <row r="765" spans="1:7" s="6" customFormat="1" x14ac:dyDescent="0.2">
      <c r="A765" s="33"/>
      <c r="B765" s="5">
        <v>505</v>
      </c>
      <c r="C765" s="49" t="s">
        <v>94</v>
      </c>
      <c r="D765" s="87">
        <v>2218</v>
      </c>
      <c r="E765" s="124">
        <v>392.63</v>
      </c>
      <c r="F765" s="168">
        <f t="shared" si="27"/>
        <v>1825.37</v>
      </c>
      <c r="G765" s="165">
        <f t="shared" si="26"/>
        <v>0.17701983769161406</v>
      </c>
    </row>
    <row r="766" spans="1:7" s="6" customFormat="1" x14ac:dyDescent="0.2">
      <c r="A766" s="33"/>
      <c r="B766" s="5">
        <v>506</v>
      </c>
      <c r="C766" s="49" t="s">
        <v>229</v>
      </c>
      <c r="D766" s="87">
        <v>30682</v>
      </c>
      <c r="E766" s="124">
        <v>4020.71</v>
      </c>
      <c r="F766" s="168">
        <f t="shared" si="27"/>
        <v>26661.29</v>
      </c>
      <c r="G766" s="165">
        <f t="shared" si="26"/>
        <v>0.13104458640245095</v>
      </c>
    </row>
    <row r="767" spans="1:7" s="6" customFormat="1" x14ac:dyDescent="0.2">
      <c r="A767" s="33"/>
      <c r="B767" s="7">
        <v>55</v>
      </c>
      <c r="C767" s="50" t="s">
        <v>24</v>
      </c>
      <c r="D767" s="88">
        <f>SUM(D768:D780)</f>
        <v>55850</v>
      </c>
      <c r="E767" s="139">
        <f>SUM(E768:E780)</f>
        <v>7742.09</v>
      </c>
      <c r="F767" s="163">
        <f t="shared" si="27"/>
        <v>48107.91</v>
      </c>
      <c r="G767" s="179">
        <f t="shared" si="26"/>
        <v>0.13862291853178155</v>
      </c>
    </row>
    <row r="768" spans="1:7" s="6" customFormat="1" x14ac:dyDescent="0.2">
      <c r="A768" s="33"/>
      <c r="B768" s="5">
        <v>5500</v>
      </c>
      <c r="C768" s="49" t="s">
        <v>25</v>
      </c>
      <c r="D768" s="87">
        <v>2200</v>
      </c>
      <c r="E768" s="124">
        <v>167.09</v>
      </c>
      <c r="F768" s="168">
        <f t="shared" si="27"/>
        <v>2032.91</v>
      </c>
      <c r="G768" s="165">
        <f t="shared" si="26"/>
        <v>7.5950000000000004E-2</v>
      </c>
    </row>
    <row r="769" spans="1:13" s="6" customFormat="1" x14ac:dyDescent="0.2">
      <c r="A769" s="33"/>
      <c r="B769" s="5">
        <v>5503</v>
      </c>
      <c r="C769" s="49" t="s">
        <v>26</v>
      </c>
      <c r="D769" s="87">
        <v>200</v>
      </c>
      <c r="E769" s="124">
        <v>8.74</v>
      </c>
      <c r="F769" s="168">
        <f t="shared" si="27"/>
        <v>191.26</v>
      </c>
      <c r="G769" s="165">
        <f t="shared" si="26"/>
        <v>4.3700000000000003E-2</v>
      </c>
    </row>
    <row r="770" spans="1:13" s="6" customFormat="1" x14ac:dyDescent="0.2">
      <c r="A770" s="33"/>
      <c r="B770" s="5">
        <v>5504</v>
      </c>
      <c r="C770" s="49" t="s">
        <v>27</v>
      </c>
      <c r="D770" s="87">
        <v>599</v>
      </c>
      <c r="E770" s="124">
        <v>0</v>
      </c>
      <c r="F770" s="168">
        <f t="shared" si="27"/>
        <v>599</v>
      </c>
      <c r="G770" s="165">
        <f t="shared" si="26"/>
        <v>0</v>
      </c>
    </row>
    <row r="771" spans="1:13" s="6" customFormat="1" x14ac:dyDescent="0.2">
      <c r="A771" s="33"/>
      <c r="B771" s="5">
        <v>5505</v>
      </c>
      <c r="C771" s="49" t="s">
        <v>339</v>
      </c>
      <c r="D771" s="116">
        <v>901</v>
      </c>
      <c r="E771" s="124">
        <v>124.2</v>
      </c>
      <c r="F771" s="168">
        <f t="shared" si="27"/>
        <v>776.8</v>
      </c>
      <c r="G771" s="165">
        <f t="shared" si="26"/>
        <v>0.13784683684794674</v>
      </c>
    </row>
    <row r="772" spans="1:13" s="6" customFormat="1" x14ac:dyDescent="0.2">
      <c r="A772" s="33"/>
      <c r="B772" s="5">
        <v>5511</v>
      </c>
      <c r="C772" s="49" t="s">
        <v>230</v>
      </c>
      <c r="D772" s="87">
        <v>36050</v>
      </c>
      <c r="E772" s="124">
        <v>6953.71</v>
      </c>
      <c r="F772" s="168">
        <f t="shared" si="27"/>
        <v>29096.29</v>
      </c>
      <c r="G772" s="165">
        <f t="shared" si="26"/>
        <v>0.19289070735090152</v>
      </c>
    </row>
    <row r="773" spans="1:13" s="6" customFormat="1" x14ac:dyDescent="0.2">
      <c r="A773" s="33"/>
      <c r="B773" s="5">
        <v>5513</v>
      </c>
      <c r="C773" s="49" t="s">
        <v>28</v>
      </c>
      <c r="D773" s="87">
        <v>5100</v>
      </c>
      <c r="E773" s="124">
        <v>123.31</v>
      </c>
      <c r="F773" s="168">
        <f t="shared" si="27"/>
        <v>4976.6899999999996</v>
      </c>
      <c r="G773" s="165">
        <f t="shared" si="26"/>
        <v>2.417843137254902E-2</v>
      </c>
    </row>
    <row r="774" spans="1:13" s="6" customFormat="1" x14ac:dyDescent="0.2">
      <c r="A774" s="33"/>
      <c r="B774" s="5">
        <v>5514</v>
      </c>
      <c r="C774" s="49" t="s">
        <v>231</v>
      </c>
      <c r="D774" s="87">
        <v>5600</v>
      </c>
      <c r="E774" s="124">
        <v>247.96</v>
      </c>
      <c r="F774" s="168">
        <f t="shared" si="27"/>
        <v>5352.04</v>
      </c>
      <c r="G774" s="165">
        <f t="shared" si="26"/>
        <v>4.4278571428571431E-2</v>
      </c>
    </row>
    <row r="775" spans="1:13" s="6" customFormat="1" x14ac:dyDescent="0.2">
      <c r="A775" s="33"/>
      <c r="B775" s="5">
        <v>5515</v>
      </c>
      <c r="C775" s="49" t="s">
        <v>29</v>
      </c>
      <c r="D775" s="87">
        <v>1500</v>
      </c>
      <c r="E775" s="124">
        <v>28.76</v>
      </c>
      <c r="F775" s="168">
        <f t="shared" si="27"/>
        <v>1471.24</v>
      </c>
      <c r="G775" s="165">
        <f t="shared" si="26"/>
        <v>1.9173333333333334E-2</v>
      </c>
    </row>
    <row r="776" spans="1:13" s="6" customFormat="1" x14ac:dyDescent="0.2">
      <c r="A776" s="33"/>
      <c r="B776" s="5">
        <v>5522</v>
      </c>
      <c r="C776" s="49" t="s">
        <v>95</v>
      </c>
      <c r="D776" s="87">
        <v>200</v>
      </c>
      <c r="E776" s="124">
        <v>28</v>
      </c>
      <c r="F776" s="168">
        <f t="shared" si="27"/>
        <v>172</v>
      </c>
      <c r="G776" s="165">
        <f t="shared" si="26"/>
        <v>0.14000000000000001</v>
      </c>
    </row>
    <row r="777" spans="1:13" s="6" customFormat="1" x14ac:dyDescent="0.2">
      <c r="A777" s="33"/>
      <c r="B777" s="5">
        <v>5525</v>
      </c>
      <c r="C777" s="49" t="s">
        <v>46</v>
      </c>
      <c r="D777" s="87">
        <v>1300</v>
      </c>
      <c r="E777" s="124">
        <v>0</v>
      </c>
      <c r="F777" s="168">
        <f t="shared" si="27"/>
        <v>1300</v>
      </c>
      <c r="G777" s="165">
        <f t="shared" si="26"/>
        <v>0</v>
      </c>
    </row>
    <row r="778" spans="1:13" s="6" customFormat="1" x14ac:dyDescent="0.2">
      <c r="A778" s="33"/>
      <c r="B778" s="5">
        <v>5532</v>
      </c>
      <c r="C778" s="49" t="s">
        <v>93</v>
      </c>
      <c r="D778" s="87">
        <v>100</v>
      </c>
      <c r="E778" s="124">
        <v>60.32</v>
      </c>
      <c r="F778" s="168">
        <f t="shared" si="27"/>
        <v>39.68</v>
      </c>
      <c r="G778" s="165">
        <f t="shared" si="26"/>
        <v>0.60319999999999996</v>
      </c>
    </row>
    <row r="779" spans="1:13" s="6" customFormat="1" x14ac:dyDescent="0.2">
      <c r="A779" s="33"/>
      <c r="B779" s="5">
        <v>5539</v>
      </c>
      <c r="C779" s="49" t="s">
        <v>257</v>
      </c>
      <c r="D779" s="87">
        <v>100</v>
      </c>
      <c r="E779" s="124">
        <v>0</v>
      </c>
      <c r="F779" s="168">
        <f t="shared" si="27"/>
        <v>100</v>
      </c>
      <c r="G779" s="165">
        <f t="shared" si="26"/>
        <v>0</v>
      </c>
    </row>
    <row r="780" spans="1:13" s="6" customFormat="1" x14ac:dyDescent="0.2">
      <c r="A780" s="33"/>
      <c r="B780" s="5">
        <v>5540</v>
      </c>
      <c r="C780" s="49" t="s">
        <v>252</v>
      </c>
      <c r="D780" s="87">
        <v>2000</v>
      </c>
      <c r="E780" s="124"/>
      <c r="F780" s="168">
        <f t="shared" si="27"/>
        <v>2000</v>
      </c>
      <c r="G780" s="165">
        <f t="shared" si="26"/>
        <v>0</v>
      </c>
    </row>
    <row r="781" spans="1:13" s="6" customFormat="1" x14ac:dyDescent="0.2">
      <c r="A781" s="33" t="s">
        <v>80</v>
      </c>
      <c r="B781" s="7" t="s">
        <v>446</v>
      </c>
      <c r="C781" s="50"/>
      <c r="D781" s="88">
        <f>SUM(D782+D789+D796+D801)</f>
        <v>617360</v>
      </c>
      <c r="E781" s="139">
        <f>SUM(E782+E789+E796+E801)</f>
        <v>116848.79</v>
      </c>
      <c r="F781" s="163">
        <f t="shared" si="27"/>
        <v>500511.21</v>
      </c>
      <c r="G781" s="179">
        <f t="shared" si="26"/>
        <v>0.18927172152390825</v>
      </c>
    </row>
    <row r="782" spans="1:13" s="6" customFormat="1" x14ac:dyDescent="0.2">
      <c r="A782" s="33" t="s">
        <v>80</v>
      </c>
      <c r="B782" s="7" t="s">
        <v>426</v>
      </c>
      <c r="C782" s="72"/>
      <c r="D782" s="104">
        <f>SUM(D783+D787)</f>
        <v>44243</v>
      </c>
      <c r="E782" s="159">
        <f>SUM(E783+E787)</f>
        <v>8335.48</v>
      </c>
      <c r="F782" s="163">
        <f t="shared" si="27"/>
        <v>35907.520000000004</v>
      </c>
      <c r="G782" s="179">
        <f t="shared" si="26"/>
        <v>0.18840223312162374</v>
      </c>
      <c r="M782" s="6" t="s">
        <v>424</v>
      </c>
    </row>
    <row r="783" spans="1:13" s="6" customFormat="1" x14ac:dyDescent="0.2">
      <c r="A783" s="33"/>
      <c r="B783" s="7">
        <v>50</v>
      </c>
      <c r="C783" s="50" t="s">
        <v>23</v>
      </c>
      <c r="D783" s="88">
        <f>SUM(D784+D786)</f>
        <v>42593</v>
      </c>
      <c r="E783" s="139">
        <f>SUM(E784+E786)</f>
        <v>7937.46</v>
      </c>
      <c r="F783" s="163">
        <f t="shared" si="27"/>
        <v>34655.54</v>
      </c>
      <c r="G783" s="179">
        <f t="shared" si="26"/>
        <v>0.18635597398633577</v>
      </c>
    </row>
    <row r="784" spans="1:13" s="6" customFormat="1" x14ac:dyDescent="0.2">
      <c r="A784" s="33"/>
      <c r="B784" s="5">
        <v>500</v>
      </c>
      <c r="C784" s="49" t="s">
        <v>228</v>
      </c>
      <c r="D784" s="87">
        <f>SUM(D785)</f>
        <v>31786</v>
      </c>
      <c r="E784" s="149">
        <f>SUM(E785)</f>
        <v>6013.24</v>
      </c>
      <c r="F784" s="168">
        <f t="shared" si="27"/>
        <v>25772.760000000002</v>
      </c>
      <c r="G784" s="165">
        <f t="shared" si="26"/>
        <v>0.18917888378531428</v>
      </c>
    </row>
    <row r="785" spans="1:8" s="6" customFormat="1" x14ac:dyDescent="0.2">
      <c r="A785" s="33"/>
      <c r="B785" s="5">
        <v>5002</v>
      </c>
      <c r="C785" s="49" t="s">
        <v>236</v>
      </c>
      <c r="D785" s="87">
        <v>31786</v>
      </c>
      <c r="E785" s="124">
        <v>6013.24</v>
      </c>
      <c r="F785" s="168">
        <f t="shared" si="27"/>
        <v>25772.760000000002</v>
      </c>
      <c r="G785" s="165">
        <f t="shared" si="26"/>
        <v>0.18917888378531428</v>
      </c>
    </row>
    <row r="786" spans="1:8" s="6" customFormat="1" x14ac:dyDescent="0.2">
      <c r="A786" s="33"/>
      <c r="B786" s="5">
        <v>506</v>
      </c>
      <c r="C786" s="49" t="s">
        <v>229</v>
      </c>
      <c r="D786" s="87">
        <v>10807</v>
      </c>
      <c r="E786" s="124">
        <v>1924.22</v>
      </c>
      <c r="F786" s="168">
        <f t="shared" si="27"/>
        <v>8882.7800000000007</v>
      </c>
      <c r="G786" s="165">
        <f t="shared" si="26"/>
        <v>0.17805311372258723</v>
      </c>
    </row>
    <row r="787" spans="1:8" s="6" customFormat="1" x14ac:dyDescent="0.2">
      <c r="A787" s="33"/>
      <c r="B787" s="7">
        <v>55</v>
      </c>
      <c r="C787" s="50" t="s">
        <v>24</v>
      </c>
      <c r="D787" s="88">
        <f>SUM(D788)</f>
        <v>1650</v>
      </c>
      <c r="E787" s="139">
        <f>SUM(E788)</f>
        <v>398.02</v>
      </c>
      <c r="F787" s="163">
        <f t="shared" si="27"/>
        <v>1251.98</v>
      </c>
      <c r="G787" s="179">
        <f t="shared" si="26"/>
        <v>0.24122424242424242</v>
      </c>
    </row>
    <row r="788" spans="1:8" s="6" customFormat="1" x14ac:dyDescent="0.2">
      <c r="A788" s="33"/>
      <c r="B788" s="5">
        <v>5524</v>
      </c>
      <c r="C788" s="49" t="s">
        <v>31</v>
      </c>
      <c r="D788" s="87">
        <v>1650</v>
      </c>
      <c r="E788" s="124">
        <v>398.02</v>
      </c>
      <c r="F788" s="168">
        <f t="shared" si="27"/>
        <v>1251.98</v>
      </c>
      <c r="G788" s="165">
        <f t="shared" si="26"/>
        <v>0.24122424242424242</v>
      </c>
      <c r="H788" s="185"/>
    </row>
    <row r="789" spans="1:8" s="6" customFormat="1" x14ac:dyDescent="0.2">
      <c r="A789" s="33" t="s">
        <v>80</v>
      </c>
      <c r="B789" s="7" t="s">
        <v>425</v>
      </c>
      <c r="C789" s="72"/>
      <c r="D789" s="104">
        <f>SUM(D790+D794)</f>
        <v>98634</v>
      </c>
      <c r="E789" s="159">
        <f>SUM(E790+E794)</f>
        <v>17689.05</v>
      </c>
      <c r="F789" s="163">
        <f t="shared" si="27"/>
        <v>80944.95</v>
      </c>
      <c r="G789" s="179">
        <f t="shared" ref="G789:G852" si="28">SUM(E789/D789)</f>
        <v>0.17934028833870672</v>
      </c>
    </row>
    <row r="790" spans="1:8" s="6" customFormat="1" x14ac:dyDescent="0.2">
      <c r="A790" s="33"/>
      <c r="B790" s="7">
        <v>50</v>
      </c>
      <c r="C790" s="50" t="s">
        <v>23</v>
      </c>
      <c r="D790" s="88">
        <f>SUM(D791+D793)</f>
        <v>92755</v>
      </c>
      <c r="E790" s="139">
        <f>SUM(E791+E793)</f>
        <v>17202.169999999998</v>
      </c>
      <c r="F790" s="163">
        <f t="shared" si="27"/>
        <v>75552.83</v>
      </c>
      <c r="G790" s="179">
        <f t="shared" si="28"/>
        <v>0.18545814241819847</v>
      </c>
    </row>
    <row r="791" spans="1:8" s="6" customFormat="1" x14ac:dyDescent="0.2">
      <c r="A791" s="33"/>
      <c r="B791" s="5">
        <v>500</v>
      </c>
      <c r="C791" s="49" t="s">
        <v>228</v>
      </c>
      <c r="D791" s="87">
        <f>SUM(D792)</f>
        <v>69220</v>
      </c>
      <c r="E791" s="149">
        <f>SUM(E792)</f>
        <v>13064.96</v>
      </c>
      <c r="F791" s="168">
        <f t="shared" si="27"/>
        <v>56155.040000000001</v>
      </c>
      <c r="G791" s="165">
        <f t="shared" si="28"/>
        <v>0.18874544929211209</v>
      </c>
    </row>
    <row r="792" spans="1:8" s="6" customFormat="1" x14ac:dyDescent="0.2">
      <c r="A792" s="33"/>
      <c r="B792" s="5">
        <v>5002</v>
      </c>
      <c r="C792" s="49" t="s">
        <v>236</v>
      </c>
      <c r="D792" s="87">
        <v>69220</v>
      </c>
      <c r="E792" s="124">
        <v>13064.96</v>
      </c>
      <c r="F792" s="168">
        <f t="shared" ref="F792:F855" si="29">SUM(D792-E792)</f>
        <v>56155.040000000001</v>
      </c>
      <c r="G792" s="165">
        <f t="shared" si="28"/>
        <v>0.18874544929211209</v>
      </c>
    </row>
    <row r="793" spans="1:8" s="6" customFormat="1" x14ac:dyDescent="0.2">
      <c r="A793" s="33"/>
      <c r="B793" s="5">
        <v>506</v>
      </c>
      <c r="C793" s="49" t="s">
        <v>229</v>
      </c>
      <c r="D793" s="87">
        <v>23535</v>
      </c>
      <c r="E793" s="124">
        <v>4137.21</v>
      </c>
      <c r="F793" s="168">
        <f t="shared" si="29"/>
        <v>19397.79</v>
      </c>
      <c r="G793" s="165">
        <f t="shared" si="28"/>
        <v>0.17578967495219885</v>
      </c>
    </row>
    <row r="794" spans="1:8" s="6" customFormat="1" x14ac:dyDescent="0.2">
      <c r="A794" s="33"/>
      <c r="B794" s="7">
        <v>55</v>
      </c>
      <c r="C794" s="50" t="s">
        <v>24</v>
      </c>
      <c r="D794" s="88">
        <f>SUM(D795)</f>
        <v>5879</v>
      </c>
      <c r="E794" s="139">
        <f>SUM(E795)</f>
        <v>486.88</v>
      </c>
      <c r="F794" s="163">
        <f t="shared" si="29"/>
        <v>5392.12</v>
      </c>
      <c r="G794" s="179">
        <f t="shared" si="28"/>
        <v>8.2816805579180128E-2</v>
      </c>
    </row>
    <row r="795" spans="1:8" s="6" customFormat="1" x14ac:dyDescent="0.2">
      <c r="A795" s="33"/>
      <c r="B795" s="5">
        <v>5524</v>
      </c>
      <c r="C795" s="49" t="s">
        <v>31</v>
      </c>
      <c r="D795" s="87">
        <v>5879</v>
      </c>
      <c r="E795" s="124">
        <v>486.88</v>
      </c>
      <c r="F795" s="168">
        <f t="shared" si="29"/>
        <v>5392.12</v>
      </c>
      <c r="G795" s="165">
        <f t="shared" si="28"/>
        <v>8.2816805579180128E-2</v>
      </c>
      <c r="H795" s="185"/>
    </row>
    <row r="796" spans="1:8" s="6" customFormat="1" x14ac:dyDescent="0.2">
      <c r="A796" s="33" t="s">
        <v>80</v>
      </c>
      <c r="B796" s="9" t="s">
        <v>415</v>
      </c>
      <c r="C796" s="74"/>
      <c r="D796" s="91">
        <f>SUM(D797)</f>
        <v>0</v>
      </c>
      <c r="E796" s="126">
        <f>SUM(E797)</f>
        <v>2036.14</v>
      </c>
      <c r="F796" s="163">
        <f t="shared" si="29"/>
        <v>-2036.14</v>
      </c>
      <c r="G796" s="165"/>
    </row>
    <row r="797" spans="1:8" s="6" customFormat="1" x14ac:dyDescent="0.2">
      <c r="A797" s="33"/>
      <c r="B797" s="7">
        <v>55</v>
      </c>
      <c r="C797" s="50" t="s">
        <v>24</v>
      </c>
      <c r="D797" s="91">
        <f>SUM(D798:D799)</f>
        <v>0</v>
      </c>
      <c r="E797" s="126">
        <f>SUM(E798:E799)</f>
        <v>2036.14</v>
      </c>
      <c r="F797" s="163">
        <f t="shared" si="29"/>
        <v>-2036.14</v>
      </c>
      <c r="G797" s="165"/>
    </row>
    <row r="798" spans="1:8" s="6" customFormat="1" x14ac:dyDescent="0.2">
      <c r="A798" s="33"/>
      <c r="B798" s="5">
        <v>5503</v>
      </c>
      <c r="C798" s="49" t="s">
        <v>26</v>
      </c>
      <c r="D798" s="87">
        <v>0</v>
      </c>
      <c r="E798" s="124">
        <v>320</v>
      </c>
      <c r="F798" s="168">
        <f t="shared" si="29"/>
        <v>-320</v>
      </c>
      <c r="G798" s="165"/>
    </row>
    <row r="799" spans="1:8" s="6" customFormat="1" x14ac:dyDescent="0.2">
      <c r="A799" s="33"/>
      <c r="B799" s="5">
        <v>5525</v>
      </c>
      <c r="C799" s="49" t="s">
        <v>46</v>
      </c>
      <c r="D799" s="87">
        <v>0</v>
      </c>
      <c r="E799" s="124">
        <v>1716.14</v>
      </c>
      <c r="F799" s="168">
        <f t="shared" si="29"/>
        <v>-1716.14</v>
      </c>
      <c r="G799" s="165"/>
    </row>
    <row r="800" spans="1:8" s="6" customFormat="1" ht="38.25" x14ac:dyDescent="0.2">
      <c r="A800" s="33"/>
      <c r="B800" s="160" t="s">
        <v>416</v>
      </c>
      <c r="C800" s="56" t="s">
        <v>417</v>
      </c>
      <c r="D800" s="92">
        <f>SUM(D798:D799)</f>
        <v>0</v>
      </c>
      <c r="E800" s="124">
        <f>SUM(E798:E799)</f>
        <v>2036.14</v>
      </c>
      <c r="F800" s="168">
        <f t="shared" si="29"/>
        <v>-2036.14</v>
      </c>
      <c r="G800" s="165"/>
    </row>
    <row r="801" spans="1:7" s="6" customFormat="1" x14ac:dyDescent="0.2">
      <c r="A801" s="33" t="s">
        <v>80</v>
      </c>
      <c r="B801" s="7" t="s">
        <v>427</v>
      </c>
      <c r="C801" s="72"/>
      <c r="D801" s="104">
        <f>SUM(D802)</f>
        <v>474483</v>
      </c>
      <c r="E801" s="159">
        <f>SUM(E802)</f>
        <v>88788.12</v>
      </c>
      <c r="F801" s="163">
        <f t="shared" si="29"/>
        <v>385694.88</v>
      </c>
      <c r="G801" s="179">
        <f t="shared" si="28"/>
        <v>0.18712602980507204</v>
      </c>
    </row>
    <row r="802" spans="1:7" s="6" customFormat="1" x14ac:dyDescent="0.2">
      <c r="A802" s="33"/>
      <c r="B802" s="7">
        <v>50</v>
      </c>
      <c r="C802" s="50" t="s">
        <v>23</v>
      </c>
      <c r="D802" s="88">
        <f>SUM(D803+D805)</f>
        <v>474483</v>
      </c>
      <c r="E802" s="139">
        <f>SUM(E803+E805)</f>
        <v>88788.12</v>
      </c>
      <c r="F802" s="163">
        <f t="shared" si="29"/>
        <v>385694.88</v>
      </c>
      <c r="G802" s="179">
        <f t="shared" si="28"/>
        <v>0.18712602980507204</v>
      </c>
    </row>
    <row r="803" spans="1:7" s="6" customFormat="1" x14ac:dyDescent="0.2">
      <c r="A803" s="33"/>
      <c r="B803" s="5">
        <v>500</v>
      </c>
      <c r="C803" s="49" t="s">
        <v>228</v>
      </c>
      <c r="D803" s="87">
        <f>SUM(D804)</f>
        <v>354092</v>
      </c>
      <c r="E803" s="149">
        <f>SUM(E804)</f>
        <v>66294.929999999993</v>
      </c>
      <c r="F803" s="168">
        <f t="shared" si="29"/>
        <v>287797.07</v>
      </c>
      <c r="G803" s="165">
        <f t="shared" si="28"/>
        <v>0.18722515617410163</v>
      </c>
    </row>
    <row r="804" spans="1:7" s="6" customFormat="1" x14ac:dyDescent="0.2">
      <c r="A804" s="33"/>
      <c r="B804" s="5">
        <v>5002</v>
      </c>
      <c r="C804" s="49" t="s">
        <v>236</v>
      </c>
      <c r="D804" s="87">
        <v>354092</v>
      </c>
      <c r="E804" s="124">
        <v>66294.929999999993</v>
      </c>
      <c r="F804" s="168">
        <f t="shared" si="29"/>
        <v>287797.07</v>
      </c>
      <c r="G804" s="165">
        <f t="shared" si="28"/>
        <v>0.18722515617410163</v>
      </c>
    </row>
    <row r="805" spans="1:7" s="6" customFormat="1" x14ac:dyDescent="0.2">
      <c r="A805" s="33"/>
      <c r="B805" s="5">
        <v>506</v>
      </c>
      <c r="C805" s="49" t="s">
        <v>229</v>
      </c>
      <c r="D805" s="87">
        <v>120391</v>
      </c>
      <c r="E805" s="124">
        <v>22493.19</v>
      </c>
      <c r="F805" s="168">
        <f t="shared" si="29"/>
        <v>97897.81</v>
      </c>
      <c r="G805" s="165">
        <f t="shared" si="28"/>
        <v>0.1868344809827977</v>
      </c>
    </row>
    <row r="806" spans="1:7" s="6" customFormat="1" x14ac:dyDescent="0.2">
      <c r="A806" s="33" t="s">
        <v>345</v>
      </c>
      <c r="B806" s="7" t="s">
        <v>447</v>
      </c>
      <c r="C806" s="50"/>
      <c r="D806" s="88">
        <f>SUM(D807)</f>
        <v>140696</v>
      </c>
      <c r="E806" s="139">
        <f>SUM(E807)</f>
        <v>25436.52</v>
      </c>
      <c r="F806" s="163">
        <f t="shared" si="29"/>
        <v>115259.48</v>
      </c>
      <c r="G806" s="179">
        <f t="shared" si="28"/>
        <v>0.18079064081423779</v>
      </c>
    </row>
    <row r="807" spans="1:7" s="6" customFormat="1" x14ac:dyDescent="0.2">
      <c r="A807" s="33" t="s">
        <v>345</v>
      </c>
      <c r="B807" s="7" t="s">
        <v>427</v>
      </c>
      <c r="C807" s="72"/>
      <c r="D807" s="104">
        <f>SUM(D808)</f>
        <v>140696</v>
      </c>
      <c r="E807" s="159">
        <f>SUM(E808)</f>
        <v>25436.52</v>
      </c>
      <c r="F807" s="163">
        <f t="shared" si="29"/>
        <v>115259.48</v>
      </c>
      <c r="G807" s="179">
        <f t="shared" si="28"/>
        <v>0.18079064081423779</v>
      </c>
    </row>
    <row r="808" spans="1:7" s="6" customFormat="1" x14ac:dyDescent="0.2">
      <c r="A808" s="33"/>
      <c r="B808" s="7">
        <v>50</v>
      </c>
      <c r="C808" s="50" t="s">
        <v>23</v>
      </c>
      <c r="D808" s="88">
        <f>SUM(D809+D811)</f>
        <v>140696</v>
      </c>
      <c r="E808" s="139">
        <f>SUM(E809+E811)</f>
        <v>25436.52</v>
      </c>
      <c r="F808" s="163">
        <f t="shared" si="29"/>
        <v>115259.48</v>
      </c>
      <c r="G808" s="179">
        <f t="shared" si="28"/>
        <v>0.18079064081423779</v>
      </c>
    </row>
    <row r="809" spans="1:7" s="6" customFormat="1" x14ac:dyDescent="0.2">
      <c r="A809" s="33"/>
      <c r="B809" s="5">
        <v>500</v>
      </c>
      <c r="C809" s="49" t="s">
        <v>228</v>
      </c>
      <c r="D809" s="87">
        <f>SUM(D810)</f>
        <v>104997</v>
      </c>
      <c r="E809" s="149">
        <f>SUM(E810)</f>
        <v>18984</v>
      </c>
      <c r="F809" s="168">
        <f t="shared" si="29"/>
        <v>86013</v>
      </c>
      <c r="G809" s="165">
        <f t="shared" si="28"/>
        <v>0.18080516586188178</v>
      </c>
    </row>
    <row r="810" spans="1:7" s="6" customFormat="1" x14ac:dyDescent="0.2">
      <c r="A810" s="33"/>
      <c r="B810" s="5">
        <v>5002</v>
      </c>
      <c r="C810" s="49" t="s">
        <v>236</v>
      </c>
      <c r="D810" s="87">
        <v>104997</v>
      </c>
      <c r="E810" s="124">
        <v>18984</v>
      </c>
      <c r="F810" s="168">
        <f t="shared" si="29"/>
        <v>86013</v>
      </c>
      <c r="G810" s="165">
        <f t="shared" si="28"/>
        <v>0.18080516586188178</v>
      </c>
    </row>
    <row r="811" spans="1:7" s="6" customFormat="1" x14ac:dyDescent="0.2">
      <c r="A811" s="33"/>
      <c r="B811" s="5">
        <v>506</v>
      </c>
      <c r="C811" s="49" t="s">
        <v>229</v>
      </c>
      <c r="D811" s="87">
        <v>35699</v>
      </c>
      <c r="E811" s="124">
        <v>6452.52</v>
      </c>
      <c r="F811" s="168">
        <f t="shared" si="29"/>
        <v>29246.48</v>
      </c>
      <c r="G811" s="165">
        <f t="shared" si="28"/>
        <v>0.180747920109807</v>
      </c>
    </row>
    <row r="812" spans="1:7" s="6" customFormat="1" x14ac:dyDescent="0.2">
      <c r="A812" s="33" t="s">
        <v>66</v>
      </c>
      <c r="B812" s="7" t="s">
        <v>448</v>
      </c>
      <c r="C812" s="50"/>
      <c r="D812" s="88">
        <f>SUM(D813+D840+D845)</f>
        <v>718738</v>
      </c>
      <c r="E812" s="139">
        <f>SUM(E813+E840+E845)</f>
        <v>116933.96999999999</v>
      </c>
      <c r="F812" s="163">
        <f t="shared" si="29"/>
        <v>601804.03</v>
      </c>
      <c r="G812" s="179">
        <f>SUM(E812/D812)</f>
        <v>0.16269345714293662</v>
      </c>
    </row>
    <row r="813" spans="1:7" s="6" customFormat="1" x14ac:dyDescent="0.2">
      <c r="A813" s="33" t="s">
        <v>66</v>
      </c>
      <c r="B813" s="9" t="s">
        <v>427</v>
      </c>
      <c r="C813" s="74"/>
      <c r="D813" s="88">
        <f>SUM(D814+D820+D834+D836)</f>
        <v>615938</v>
      </c>
      <c r="E813" s="139">
        <f>SUM(E814+E820+E834+E836)</f>
        <v>103783.93999999999</v>
      </c>
      <c r="F813" s="163">
        <f t="shared" si="29"/>
        <v>512154.06</v>
      </c>
      <c r="G813" s="179">
        <f>SUM(E813/D813)</f>
        <v>0.16849738122992897</v>
      </c>
    </row>
    <row r="814" spans="1:7" s="6" customFormat="1" x14ac:dyDescent="0.2">
      <c r="A814" s="33"/>
      <c r="B814" s="7">
        <v>50</v>
      </c>
      <c r="C814" s="50" t="s">
        <v>23</v>
      </c>
      <c r="D814" s="88">
        <f>SUM(D815+D818+D819)</f>
        <v>305383</v>
      </c>
      <c r="E814" s="139">
        <f>SUM(E815+E818+E819)</f>
        <v>42576.35</v>
      </c>
      <c r="F814" s="163">
        <f t="shared" si="29"/>
        <v>262806.65000000002</v>
      </c>
      <c r="G814" s="179">
        <f t="shared" si="28"/>
        <v>0.13941951582111642</v>
      </c>
    </row>
    <row r="815" spans="1:7" s="6" customFormat="1" x14ac:dyDescent="0.2">
      <c r="A815" s="33"/>
      <c r="B815" s="5">
        <v>500</v>
      </c>
      <c r="C815" s="49" t="s">
        <v>228</v>
      </c>
      <c r="D815" s="87">
        <f>SUM(D816:D817)</f>
        <v>227597</v>
      </c>
      <c r="E815" s="149">
        <f>SUM(E816:E817)</f>
        <v>32131.859999999997</v>
      </c>
      <c r="F815" s="168">
        <f t="shared" si="29"/>
        <v>195465.14</v>
      </c>
      <c r="G815" s="165">
        <f t="shared" si="28"/>
        <v>0.14117875015927273</v>
      </c>
    </row>
    <row r="816" spans="1:7" s="6" customFormat="1" x14ac:dyDescent="0.2">
      <c r="A816" s="33"/>
      <c r="B816" s="5">
        <v>5002</v>
      </c>
      <c r="C816" s="49" t="s">
        <v>236</v>
      </c>
      <c r="D816" s="87">
        <v>227597</v>
      </c>
      <c r="E816" s="124">
        <v>30917.01</v>
      </c>
      <c r="F816" s="168">
        <f t="shared" si="29"/>
        <v>196679.99</v>
      </c>
      <c r="G816" s="165">
        <f t="shared" si="28"/>
        <v>0.13584102602406886</v>
      </c>
    </row>
    <row r="817" spans="1:7" s="6" customFormat="1" x14ac:dyDescent="0.2">
      <c r="A817" s="33"/>
      <c r="B817" s="5">
        <v>5005</v>
      </c>
      <c r="C817" s="49" t="s">
        <v>282</v>
      </c>
      <c r="D817" s="87">
        <v>0</v>
      </c>
      <c r="E817" s="124">
        <v>1214.8499999999999</v>
      </c>
      <c r="F817" s="168">
        <f t="shared" si="29"/>
        <v>-1214.8499999999999</v>
      </c>
      <c r="G817" s="165"/>
    </row>
    <row r="818" spans="1:7" s="6" customFormat="1" x14ac:dyDescent="0.2">
      <c r="A818" s="33"/>
      <c r="B818" s="5">
        <v>505</v>
      </c>
      <c r="C818" s="49" t="s">
        <v>94</v>
      </c>
      <c r="D818" s="87">
        <v>400</v>
      </c>
      <c r="E818" s="124">
        <v>358.33</v>
      </c>
      <c r="F818" s="168">
        <f t="shared" si="29"/>
        <v>41.670000000000016</v>
      </c>
      <c r="G818" s="165">
        <f t="shared" si="28"/>
        <v>0.89582499999999998</v>
      </c>
    </row>
    <row r="819" spans="1:7" s="6" customFormat="1" x14ac:dyDescent="0.2">
      <c r="A819" s="33"/>
      <c r="B819" s="5">
        <v>506</v>
      </c>
      <c r="C819" s="49" t="s">
        <v>229</v>
      </c>
      <c r="D819" s="87">
        <v>77386</v>
      </c>
      <c r="E819" s="124">
        <v>10086.16</v>
      </c>
      <c r="F819" s="168">
        <f t="shared" si="29"/>
        <v>67299.839999999997</v>
      </c>
      <c r="G819" s="165">
        <f t="shared" si="28"/>
        <v>0.13033571963921123</v>
      </c>
    </row>
    <row r="820" spans="1:7" s="6" customFormat="1" x14ac:dyDescent="0.2">
      <c r="A820" s="33"/>
      <c r="B820" s="7">
        <v>55</v>
      </c>
      <c r="C820" s="50" t="s">
        <v>24</v>
      </c>
      <c r="D820" s="88">
        <f>SUM(D821:D833)</f>
        <v>250235</v>
      </c>
      <c r="E820" s="139">
        <f>SUM(E821:E833)</f>
        <v>58215.609999999993</v>
      </c>
      <c r="F820" s="163">
        <f t="shared" si="29"/>
        <v>192019.39</v>
      </c>
      <c r="G820" s="179">
        <f t="shared" si="28"/>
        <v>0.23264375487042177</v>
      </c>
    </row>
    <row r="821" spans="1:7" s="6" customFormat="1" x14ac:dyDescent="0.2">
      <c r="A821" s="33"/>
      <c r="B821" s="5">
        <v>5500</v>
      </c>
      <c r="C821" s="49" t="s">
        <v>25</v>
      </c>
      <c r="D821" s="87">
        <v>5500</v>
      </c>
      <c r="E821" s="124">
        <v>839.81</v>
      </c>
      <c r="F821" s="168">
        <f t="shared" si="29"/>
        <v>4660.1900000000005</v>
      </c>
      <c r="G821" s="165">
        <f t="shared" si="28"/>
        <v>0.15269272727272726</v>
      </c>
    </row>
    <row r="822" spans="1:7" s="6" customFormat="1" x14ac:dyDescent="0.2">
      <c r="A822" s="33"/>
      <c r="B822" s="5">
        <v>5504</v>
      </c>
      <c r="C822" s="49" t="s">
        <v>27</v>
      </c>
      <c r="D822" s="87">
        <v>452</v>
      </c>
      <c r="E822" s="124">
        <v>132.66999999999999</v>
      </c>
      <c r="F822" s="168">
        <f t="shared" si="29"/>
        <v>319.33000000000004</v>
      </c>
      <c r="G822" s="165">
        <f t="shared" si="28"/>
        <v>0.29351769911504422</v>
      </c>
    </row>
    <row r="823" spans="1:7" s="6" customFormat="1" x14ac:dyDescent="0.2">
      <c r="A823" s="33"/>
      <c r="B823" s="5">
        <v>5505</v>
      </c>
      <c r="C823" s="49" t="s">
        <v>339</v>
      </c>
      <c r="D823" s="116">
        <v>6548</v>
      </c>
      <c r="E823" s="124">
        <v>1127.58</v>
      </c>
      <c r="F823" s="168">
        <f t="shared" si="29"/>
        <v>5420.42</v>
      </c>
      <c r="G823" s="165">
        <f t="shared" si="28"/>
        <v>0.17220219914477702</v>
      </c>
    </row>
    <row r="824" spans="1:7" s="6" customFormat="1" x14ac:dyDescent="0.2">
      <c r="A824" s="33"/>
      <c r="B824" s="5">
        <v>5511</v>
      </c>
      <c r="C824" s="49" t="s">
        <v>230</v>
      </c>
      <c r="D824" s="87">
        <v>158540</v>
      </c>
      <c r="E824" s="124">
        <v>44610.37</v>
      </c>
      <c r="F824" s="168">
        <f t="shared" si="29"/>
        <v>113929.63</v>
      </c>
      <c r="G824" s="165">
        <f t="shared" si="28"/>
        <v>0.28138242714772299</v>
      </c>
    </row>
    <row r="825" spans="1:7" s="6" customFormat="1" x14ac:dyDescent="0.2">
      <c r="A825" s="33"/>
      <c r="B825" s="5">
        <v>5513</v>
      </c>
      <c r="C825" s="49" t="s">
        <v>28</v>
      </c>
      <c r="D825" s="87">
        <v>11700</v>
      </c>
      <c r="E825" s="124">
        <v>1179.21</v>
      </c>
      <c r="F825" s="168">
        <f t="shared" si="29"/>
        <v>10520.79</v>
      </c>
      <c r="G825" s="165">
        <f t="shared" si="28"/>
        <v>0.1007871794871795</v>
      </c>
    </row>
    <row r="826" spans="1:7" s="6" customFormat="1" x14ac:dyDescent="0.2">
      <c r="A826" s="33"/>
      <c r="B826" s="5">
        <v>5514</v>
      </c>
      <c r="C826" s="49" t="s">
        <v>231</v>
      </c>
      <c r="D826" s="87">
        <v>19200</v>
      </c>
      <c r="E826" s="124">
        <v>1273.25</v>
      </c>
      <c r="F826" s="168">
        <f t="shared" si="29"/>
        <v>17926.75</v>
      </c>
      <c r="G826" s="165">
        <f t="shared" si="28"/>
        <v>6.6315104166666666E-2</v>
      </c>
    </row>
    <row r="827" spans="1:7" s="6" customFormat="1" x14ac:dyDescent="0.2">
      <c r="A827" s="33"/>
      <c r="B827" s="5">
        <v>5515</v>
      </c>
      <c r="C827" s="49" t="s">
        <v>29</v>
      </c>
      <c r="D827" s="87">
        <v>4995</v>
      </c>
      <c r="E827" s="124">
        <v>533.38</v>
      </c>
      <c r="F827" s="168">
        <f t="shared" si="29"/>
        <v>4461.62</v>
      </c>
      <c r="G827" s="165">
        <f t="shared" si="28"/>
        <v>0.10678278278278278</v>
      </c>
    </row>
    <row r="828" spans="1:7" s="6" customFormat="1" x14ac:dyDescent="0.2">
      <c r="A828" s="33"/>
      <c r="B828" s="5">
        <v>5522</v>
      </c>
      <c r="C828" s="49" t="s">
        <v>95</v>
      </c>
      <c r="D828" s="87">
        <v>200</v>
      </c>
      <c r="E828" s="124">
        <v>0</v>
      </c>
      <c r="F828" s="168">
        <f t="shared" si="29"/>
        <v>200</v>
      </c>
      <c r="G828" s="165">
        <f t="shared" si="28"/>
        <v>0</v>
      </c>
    </row>
    <row r="829" spans="1:7" s="6" customFormat="1" x14ac:dyDescent="0.2">
      <c r="A829" s="33"/>
      <c r="B829" s="5">
        <v>5524</v>
      </c>
      <c r="C829" s="49" t="s">
        <v>31</v>
      </c>
      <c r="D829" s="87">
        <v>38500</v>
      </c>
      <c r="E829" s="124">
        <v>8123.1</v>
      </c>
      <c r="F829" s="168">
        <f t="shared" si="29"/>
        <v>30376.9</v>
      </c>
      <c r="G829" s="165">
        <f t="shared" si="28"/>
        <v>0.21098961038961039</v>
      </c>
    </row>
    <row r="830" spans="1:7" s="6" customFormat="1" x14ac:dyDescent="0.2">
      <c r="A830" s="33"/>
      <c r="B830" s="5">
        <v>5525</v>
      </c>
      <c r="C830" s="49" t="s">
        <v>46</v>
      </c>
      <c r="D830" s="87">
        <v>3000</v>
      </c>
      <c r="E830" s="124">
        <v>396.24</v>
      </c>
      <c r="F830" s="168">
        <f t="shared" si="29"/>
        <v>2603.7600000000002</v>
      </c>
      <c r="G830" s="165">
        <f t="shared" si="28"/>
        <v>0.13208</v>
      </c>
    </row>
    <row r="831" spans="1:7" s="6" customFormat="1" x14ac:dyDescent="0.2">
      <c r="A831" s="33"/>
      <c r="B831" s="5">
        <v>5532</v>
      </c>
      <c r="C831" s="49" t="s">
        <v>93</v>
      </c>
      <c r="D831" s="87">
        <v>100</v>
      </c>
      <c r="E831" s="124">
        <v>0</v>
      </c>
      <c r="F831" s="168">
        <f t="shared" si="29"/>
        <v>100</v>
      </c>
      <c r="G831" s="165">
        <f t="shared" si="28"/>
        <v>0</v>
      </c>
    </row>
    <row r="832" spans="1:7" s="6" customFormat="1" x14ac:dyDescent="0.2">
      <c r="A832" s="33"/>
      <c r="B832" s="5">
        <v>5539</v>
      </c>
      <c r="C832" s="49" t="s">
        <v>257</v>
      </c>
      <c r="D832" s="87">
        <v>500</v>
      </c>
      <c r="E832" s="124">
        <v>0</v>
      </c>
      <c r="F832" s="168">
        <f t="shared" si="29"/>
        <v>500</v>
      </c>
      <c r="G832" s="165">
        <f t="shared" si="28"/>
        <v>0</v>
      </c>
    </row>
    <row r="833" spans="1:7" s="6" customFormat="1" x14ac:dyDescent="0.2">
      <c r="A833" s="33"/>
      <c r="B833" s="5">
        <v>5540</v>
      </c>
      <c r="C833" s="49" t="s">
        <v>252</v>
      </c>
      <c r="D833" s="87">
        <v>1000</v>
      </c>
      <c r="E833" s="124">
        <v>0</v>
      </c>
      <c r="F833" s="168">
        <f t="shared" si="29"/>
        <v>1000</v>
      </c>
      <c r="G833" s="165">
        <f t="shared" si="28"/>
        <v>0</v>
      </c>
    </row>
    <row r="834" spans="1:7" s="6" customFormat="1" x14ac:dyDescent="0.2">
      <c r="A834" s="33"/>
      <c r="B834" s="22">
        <v>60</v>
      </c>
      <c r="C834" s="51" t="s">
        <v>90</v>
      </c>
      <c r="D834" s="88">
        <f>SUM(D835)</f>
        <v>320</v>
      </c>
      <c r="E834" s="139">
        <f>SUM(E835)</f>
        <v>38.79</v>
      </c>
      <c r="F834" s="163">
        <f t="shared" si="29"/>
        <v>281.20999999999998</v>
      </c>
      <c r="G834" s="179">
        <f t="shared" si="28"/>
        <v>0.12121875</v>
      </c>
    </row>
    <row r="835" spans="1:7" x14ac:dyDescent="0.2">
      <c r="A835" s="35"/>
      <c r="B835" s="20">
        <v>601</v>
      </c>
      <c r="C835" s="54" t="s">
        <v>233</v>
      </c>
      <c r="D835" s="87">
        <v>320</v>
      </c>
      <c r="E835" s="124">
        <v>38.79</v>
      </c>
      <c r="F835" s="168">
        <f t="shared" si="29"/>
        <v>281.20999999999998</v>
      </c>
      <c r="G835" s="165">
        <f t="shared" si="28"/>
        <v>0.12121875</v>
      </c>
    </row>
    <row r="836" spans="1:7" x14ac:dyDescent="0.2">
      <c r="A836" s="35"/>
      <c r="B836" s="7">
        <v>15</v>
      </c>
      <c r="C836" s="50" t="s">
        <v>283</v>
      </c>
      <c r="D836" s="88">
        <f>SUM(D837)</f>
        <v>60000</v>
      </c>
      <c r="E836" s="139">
        <f>SUM(E837)</f>
        <v>2953.19</v>
      </c>
      <c r="F836" s="163">
        <f t="shared" si="29"/>
        <v>57046.81</v>
      </c>
      <c r="G836" s="179">
        <f t="shared" si="28"/>
        <v>4.9219833333333338E-2</v>
      </c>
    </row>
    <row r="837" spans="1:7" x14ac:dyDescent="0.2">
      <c r="A837" s="35"/>
      <c r="B837" s="5">
        <v>1551</v>
      </c>
      <c r="C837" s="49" t="s">
        <v>255</v>
      </c>
      <c r="D837" s="87">
        <f>SUM(D838:D839)</f>
        <v>60000</v>
      </c>
      <c r="E837" s="149">
        <f>SUM(E838:E839)</f>
        <v>2953.19</v>
      </c>
      <c r="F837" s="168">
        <f t="shared" si="29"/>
        <v>57046.81</v>
      </c>
      <c r="G837" s="165">
        <f t="shared" si="28"/>
        <v>4.9219833333333338E-2</v>
      </c>
    </row>
    <row r="838" spans="1:7" ht="25.5" x14ac:dyDescent="0.2">
      <c r="A838" s="35"/>
      <c r="B838" s="5"/>
      <c r="C838" s="65" t="s">
        <v>347</v>
      </c>
      <c r="D838" s="87">
        <v>60000</v>
      </c>
      <c r="E838" s="124">
        <v>0</v>
      </c>
      <c r="F838" s="168">
        <f t="shared" si="29"/>
        <v>60000</v>
      </c>
      <c r="G838" s="165">
        <f t="shared" si="28"/>
        <v>0</v>
      </c>
    </row>
    <row r="839" spans="1:7" ht="25.5" x14ac:dyDescent="0.2">
      <c r="A839" s="35"/>
      <c r="B839" s="5"/>
      <c r="C839" s="65" t="s">
        <v>423</v>
      </c>
      <c r="D839" s="87">
        <v>0</v>
      </c>
      <c r="E839" s="124">
        <v>2953.19</v>
      </c>
      <c r="F839" s="168">
        <f t="shared" si="29"/>
        <v>-2953.19</v>
      </c>
      <c r="G839" s="165"/>
    </row>
    <row r="840" spans="1:7" x14ac:dyDescent="0.2">
      <c r="A840" s="33" t="s">
        <v>66</v>
      </c>
      <c r="B840" s="9" t="s">
        <v>418</v>
      </c>
      <c r="C840" s="74"/>
      <c r="D840" s="91">
        <f>SUM(D841)</f>
        <v>0</v>
      </c>
      <c r="E840" s="126">
        <f>SUM(E841)</f>
        <v>417.7</v>
      </c>
      <c r="F840" s="163">
        <f t="shared" si="29"/>
        <v>-417.7</v>
      </c>
      <c r="G840" s="165"/>
    </row>
    <row r="841" spans="1:7" x14ac:dyDescent="0.2">
      <c r="A841" s="35"/>
      <c r="B841" s="7">
        <v>55</v>
      </c>
      <c r="C841" s="50" t="s">
        <v>24</v>
      </c>
      <c r="D841" s="91">
        <f>SUM(D842)</f>
        <v>0</v>
      </c>
      <c r="E841" s="126">
        <f>SUM(E842)</f>
        <v>417.7</v>
      </c>
      <c r="F841" s="163">
        <f t="shared" si="29"/>
        <v>-417.7</v>
      </c>
      <c r="G841" s="165"/>
    </row>
    <row r="842" spans="1:7" x14ac:dyDescent="0.2">
      <c r="A842" s="35"/>
      <c r="B842" s="19">
        <v>5525</v>
      </c>
      <c r="C842" s="54" t="s">
        <v>46</v>
      </c>
      <c r="D842" s="92">
        <f>SUM(D843:D844)</f>
        <v>0</v>
      </c>
      <c r="E842" s="124">
        <f>SUM(E843:E844)</f>
        <v>417.7</v>
      </c>
      <c r="F842" s="168">
        <f t="shared" si="29"/>
        <v>-417.7</v>
      </c>
      <c r="G842" s="165"/>
    </row>
    <row r="843" spans="1:7" ht="38.25" x14ac:dyDescent="0.2">
      <c r="A843" s="35"/>
      <c r="B843" s="19" t="s">
        <v>419</v>
      </c>
      <c r="C843" s="132" t="s">
        <v>420</v>
      </c>
      <c r="D843" s="87">
        <v>0</v>
      </c>
      <c r="E843" s="124">
        <v>117.7</v>
      </c>
      <c r="F843" s="168">
        <f t="shared" si="29"/>
        <v>-117.7</v>
      </c>
      <c r="G843" s="165"/>
    </row>
    <row r="844" spans="1:7" ht="38.25" x14ac:dyDescent="0.2">
      <c r="A844" s="35"/>
      <c r="B844" s="19" t="s">
        <v>421</v>
      </c>
      <c r="C844" s="132" t="s">
        <v>411</v>
      </c>
      <c r="D844" s="87">
        <v>0</v>
      </c>
      <c r="E844" s="124">
        <v>300</v>
      </c>
      <c r="F844" s="168">
        <f t="shared" si="29"/>
        <v>-300</v>
      </c>
      <c r="G844" s="165"/>
    </row>
    <row r="845" spans="1:7" x14ac:dyDescent="0.2">
      <c r="A845" s="33" t="s">
        <v>66</v>
      </c>
      <c r="B845" s="9" t="s">
        <v>206</v>
      </c>
      <c r="C845" s="74"/>
      <c r="D845" s="88">
        <f>SUM(D846)</f>
        <v>102800</v>
      </c>
      <c r="E845" s="139">
        <f>SUM(E846)</f>
        <v>12732.33</v>
      </c>
      <c r="F845" s="163">
        <f t="shared" si="29"/>
        <v>90067.67</v>
      </c>
      <c r="G845" s="179">
        <f t="shared" si="28"/>
        <v>0.12385535019455253</v>
      </c>
    </row>
    <row r="846" spans="1:7" s="6" customFormat="1" x14ac:dyDescent="0.2">
      <c r="A846" s="33"/>
      <c r="B846" s="7">
        <v>55</v>
      </c>
      <c r="C846" s="50" t="s">
        <v>24</v>
      </c>
      <c r="D846" s="88">
        <f>SUM(D847)</f>
        <v>102800</v>
      </c>
      <c r="E846" s="139">
        <f>SUM(E847)</f>
        <v>12732.33</v>
      </c>
      <c r="F846" s="163">
        <f t="shared" si="29"/>
        <v>90067.67</v>
      </c>
      <c r="G846" s="179">
        <f t="shared" si="28"/>
        <v>0.12385535019455253</v>
      </c>
    </row>
    <row r="847" spans="1:7" s="6" customFormat="1" x14ac:dyDescent="0.2">
      <c r="A847" s="33"/>
      <c r="B847" s="5">
        <v>5524</v>
      </c>
      <c r="C847" s="49" t="s">
        <v>31</v>
      </c>
      <c r="D847" s="87">
        <v>102800</v>
      </c>
      <c r="E847" s="124">
        <v>12732.33</v>
      </c>
      <c r="F847" s="168">
        <f t="shared" si="29"/>
        <v>90067.67</v>
      </c>
      <c r="G847" s="165">
        <f t="shared" si="28"/>
        <v>0.12385535019455253</v>
      </c>
    </row>
    <row r="848" spans="1:7" s="6" customFormat="1" x14ac:dyDescent="0.2">
      <c r="A848" s="33" t="s">
        <v>82</v>
      </c>
      <c r="B848" s="7" t="s">
        <v>449</v>
      </c>
      <c r="C848" s="72"/>
      <c r="D848" s="88">
        <f>SUM(D849+D851)</f>
        <v>209300</v>
      </c>
      <c r="E848" s="139">
        <f>SUM(E849+E851)</f>
        <v>54029.99</v>
      </c>
      <c r="F848" s="163">
        <f t="shared" si="29"/>
        <v>155270.01</v>
      </c>
      <c r="G848" s="179">
        <f t="shared" si="28"/>
        <v>0.25814615384615386</v>
      </c>
    </row>
    <row r="849" spans="1:7" s="6" customFormat="1" ht="25.5" x14ac:dyDescent="0.2">
      <c r="A849" s="33"/>
      <c r="B849" s="21">
        <v>413</v>
      </c>
      <c r="C849" s="69" t="s">
        <v>151</v>
      </c>
      <c r="D849" s="98">
        <f>SUM(D850)</f>
        <v>4100</v>
      </c>
      <c r="E849" s="143">
        <f>SUM(E850)</f>
        <v>509.5</v>
      </c>
      <c r="F849" s="163">
        <f t="shared" si="29"/>
        <v>3590.5</v>
      </c>
      <c r="G849" s="179">
        <f t="shared" si="28"/>
        <v>0.12426829268292683</v>
      </c>
    </row>
    <row r="850" spans="1:7" x14ac:dyDescent="0.2">
      <c r="A850" s="35"/>
      <c r="B850" s="19">
        <v>4134</v>
      </c>
      <c r="C850" s="67" t="s">
        <v>258</v>
      </c>
      <c r="D850" s="99">
        <v>4100</v>
      </c>
      <c r="E850" s="124">
        <v>509.5</v>
      </c>
      <c r="F850" s="168">
        <f t="shared" si="29"/>
        <v>3590.5</v>
      </c>
      <c r="G850" s="165">
        <f t="shared" si="28"/>
        <v>0.12426829268292683</v>
      </c>
    </row>
    <row r="851" spans="1:7" s="6" customFormat="1" x14ac:dyDescent="0.2">
      <c r="A851" s="33"/>
      <c r="B851" s="22">
        <v>55</v>
      </c>
      <c r="C851" s="51" t="s">
        <v>24</v>
      </c>
      <c r="D851" s="100">
        <f>SUM(D852)</f>
        <v>205200</v>
      </c>
      <c r="E851" s="142">
        <f>SUM(E852)</f>
        <v>53520.49</v>
      </c>
      <c r="F851" s="163">
        <f t="shared" si="29"/>
        <v>151679.51</v>
      </c>
      <c r="G851" s="179">
        <f t="shared" si="28"/>
        <v>0.26082110136452241</v>
      </c>
    </row>
    <row r="852" spans="1:7" s="6" customFormat="1" x14ac:dyDescent="0.2">
      <c r="A852" s="33"/>
      <c r="B852" s="5">
        <v>5540</v>
      </c>
      <c r="C852" s="49" t="s">
        <v>252</v>
      </c>
      <c r="D852" s="101">
        <v>205200</v>
      </c>
      <c r="E852" s="124">
        <v>53520.49</v>
      </c>
      <c r="F852" s="168">
        <f t="shared" si="29"/>
        <v>151679.51</v>
      </c>
      <c r="G852" s="165">
        <f t="shared" si="28"/>
        <v>0.26082110136452241</v>
      </c>
    </row>
    <row r="853" spans="1:7" s="6" customFormat="1" x14ac:dyDescent="0.2">
      <c r="A853" s="33" t="s">
        <v>291</v>
      </c>
      <c r="B853" s="7" t="s">
        <v>292</v>
      </c>
      <c r="C853" s="50"/>
      <c r="D853" s="100">
        <f>SUM(D854+D858+D862+D866+D869+D880+D889)</f>
        <v>132748</v>
      </c>
      <c r="E853" s="142">
        <f>SUM(E854+E858+E862+E866+E869+E880+E889)</f>
        <v>26270.170000000002</v>
      </c>
      <c r="F853" s="163">
        <f t="shared" si="29"/>
        <v>106477.83</v>
      </c>
      <c r="G853" s="179">
        <f t="shared" ref="G853:G920" si="30">SUM(E853/D853)</f>
        <v>0.19789503420013863</v>
      </c>
    </row>
    <row r="854" spans="1:7" s="6" customFormat="1" x14ac:dyDescent="0.2">
      <c r="A854" s="33" t="s">
        <v>291</v>
      </c>
      <c r="B854" s="7" t="s">
        <v>293</v>
      </c>
      <c r="C854" s="72"/>
      <c r="D854" s="100">
        <f>SUM(D855)</f>
        <v>2600</v>
      </c>
      <c r="E854" s="142">
        <f>SUM(E855)</f>
        <v>550.62</v>
      </c>
      <c r="F854" s="163">
        <f t="shared" si="29"/>
        <v>2049.38</v>
      </c>
      <c r="G854" s="179">
        <f t="shared" si="30"/>
        <v>0.21177692307692308</v>
      </c>
    </row>
    <row r="855" spans="1:7" s="6" customFormat="1" x14ac:dyDescent="0.2">
      <c r="A855" s="33"/>
      <c r="B855" s="7">
        <v>55</v>
      </c>
      <c r="C855" s="50" t="s">
        <v>24</v>
      </c>
      <c r="D855" s="100">
        <f>SUM(D856:D857)</f>
        <v>2600</v>
      </c>
      <c r="E855" s="142">
        <f>SUM(E856:E857)</f>
        <v>550.62</v>
      </c>
      <c r="F855" s="163">
        <f t="shared" si="29"/>
        <v>2049.38</v>
      </c>
      <c r="G855" s="179">
        <f t="shared" si="30"/>
        <v>0.21177692307692308</v>
      </c>
    </row>
    <row r="856" spans="1:7" s="6" customFormat="1" x14ac:dyDescent="0.2">
      <c r="A856" s="33"/>
      <c r="B856" s="5">
        <v>5521</v>
      </c>
      <c r="C856" s="49" t="s">
        <v>294</v>
      </c>
      <c r="D856" s="101">
        <v>2000</v>
      </c>
      <c r="E856" s="124">
        <v>334.93</v>
      </c>
      <c r="F856" s="168">
        <f t="shared" ref="F856:F924" si="31">SUM(D856-E856)</f>
        <v>1665.07</v>
      </c>
      <c r="G856" s="165">
        <f t="shared" si="30"/>
        <v>0.167465</v>
      </c>
    </row>
    <row r="857" spans="1:7" s="6" customFormat="1" x14ac:dyDescent="0.2">
      <c r="A857" s="33"/>
      <c r="B857" s="5">
        <v>5521</v>
      </c>
      <c r="C857" s="49" t="s">
        <v>346</v>
      </c>
      <c r="D857" s="101">
        <v>600</v>
      </c>
      <c r="E857" s="124">
        <v>215.69</v>
      </c>
      <c r="F857" s="168">
        <f t="shared" si="31"/>
        <v>384.31</v>
      </c>
      <c r="G857" s="165">
        <f t="shared" si="30"/>
        <v>0.35948333333333332</v>
      </c>
    </row>
    <row r="858" spans="1:7" s="6" customFormat="1" x14ac:dyDescent="0.2">
      <c r="A858" s="33" t="s">
        <v>291</v>
      </c>
      <c r="B858" s="7" t="s">
        <v>295</v>
      </c>
      <c r="C858" s="72"/>
      <c r="D858" s="100">
        <f>SUM(D859)</f>
        <v>1700</v>
      </c>
      <c r="E858" s="142">
        <f>SUM(E859)</f>
        <v>357.53999999999996</v>
      </c>
      <c r="F858" s="163">
        <f t="shared" si="31"/>
        <v>1342.46</v>
      </c>
      <c r="G858" s="179">
        <f t="shared" si="30"/>
        <v>0.2103176470588235</v>
      </c>
    </row>
    <row r="859" spans="1:7" s="6" customFormat="1" x14ac:dyDescent="0.2">
      <c r="A859" s="33"/>
      <c r="B859" s="7">
        <v>55</v>
      </c>
      <c r="C859" s="50" t="s">
        <v>24</v>
      </c>
      <c r="D859" s="100">
        <f>SUM(D860:D861)</f>
        <v>1700</v>
      </c>
      <c r="E859" s="142">
        <f>SUM(E860:E861)</f>
        <v>357.53999999999996</v>
      </c>
      <c r="F859" s="163">
        <f t="shared" si="31"/>
        <v>1342.46</v>
      </c>
      <c r="G859" s="179">
        <f t="shared" si="30"/>
        <v>0.2103176470588235</v>
      </c>
    </row>
    <row r="860" spans="1:7" s="6" customFormat="1" x14ac:dyDescent="0.2">
      <c r="A860" s="33"/>
      <c r="B860" s="5">
        <v>5521</v>
      </c>
      <c r="C860" s="49" t="s">
        <v>294</v>
      </c>
      <c r="D860" s="101">
        <v>1300</v>
      </c>
      <c r="E860" s="124">
        <v>223.51</v>
      </c>
      <c r="F860" s="168">
        <f t="shared" si="31"/>
        <v>1076.49</v>
      </c>
      <c r="G860" s="165">
        <f t="shared" si="30"/>
        <v>0.17193076923076922</v>
      </c>
    </row>
    <row r="861" spans="1:7" s="6" customFormat="1" x14ac:dyDescent="0.2">
      <c r="A861" s="33"/>
      <c r="B861" s="5">
        <v>5521</v>
      </c>
      <c r="C861" s="49" t="s">
        <v>346</v>
      </c>
      <c r="D861" s="101">
        <v>400</v>
      </c>
      <c r="E861" s="124">
        <v>134.03</v>
      </c>
      <c r="F861" s="168">
        <f t="shared" si="31"/>
        <v>265.97000000000003</v>
      </c>
      <c r="G861" s="165">
        <f t="shared" si="30"/>
        <v>0.33507500000000001</v>
      </c>
    </row>
    <row r="862" spans="1:7" s="6" customFormat="1" x14ac:dyDescent="0.2">
      <c r="A862" s="33" t="s">
        <v>291</v>
      </c>
      <c r="B862" s="7" t="s">
        <v>296</v>
      </c>
      <c r="C862" s="72"/>
      <c r="D862" s="100">
        <f>SUM(D863)</f>
        <v>400</v>
      </c>
      <c r="E862" s="142">
        <f>SUM(E863)</f>
        <v>131.24</v>
      </c>
      <c r="F862" s="163">
        <f t="shared" si="31"/>
        <v>268.76</v>
      </c>
      <c r="G862" s="179">
        <f t="shared" si="30"/>
        <v>0.3281</v>
      </c>
    </row>
    <row r="863" spans="1:7" s="6" customFormat="1" x14ac:dyDescent="0.2">
      <c r="A863" s="33"/>
      <c r="B863" s="7">
        <v>55</v>
      </c>
      <c r="C863" s="50" t="s">
        <v>24</v>
      </c>
      <c r="D863" s="100">
        <f>SUM(D864:D865)</f>
        <v>400</v>
      </c>
      <c r="E863" s="142">
        <f>SUM(E864:E865)</f>
        <v>131.24</v>
      </c>
      <c r="F863" s="163">
        <f t="shared" si="31"/>
        <v>268.76</v>
      </c>
      <c r="G863" s="179">
        <f t="shared" si="30"/>
        <v>0.3281</v>
      </c>
    </row>
    <row r="864" spans="1:7" s="6" customFormat="1" x14ac:dyDescent="0.2">
      <c r="A864" s="33"/>
      <c r="B864" s="5">
        <v>5521</v>
      </c>
      <c r="C864" s="49" t="s">
        <v>294</v>
      </c>
      <c r="D864" s="101">
        <v>300</v>
      </c>
      <c r="E864" s="124">
        <v>100.04</v>
      </c>
      <c r="F864" s="168">
        <f t="shared" si="31"/>
        <v>199.95999999999998</v>
      </c>
      <c r="G864" s="165">
        <f t="shared" si="30"/>
        <v>0.33346666666666669</v>
      </c>
    </row>
    <row r="865" spans="1:7" s="6" customFormat="1" x14ac:dyDescent="0.2">
      <c r="A865" s="33"/>
      <c r="B865" s="5">
        <v>5521</v>
      </c>
      <c r="C865" s="49" t="s">
        <v>346</v>
      </c>
      <c r="D865" s="101">
        <v>100</v>
      </c>
      <c r="E865" s="124">
        <v>31.2</v>
      </c>
      <c r="F865" s="168">
        <f t="shared" si="31"/>
        <v>68.8</v>
      </c>
      <c r="G865" s="165">
        <f t="shared" si="30"/>
        <v>0.312</v>
      </c>
    </row>
    <row r="866" spans="1:7" s="6" customFormat="1" x14ac:dyDescent="0.2">
      <c r="A866" s="33" t="s">
        <v>291</v>
      </c>
      <c r="B866" s="7" t="s">
        <v>297</v>
      </c>
      <c r="C866" s="72"/>
      <c r="D866" s="100">
        <f>SUM(D867)</f>
        <v>500</v>
      </c>
      <c r="E866" s="142">
        <f>SUM(E867)</f>
        <v>60.02</v>
      </c>
      <c r="F866" s="163">
        <f t="shared" si="31"/>
        <v>439.98</v>
      </c>
      <c r="G866" s="179">
        <f t="shared" si="30"/>
        <v>0.12004000000000001</v>
      </c>
    </row>
    <row r="867" spans="1:7" s="6" customFormat="1" x14ac:dyDescent="0.2">
      <c r="A867" s="33"/>
      <c r="B867" s="7">
        <v>55</v>
      </c>
      <c r="C867" s="50" t="s">
        <v>24</v>
      </c>
      <c r="D867" s="100">
        <f>SUM(D868)</f>
        <v>500</v>
      </c>
      <c r="E867" s="142">
        <f>SUM(E868)</f>
        <v>60.02</v>
      </c>
      <c r="F867" s="163">
        <f t="shared" si="31"/>
        <v>439.98</v>
      </c>
      <c r="G867" s="179">
        <f t="shared" si="30"/>
        <v>0.12004000000000001</v>
      </c>
    </row>
    <row r="868" spans="1:7" s="6" customFormat="1" x14ac:dyDescent="0.2">
      <c r="A868" s="33"/>
      <c r="B868" s="5">
        <v>5521</v>
      </c>
      <c r="C868" s="49" t="s">
        <v>294</v>
      </c>
      <c r="D868" s="101">
        <v>500</v>
      </c>
      <c r="E868" s="124">
        <v>60.02</v>
      </c>
      <c r="F868" s="168">
        <f t="shared" si="31"/>
        <v>439.98</v>
      </c>
      <c r="G868" s="165">
        <f t="shared" si="30"/>
        <v>0.12004000000000001</v>
      </c>
    </row>
    <row r="869" spans="1:7" s="6" customFormat="1" x14ac:dyDescent="0.2">
      <c r="A869" s="33" t="s">
        <v>291</v>
      </c>
      <c r="B869" s="7" t="s">
        <v>298</v>
      </c>
      <c r="C869" s="72"/>
      <c r="D869" s="100">
        <f>SUM(D870+D874)</f>
        <v>18092</v>
      </c>
      <c r="E869" s="142">
        <f>SUM(E870+E874)</f>
        <v>3397.42</v>
      </c>
      <c r="F869" s="163">
        <f t="shared" si="31"/>
        <v>14694.58</v>
      </c>
      <c r="G869" s="179">
        <f t="shared" si="30"/>
        <v>0.18778576166261332</v>
      </c>
    </row>
    <row r="870" spans="1:7" s="6" customFormat="1" x14ac:dyDescent="0.2">
      <c r="A870" s="33"/>
      <c r="B870" s="7">
        <v>50</v>
      </c>
      <c r="C870" s="50" t="s">
        <v>23</v>
      </c>
      <c r="D870" s="100">
        <f>SUM(D871+D873)</f>
        <v>13089</v>
      </c>
      <c r="E870" s="142">
        <f>SUM(E871+E873)</f>
        <v>2181.52</v>
      </c>
      <c r="F870" s="163">
        <f t="shared" si="31"/>
        <v>10907.48</v>
      </c>
      <c r="G870" s="179">
        <f t="shared" si="30"/>
        <v>0.16666819466727786</v>
      </c>
    </row>
    <row r="871" spans="1:7" s="6" customFormat="1" x14ac:dyDescent="0.2">
      <c r="A871" s="33"/>
      <c r="B871" s="5">
        <v>500</v>
      </c>
      <c r="C871" s="49" t="s">
        <v>228</v>
      </c>
      <c r="D871" s="101">
        <f>SUM(D872)</f>
        <v>9768</v>
      </c>
      <c r="E871" s="161">
        <f>SUM(E872)</f>
        <v>1628</v>
      </c>
      <c r="F871" s="168">
        <f t="shared" si="31"/>
        <v>8140</v>
      </c>
      <c r="G871" s="165">
        <f t="shared" si="30"/>
        <v>0.16666666666666666</v>
      </c>
    </row>
    <row r="872" spans="1:7" s="6" customFormat="1" x14ac:dyDescent="0.2">
      <c r="A872" s="33"/>
      <c r="B872" s="5">
        <v>5002</v>
      </c>
      <c r="C872" s="49" t="s">
        <v>236</v>
      </c>
      <c r="D872" s="101">
        <v>9768</v>
      </c>
      <c r="E872" s="124">
        <v>1628</v>
      </c>
      <c r="F872" s="168">
        <f t="shared" si="31"/>
        <v>8140</v>
      </c>
      <c r="G872" s="165">
        <f t="shared" si="30"/>
        <v>0.16666666666666666</v>
      </c>
    </row>
    <row r="873" spans="1:7" s="6" customFormat="1" x14ac:dyDescent="0.2">
      <c r="A873" s="33"/>
      <c r="B873" s="5">
        <v>506</v>
      </c>
      <c r="C873" s="49" t="s">
        <v>229</v>
      </c>
      <c r="D873" s="101">
        <v>3321</v>
      </c>
      <c r="E873" s="124">
        <v>553.52</v>
      </c>
      <c r="F873" s="168">
        <f t="shared" si="31"/>
        <v>2767.48</v>
      </c>
      <c r="G873" s="165">
        <f t="shared" si="30"/>
        <v>0.16667268894911172</v>
      </c>
    </row>
    <row r="874" spans="1:7" s="6" customFormat="1" x14ac:dyDescent="0.2">
      <c r="A874" s="33"/>
      <c r="B874" s="7">
        <v>55</v>
      </c>
      <c r="C874" s="50" t="s">
        <v>24</v>
      </c>
      <c r="D874" s="100">
        <f>SUM(D875:D879)</f>
        <v>5003</v>
      </c>
      <c r="E874" s="142">
        <f>SUM(E875:E879)</f>
        <v>1215.8999999999999</v>
      </c>
      <c r="F874" s="163">
        <f t="shared" si="31"/>
        <v>3787.1000000000004</v>
      </c>
      <c r="G874" s="179">
        <f t="shared" si="30"/>
        <v>0.2430341794923046</v>
      </c>
    </row>
    <row r="875" spans="1:7" s="6" customFormat="1" x14ac:dyDescent="0.2">
      <c r="A875" s="33"/>
      <c r="B875" s="5">
        <v>5521</v>
      </c>
      <c r="C875" s="49" t="s">
        <v>292</v>
      </c>
      <c r="D875" s="101">
        <v>3003</v>
      </c>
      <c r="E875" s="124">
        <v>631.1</v>
      </c>
      <c r="F875" s="168">
        <f t="shared" si="31"/>
        <v>2371.9</v>
      </c>
      <c r="G875" s="165">
        <f t="shared" si="30"/>
        <v>0.21015651015651016</v>
      </c>
    </row>
    <row r="876" spans="1:7" s="6" customFormat="1" x14ac:dyDescent="0.2">
      <c r="A876" s="33"/>
      <c r="B876" s="5">
        <v>5521</v>
      </c>
      <c r="C876" s="49" t="s">
        <v>294</v>
      </c>
      <c r="D876" s="101">
        <v>500</v>
      </c>
      <c r="E876" s="124">
        <v>64.69</v>
      </c>
      <c r="F876" s="168">
        <f t="shared" si="31"/>
        <v>435.31</v>
      </c>
      <c r="G876" s="165">
        <f t="shared" si="30"/>
        <v>0.12938</v>
      </c>
    </row>
    <row r="877" spans="1:7" s="6" customFormat="1" x14ac:dyDescent="0.2">
      <c r="A877" s="33"/>
      <c r="B877" s="5">
        <v>5521</v>
      </c>
      <c r="C877" s="49" t="s">
        <v>346</v>
      </c>
      <c r="D877" s="101">
        <v>300</v>
      </c>
      <c r="E877" s="124">
        <v>50.37</v>
      </c>
      <c r="F877" s="168">
        <f t="shared" si="31"/>
        <v>249.63</v>
      </c>
      <c r="G877" s="165">
        <f t="shared" si="30"/>
        <v>0.16789999999999999</v>
      </c>
    </row>
    <row r="878" spans="1:7" s="6" customFormat="1" x14ac:dyDescent="0.2">
      <c r="A878" s="33"/>
      <c r="B878" s="5">
        <v>5521</v>
      </c>
      <c r="C878" s="49" t="s">
        <v>299</v>
      </c>
      <c r="D878" s="101">
        <v>963</v>
      </c>
      <c r="E878" s="124">
        <v>262.69</v>
      </c>
      <c r="F878" s="168">
        <f t="shared" si="31"/>
        <v>700.31</v>
      </c>
      <c r="G878" s="165">
        <f t="shared" si="30"/>
        <v>0.27278296988577361</v>
      </c>
    </row>
    <row r="879" spans="1:7" s="6" customFormat="1" x14ac:dyDescent="0.2">
      <c r="A879" s="33"/>
      <c r="B879" s="5">
        <v>5521</v>
      </c>
      <c r="C879" s="49" t="s">
        <v>300</v>
      </c>
      <c r="D879" s="101">
        <v>237</v>
      </c>
      <c r="E879" s="124">
        <v>207.05</v>
      </c>
      <c r="F879" s="168">
        <f t="shared" si="31"/>
        <v>29.949999999999989</v>
      </c>
      <c r="G879" s="165">
        <f t="shared" si="30"/>
        <v>0.87362869198312243</v>
      </c>
    </row>
    <row r="880" spans="1:7" s="6" customFormat="1" x14ac:dyDescent="0.2">
      <c r="A880" s="33" t="s">
        <v>291</v>
      </c>
      <c r="B880" s="7" t="s">
        <v>301</v>
      </c>
      <c r="C880" s="72"/>
      <c r="D880" s="100">
        <f>SUM(D881+D885)</f>
        <v>20588</v>
      </c>
      <c r="E880" s="142">
        <f>SUM(E881+E885)</f>
        <v>3443.29</v>
      </c>
      <c r="F880" s="163">
        <f t="shared" si="31"/>
        <v>17144.71</v>
      </c>
      <c r="G880" s="179">
        <f t="shared" si="30"/>
        <v>0.16724742568486498</v>
      </c>
    </row>
    <row r="881" spans="1:7" s="6" customFormat="1" x14ac:dyDescent="0.2">
      <c r="A881" s="33"/>
      <c r="B881" s="7">
        <v>50</v>
      </c>
      <c r="C881" s="50" t="s">
        <v>23</v>
      </c>
      <c r="D881" s="100">
        <f>SUM(D882+D884)</f>
        <v>13073</v>
      </c>
      <c r="E881" s="142">
        <f>SUM(E882+E884)</f>
        <v>1818.77</v>
      </c>
      <c r="F881" s="163">
        <f t="shared" si="31"/>
        <v>11254.23</v>
      </c>
      <c r="G881" s="179">
        <f t="shared" si="30"/>
        <v>0.1391241490094087</v>
      </c>
    </row>
    <row r="882" spans="1:7" s="6" customFormat="1" x14ac:dyDescent="0.2">
      <c r="A882" s="33"/>
      <c r="B882" s="5">
        <v>500</v>
      </c>
      <c r="C882" s="49" t="s">
        <v>228</v>
      </c>
      <c r="D882" s="101">
        <f>SUM(D883)</f>
        <v>9756</v>
      </c>
      <c r="E882" s="161">
        <f>SUM(E883)</f>
        <v>1367.01</v>
      </c>
      <c r="F882" s="168">
        <f t="shared" si="31"/>
        <v>8388.99</v>
      </c>
      <c r="G882" s="165">
        <f t="shared" si="30"/>
        <v>0.140119926199262</v>
      </c>
    </row>
    <row r="883" spans="1:7" s="6" customFormat="1" x14ac:dyDescent="0.2">
      <c r="A883" s="33"/>
      <c r="B883" s="5">
        <v>5002</v>
      </c>
      <c r="C883" s="49" t="s">
        <v>236</v>
      </c>
      <c r="D883" s="101">
        <v>9756</v>
      </c>
      <c r="E883" s="124">
        <v>1367.01</v>
      </c>
      <c r="F883" s="168">
        <f t="shared" si="31"/>
        <v>8388.99</v>
      </c>
      <c r="G883" s="165">
        <f t="shared" si="30"/>
        <v>0.140119926199262</v>
      </c>
    </row>
    <row r="884" spans="1:7" s="6" customFormat="1" x14ac:dyDescent="0.2">
      <c r="A884" s="33"/>
      <c r="B884" s="5">
        <v>506</v>
      </c>
      <c r="C884" s="49" t="s">
        <v>229</v>
      </c>
      <c r="D884" s="101">
        <v>3317</v>
      </c>
      <c r="E884" s="124">
        <v>451.76</v>
      </c>
      <c r="F884" s="168">
        <f t="shared" si="31"/>
        <v>2865.24</v>
      </c>
      <c r="G884" s="165">
        <f t="shared" si="30"/>
        <v>0.13619535725052759</v>
      </c>
    </row>
    <row r="885" spans="1:7" s="6" customFormat="1" x14ac:dyDescent="0.2">
      <c r="A885" s="33"/>
      <c r="B885" s="7">
        <v>55</v>
      </c>
      <c r="C885" s="50" t="s">
        <v>24</v>
      </c>
      <c r="D885" s="100">
        <f>SUM(D886:D888)</f>
        <v>7515</v>
      </c>
      <c r="E885" s="142">
        <f>SUM(E886:E888)</f>
        <v>1624.52</v>
      </c>
      <c r="F885" s="163">
        <f t="shared" si="31"/>
        <v>5890.48</v>
      </c>
      <c r="G885" s="179">
        <f t="shared" si="30"/>
        <v>0.2161703260146374</v>
      </c>
    </row>
    <row r="886" spans="1:7" s="6" customFormat="1" x14ac:dyDescent="0.2">
      <c r="A886" s="33"/>
      <c r="B886" s="5">
        <v>5521</v>
      </c>
      <c r="C886" s="49" t="s">
        <v>292</v>
      </c>
      <c r="D886" s="101">
        <v>6689</v>
      </c>
      <c r="E886" s="124">
        <v>1414.9</v>
      </c>
      <c r="F886" s="168">
        <f t="shared" si="31"/>
        <v>5274.1</v>
      </c>
      <c r="G886" s="165">
        <f t="shared" si="30"/>
        <v>0.21152638660487369</v>
      </c>
    </row>
    <row r="887" spans="1:7" s="6" customFormat="1" x14ac:dyDescent="0.2">
      <c r="A887" s="33"/>
      <c r="B887" s="5">
        <v>5521</v>
      </c>
      <c r="C887" s="49" t="s">
        <v>294</v>
      </c>
      <c r="D887" s="101">
        <v>400</v>
      </c>
      <c r="E887" s="124">
        <v>92.3</v>
      </c>
      <c r="F887" s="168">
        <f t="shared" si="31"/>
        <v>307.7</v>
      </c>
      <c r="G887" s="165">
        <f t="shared" si="30"/>
        <v>0.23074999999999998</v>
      </c>
    </row>
    <row r="888" spans="1:7" s="6" customFormat="1" x14ac:dyDescent="0.2">
      <c r="A888" s="33"/>
      <c r="B888" s="5">
        <v>5521</v>
      </c>
      <c r="C888" s="49" t="s">
        <v>299</v>
      </c>
      <c r="D888" s="101">
        <v>426</v>
      </c>
      <c r="E888" s="124">
        <v>117.32</v>
      </c>
      <c r="F888" s="168">
        <f t="shared" si="31"/>
        <v>308.68</v>
      </c>
      <c r="G888" s="165">
        <f t="shared" si="30"/>
        <v>0.27539906103286382</v>
      </c>
    </row>
    <row r="889" spans="1:7" s="6" customFormat="1" x14ac:dyDescent="0.2">
      <c r="A889" s="33" t="s">
        <v>291</v>
      </c>
      <c r="B889" s="7" t="s">
        <v>302</v>
      </c>
      <c r="C889" s="72"/>
      <c r="D889" s="100">
        <f>SUM(D890)</f>
        <v>88868</v>
      </c>
      <c r="E889" s="142">
        <f>SUM(E890)</f>
        <v>18330.04</v>
      </c>
      <c r="F889" s="163">
        <f t="shared" si="31"/>
        <v>70537.959999999992</v>
      </c>
      <c r="G889" s="179">
        <f t="shared" si="30"/>
        <v>0.206261421434037</v>
      </c>
    </row>
    <row r="890" spans="1:7" s="6" customFormat="1" x14ac:dyDescent="0.2">
      <c r="A890" s="33"/>
      <c r="B890" s="7">
        <v>55</v>
      </c>
      <c r="C890" s="50" t="s">
        <v>24</v>
      </c>
      <c r="D890" s="100">
        <f>SUM(D891:D892)</f>
        <v>88868</v>
      </c>
      <c r="E890" s="142">
        <f>SUM(E891:E892)</f>
        <v>18330.04</v>
      </c>
      <c r="F890" s="163">
        <f t="shared" si="31"/>
        <v>70537.959999999992</v>
      </c>
      <c r="G890" s="179">
        <f t="shared" si="30"/>
        <v>0.206261421434037</v>
      </c>
    </row>
    <row r="891" spans="1:7" s="6" customFormat="1" x14ac:dyDescent="0.2">
      <c r="A891" s="33"/>
      <c r="B891" s="5">
        <v>5521</v>
      </c>
      <c r="C891" s="49" t="s">
        <v>292</v>
      </c>
      <c r="D891" s="101">
        <v>85268</v>
      </c>
      <c r="E891" s="124">
        <v>17837.04</v>
      </c>
      <c r="F891" s="168">
        <f t="shared" si="31"/>
        <v>67430.959999999992</v>
      </c>
      <c r="G891" s="165">
        <f t="shared" si="30"/>
        <v>0.20918797204109396</v>
      </c>
    </row>
    <row r="892" spans="1:7" s="6" customFormat="1" x14ac:dyDescent="0.2">
      <c r="A892" s="33"/>
      <c r="B892" s="5">
        <v>5521</v>
      </c>
      <c r="C892" s="49" t="s">
        <v>299</v>
      </c>
      <c r="D892" s="101">
        <v>3600</v>
      </c>
      <c r="E892" s="124">
        <v>493</v>
      </c>
      <c r="F892" s="168">
        <f t="shared" si="31"/>
        <v>3107</v>
      </c>
      <c r="G892" s="165">
        <f t="shared" si="30"/>
        <v>0.13694444444444445</v>
      </c>
    </row>
    <row r="893" spans="1:7" s="6" customFormat="1" x14ac:dyDescent="0.2">
      <c r="A893" s="33" t="s">
        <v>458</v>
      </c>
      <c r="B893" s="7" t="s">
        <v>459</v>
      </c>
      <c r="C893" s="72"/>
      <c r="D893" s="91">
        <f t="shared" ref="D893:E895" si="32">SUM(D894)</f>
        <v>0</v>
      </c>
      <c r="E893" s="126">
        <f t="shared" si="32"/>
        <v>275</v>
      </c>
      <c r="F893" s="163">
        <f t="shared" si="31"/>
        <v>-275</v>
      </c>
      <c r="G893" s="165"/>
    </row>
    <row r="894" spans="1:7" s="6" customFormat="1" x14ac:dyDescent="0.2">
      <c r="A894" s="33"/>
      <c r="B894" s="7">
        <v>55</v>
      </c>
      <c r="C894" s="50" t="s">
        <v>24</v>
      </c>
      <c r="D894" s="91">
        <f t="shared" si="32"/>
        <v>0</v>
      </c>
      <c r="E894" s="126">
        <f t="shared" si="32"/>
        <v>275</v>
      </c>
      <c r="F894" s="163">
        <f t="shared" si="31"/>
        <v>-275</v>
      </c>
      <c r="G894" s="165"/>
    </row>
    <row r="895" spans="1:7" s="6" customFormat="1" x14ac:dyDescent="0.2">
      <c r="A895" s="33"/>
      <c r="B895" s="5">
        <v>5525</v>
      </c>
      <c r="C895" s="49" t="s">
        <v>46</v>
      </c>
      <c r="D895" s="92">
        <f t="shared" si="32"/>
        <v>0</v>
      </c>
      <c r="E895" s="124">
        <f t="shared" si="32"/>
        <v>275</v>
      </c>
      <c r="F895" s="168">
        <f t="shared" si="31"/>
        <v>-275</v>
      </c>
      <c r="G895" s="165"/>
    </row>
    <row r="896" spans="1:7" s="6" customFormat="1" ht="38.25" x14ac:dyDescent="0.2">
      <c r="A896" s="33"/>
      <c r="B896" s="5"/>
      <c r="C896" s="65" t="s">
        <v>460</v>
      </c>
      <c r="D896" s="101">
        <v>0</v>
      </c>
      <c r="E896" s="124">
        <v>275</v>
      </c>
      <c r="F896" s="168">
        <f t="shared" si="31"/>
        <v>-275</v>
      </c>
      <c r="G896" s="165"/>
    </row>
    <row r="897" spans="1:7" s="6" customFormat="1" x14ac:dyDescent="0.2">
      <c r="A897" s="33" t="s">
        <v>83</v>
      </c>
      <c r="B897" s="14" t="s">
        <v>450</v>
      </c>
      <c r="C897" s="74"/>
      <c r="D897" s="88">
        <f>SUM(D898+D900)</f>
        <v>5200</v>
      </c>
      <c r="E897" s="139">
        <f>SUM(E898+E900)</f>
        <v>0</v>
      </c>
      <c r="F897" s="163">
        <f t="shared" si="31"/>
        <v>5200</v>
      </c>
      <c r="G897" s="179">
        <f t="shared" si="30"/>
        <v>0</v>
      </c>
    </row>
    <row r="898" spans="1:7" s="6" customFormat="1" ht="25.5" x14ac:dyDescent="0.2">
      <c r="A898" s="33"/>
      <c r="B898" s="21">
        <v>413</v>
      </c>
      <c r="C898" s="69" t="s">
        <v>151</v>
      </c>
      <c r="D898" s="98">
        <f>SUM(D899)</f>
        <v>4000</v>
      </c>
      <c r="E898" s="143">
        <f>SUM(E899)</f>
        <v>0</v>
      </c>
      <c r="F898" s="163">
        <f t="shared" si="31"/>
        <v>4000</v>
      </c>
      <c r="G898" s="179">
        <f t="shared" si="30"/>
        <v>0</v>
      </c>
    </row>
    <row r="899" spans="1:7" s="6" customFormat="1" x14ac:dyDescent="0.2">
      <c r="A899" s="33"/>
      <c r="B899" s="19">
        <v>4134</v>
      </c>
      <c r="C899" s="67" t="s">
        <v>259</v>
      </c>
      <c r="D899" s="99">
        <v>4000</v>
      </c>
      <c r="E899" s="124">
        <v>0</v>
      </c>
      <c r="F899" s="168">
        <f t="shared" si="31"/>
        <v>4000</v>
      </c>
      <c r="G899" s="165">
        <f t="shared" si="30"/>
        <v>0</v>
      </c>
    </row>
    <row r="900" spans="1:7" s="6" customFormat="1" x14ac:dyDescent="0.2">
      <c r="A900" s="33"/>
      <c r="B900" s="22">
        <v>55</v>
      </c>
      <c r="C900" s="51" t="s">
        <v>24</v>
      </c>
      <c r="D900" s="100">
        <f>SUM(D901)</f>
        <v>1200</v>
      </c>
      <c r="E900" s="142">
        <f>SUM(E901)</f>
        <v>0</v>
      </c>
      <c r="F900" s="163">
        <f t="shared" si="31"/>
        <v>1200</v>
      </c>
      <c r="G900" s="179">
        <f t="shared" si="30"/>
        <v>0</v>
      </c>
    </row>
    <row r="901" spans="1:7" s="6" customFormat="1" x14ac:dyDescent="0.2">
      <c r="A901" s="33"/>
      <c r="B901" s="5">
        <v>5525</v>
      </c>
      <c r="C901" s="49" t="s">
        <v>46</v>
      </c>
      <c r="D901" s="101">
        <f>SUM(D902:D903)</f>
        <v>1200</v>
      </c>
      <c r="E901" s="161">
        <f>SUM(E902:E903)</f>
        <v>0</v>
      </c>
      <c r="F901" s="168">
        <f t="shared" si="31"/>
        <v>1200</v>
      </c>
      <c r="G901" s="165">
        <f t="shared" si="30"/>
        <v>0</v>
      </c>
    </row>
    <row r="902" spans="1:7" s="6" customFormat="1" x14ac:dyDescent="0.2">
      <c r="A902" s="33"/>
      <c r="B902" s="22"/>
      <c r="C902" s="67" t="s">
        <v>2</v>
      </c>
      <c r="D902" s="101">
        <v>900</v>
      </c>
      <c r="E902" s="124">
        <v>0</v>
      </c>
      <c r="F902" s="168">
        <f t="shared" si="31"/>
        <v>900</v>
      </c>
      <c r="G902" s="165">
        <f t="shared" si="30"/>
        <v>0</v>
      </c>
    </row>
    <row r="903" spans="1:7" s="6" customFormat="1" ht="13.5" thickBot="1" x14ac:dyDescent="0.25">
      <c r="A903" s="33"/>
      <c r="B903" s="22"/>
      <c r="C903" s="67" t="s">
        <v>453</v>
      </c>
      <c r="D903" s="101">
        <v>300</v>
      </c>
      <c r="E903" s="124">
        <v>0</v>
      </c>
      <c r="F903" s="168">
        <f t="shared" si="31"/>
        <v>300</v>
      </c>
      <c r="G903" s="165">
        <f t="shared" si="30"/>
        <v>0</v>
      </c>
    </row>
    <row r="904" spans="1:7" ht="13.5" thickBot="1" x14ac:dyDescent="0.25">
      <c r="A904" s="44" t="s">
        <v>84</v>
      </c>
      <c r="B904" s="4" t="s">
        <v>182</v>
      </c>
      <c r="C904" s="183"/>
      <c r="D904" s="112">
        <f>SUM(D905+D912+D927+D942+D967+D972+D976+D983)</f>
        <v>430806</v>
      </c>
      <c r="E904" s="138">
        <f>SUM(E905+E912+E927+E942+E967+E972+E976+E983)</f>
        <v>73947.399999999994</v>
      </c>
      <c r="F904" s="177">
        <f t="shared" si="31"/>
        <v>356858.6</v>
      </c>
      <c r="G904" s="175">
        <f t="shared" si="30"/>
        <v>0.171648955678426</v>
      </c>
    </row>
    <row r="905" spans="1:7" s="6" customFormat="1" x14ac:dyDescent="0.2">
      <c r="A905" s="33" t="s">
        <v>100</v>
      </c>
      <c r="B905" s="7" t="s">
        <v>183</v>
      </c>
      <c r="C905" s="72"/>
      <c r="D905" s="88">
        <f>SUM(D906+D909)</f>
        <v>61282</v>
      </c>
      <c r="E905" s="139">
        <f>SUM(E906+E909)</f>
        <v>10144.629999999999</v>
      </c>
      <c r="F905" s="163">
        <f t="shared" si="31"/>
        <v>51137.37</v>
      </c>
      <c r="G905" s="179">
        <f t="shared" si="30"/>
        <v>0.16554012597500081</v>
      </c>
    </row>
    <row r="906" spans="1:7" s="6" customFormat="1" ht="25.5" x14ac:dyDescent="0.2">
      <c r="A906" s="33"/>
      <c r="B906" s="21">
        <v>413</v>
      </c>
      <c r="C906" s="69" t="s">
        <v>151</v>
      </c>
      <c r="D906" s="98">
        <f>SUM(D907:D908)</f>
        <v>54882</v>
      </c>
      <c r="E906" s="143">
        <f>SUM(E907:E908)</f>
        <v>9366.06</v>
      </c>
      <c r="F906" s="163">
        <f t="shared" si="31"/>
        <v>45515.94</v>
      </c>
      <c r="G906" s="179">
        <f t="shared" si="30"/>
        <v>0.17065813928063844</v>
      </c>
    </row>
    <row r="907" spans="1:7" x14ac:dyDescent="0.2">
      <c r="A907" s="35"/>
      <c r="B907" s="19">
        <v>4133</v>
      </c>
      <c r="C907" s="67" t="s">
        <v>101</v>
      </c>
      <c r="D907" s="99">
        <v>35874</v>
      </c>
      <c r="E907" s="124">
        <v>6196.36</v>
      </c>
      <c r="F907" s="168">
        <f t="shared" si="31"/>
        <v>29677.64</v>
      </c>
      <c r="G907" s="165">
        <f t="shared" si="30"/>
        <v>0.1727256508892234</v>
      </c>
    </row>
    <row r="908" spans="1:7" x14ac:dyDescent="0.2">
      <c r="A908" s="35"/>
      <c r="B908" s="19">
        <v>4137</v>
      </c>
      <c r="C908" s="67" t="s">
        <v>13</v>
      </c>
      <c r="D908" s="99">
        <v>19008</v>
      </c>
      <c r="E908" s="124">
        <v>3169.7</v>
      </c>
      <c r="F908" s="168">
        <f t="shared" si="31"/>
        <v>15838.3</v>
      </c>
      <c r="G908" s="165">
        <f t="shared" si="30"/>
        <v>0.16675610269360269</v>
      </c>
    </row>
    <row r="909" spans="1:7" s="6" customFormat="1" x14ac:dyDescent="0.2">
      <c r="A909" s="33"/>
      <c r="B909" s="22">
        <v>55</v>
      </c>
      <c r="C909" s="51" t="s">
        <v>24</v>
      </c>
      <c r="D909" s="100">
        <f>SUM(D910:D911)</f>
        <v>6400</v>
      </c>
      <c r="E909" s="142">
        <f>SUM(E910:E911)</f>
        <v>778.57</v>
      </c>
      <c r="F909" s="163">
        <f t="shared" si="31"/>
        <v>5621.43</v>
      </c>
      <c r="G909" s="179">
        <f t="shared" si="30"/>
        <v>0.1216515625</v>
      </c>
    </row>
    <row r="910" spans="1:7" x14ac:dyDescent="0.2">
      <c r="A910" s="35"/>
      <c r="B910" s="5">
        <v>5513</v>
      </c>
      <c r="C910" s="49" t="s">
        <v>28</v>
      </c>
      <c r="D910" s="101">
        <v>400</v>
      </c>
      <c r="E910" s="124">
        <v>0</v>
      </c>
      <c r="F910" s="168">
        <f t="shared" si="31"/>
        <v>400</v>
      </c>
      <c r="G910" s="165">
        <f t="shared" si="30"/>
        <v>0</v>
      </c>
    </row>
    <row r="911" spans="1:7" x14ac:dyDescent="0.2">
      <c r="A911" s="35"/>
      <c r="B911" s="20">
        <v>5526</v>
      </c>
      <c r="C911" s="54" t="s">
        <v>8</v>
      </c>
      <c r="D911" s="101">
        <v>6000</v>
      </c>
      <c r="E911" s="124">
        <v>778.57</v>
      </c>
      <c r="F911" s="168">
        <f t="shared" si="31"/>
        <v>5221.43</v>
      </c>
      <c r="G911" s="165">
        <f t="shared" si="30"/>
        <v>0.12976166666666666</v>
      </c>
    </row>
    <row r="912" spans="1:7" s="6" customFormat="1" x14ac:dyDescent="0.2">
      <c r="A912" s="33" t="s">
        <v>85</v>
      </c>
      <c r="B912" s="7" t="s">
        <v>451</v>
      </c>
      <c r="C912" s="72"/>
      <c r="D912" s="100">
        <f>SUM(D913+D916)</f>
        <v>81946</v>
      </c>
      <c r="E912" s="142">
        <f>SUM(E913+E916)</f>
        <v>17359.080000000002</v>
      </c>
      <c r="F912" s="163">
        <f t="shared" si="31"/>
        <v>64586.92</v>
      </c>
      <c r="G912" s="179">
        <f t="shared" si="30"/>
        <v>0.21183559905303495</v>
      </c>
    </row>
    <row r="913" spans="1:7" s="6" customFormat="1" x14ac:dyDescent="0.2">
      <c r="A913" s="33" t="s">
        <v>85</v>
      </c>
      <c r="B913" s="7" t="s">
        <v>184</v>
      </c>
      <c r="C913" s="72"/>
      <c r="D913" s="88">
        <f>SUM(D914)</f>
        <v>60032</v>
      </c>
      <c r="E913" s="139">
        <f>SUM(E914)</f>
        <v>13058.34</v>
      </c>
      <c r="F913" s="163">
        <f t="shared" si="31"/>
        <v>46973.66</v>
      </c>
      <c r="G913" s="179">
        <f t="shared" si="30"/>
        <v>0.21752298773987208</v>
      </c>
    </row>
    <row r="914" spans="1:7" s="6" customFormat="1" x14ac:dyDescent="0.2">
      <c r="A914" s="33"/>
      <c r="B914" s="22">
        <v>55</v>
      </c>
      <c r="C914" s="51" t="s">
        <v>24</v>
      </c>
      <c r="D914" s="100">
        <f>SUM(D915)</f>
        <v>60032</v>
      </c>
      <c r="E914" s="142">
        <f>SUM(E915)</f>
        <v>13058.34</v>
      </c>
      <c r="F914" s="163">
        <f t="shared" si="31"/>
        <v>46973.66</v>
      </c>
      <c r="G914" s="179">
        <f t="shared" si="30"/>
        <v>0.21752298773987208</v>
      </c>
    </row>
    <row r="915" spans="1:7" s="6" customFormat="1" x14ac:dyDescent="0.2">
      <c r="A915" s="33"/>
      <c r="B915" s="20">
        <v>5526</v>
      </c>
      <c r="C915" s="54" t="s">
        <v>8</v>
      </c>
      <c r="D915" s="101">
        <v>60032</v>
      </c>
      <c r="E915" s="124">
        <v>13058.34</v>
      </c>
      <c r="F915" s="168">
        <f t="shared" si="31"/>
        <v>46973.66</v>
      </c>
      <c r="G915" s="165">
        <f t="shared" si="30"/>
        <v>0.21752298773987208</v>
      </c>
    </row>
    <row r="916" spans="1:7" x14ac:dyDescent="0.2">
      <c r="A916" s="33" t="s">
        <v>85</v>
      </c>
      <c r="B916" s="7" t="s">
        <v>304</v>
      </c>
      <c r="C916" s="72"/>
      <c r="D916" s="88">
        <f>SUM(D917+D921)</f>
        <v>21914</v>
      </c>
      <c r="E916" s="139">
        <f>SUM(E917+E921)</f>
        <v>4300.74</v>
      </c>
      <c r="F916" s="163">
        <f t="shared" si="31"/>
        <v>17613.260000000002</v>
      </c>
      <c r="G916" s="179">
        <f t="shared" si="30"/>
        <v>0.19625536186912476</v>
      </c>
    </row>
    <row r="917" spans="1:7" s="6" customFormat="1" x14ac:dyDescent="0.2">
      <c r="A917" s="33"/>
      <c r="B917" s="7">
        <v>50</v>
      </c>
      <c r="C917" s="50" t="s">
        <v>23</v>
      </c>
      <c r="D917" s="88">
        <f>SUM(D918+D920)</f>
        <v>12944</v>
      </c>
      <c r="E917" s="139">
        <f>SUM(E918+E920)</f>
        <v>2152.34</v>
      </c>
      <c r="F917" s="163">
        <f t="shared" si="31"/>
        <v>10791.66</v>
      </c>
      <c r="G917" s="179">
        <f t="shared" si="30"/>
        <v>0.16628090234857851</v>
      </c>
    </row>
    <row r="918" spans="1:7" s="6" customFormat="1" x14ac:dyDescent="0.2">
      <c r="A918" s="33"/>
      <c r="B918" s="5">
        <v>500</v>
      </c>
      <c r="C918" s="49" t="s">
        <v>228</v>
      </c>
      <c r="D918" s="87">
        <f>SUM(D919)</f>
        <v>9660</v>
      </c>
      <c r="E918" s="149">
        <f>SUM(E919)</f>
        <v>1620.46</v>
      </c>
      <c r="F918" s="168">
        <f t="shared" si="31"/>
        <v>8039.54</v>
      </c>
      <c r="G918" s="165">
        <f t="shared" si="30"/>
        <v>0.16774948240165632</v>
      </c>
    </row>
    <row r="919" spans="1:7" s="6" customFormat="1" x14ac:dyDescent="0.2">
      <c r="A919" s="33"/>
      <c r="B919" s="5">
        <v>5002</v>
      </c>
      <c r="C919" s="49" t="s">
        <v>236</v>
      </c>
      <c r="D919" s="87">
        <v>9660</v>
      </c>
      <c r="E919" s="124">
        <v>1620.46</v>
      </c>
      <c r="F919" s="168">
        <f t="shared" si="31"/>
        <v>8039.54</v>
      </c>
      <c r="G919" s="165">
        <f t="shared" si="30"/>
        <v>0.16774948240165632</v>
      </c>
    </row>
    <row r="920" spans="1:7" s="6" customFormat="1" x14ac:dyDescent="0.2">
      <c r="A920" s="33"/>
      <c r="B920" s="5">
        <v>506</v>
      </c>
      <c r="C920" s="49" t="s">
        <v>229</v>
      </c>
      <c r="D920" s="87">
        <v>3284</v>
      </c>
      <c r="E920" s="124">
        <v>531.88</v>
      </c>
      <c r="F920" s="168">
        <f t="shared" si="31"/>
        <v>2752.12</v>
      </c>
      <c r="G920" s="165">
        <f t="shared" si="30"/>
        <v>0.16196102314250913</v>
      </c>
    </row>
    <row r="921" spans="1:7" s="6" customFormat="1" x14ac:dyDescent="0.2">
      <c r="A921" s="33"/>
      <c r="B921" s="22">
        <v>55</v>
      </c>
      <c r="C921" s="51" t="s">
        <v>24</v>
      </c>
      <c r="D921" s="100">
        <f>SUM(D922:D926)</f>
        <v>8970</v>
      </c>
      <c r="E921" s="142">
        <f>SUM(E922:E926)</f>
        <v>2148.4</v>
      </c>
      <c r="F921" s="163">
        <f t="shared" si="31"/>
        <v>6821.6</v>
      </c>
      <c r="G921" s="179">
        <f t="shared" ref="G921:G984" si="33">SUM(E921/D921)</f>
        <v>0.23950947603121517</v>
      </c>
    </row>
    <row r="922" spans="1:7" s="6" customFormat="1" x14ac:dyDescent="0.2">
      <c r="A922" s="33"/>
      <c r="B922" s="5">
        <v>5500</v>
      </c>
      <c r="C922" s="49" t="s">
        <v>25</v>
      </c>
      <c r="D922" s="101">
        <v>290</v>
      </c>
      <c r="E922" s="124">
        <v>57.92</v>
      </c>
      <c r="F922" s="168">
        <f t="shared" si="31"/>
        <v>232.07999999999998</v>
      </c>
      <c r="G922" s="165">
        <f t="shared" si="33"/>
        <v>0.1997241379310345</v>
      </c>
    </row>
    <row r="923" spans="1:7" s="6" customFormat="1" x14ac:dyDescent="0.2">
      <c r="A923" s="33"/>
      <c r="B923" s="5">
        <v>5504</v>
      </c>
      <c r="C923" s="49" t="s">
        <v>27</v>
      </c>
      <c r="D923" s="101">
        <v>0</v>
      </c>
      <c r="E923" s="124">
        <v>14.29</v>
      </c>
      <c r="F923" s="168">
        <f t="shared" si="31"/>
        <v>-14.29</v>
      </c>
      <c r="G923" s="165"/>
    </row>
    <row r="924" spans="1:7" s="6" customFormat="1" x14ac:dyDescent="0.2">
      <c r="A924" s="33"/>
      <c r="B924" s="5">
        <v>5511</v>
      </c>
      <c r="C924" s="49" t="s">
        <v>230</v>
      </c>
      <c r="D924" s="101">
        <v>7110</v>
      </c>
      <c r="E924" s="124">
        <v>1888.19</v>
      </c>
      <c r="F924" s="168">
        <f t="shared" si="31"/>
        <v>5221.8099999999995</v>
      </c>
      <c r="G924" s="165">
        <f t="shared" si="33"/>
        <v>0.26556821378340367</v>
      </c>
    </row>
    <row r="925" spans="1:7" s="6" customFormat="1" x14ac:dyDescent="0.2">
      <c r="A925" s="33"/>
      <c r="B925" s="5">
        <v>5514</v>
      </c>
      <c r="C925" s="49" t="s">
        <v>231</v>
      </c>
      <c r="D925" s="101">
        <v>770</v>
      </c>
      <c r="E925" s="124">
        <v>50</v>
      </c>
      <c r="F925" s="168">
        <f t="shared" ref="F925:F986" si="34">SUM(D925-E925)</f>
        <v>720</v>
      </c>
      <c r="G925" s="165">
        <f t="shared" si="33"/>
        <v>6.4935064935064929E-2</v>
      </c>
    </row>
    <row r="926" spans="1:7" s="6" customFormat="1" x14ac:dyDescent="0.2">
      <c r="A926" s="33"/>
      <c r="B926" s="5">
        <v>5515</v>
      </c>
      <c r="C926" s="49" t="s">
        <v>29</v>
      </c>
      <c r="D926" s="101">
        <v>800</v>
      </c>
      <c r="E926" s="124">
        <v>138</v>
      </c>
      <c r="F926" s="168">
        <f t="shared" si="34"/>
        <v>662</v>
      </c>
      <c r="G926" s="165">
        <f t="shared" si="33"/>
        <v>0.17249999999999999</v>
      </c>
    </row>
    <row r="927" spans="1:7" s="6" customFormat="1" x14ac:dyDescent="0.2">
      <c r="A927" s="33" t="s">
        <v>86</v>
      </c>
      <c r="B927" s="7" t="s">
        <v>185</v>
      </c>
      <c r="C927" s="72"/>
      <c r="D927" s="88">
        <f>SUM(D928+D930+D934)</f>
        <v>45413</v>
      </c>
      <c r="E927" s="139">
        <f>SUM(E928+E930+E934)</f>
        <v>7059.42</v>
      </c>
      <c r="F927" s="163">
        <f t="shared" si="34"/>
        <v>38353.58</v>
      </c>
      <c r="G927" s="179">
        <f t="shared" si="33"/>
        <v>0.15544932067910069</v>
      </c>
    </row>
    <row r="928" spans="1:7" s="6" customFormat="1" ht="25.5" x14ac:dyDescent="0.2">
      <c r="A928" s="33"/>
      <c r="B928" s="21">
        <v>413</v>
      </c>
      <c r="C928" s="69" t="s">
        <v>151</v>
      </c>
      <c r="D928" s="98">
        <f>SUM(D929)</f>
        <v>8346</v>
      </c>
      <c r="E928" s="143">
        <f>SUM(E929)</f>
        <v>1505.42</v>
      </c>
      <c r="F928" s="163">
        <f t="shared" si="34"/>
        <v>6840.58</v>
      </c>
      <c r="G928" s="179">
        <f t="shared" si="33"/>
        <v>0.18037622813323748</v>
      </c>
    </row>
    <row r="929" spans="1:7" ht="25.5" x14ac:dyDescent="0.2">
      <c r="A929" s="35"/>
      <c r="B929" s="19">
        <v>4138</v>
      </c>
      <c r="C929" s="67" t="s">
        <v>99</v>
      </c>
      <c r="D929" s="99">
        <v>8346</v>
      </c>
      <c r="E929" s="124">
        <v>1505.42</v>
      </c>
      <c r="F929" s="168">
        <f t="shared" si="34"/>
        <v>6840.58</v>
      </c>
      <c r="G929" s="165">
        <f t="shared" si="33"/>
        <v>0.18037622813323748</v>
      </c>
    </row>
    <row r="930" spans="1:7" s="6" customFormat="1" x14ac:dyDescent="0.2">
      <c r="A930" s="33"/>
      <c r="B930" s="7">
        <v>50</v>
      </c>
      <c r="C930" s="50" t="s">
        <v>23</v>
      </c>
      <c r="D930" s="88">
        <f>SUM(D931+D933)</f>
        <v>30024</v>
      </c>
      <c r="E930" s="139">
        <f>SUM(E931+E933)</f>
        <v>4648.2</v>
      </c>
      <c r="F930" s="163">
        <f t="shared" si="34"/>
        <v>25375.8</v>
      </c>
      <c r="G930" s="179">
        <f t="shared" si="33"/>
        <v>0.15481614708233413</v>
      </c>
    </row>
    <row r="931" spans="1:7" s="6" customFormat="1" x14ac:dyDescent="0.2">
      <c r="A931" s="33"/>
      <c r="B931" s="5">
        <v>500</v>
      </c>
      <c r="C931" s="49" t="s">
        <v>228</v>
      </c>
      <c r="D931" s="87">
        <f>SUM(D932)</f>
        <v>22406</v>
      </c>
      <c r="E931" s="149">
        <f>SUM(E932)</f>
        <v>3539.95</v>
      </c>
      <c r="F931" s="168">
        <f t="shared" si="34"/>
        <v>18866.05</v>
      </c>
      <c r="G931" s="165">
        <f t="shared" si="33"/>
        <v>0.1579911630813175</v>
      </c>
    </row>
    <row r="932" spans="1:7" s="6" customFormat="1" x14ac:dyDescent="0.2">
      <c r="A932" s="33"/>
      <c r="B932" s="5">
        <v>5002</v>
      </c>
      <c r="C932" s="49" t="s">
        <v>236</v>
      </c>
      <c r="D932" s="87">
        <v>22406</v>
      </c>
      <c r="E932" s="124">
        <v>3539.95</v>
      </c>
      <c r="F932" s="168">
        <f t="shared" si="34"/>
        <v>18866.05</v>
      </c>
      <c r="G932" s="165">
        <f t="shared" si="33"/>
        <v>0.1579911630813175</v>
      </c>
    </row>
    <row r="933" spans="1:7" s="6" customFormat="1" x14ac:dyDescent="0.2">
      <c r="A933" s="33"/>
      <c r="B933" s="5">
        <v>506</v>
      </c>
      <c r="C933" s="49" t="s">
        <v>229</v>
      </c>
      <c r="D933" s="87">
        <v>7618</v>
      </c>
      <c r="E933" s="124">
        <v>1108.25</v>
      </c>
      <c r="F933" s="168">
        <f t="shared" si="34"/>
        <v>6509.75</v>
      </c>
      <c r="G933" s="165">
        <f t="shared" si="33"/>
        <v>0.1454778156996587</v>
      </c>
    </row>
    <row r="934" spans="1:7" s="6" customFormat="1" x14ac:dyDescent="0.2">
      <c r="A934" s="33"/>
      <c r="B934" s="22">
        <v>55</v>
      </c>
      <c r="C934" s="51" t="s">
        <v>24</v>
      </c>
      <c r="D934" s="100">
        <f>SUM(D935:D941)</f>
        <v>7043</v>
      </c>
      <c r="E934" s="142">
        <f>SUM(E935:E941)</f>
        <v>905.80000000000007</v>
      </c>
      <c r="F934" s="163">
        <f t="shared" si="34"/>
        <v>6137.2</v>
      </c>
      <c r="G934" s="179">
        <f t="shared" si="33"/>
        <v>0.12860996734346161</v>
      </c>
    </row>
    <row r="935" spans="1:7" s="6" customFormat="1" x14ac:dyDescent="0.2">
      <c r="A935" s="33"/>
      <c r="B935" s="5">
        <v>5500</v>
      </c>
      <c r="C935" s="49" t="s">
        <v>25</v>
      </c>
      <c r="D935" s="101">
        <v>324</v>
      </c>
      <c r="E935" s="124">
        <v>10</v>
      </c>
      <c r="F935" s="168">
        <f t="shared" si="34"/>
        <v>314</v>
      </c>
      <c r="G935" s="165">
        <f t="shared" si="33"/>
        <v>3.0864197530864196E-2</v>
      </c>
    </row>
    <row r="936" spans="1:7" s="6" customFormat="1" x14ac:dyDescent="0.2">
      <c r="A936" s="33"/>
      <c r="B936" s="5">
        <v>5503</v>
      </c>
      <c r="C936" s="49" t="s">
        <v>26</v>
      </c>
      <c r="D936" s="101">
        <v>30</v>
      </c>
      <c r="E936" s="124">
        <v>0</v>
      </c>
      <c r="F936" s="168">
        <f t="shared" si="34"/>
        <v>30</v>
      </c>
      <c r="G936" s="165">
        <f t="shared" si="33"/>
        <v>0</v>
      </c>
    </row>
    <row r="937" spans="1:7" x14ac:dyDescent="0.2">
      <c r="A937" s="35"/>
      <c r="B937" s="20">
        <v>5504</v>
      </c>
      <c r="C937" s="54" t="s">
        <v>27</v>
      </c>
      <c r="D937" s="101">
        <v>132</v>
      </c>
      <c r="E937" s="124">
        <v>0</v>
      </c>
      <c r="F937" s="168">
        <f t="shared" si="34"/>
        <v>132</v>
      </c>
      <c r="G937" s="165">
        <f t="shared" si="33"/>
        <v>0</v>
      </c>
    </row>
    <row r="938" spans="1:7" x14ac:dyDescent="0.2">
      <c r="A938" s="35"/>
      <c r="B938" s="20">
        <v>5513</v>
      </c>
      <c r="C938" s="54" t="s">
        <v>28</v>
      </c>
      <c r="D938" s="101">
        <v>1500</v>
      </c>
      <c r="E938" s="124">
        <v>201.21</v>
      </c>
      <c r="F938" s="168">
        <f t="shared" si="34"/>
        <v>1298.79</v>
      </c>
      <c r="G938" s="165">
        <f t="shared" si="33"/>
        <v>0.13414000000000001</v>
      </c>
    </row>
    <row r="939" spans="1:7" x14ac:dyDescent="0.2">
      <c r="A939" s="35"/>
      <c r="B939" s="20">
        <v>5515</v>
      </c>
      <c r="C939" s="54" t="s">
        <v>29</v>
      </c>
      <c r="D939" s="101">
        <v>640</v>
      </c>
      <c r="E939" s="124">
        <v>0</v>
      </c>
      <c r="F939" s="168">
        <f t="shared" si="34"/>
        <v>640</v>
      </c>
      <c r="G939" s="165">
        <f t="shared" si="33"/>
        <v>0</v>
      </c>
    </row>
    <row r="940" spans="1:7" x14ac:dyDescent="0.2">
      <c r="A940" s="35"/>
      <c r="B940" s="5">
        <v>5525</v>
      </c>
      <c r="C940" s="49" t="s">
        <v>46</v>
      </c>
      <c r="D940" s="101">
        <v>1417</v>
      </c>
      <c r="E940" s="124">
        <v>0</v>
      </c>
      <c r="F940" s="168">
        <f t="shared" si="34"/>
        <v>1417</v>
      </c>
      <c r="G940" s="165">
        <f t="shared" si="33"/>
        <v>0</v>
      </c>
    </row>
    <row r="941" spans="1:7" x14ac:dyDescent="0.2">
      <c r="A941" s="35"/>
      <c r="B941" s="20">
        <v>5526</v>
      </c>
      <c r="C941" s="54" t="s">
        <v>8</v>
      </c>
      <c r="D941" s="101">
        <v>3000</v>
      </c>
      <c r="E941" s="124">
        <v>694.59</v>
      </c>
      <c r="F941" s="168">
        <f t="shared" si="34"/>
        <v>2305.41</v>
      </c>
      <c r="G941" s="165">
        <f t="shared" si="33"/>
        <v>0.23153000000000001</v>
      </c>
    </row>
    <row r="942" spans="1:7" s="6" customFormat="1" x14ac:dyDescent="0.2">
      <c r="A942" s="33" t="s">
        <v>87</v>
      </c>
      <c r="B942" s="7" t="s">
        <v>452</v>
      </c>
      <c r="C942" s="72"/>
      <c r="D942" s="100">
        <f>SUM(D943+D950+D957+D960)</f>
        <v>78349</v>
      </c>
      <c r="E942" s="142">
        <f>SUM(E943+E950+E957+E960)</f>
        <v>8317.41</v>
      </c>
      <c r="F942" s="163">
        <f t="shared" si="34"/>
        <v>70031.59</v>
      </c>
      <c r="G942" s="179">
        <f t="shared" si="33"/>
        <v>0.10615847043357286</v>
      </c>
    </row>
    <row r="943" spans="1:7" s="6" customFormat="1" x14ac:dyDescent="0.2">
      <c r="A943" s="33" t="s">
        <v>87</v>
      </c>
      <c r="B943" s="7" t="s">
        <v>186</v>
      </c>
      <c r="C943" s="72"/>
      <c r="D943" s="88">
        <f>SUM(D944+D947)</f>
        <v>52347</v>
      </c>
      <c r="E943" s="139">
        <f>SUM(E944+E947)</f>
        <v>6369.59</v>
      </c>
      <c r="F943" s="163">
        <f t="shared" si="34"/>
        <v>45977.41</v>
      </c>
      <c r="G943" s="179">
        <f t="shared" si="33"/>
        <v>0.12168013448717215</v>
      </c>
    </row>
    <row r="944" spans="1:7" s="6" customFormat="1" ht="25.5" x14ac:dyDescent="0.2">
      <c r="A944" s="33"/>
      <c r="B944" s="21">
        <v>413</v>
      </c>
      <c r="C944" s="69" t="s">
        <v>151</v>
      </c>
      <c r="D944" s="98">
        <f>SUM(D945:D946)</f>
        <v>41300</v>
      </c>
      <c r="E944" s="143">
        <f>SUM(E945:E946)</f>
        <v>5693.93</v>
      </c>
      <c r="F944" s="163">
        <f t="shared" si="34"/>
        <v>35606.07</v>
      </c>
      <c r="G944" s="179">
        <f t="shared" si="33"/>
        <v>0.1378675544794189</v>
      </c>
    </row>
    <row r="945" spans="1:7" x14ac:dyDescent="0.2">
      <c r="A945" s="35"/>
      <c r="B945" s="19">
        <v>4130</v>
      </c>
      <c r="C945" s="67" t="s">
        <v>34</v>
      </c>
      <c r="D945" s="99">
        <v>24500</v>
      </c>
      <c r="E945" s="124">
        <v>2340.5500000000002</v>
      </c>
      <c r="F945" s="168">
        <f t="shared" si="34"/>
        <v>22159.45</v>
      </c>
      <c r="G945" s="165">
        <f t="shared" si="33"/>
        <v>9.5532653061224493E-2</v>
      </c>
    </row>
    <row r="946" spans="1:7" x14ac:dyDescent="0.2">
      <c r="A946" s="35"/>
      <c r="B946" s="19">
        <v>4134</v>
      </c>
      <c r="C946" s="67" t="s">
        <v>259</v>
      </c>
      <c r="D946" s="99">
        <v>16800</v>
      </c>
      <c r="E946" s="124">
        <v>3353.38</v>
      </c>
      <c r="F946" s="168">
        <f t="shared" si="34"/>
        <v>13446.619999999999</v>
      </c>
      <c r="G946" s="165">
        <f t="shared" si="33"/>
        <v>0.19960595238095238</v>
      </c>
    </row>
    <row r="947" spans="1:7" s="6" customFormat="1" x14ac:dyDescent="0.2">
      <c r="A947" s="33"/>
      <c r="B947" s="22">
        <v>55</v>
      </c>
      <c r="C947" s="51" t="s">
        <v>24</v>
      </c>
      <c r="D947" s="100">
        <f>SUM(D948:D949)</f>
        <v>11047</v>
      </c>
      <c r="E947" s="142">
        <f>SUM(E948:E949)</f>
        <v>675.66</v>
      </c>
      <c r="F947" s="163">
        <f t="shared" si="34"/>
        <v>10371.34</v>
      </c>
      <c r="G947" s="179">
        <f t="shared" si="33"/>
        <v>6.1162306508554358E-2</v>
      </c>
    </row>
    <row r="948" spans="1:7" s="6" customFormat="1" x14ac:dyDescent="0.2">
      <c r="A948" s="33"/>
      <c r="B948" s="20">
        <v>5513</v>
      </c>
      <c r="C948" s="54" t="s">
        <v>28</v>
      </c>
      <c r="D948" s="101">
        <v>400</v>
      </c>
      <c r="E948" s="124">
        <v>0</v>
      </c>
      <c r="F948" s="168">
        <f t="shared" si="34"/>
        <v>400</v>
      </c>
      <c r="G948" s="165">
        <f t="shared" si="33"/>
        <v>0</v>
      </c>
    </row>
    <row r="949" spans="1:7" s="6" customFormat="1" x14ac:dyDescent="0.2">
      <c r="A949" s="33"/>
      <c r="B949" s="20">
        <v>5526</v>
      </c>
      <c r="C949" s="54" t="s">
        <v>8</v>
      </c>
      <c r="D949" s="101">
        <v>10647</v>
      </c>
      <c r="E949" s="124">
        <v>675.66</v>
      </c>
      <c r="F949" s="168">
        <f t="shared" si="34"/>
        <v>9971.34</v>
      </c>
      <c r="G949" s="165">
        <f t="shared" si="33"/>
        <v>6.3460129613975763E-2</v>
      </c>
    </row>
    <row r="950" spans="1:7" s="6" customFormat="1" x14ac:dyDescent="0.2">
      <c r="A950" s="33" t="s">
        <v>87</v>
      </c>
      <c r="B950" s="7" t="s">
        <v>303</v>
      </c>
      <c r="C950" s="72"/>
      <c r="D950" s="100">
        <f>SUM(D951+D953)</f>
        <v>11590</v>
      </c>
      <c r="E950" s="142">
        <f>SUM(E951+E953)</f>
        <v>757.61</v>
      </c>
      <c r="F950" s="163">
        <f t="shared" si="34"/>
        <v>10832.39</v>
      </c>
      <c r="G950" s="179">
        <f t="shared" si="33"/>
        <v>6.5367558239861956E-2</v>
      </c>
    </row>
    <row r="951" spans="1:7" s="6" customFormat="1" ht="25.5" x14ac:dyDescent="0.2">
      <c r="A951" s="33"/>
      <c r="B951" s="21">
        <v>413</v>
      </c>
      <c r="C951" s="69" t="s">
        <v>151</v>
      </c>
      <c r="D951" s="100">
        <f>SUM(D952)</f>
        <v>10674</v>
      </c>
      <c r="E951" s="142">
        <f>SUM(E952)</f>
        <v>757.61</v>
      </c>
      <c r="F951" s="163">
        <f t="shared" si="34"/>
        <v>9916.39</v>
      </c>
      <c r="G951" s="179">
        <f t="shared" si="33"/>
        <v>7.0977140715757919E-2</v>
      </c>
    </row>
    <row r="952" spans="1:7" s="6" customFormat="1" x14ac:dyDescent="0.2">
      <c r="A952" s="33"/>
      <c r="B952" s="19">
        <v>4130</v>
      </c>
      <c r="C952" s="67" t="s">
        <v>34</v>
      </c>
      <c r="D952" s="101">
        <v>10674</v>
      </c>
      <c r="E952" s="124">
        <v>757.61</v>
      </c>
      <c r="F952" s="168">
        <f t="shared" si="34"/>
        <v>9916.39</v>
      </c>
      <c r="G952" s="165">
        <f t="shared" si="33"/>
        <v>7.0977140715757919E-2</v>
      </c>
    </row>
    <row r="953" spans="1:7" s="6" customFormat="1" x14ac:dyDescent="0.2">
      <c r="A953" s="33"/>
      <c r="B953" s="7">
        <v>50</v>
      </c>
      <c r="C953" s="50" t="s">
        <v>23</v>
      </c>
      <c r="D953" s="88">
        <f>SUM(D954+D956)</f>
        <v>916</v>
      </c>
      <c r="E953" s="139">
        <f>SUM(E954+E956)</f>
        <v>0</v>
      </c>
      <c r="F953" s="163">
        <f t="shared" si="34"/>
        <v>916</v>
      </c>
      <c r="G953" s="179">
        <f t="shared" si="33"/>
        <v>0</v>
      </c>
    </row>
    <row r="954" spans="1:7" s="6" customFormat="1" x14ac:dyDescent="0.2">
      <c r="A954" s="33"/>
      <c r="B954" s="5">
        <v>500</v>
      </c>
      <c r="C954" s="49" t="s">
        <v>228</v>
      </c>
      <c r="D954" s="99">
        <f>SUM(D955)</f>
        <v>684</v>
      </c>
      <c r="E954" s="162">
        <f>SUM(E955)</f>
        <v>0</v>
      </c>
      <c r="F954" s="168">
        <f t="shared" si="34"/>
        <v>684</v>
      </c>
      <c r="G954" s="165">
        <f t="shared" si="33"/>
        <v>0</v>
      </c>
    </row>
    <row r="955" spans="1:7" s="6" customFormat="1" x14ac:dyDescent="0.2">
      <c r="A955" s="33"/>
      <c r="B955" s="5">
        <v>5002</v>
      </c>
      <c r="C955" s="49" t="s">
        <v>236</v>
      </c>
      <c r="D955" s="99">
        <v>684</v>
      </c>
      <c r="E955" s="124">
        <v>0</v>
      </c>
      <c r="F955" s="168">
        <f t="shared" si="34"/>
        <v>684</v>
      </c>
      <c r="G955" s="165">
        <f t="shared" si="33"/>
        <v>0</v>
      </c>
    </row>
    <row r="956" spans="1:7" s="6" customFormat="1" x14ac:dyDescent="0.2">
      <c r="A956" s="33"/>
      <c r="B956" s="5">
        <v>506</v>
      </c>
      <c r="C956" s="49" t="s">
        <v>229</v>
      </c>
      <c r="D956" s="99">
        <v>232</v>
      </c>
      <c r="E956" s="124">
        <v>0</v>
      </c>
      <c r="F956" s="168">
        <f t="shared" si="34"/>
        <v>232</v>
      </c>
      <c r="G956" s="165">
        <f t="shared" si="33"/>
        <v>0</v>
      </c>
    </row>
    <row r="957" spans="1:7" s="6" customFormat="1" x14ac:dyDescent="0.2">
      <c r="A957" s="33" t="s">
        <v>87</v>
      </c>
      <c r="B957" s="7" t="s">
        <v>305</v>
      </c>
      <c r="C957" s="72"/>
      <c r="D957" s="88">
        <f>SUM(D958)</f>
        <v>14412</v>
      </c>
      <c r="E957" s="139">
        <f>SUM(E958)</f>
        <v>605</v>
      </c>
      <c r="F957" s="163">
        <f t="shared" si="34"/>
        <v>13807</v>
      </c>
      <c r="G957" s="179">
        <f t="shared" si="33"/>
        <v>4.1978906466833193E-2</v>
      </c>
    </row>
    <row r="958" spans="1:7" s="6" customFormat="1" ht="25.5" x14ac:dyDescent="0.2">
      <c r="A958" s="33"/>
      <c r="B958" s="21">
        <v>413</v>
      </c>
      <c r="C958" s="69" t="s">
        <v>151</v>
      </c>
      <c r="D958" s="98">
        <f>SUM(D959)</f>
        <v>14412</v>
      </c>
      <c r="E958" s="143">
        <f>SUM(E959)</f>
        <v>605</v>
      </c>
      <c r="F958" s="163">
        <f t="shared" si="34"/>
        <v>13807</v>
      </c>
      <c r="G958" s="179">
        <f t="shared" si="33"/>
        <v>4.1978906466833193E-2</v>
      </c>
    </row>
    <row r="959" spans="1:7" s="6" customFormat="1" x14ac:dyDescent="0.2">
      <c r="A959" s="33"/>
      <c r="B959" s="5">
        <v>4130</v>
      </c>
      <c r="C959" s="49" t="s">
        <v>34</v>
      </c>
      <c r="D959" s="99">
        <v>14412</v>
      </c>
      <c r="E959" s="124">
        <v>605</v>
      </c>
      <c r="F959" s="168">
        <f t="shared" si="34"/>
        <v>13807</v>
      </c>
      <c r="G959" s="165">
        <f t="shared" si="33"/>
        <v>4.1978906466833193E-2</v>
      </c>
    </row>
    <row r="960" spans="1:7" s="6" customFormat="1" x14ac:dyDescent="0.2">
      <c r="A960" s="33" t="s">
        <v>87</v>
      </c>
      <c r="B960" s="7" t="s">
        <v>422</v>
      </c>
      <c r="C960" s="72"/>
      <c r="D960" s="91">
        <f>SUM(D961+D965)</f>
        <v>0</v>
      </c>
      <c r="E960" s="126">
        <f>SUM(E961+E965)</f>
        <v>585.21</v>
      </c>
      <c r="F960" s="163">
        <f t="shared" si="34"/>
        <v>-585.21</v>
      </c>
      <c r="G960" s="165"/>
    </row>
    <row r="961" spans="1:7" s="6" customFormat="1" x14ac:dyDescent="0.2">
      <c r="A961" s="33"/>
      <c r="B961" s="7">
        <v>50</v>
      </c>
      <c r="C961" s="50" t="s">
        <v>23</v>
      </c>
      <c r="D961" s="91">
        <f>SUM(D962+D964)</f>
        <v>0</v>
      </c>
      <c r="E961" s="126">
        <f>SUM(E962+E964)</f>
        <v>532.41000000000008</v>
      </c>
      <c r="F961" s="163">
        <f t="shared" si="34"/>
        <v>-532.41000000000008</v>
      </c>
      <c r="G961" s="165"/>
    </row>
    <row r="962" spans="1:7" s="6" customFormat="1" x14ac:dyDescent="0.2">
      <c r="A962" s="33"/>
      <c r="B962" s="5">
        <v>500</v>
      </c>
      <c r="C962" s="49" t="s">
        <v>228</v>
      </c>
      <c r="D962" s="92">
        <f>SUM(D963)</f>
        <v>0</v>
      </c>
      <c r="E962" s="124">
        <f>SUM(E963)</f>
        <v>390.41</v>
      </c>
      <c r="F962" s="168">
        <f t="shared" si="34"/>
        <v>-390.41</v>
      </c>
      <c r="G962" s="165"/>
    </row>
    <row r="963" spans="1:7" s="6" customFormat="1" x14ac:dyDescent="0.2">
      <c r="A963" s="33"/>
      <c r="B963" s="5">
        <v>5005</v>
      </c>
      <c r="C963" s="49" t="s">
        <v>282</v>
      </c>
      <c r="D963" s="99">
        <v>0</v>
      </c>
      <c r="E963" s="124">
        <v>390.41</v>
      </c>
      <c r="F963" s="168">
        <f t="shared" si="34"/>
        <v>-390.41</v>
      </c>
      <c r="G963" s="165"/>
    </row>
    <row r="964" spans="1:7" s="6" customFormat="1" x14ac:dyDescent="0.2">
      <c r="A964" s="33"/>
      <c r="B964" s="5">
        <v>506</v>
      </c>
      <c r="C964" s="49" t="s">
        <v>229</v>
      </c>
      <c r="D964" s="99">
        <v>0</v>
      </c>
      <c r="E964" s="124">
        <v>142</v>
      </c>
      <c r="F964" s="168">
        <f t="shared" si="34"/>
        <v>-142</v>
      </c>
      <c r="G964" s="165"/>
    </row>
    <row r="965" spans="1:7" s="6" customFormat="1" x14ac:dyDescent="0.2">
      <c r="A965" s="33"/>
      <c r="B965" s="22">
        <v>55</v>
      </c>
      <c r="C965" s="51" t="s">
        <v>24</v>
      </c>
      <c r="D965" s="91">
        <f>SUM(D966)</f>
        <v>0</v>
      </c>
      <c r="E965" s="126">
        <f>SUM(E966)</f>
        <v>52.8</v>
      </c>
      <c r="F965" s="163">
        <f t="shared" si="34"/>
        <v>-52.8</v>
      </c>
      <c r="G965" s="165"/>
    </row>
    <row r="966" spans="1:7" s="6" customFormat="1" x14ac:dyDescent="0.2">
      <c r="A966" s="33"/>
      <c r="B966" s="5">
        <v>5513</v>
      </c>
      <c r="C966" s="49" t="s">
        <v>28</v>
      </c>
      <c r="D966" s="99">
        <v>0</v>
      </c>
      <c r="E966" s="124">
        <v>52.8</v>
      </c>
      <c r="F966" s="168">
        <f t="shared" si="34"/>
        <v>-52.8</v>
      </c>
      <c r="G966" s="165"/>
    </row>
    <row r="967" spans="1:7" s="6" customFormat="1" x14ac:dyDescent="0.2">
      <c r="A967" s="33" t="s">
        <v>88</v>
      </c>
      <c r="B967" s="7" t="s">
        <v>187</v>
      </c>
      <c r="C967" s="72"/>
      <c r="D967" s="88">
        <f>SUM(D968+D970)</f>
        <v>1566</v>
      </c>
      <c r="E967" s="139">
        <f>SUM(E968+E970)</f>
        <v>122.18</v>
      </c>
      <c r="F967" s="163">
        <f t="shared" si="34"/>
        <v>1443.82</v>
      </c>
      <c r="G967" s="179">
        <f t="shared" si="33"/>
        <v>7.8020434227330779E-2</v>
      </c>
    </row>
    <row r="968" spans="1:7" s="6" customFormat="1" ht="25.5" x14ac:dyDescent="0.2">
      <c r="A968" s="33"/>
      <c r="B968" s="21">
        <v>413</v>
      </c>
      <c r="C968" s="69" t="s">
        <v>151</v>
      </c>
      <c r="D968" s="98">
        <f>SUM(D969)</f>
        <v>1198</v>
      </c>
      <c r="E968" s="143">
        <f>SUM(E969)</f>
        <v>122.18</v>
      </c>
      <c r="F968" s="163">
        <f t="shared" si="34"/>
        <v>1075.82</v>
      </c>
      <c r="G968" s="179">
        <f t="shared" si="33"/>
        <v>0.10198664440734558</v>
      </c>
    </row>
    <row r="969" spans="1:7" x14ac:dyDescent="0.2">
      <c r="A969" s="35"/>
      <c r="B969" s="19">
        <v>4132</v>
      </c>
      <c r="C969" s="67" t="s">
        <v>35</v>
      </c>
      <c r="D969" s="99">
        <v>1198</v>
      </c>
      <c r="E969" s="124">
        <v>122.18</v>
      </c>
      <c r="F969" s="168">
        <f t="shared" si="34"/>
        <v>1075.82</v>
      </c>
      <c r="G969" s="165">
        <f t="shared" si="33"/>
        <v>0.10198664440734558</v>
      </c>
    </row>
    <row r="970" spans="1:7" x14ac:dyDescent="0.2">
      <c r="A970" s="35"/>
      <c r="B970" s="22">
        <v>55</v>
      </c>
      <c r="C970" s="51" t="s">
        <v>24</v>
      </c>
      <c r="D970" s="98">
        <f>SUM(D971)</f>
        <v>368</v>
      </c>
      <c r="E970" s="143">
        <f>SUM(E971)</f>
        <v>0</v>
      </c>
      <c r="F970" s="163">
        <f t="shared" si="34"/>
        <v>368</v>
      </c>
      <c r="G970" s="179">
        <f t="shared" si="33"/>
        <v>0</v>
      </c>
    </row>
    <row r="971" spans="1:7" x14ac:dyDescent="0.2">
      <c r="A971" s="35"/>
      <c r="B971" s="20">
        <v>5526</v>
      </c>
      <c r="C971" s="54" t="s">
        <v>8</v>
      </c>
      <c r="D971" s="99">
        <v>368</v>
      </c>
      <c r="E971" s="124">
        <v>0</v>
      </c>
      <c r="F971" s="168">
        <f t="shared" si="34"/>
        <v>368</v>
      </c>
      <c r="G971" s="165">
        <f t="shared" si="33"/>
        <v>0</v>
      </c>
    </row>
    <row r="972" spans="1:7" s="6" customFormat="1" x14ac:dyDescent="0.2">
      <c r="A972" s="33" t="s">
        <v>89</v>
      </c>
      <c r="B972" s="7" t="s">
        <v>188</v>
      </c>
      <c r="C972" s="72"/>
      <c r="D972" s="88">
        <f>SUM(D973)</f>
        <v>7154</v>
      </c>
      <c r="E972" s="139">
        <f>SUM(E973)</f>
        <v>1134.6199999999999</v>
      </c>
      <c r="F972" s="163">
        <f t="shared" si="34"/>
        <v>6019.38</v>
      </c>
      <c r="G972" s="179">
        <f t="shared" si="33"/>
        <v>0.15859938495946321</v>
      </c>
    </row>
    <row r="973" spans="1:7" s="6" customFormat="1" x14ac:dyDescent="0.2">
      <c r="A973" s="33"/>
      <c r="B973" s="22">
        <v>55</v>
      </c>
      <c r="C973" s="51" t="s">
        <v>24</v>
      </c>
      <c r="D973" s="100">
        <f>SUM(D974:D975)</f>
        <v>7154</v>
      </c>
      <c r="E973" s="142">
        <f>SUM(E974:E975)</f>
        <v>1134.6199999999999</v>
      </c>
      <c r="F973" s="163">
        <f t="shared" si="34"/>
        <v>6019.38</v>
      </c>
      <c r="G973" s="179">
        <f t="shared" si="33"/>
        <v>0.15859938495946321</v>
      </c>
    </row>
    <row r="974" spans="1:7" s="6" customFormat="1" x14ac:dyDescent="0.2">
      <c r="A974" s="33"/>
      <c r="B974" s="5">
        <v>5511</v>
      </c>
      <c r="C974" s="49" t="s">
        <v>230</v>
      </c>
      <c r="D974" s="101">
        <v>6654</v>
      </c>
      <c r="E974" s="124">
        <v>1134.6199999999999</v>
      </c>
      <c r="F974" s="168">
        <f t="shared" si="34"/>
        <v>5519.38</v>
      </c>
      <c r="G974" s="165">
        <f t="shared" si="33"/>
        <v>0.17051698226630596</v>
      </c>
    </row>
    <row r="975" spans="1:7" s="6" customFormat="1" x14ac:dyDescent="0.2">
      <c r="A975" s="33"/>
      <c r="B975" s="5">
        <v>5515</v>
      </c>
      <c r="C975" s="49" t="s">
        <v>29</v>
      </c>
      <c r="D975" s="101">
        <v>500</v>
      </c>
      <c r="E975" s="124">
        <v>0</v>
      </c>
      <c r="F975" s="168">
        <f t="shared" si="34"/>
        <v>500</v>
      </c>
      <c r="G975" s="165">
        <f t="shared" si="33"/>
        <v>0</v>
      </c>
    </row>
    <row r="976" spans="1:7" s="6" customFormat="1" x14ac:dyDescent="0.2">
      <c r="A976" s="33" t="s">
        <v>119</v>
      </c>
      <c r="B976" s="11" t="s">
        <v>189</v>
      </c>
      <c r="C976" s="72"/>
      <c r="D976" s="95">
        <f>SUM(D977+D979)</f>
        <v>152216</v>
      </c>
      <c r="E976" s="144">
        <f>SUM(E977+E979)</f>
        <v>29765.06</v>
      </c>
      <c r="F976" s="163">
        <f t="shared" si="34"/>
        <v>122450.94</v>
      </c>
      <c r="G976" s="179">
        <f t="shared" si="33"/>
        <v>0.19554488358648237</v>
      </c>
    </row>
    <row r="977" spans="1:7" s="6" customFormat="1" ht="25.5" x14ac:dyDescent="0.2">
      <c r="A977" s="33"/>
      <c r="B977" s="21">
        <v>413</v>
      </c>
      <c r="C977" s="69" t="s">
        <v>151</v>
      </c>
      <c r="D977" s="98">
        <f>SUM(D978)</f>
        <v>145875</v>
      </c>
      <c r="E977" s="143">
        <f>SUM(E978)</f>
        <v>29765.06</v>
      </c>
      <c r="F977" s="163">
        <f t="shared" si="34"/>
        <v>116109.94</v>
      </c>
      <c r="G977" s="179">
        <f t="shared" si="33"/>
        <v>0.204044970008569</v>
      </c>
    </row>
    <row r="978" spans="1:7" x14ac:dyDescent="0.2">
      <c r="A978" s="35"/>
      <c r="B978" s="19">
        <v>4131</v>
      </c>
      <c r="C978" s="67" t="s">
        <v>260</v>
      </c>
      <c r="D978" s="99">
        <v>145875</v>
      </c>
      <c r="E978" s="124">
        <v>29765.06</v>
      </c>
      <c r="F978" s="168">
        <f t="shared" si="34"/>
        <v>116109.94</v>
      </c>
      <c r="G978" s="165">
        <f t="shared" si="33"/>
        <v>0.204044970008569</v>
      </c>
    </row>
    <row r="979" spans="1:7" s="6" customFormat="1" x14ac:dyDescent="0.2">
      <c r="A979" s="33"/>
      <c r="B979" s="7">
        <v>50</v>
      </c>
      <c r="C979" s="50" t="s">
        <v>23</v>
      </c>
      <c r="D979" s="88">
        <f>SUM(D980+D982)</f>
        <v>6341</v>
      </c>
      <c r="E979" s="139">
        <f>SUM(E980+E982)</f>
        <v>0</v>
      </c>
      <c r="F979" s="163">
        <f t="shared" si="34"/>
        <v>6341</v>
      </c>
      <c r="G979" s="179">
        <f t="shared" si="33"/>
        <v>0</v>
      </c>
    </row>
    <row r="980" spans="1:7" s="6" customFormat="1" x14ac:dyDescent="0.2">
      <c r="A980" s="33"/>
      <c r="B980" s="5">
        <v>500</v>
      </c>
      <c r="C980" s="49" t="s">
        <v>228</v>
      </c>
      <c r="D980" s="87">
        <f>SUM(D981)</f>
        <v>4732</v>
      </c>
      <c r="E980" s="149">
        <f>SUM(E981)</f>
        <v>0</v>
      </c>
      <c r="F980" s="168">
        <f t="shared" si="34"/>
        <v>4732</v>
      </c>
      <c r="G980" s="165">
        <f t="shared" si="33"/>
        <v>0</v>
      </c>
    </row>
    <row r="981" spans="1:7" s="6" customFormat="1" x14ac:dyDescent="0.2">
      <c r="A981" s="33"/>
      <c r="B981" s="5">
        <v>5002</v>
      </c>
      <c r="C981" s="49" t="s">
        <v>236</v>
      </c>
      <c r="D981" s="87">
        <v>4732</v>
      </c>
      <c r="E981" s="124">
        <v>0</v>
      </c>
      <c r="F981" s="168">
        <f t="shared" si="34"/>
        <v>4732</v>
      </c>
      <c r="G981" s="165">
        <f t="shared" si="33"/>
        <v>0</v>
      </c>
    </row>
    <row r="982" spans="1:7" s="6" customFormat="1" x14ac:dyDescent="0.2">
      <c r="A982" s="33"/>
      <c r="B982" s="5">
        <v>506</v>
      </c>
      <c r="C982" s="49" t="s">
        <v>229</v>
      </c>
      <c r="D982" s="87">
        <v>1609</v>
      </c>
      <c r="E982" s="124">
        <v>0</v>
      </c>
      <c r="F982" s="168">
        <f t="shared" si="34"/>
        <v>1609</v>
      </c>
      <c r="G982" s="165">
        <f t="shared" si="33"/>
        <v>0</v>
      </c>
    </row>
    <row r="983" spans="1:7" s="6" customFormat="1" x14ac:dyDescent="0.2">
      <c r="A983" s="33" t="s">
        <v>306</v>
      </c>
      <c r="B983" s="7" t="s">
        <v>307</v>
      </c>
      <c r="C983" s="72"/>
      <c r="D983" s="88">
        <f>SUM(D984)</f>
        <v>2880</v>
      </c>
      <c r="E983" s="139">
        <f>SUM(E984)</f>
        <v>45</v>
      </c>
      <c r="F983" s="163">
        <f t="shared" si="34"/>
        <v>2835</v>
      </c>
      <c r="G983" s="179">
        <f t="shared" si="33"/>
        <v>1.5625E-2</v>
      </c>
    </row>
    <row r="984" spans="1:7" s="6" customFormat="1" x14ac:dyDescent="0.2">
      <c r="A984" s="33"/>
      <c r="B984" s="22">
        <v>55</v>
      </c>
      <c r="C984" s="51" t="s">
        <v>24</v>
      </c>
      <c r="D984" s="100">
        <f>SUM(D985:D986)</f>
        <v>2880</v>
      </c>
      <c r="E984" s="142">
        <f>SUM(E985:E986)</f>
        <v>45</v>
      </c>
      <c r="F984" s="163">
        <f t="shared" si="34"/>
        <v>2835</v>
      </c>
      <c r="G984" s="179">
        <f t="shared" si="33"/>
        <v>1.5625E-2</v>
      </c>
    </row>
    <row r="985" spans="1:7" x14ac:dyDescent="0.2">
      <c r="A985" s="35"/>
      <c r="B985" s="20">
        <v>5513</v>
      </c>
      <c r="C985" s="54" t="s">
        <v>28</v>
      </c>
      <c r="D985" s="101">
        <v>0</v>
      </c>
      <c r="E985" s="124">
        <v>45</v>
      </c>
      <c r="F985" s="168">
        <f t="shared" si="34"/>
        <v>-45</v>
      </c>
      <c r="G985" s="165"/>
    </row>
    <row r="986" spans="1:7" s="6" customFormat="1" ht="13.5" thickBot="1" x14ac:dyDescent="0.25">
      <c r="A986" s="46"/>
      <c r="B986" s="25">
        <v>5526</v>
      </c>
      <c r="C986" s="57" t="s">
        <v>8</v>
      </c>
      <c r="D986" s="105">
        <v>2880</v>
      </c>
      <c r="E986" s="129">
        <v>0</v>
      </c>
      <c r="F986" s="169">
        <f t="shared" si="34"/>
        <v>2880</v>
      </c>
      <c r="G986" s="166">
        <f>SUM(E986/D986)</f>
        <v>0</v>
      </c>
    </row>
    <row r="987" spans="1:7" x14ac:dyDescent="0.2">
      <c r="A987" s="12"/>
      <c r="B987" s="12"/>
      <c r="C987" s="12"/>
    </row>
  </sheetData>
  <sheetProtection password="DCEB" sheet="1" objects="1" scenarios="1"/>
  <autoFilter ref="A173:E986"/>
  <mergeCells count="1">
    <mergeCell ref="B174:C174"/>
  </mergeCells>
  <conditionalFormatting sqref="D129">
    <cfRule type="cellIs" dxfId="21" priority="2" stopIfTrue="1" operator="lessThan">
      <formula>0</formula>
    </cfRule>
  </conditionalFormatting>
  <conditionalFormatting sqref="E129">
    <cfRule type="cellIs" dxfId="2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0"/>
  <sheetViews>
    <sheetView zoomScaleNormal="100" workbookViewId="0">
      <selection activeCell="M5" sqref="M5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466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D4+D7+D90+D118</f>
        <v>6145000</v>
      </c>
      <c r="E3" s="122">
        <f>E4+E7+E90+E118</f>
        <v>1717812.66</v>
      </c>
      <c r="F3" s="137">
        <f>SUM(D3-E3)</f>
        <v>4427187.34</v>
      </c>
      <c r="G3" s="176">
        <f>SUM(E3/D3)</f>
        <v>0.27954640520748575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3763313</v>
      </c>
      <c r="E4" s="123">
        <f>SUM(E5:E6)</f>
        <v>829958</v>
      </c>
      <c r="F4" s="177">
        <f>SUM(D4-E4)</f>
        <v>2933355</v>
      </c>
      <c r="G4" s="175">
        <f t="shared" ref="G4:G68" si="0">SUM(E4/D4)</f>
        <v>0.22053918980430276</v>
      </c>
    </row>
    <row r="5" spans="1:7" x14ac:dyDescent="0.2">
      <c r="A5" s="37">
        <v>3000</v>
      </c>
      <c r="B5" s="5"/>
      <c r="C5" s="49" t="s">
        <v>16</v>
      </c>
      <c r="D5" s="77">
        <v>3386313</v>
      </c>
      <c r="E5" s="124">
        <v>828369</v>
      </c>
      <c r="F5" s="168">
        <f>SUM(D5-E5)</f>
        <v>2557944</v>
      </c>
      <c r="G5" s="165">
        <f t="shared" si="0"/>
        <v>0.24462269140507684</v>
      </c>
    </row>
    <row r="6" spans="1:7" ht="13.5" thickBot="1" x14ac:dyDescent="0.25">
      <c r="A6" s="37">
        <v>3030</v>
      </c>
      <c r="B6" s="5"/>
      <c r="C6" s="49" t="s">
        <v>17</v>
      </c>
      <c r="D6" s="77">
        <v>377000</v>
      </c>
      <c r="E6" s="124">
        <v>1589</v>
      </c>
      <c r="F6" s="168">
        <f>SUM(D6-E6)</f>
        <v>375411</v>
      </c>
      <c r="G6" s="165">
        <f t="shared" si="0"/>
        <v>4.2148541114058356E-3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SUM(D8+D11+D76)</f>
        <v>389322</v>
      </c>
      <c r="E7" s="123">
        <f>SUM(E8+E11+E76)</f>
        <v>123153.07999999999</v>
      </c>
      <c r="F7" s="177">
        <f>SUM(D7-E7)</f>
        <v>266168.92000000004</v>
      </c>
      <c r="G7" s="175">
        <f t="shared" si="0"/>
        <v>0.31632705061619942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2445.1799999999998</v>
      </c>
      <c r="F8" s="163">
        <f t="shared" ref="F8:F73" si="1">SUM(D8-E8)</f>
        <v>9054.82</v>
      </c>
      <c r="G8" s="179">
        <f t="shared" si="0"/>
        <v>0.21262434782608694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76.680000000000007</v>
      </c>
      <c r="F9" s="168">
        <f t="shared" si="1"/>
        <v>423.32</v>
      </c>
      <c r="G9" s="165">
        <f>SUM(E9/D9)</f>
        <v>0.15336000000000002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2368.5</v>
      </c>
      <c r="F10" s="168">
        <f t="shared" si="1"/>
        <v>8631.5</v>
      </c>
      <c r="G10" s="165">
        <f t="shared" si="0"/>
        <v>0.21531818181818183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SUM(D12+D52+D63+D67+D70+D72+D74)</f>
        <v>357457</v>
      </c>
      <c r="E11" s="125">
        <f>SUM(E12+E52+E63+E67+E70+E72+E74)</f>
        <v>115072.42</v>
      </c>
      <c r="F11" s="163">
        <f t="shared" si="1"/>
        <v>242384.58000000002</v>
      </c>
      <c r="G11" s="179">
        <f t="shared" si="0"/>
        <v>0.32191961550620074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SUM(D13+D17+D21+D26+D31+D38+D41+D46+D51)</f>
        <v>186491</v>
      </c>
      <c r="E12" s="125">
        <f>SUM(E13+E17+E21+E26+E31+E38+E41+E46+E51)</f>
        <v>52984.7</v>
      </c>
      <c r="F12" s="163">
        <f t="shared" si="1"/>
        <v>133506.29999999999</v>
      </c>
      <c r="G12" s="179">
        <f t="shared" si="0"/>
        <v>0.28411397869066068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SUM(D14:D16)</f>
        <v>40000</v>
      </c>
      <c r="E13" s="125">
        <f>SUM(E14:E16)</f>
        <v>11790.439999999999</v>
      </c>
      <c r="F13" s="163">
        <f t="shared" si="1"/>
        <v>28209.56</v>
      </c>
      <c r="G13" s="179">
        <f t="shared" si="0"/>
        <v>0.29476099999999994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3330</v>
      </c>
      <c r="F14" s="168">
        <f t="shared" si="1"/>
        <v>7020</v>
      </c>
      <c r="G14" s="165">
        <f t="shared" si="0"/>
        <v>0.32173913043478258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3320</v>
      </c>
      <c r="F15" s="168">
        <f t="shared" si="1"/>
        <v>7030</v>
      </c>
      <c r="G15" s="165">
        <f t="shared" si="0"/>
        <v>0.32077294685990337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5140.4399999999996</v>
      </c>
      <c r="F16" s="168">
        <f t="shared" si="1"/>
        <v>14159.560000000001</v>
      </c>
      <c r="G16" s="165">
        <f t="shared" si="0"/>
        <v>0.26634404145077717</v>
      </c>
    </row>
    <row r="17" spans="1:7" ht="13.5" x14ac:dyDescent="0.25">
      <c r="A17" s="38">
        <v>3220</v>
      </c>
      <c r="B17" s="17"/>
      <c r="C17" s="51" t="s">
        <v>214</v>
      </c>
      <c r="D17" s="83">
        <f>SUM(D18:D20)</f>
        <v>28100</v>
      </c>
      <c r="E17" s="125">
        <f>SUM(E18:E20)</f>
        <v>8470.7000000000007</v>
      </c>
      <c r="F17" s="163">
        <f t="shared" si="1"/>
        <v>19629.3</v>
      </c>
      <c r="G17" s="179">
        <f t="shared" si="0"/>
        <v>0.30144839857651246</v>
      </c>
    </row>
    <row r="18" spans="1:7" x14ac:dyDescent="0.2">
      <c r="A18" s="39">
        <v>3220</v>
      </c>
      <c r="B18" s="5"/>
      <c r="C18" s="54" t="s">
        <v>212</v>
      </c>
      <c r="D18" s="84">
        <v>7200</v>
      </c>
      <c r="E18" s="124">
        <v>2540.67</v>
      </c>
      <c r="F18" s="168">
        <f t="shared" si="1"/>
        <v>4659.33</v>
      </c>
      <c r="G18" s="165">
        <f t="shared" si="0"/>
        <v>0.35287083333333336</v>
      </c>
    </row>
    <row r="19" spans="1:7" x14ac:dyDescent="0.2">
      <c r="A19" s="39">
        <v>3220</v>
      </c>
      <c r="B19" s="5"/>
      <c r="C19" s="54" t="s">
        <v>211</v>
      </c>
      <c r="D19" s="84">
        <v>7200</v>
      </c>
      <c r="E19" s="124">
        <v>2523.5500000000002</v>
      </c>
      <c r="F19" s="168">
        <f t="shared" si="1"/>
        <v>4676.45</v>
      </c>
      <c r="G19" s="165">
        <f t="shared" si="0"/>
        <v>0.3504930555555556</v>
      </c>
    </row>
    <row r="20" spans="1:7" x14ac:dyDescent="0.2">
      <c r="A20" s="39">
        <v>3220</v>
      </c>
      <c r="B20" s="5"/>
      <c r="C20" s="54" t="s">
        <v>213</v>
      </c>
      <c r="D20" s="84">
        <v>13700</v>
      </c>
      <c r="E20" s="124">
        <v>3406.48</v>
      </c>
      <c r="F20" s="168">
        <f t="shared" si="1"/>
        <v>10293.52</v>
      </c>
      <c r="G20" s="165">
        <f t="shared" si="0"/>
        <v>0.24864817518248175</v>
      </c>
    </row>
    <row r="21" spans="1:7" ht="13.5" x14ac:dyDescent="0.25">
      <c r="A21" s="38">
        <v>3220</v>
      </c>
      <c r="B21" s="17"/>
      <c r="C21" s="51" t="s">
        <v>116</v>
      </c>
      <c r="D21" s="83">
        <f>SUM(D22:D25)</f>
        <v>11099</v>
      </c>
      <c r="E21" s="125">
        <f>SUM(E22:E25)</f>
        <v>2947.4</v>
      </c>
      <c r="F21" s="163">
        <f t="shared" si="1"/>
        <v>8151.6</v>
      </c>
      <c r="G21" s="179">
        <f t="shared" si="0"/>
        <v>0.26555545544643661</v>
      </c>
    </row>
    <row r="22" spans="1:7" x14ac:dyDescent="0.2">
      <c r="A22" s="39">
        <v>3220</v>
      </c>
      <c r="B22" s="5"/>
      <c r="C22" s="54" t="s">
        <v>212</v>
      </c>
      <c r="D22" s="84">
        <v>2700</v>
      </c>
      <c r="E22" s="124">
        <v>826.45</v>
      </c>
      <c r="F22" s="168">
        <f t="shared" si="1"/>
        <v>1873.55</v>
      </c>
      <c r="G22" s="165">
        <f t="shared" si="0"/>
        <v>0.30609259259259258</v>
      </c>
    </row>
    <row r="23" spans="1:7" x14ac:dyDescent="0.2">
      <c r="A23" s="39">
        <v>3220</v>
      </c>
      <c r="B23" s="5"/>
      <c r="C23" s="54" t="s">
        <v>211</v>
      </c>
      <c r="D23" s="84">
        <v>2700</v>
      </c>
      <c r="E23" s="124">
        <v>816.45</v>
      </c>
      <c r="F23" s="168">
        <f t="shared" si="1"/>
        <v>1883.55</v>
      </c>
      <c r="G23" s="165">
        <f t="shared" si="0"/>
        <v>0.30238888888888893</v>
      </c>
    </row>
    <row r="24" spans="1:7" x14ac:dyDescent="0.2">
      <c r="A24" s="39">
        <v>3220</v>
      </c>
      <c r="B24" s="5"/>
      <c r="C24" s="54" t="s">
        <v>213</v>
      </c>
      <c r="D24" s="84">
        <v>4995</v>
      </c>
      <c r="E24" s="124">
        <v>952.5</v>
      </c>
      <c r="F24" s="168">
        <f t="shared" si="1"/>
        <v>4042.5</v>
      </c>
      <c r="G24" s="165">
        <f t="shared" si="0"/>
        <v>0.1906906906906907</v>
      </c>
    </row>
    <row r="25" spans="1:7" x14ac:dyDescent="0.2">
      <c r="A25" s="39">
        <v>3220</v>
      </c>
      <c r="B25" s="5"/>
      <c r="C25" s="54" t="s">
        <v>319</v>
      </c>
      <c r="D25" s="84">
        <v>704</v>
      </c>
      <c r="E25" s="124">
        <v>352</v>
      </c>
      <c r="F25" s="168">
        <f t="shared" si="1"/>
        <v>352</v>
      </c>
      <c r="G25" s="165">
        <f t="shared" si="0"/>
        <v>0.5</v>
      </c>
    </row>
    <row r="26" spans="1:7" ht="13.5" x14ac:dyDescent="0.25">
      <c r="A26" s="38">
        <v>3220</v>
      </c>
      <c r="B26" s="17"/>
      <c r="C26" s="51" t="s">
        <v>204</v>
      </c>
      <c r="D26" s="83">
        <f>SUM(D27:D30)</f>
        <v>9830</v>
      </c>
      <c r="E26" s="125">
        <f>SUM(E27:E30)</f>
        <v>2621.27</v>
      </c>
      <c r="F26" s="163">
        <f t="shared" si="1"/>
        <v>7208.73</v>
      </c>
      <c r="G26" s="179">
        <f t="shared" si="0"/>
        <v>0.26666022380467957</v>
      </c>
    </row>
    <row r="27" spans="1:7" x14ac:dyDescent="0.2">
      <c r="A27" s="39">
        <v>3220</v>
      </c>
      <c r="B27" s="5"/>
      <c r="C27" s="54" t="s">
        <v>212</v>
      </c>
      <c r="D27" s="84">
        <v>2340</v>
      </c>
      <c r="E27" s="124">
        <v>670</v>
      </c>
      <c r="F27" s="168">
        <f t="shared" si="1"/>
        <v>1670</v>
      </c>
      <c r="G27" s="165">
        <f t="shared" si="0"/>
        <v>0.28632478632478631</v>
      </c>
    </row>
    <row r="28" spans="1:7" x14ac:dyDescent="0.2">
      <c r="A28" s="39">
        <v>3220</v>
      </c>
      <c r="B28" s="5"/>
      <c r="C28" s="54" t="s">
        <v>211</v>
      </c>
      <c r="D28" s="84">
        <v>2340</v>
      </c>
      <c r="E28" s="124">
        <v>670</v>
      </c>
      <c r="F28" s="168">
        <f t="shared" si="1"/>
        <v>1670</v>
      </c>
      <c r="G28" s="165">
        <f t="shared" si="0"/>
        <v>0.28632478632478631</v>
      </c>
    </row>
    <row r="29" spans="1:7" x14ac:dyDescent="0.2">
      <c r="A29" s="39">
        <v>3220</v>
      </c>
      <c r="B29" s="5"/>
      <c r="C29" s="54" t="s">
        <v>213</v>
      </c>
      <c r="D29" s="84">
        <v>5150</v>
      </c>
      <c r="E29" s="124">
        <v>1147.3699999999999</v>
      </c>
      <c r="F29" s="168">
        <f t="shared" si="1"/>
        <v>4002.63</v>
      </c>
      <c r="G29" s="165">
        <f t="shared" si="0"/>
        <v>0.2227902912621359</v>
      </c>
    </row>
    <row r="30" spans="1:7" x14ac:dyDescent="0.2">
      <c r="A30" s="39">
        <v>3220</v>
      </c>
      <c r="B30" s="5"/>
      <c r="C30" s="54" t="s">
        <v>319</v>
      </c>
      <c r="D30" s="84">
        <v>0</v>
      </c>
      <c r="E30" s="124">
        <v>133.9</v>
      </c>
      <c r="F30" s="168">
        <f t="shared" si="1"/>
        <v>-133.9</v>
      </c>
      <c r="G30" s="165"/>
    </row>
    <row r="31" spans="1:7" ht="13.5" x14ac:dyDescent="0.25">
      <c r="A31" s="38">
        <v>3220</v>
      </c>
      <c r="B31" s="17"/>
      <c r="C31" s="51" t="s">
        <v>117</v>
      </c>
      <c r="D31" s="83">
        <f>SUM(D32:D37)</f>
        <v>13207</v>
      </c>
      <c r="E31" s="125">
        <f>SUM(E32:E37)</f>
        <v>4722.01</v>
      </c>
      <c r="F31" s="163">
        <f t="shared" si="1"/>
        <v>8484.99</v>
      </c>
      <c r="G31" s="179">
        <f t="shared" si="0"/>
        <v>0.35753842659195884</v>
      </c>
    </row>
    <row r="32" spans="1:7" x14ac:dyDescent="0.2">
      <c r="A32" s="39">
        <v>3220</v>
      </c>
      <c r="B32" s="5"/>
      <c r="C32" s="54" t="s">
        <v>212</v>
      </c>
      <c r="D32" s="84">
        <v>3240</v>
      </c>
      <c r="E32" s="124">
        <v>1140</v>
      </c>
      <c r="F32" s="168">
        <f t="shared" si="1"/>
        <v>2100</v>
      </c>
      <c r="G32" s="165">
        <f t="shared" si="0"/>
        <v>0.35185185185185186</v>
      </c>
    </row>
    <row r="33" spans="1:7" x14ac:dyDescent="0.2">
      <c r="A33" s="39">
        <v>3220</v>
      </c>
      <c r="B33" s="5"/>
      <c r="C33" s="54" t="s">
        <v>211</v>
      </c>
      <c r="D33" s="84">
        <v>3240</v>
      </c>
      <c r="E33" s="124">
        <v>1140</v>
      </c>
      <c r="F33" s="168">
        <f t="shared" si="1"/>
        <v>2100</v>
      </c>
      <c r="G33" s="165">
        <f t="shared" si="0"/>
        <v>0.35185185185185186</v>
      </c>
    </row>
    <row r="34" spans="1:7" x14ac:dyDescent="0.2">
      <c r="A34" s="39">
        <v>3220</v>
      </c>
      <c r="B34" s="5"/>
      <c r="C34" s="54" t="s">
        <v>213</v>
      </c>
      <c r="D34" s="84">
        <v>5970</v>
      </c>
      <c r="E34" s="124">
        <v>2009.72</v>
      </c>
      <c r="F34" s="168">
        <f t="shared" si="1"/>
        <v>3960.2799999999997</v>
      </c>
      <c r="G34" s="165">
        <f t="shared" si="0"/>
        <v>0.33663651591289784</v>
      </c>
    </row>
    <row r="35" spans="1:7" x14ac:dyDescent="0.2">
      <c r="A35" s="39">
        <v>3220</v>
      </c>
      <c r="B35" s="5"/>
      <c r="C35" s="54" t="s">
        <v>44</v>
      </c>
      <c r="D35" s="84">
        <v>237</v>
      </c>
      <c r="E35" s="124">
        <v>291.45</v>
      </c>
      <c r="F35" s="168">
        <f t="shared" si="1"/>
        <v>-54.449999999999989</v>
      </c>
      <c r="G35" s="165">
        <f t="shared" si="0"/>
        <v>1.2297468354430379</v>
      </c>
    </row>
    <row r="36" spans="1:7" x14ac:dyDescent="0.2">
      <c r="A36" s="39">
        <v>3220</v>
      </c>
      <c r="B36" s="5"/>
      <c r="C36" s="54" t="s">
        <v>455</v>
      </c>
      <c r="D36" s="84">
        <v>0</v>
      </c>
      <c r="E36" s="124">
        <v>140.84</v>
      </c>
      <c r="F36" s="168">
        <f t="shared" si="1"/>
        <v>-140.84</v>
      </c>
      <c r="G36" s="165"/>
    </row>
    <row r="37" spans="1:7" x14ac:dyDescent="0.2">
      <c r="A37" s="39">
        <v>3220</v>
      </c>
      <c r="B37" s="5"/>
      <c r="C37" s="54" t="s">
        <v>107</v>
      </c>
      <c r="D37" s="84">
        <v>520</v>
      </c>
      <c r="E37" s="124">
        <v>0</v>
      </c>
      <c r="F37" s="168">
        <f t="shared" si="1"/>
        <v>520</v>
      </c>
      <c r="G37" s="165">
        <f t="shared" si="0"/>
        <v>0</v>
      </c>
    </row>
    <row r="38" spans="1:7" ht="26.25" x14ac:dyDescent="0.25">
      <c r="A38" s="38">
        <v>3220</v>
      </c>
      <c r="B38" s="17"/>
      <c r="C38" s="51" t="s">
        <v>262</v>
      </c>
      <c r="D38" s="83">
        <f>SUM(D39:D40)</f>
        <v>9435</v>
      </c>
      <c r="E38" s="125">
        <f>SUM(E39:E40)</f>
        <v>0</v>
      </c>
      <c r="F38" s="163">
        <f t="shared" si="1"/>
        <v>9435</v>
      </c>
      <c r="G38" s="179">
        <f t="shared" si="0"/>
        <v>0</v>
      </c>
    </row>
    <row r="39" spans="1:7" x14ac:dyDescent="0.2">
      <c r="A39" s="39">
        <v>3220</v>
      </c>
      <c r="B39" s="5"/>
      <c r="C39" s="54" t="s">
        <v>213</v>
      </c>
      <c r="D39" s="84">
        <v>2500</v>
      </c>
      <c r="E39" s="124">
        <v>0</v>
      </c>
      <c r="F39" s="168">
        <f t="shared" si="1"/>
        <v>2500</v>
      </c>
      <c r="G39" s="165">
        <f t="shared" si="0"/>
        <v>0</v>
      </c>
    </row>
    <row r="40" spans="1:7" x14ac:dyDescent="0.2">
      <c r="A40" s="39">
        <v>3220</v>
      </c>
      <c r="B40" s="5"/>
      <c r="C40" s="54" t="s">
        <v>36</v>
      </c>
      <c r="D40" s="84">
        <v>6935</v>
      </c>
      <c r="E40" s="124">
        <v>0</v>
      </c>
      <c r="F40" s="168">
        <f t="shared" si="1"/>
        <v>6935</v>
      </c>
      <c r="G40" s="165">
        <f t="shared" si="0"/>
        <v>0</v>
      </c>
    </row>
    <row r="41" spans="1:7" ht="13.5" x14ac:dyDescent="0.25">
      <c r="A41" s="38">
        <v>3220</v>
      </c>
      <c r="B41" s="17"/>
      <c r="C41" s="51" t="s">
        <v>38</v>
      </c>
      <c r="D41" s="83">
        <f>SUM(D42:D45)</f>
        <v>5520</v>
      </c>
      <c r="E41" s="125">
        <f>SUM(E42:E45)</f>
        <v>1833.28</v>
      </c>
      <c r="F41" s="163">
        <f t="shared" si="1"/>
        <v>3686.7200000000003</v>
      </c>
      <c r="G41" s="179">
        <f t="shared" si="0"/>
        <v>0.33211594202898548</v>
      </c>
    </row>
    <row r="42" spans="1:7" x14ac:dyDescent="0.2">
      <c r="A42" s="39">
        <v>3220</v>
      </c>
      <c r="B42" s="5"/>
      <c r="C42" s="54" t="s">
        <v>212</v>
      </c>
      <c r="D42" s="84">
        <v>1620</v>
      </c>
      <c r="E42" s="124">
        <v>520</v>
      </c>
      <c r="F42" s="168">
        <f t="shared" si="1"/>
        <v>1100</v>
      </c>
      <c r="G42" s="165">
        <f t="shared" si="0"/>
        <v>0.32098765432098764</v>
      </c>
    </row>
    <row r="43" spans="1:7" x14ac:dyDescent="0.2">
      <c r="A43" s="39">
        <v>3220</v>
      </c>
      <c r="B43" s="5"/>
      <c r="C43" s="54" t="s">
        <v>211</v>
      </c>
      <c r="D43" s="84">
        <v>1620</v>
      </c>
      <c r="E43" s="124">
        <v>530</v>
      </c>
      <c r="F43" s="168">
        <f t="shared" si="1"/>
        <v>1090</v>
      </c>
      <c r="G43" s="165">
        <f t="shared" si="0"/>
        <v>0.3271604938271605</v>
      </c>
    </row>
    <row r="44" spans="1:7" x14ac:dyDescent="0.2">
      <c r="A44" s="39">
        <v>3220</v>
      </c>
      <c r="B44" s="5"/>
      <c r="C44" s="54" t="s">
        <v>213</v>
      </c>
      <c r="D44" s="84">
        <v>2280</v>
      </c>
      <c r="E44" s="124">
        <v>671.28</v>
      </c>
      <c r="F44" s="168">
        <f t="shared" si="1"/>
        <v>1608.72</v>
      </c>
      <c r="G44" s="165">
        <f t="shared" si="0"/>
        <v>0.29442105263157892</v>
      </c>
    </row>
    <row r="45" spans="1:7" x14ac:dyDescent="0.2">
      <c r="A45" s="39">
        <v>3220</v>
      </c>
      <c r="B45" s="5"/>
      <c r="C45" s="54" t="s">
        <v>36</v>
      </c>
      <c r="D45" s="84">
        <v>0</v>
      </c>
      <c r="E45" s="124">
        <v>112</v>
      </c>
      <c r="F45" s="168">
        <f t="shared" si="1"/>
        <v>-112</v>
      </c>
      <c r="G45" s="165"/>
    </row>
    <row r="46" spans="1:7" ht="13.5" x14ac:dyDescent="0.25">
      <c r="A46" s="38">
        <v>3220</v>
      </c>
      <c r="B46" s="17"/>
      <c r="C46" s="51" t="s">
        <v>37</v>
      </c>
      <c r="D46" s="83">
        <f>SUM(D47:D50)</f>
        <v>18800</v>
      </c>
      <c r="E46" s="125">
        <f>SUM(E47:E50)</f>
        <v>5188.6000000000004</v>
      </c>
      <c r="F46" s="163">
        <f t="shared" si="1"/>
        <v>13611.4</v>
      </c>
      <c r="G46" s="179">
        <f t="shared" si="0"/>
        <v>0.27598936170212768</v>
      </c>
    </row>
    <row r="47" spans="1:7" x14ac:dyDescent="0.2">
      <c r="A47" s="39">
        <v>3220</v>
      </c>
      <c r="B47" s="5"/>
      <c r="C47" s="54" t="s">
        <v>215</v>
      </c>
      <c r="D47" s="84">
        <v>1600</v>
      </c>
      <c r="E47" s="124">
        <v>547.32000000000005</v>
      </c>
      <c r="F47" s="168">
        <f t="shared" si="1"/>
        <v>1052.6799999999998</v>
      </c>
      <c r="G47" s="165">
        <f t="shared" si="0"/>
        <v>0.34207500000000002</v>
      </c>
    </row>
    <row r="48" spans="1:7" x14ac:dyDescent="0.2">
      <c r="A48" s="39">
        <v>3220</v>
      </c>
      <c r="B48" s="5"/>
      <c r="C48" s="54" t="s">
        <v>36</v>
      </c>
      <c r="D48" s="84">
        <v>1200</v>
      </c>
      <c r="E48" s="124">
        <v>532</v>
      </c>
      <c r="F48" s="168">
        <f t="shared" si="1"/>
        <v>668</v>
      </c>
      <c r="G48" s="165">
        <f t="shared" si="0"/>
        <v>0.44333333333333336</v>
      </c>
    </row>
    <row r="49" spans="1:7" x14ac:dyDescent="0.2">
      <c r="A49" s="39">
        <v>3220</v>
      </c>
      <c r="B49" s="5"/>
      <c r="C49" s="54" t="s">
        <v>216</v>
      </c>
      <c r="D49" s="84">
        <v>11000</v>
      </c>
      <c r="E49" s="124">
        <v>3086.28</v>
      </c>
      <c r="F49" s="168">
        <f t="shared" si="1"/>
        <v>7913.7199999999993</v>
      </c>
      <c r="G49" s="165">
        <f t="shared" si="0"/>
        <v>0.28057090909090909</v>
      </c>
    </row>
    <row r="50" spans="1:7" x14ac:dyDescent="0.2">
      <c r="A50" s="39">
        <v>3220</v>
      </c>
      <c r="B50" s="5"/>
      <c r="C50" s="54" t="s">
        <v>217</v>
      </c>
      <c r="D50" s="84">
        <v>5000</v>
      </c>
      <c r="E50" s="124">
        <v>1023</v>
      </c>
      <c r="F50" s="168">
        <f t="shared" si="1"/>
        <v>3977</v>
      </c>
      <c r="G50" s="165">
        <f t="shared" si="0"/>
        <v>0.2046</v>
      </c>
    </row>
    <row r="51" spans="1:7" ht="13.5" x14ac:dyDescent="0.25">
      <c r="A51" s="38">
        <v>3220</v>
      </c>
      <c r="B51" s="17"/>
      <c r="C51" s="51" t="s">
        <v>47</v>
      </c>
      <c r="D51" s="83">
        <v>50500</v>
      </c>
      <c r="E51" s="130">
        <v>15411</v>
      </c>
      <c r="F51" s="163">
        <f t="shared" si="1"/>
        <v>35089</v>
      </c>
      <c r="G51" s="179">
        <f t="shared" si="0"/>
        <v>0.30516831683168316</v>
      </c>
    </row>
    <row r="52" spans="1:7" s="6" customFormat="1" ht="25.5" x14ac:dyDescent="0.2">
      <c r="A52" s="38">
        <v>3221</v>
      </c>
      <c r="B52" s="7"/>
      <c r="C52" s="51" t="s">
        <v>40</v>
      </c>
      <c r="D52" s="83">
        <f>SUM(D53:D62)</f>
        <v>90227</v>
      </c>
      <c r="E52" s="125">
        <f>SUM(E53:E62)</f>
        <v>30410.01</v>
      </c>
      <c r="F52" s="163">
        <f t="shared" si="1"/>
        <v>59816.990000000005</v>
      </c>
      <c r="G52" s="179">
        <f t="shared" si="0"/>
        <v>0.33703891296396865</v>
      </c>
    </row>
    <row r="53" spans="1:7" x14ac:dyDescent="0.2">
      <c r="A53" s="39">
        <v>3221</v>
      </c>
      <c r="B53" s="5"/>
      <c r="C53" s="54" t="s">
        <v>125</v>
      </c>
      <c r="D53" s="84">
        <v>780</v>
      </c>
      <c r="E53" s="124">
        <v>111.15</v>
      </c>
      <c r="F53" s="168">
        <f t="shared" si="1"/>
        <v>668.85</v>
      </c>
      <c r="G53" s="165">
        <f t="shared" si="0"/>
        <v>0.14250000000000002</v>
      </c>
    </row>
    <row r="54" spans="1:7" x14ac:dyDescent="0.2">
      <c r="A54" s="39">
        <v>3221</v>
      </c>
      <c r="B54" s="5"/>
      <c r="C54" s="54" t="s">
        <v>263</v>
      </c>
      <c r="D54" s="84">
        <v>20000</v>
      </c>
      <c r="E54" s="124">
        <v>11307.7</v>
      </c>
      <c r="F54" s="168">
        <f t="shared" si="1"/>
        <v>8692.2999999999993</v>
      </c>
      <c r="G54" s="165">
        <f t="shared" si="0"/>
        <v>0.56538500000000003</v>
      </c>
    </row>
    <row r="55" spans="1:7" x14ac:dyDescent="0.2">
      <c r="A55" s="39">
        <v>3221</v>
      </c>
      <c r="B55" s="5"/>
      <c r="C55" s="54" t="s">
        <v>14</v>
      </c>
      <c r="D55" s="84">
        <v>1000</v>
      </c>
      <c r="E55" s="124">
        <v>515</v>
      </c>
      <c r="F55" s="168">
        <f t="shared" si="1"/>
        <v>485</v>
      </c>
      <c r="G55" s="165">
        <f t="shared" si="0"/>
        <v>0.51500000000000001</v>
      </c>
    </row>
    <row r="56" spans="1:7" x14ac:dyDescent="0.2">
      <c r="A56" s="39">
        <v>3221</v>
      </c>
      <c r="B56" s="5"/>
      <c r="C56" s="54" t="s">
        <v>15</v>
      </c>
      <c r="D56" s="84">
        <v>192</v>
      </c>
      <c r="E56" s="124">
        <v>346.18</v>
      </c>
      <c r="F56" s="168">
        <f t="shared" si="1"/>
        <v>-154.18</v>
      </c>
      <c r="G56" s="165">
        <f t="shared" si="0"/>
        <v>1.8030208333333333</v>
      </c>
    </row>
    <row r="57" spans="1:7" x14ac:dyDescent="0.2">
      <c r="A57" s="39">
        <v>3221</v>
      </c>
      <c r="B57" s="5"/>
      <c r="C57" s="54" t="s">
        <v>218</v>
      </c>
      <c r="D57" s="84">
        <v>2070</v>
      </c>
      <c r="E57" s="124">
        <v>182.78</v>
      </c>
      <c r="F57" s="168">
        <f t="shared" si="1"/>
        <v>1887.22</v>
      </c>
      <c r="G57" s="165">
        <f t="shared" si="0"/>
        <v>8.8299516908212555E-2</v>
      </c>
    </row>
    <row r="58" spans="1:7" x14ac:dyDescent="0.2">
      <c r="A58" s="39">
        <v>3221</v>
      </c>
      <c r="B58" s="5"/>
      <c r="C58" s="54" t="s">
        <v>219</v>
      </c>
      <c r="D58" s="84">
        <v>8300</v>
      </c>
      <c r="E58" s="124">
        <v>1942.8</v>
      </c>
      <c r="F58" s="168">
        <f t="shared" si="1"/>
        <v>6357.2</v>
      </c>
      <c r="G58" s="165">
        <f t="shared" si="0"/>
        <v>0.23407228915662651</v>
      </c>
    </row>
    <row r="59" spans="1:7" x14ac:dyDescent="0.2">
      <c r="A59" s="39">
        <v>3221</v>
      </c>
      <c r="B59" s="5"/>
      <c r="C59" s="54" t="s">
        <v>103</v>
      </c>
      <c r="D59" s="84">
        <v>29310</v>
      </c>
      <c r="E59" s="124">
        <v>9397.6</v>
      </c>
      <c r="F59" s="168">
        <f t="shared" si="1"/>
        <v>19912.400000000001</v>
      </c>
      <c r="G59" s="165">
        <f t="shared" si="0"/>
        <v>0.32062777209143639</v>
      </c>
    </row>
    <row r="60" spans="1:7" x14ac:dyDescent="0.2">
      <c r="A60" s="39">
        <v>3221</v>
      </c>
      <c r="B60" s="5"/>
      <c r="C60" s="54" t="s">
        <v>104</v>
      </c>
      <c r="D60" s="84">
        <v>23000</v>
      </c>
      <c r="E60" s="127">
        <v>6606.8</v>
      </c>
      <c r="F60" s="168">
        <f t="shared" si="1"/>
        <v>16393.2</v>
      </c>
      <c r="G60" s="165">
        <f t="shared" si="0"/>
        <v>0.28725217391304347</v>
      </c>
    </row>
    <row r="61" spans="1:7" x14ac:dyDescent="0.2">
      <c r="A61" s="39">
        <v>3221</v>
      </c>
      <c r="B61" s="5"/>
      <c r="C61" s="54" t="s">
        <v>111</v>
      </c>
      <c r="D61" s="84">
        <v>5000</v>
      </c>
      <c r="E61" s="127">
        <v>0</v>
      </c>
      <c r="F61" s="168">
        <f t="shared" si="1"/>
        <v>5000</v>
      </c>
      <c r="G61" s="165">
        <f t="shared" si="0"/>
        <v>0</v>
      </c>
    </row>
    <row r="62" spans="1:7" x14ac:dyDescent="0.2">
      <c r="A62" s="39">
        <v>3221</v>
      </c>
      <c r="B62" s="5"/>
      <c r="C62" s="54" t="s">
        <v>112</v>
      </c>
      <c r="D62" s="84">
        <v>575</v>
      </c>
      <c r="E62" s="127">
        <v>0</v>
      </c>
      <c r="F62" s="168">
        <f t="shared" si="1"/>
        <v>575</v>
      </c>
      <c r="G62" s="165">
        <f t="shared" si="0"/>
        <v>0</v>
      </c>
    </row>
    <row r="63" spans="1:7" s="6" customFormat="1" ht="25.5" x14ac:dyDescent="0.2">
      <c r="A63" s="38">
        <v>3222</v>
      </c>
      <c r="B63" s="7"/>
      <c r="C63" s="51" t="s">
        <v>18</v>
      </c>
      <c r="D63" s="83">
        <f>SUM(D64:D66)</f>
        <v>72660</v>
      </c>
      <c r="E63" s="125">
        <f>SUM(E64:E66)</f>
        <v>28887.06</v>
      </c>
      <c r="F63" s="163">
        <f t="shared" si="1"/>
        <v>43772.94</v>
      </c>
      <c r="G63" s="179">
        <f t="shared" si="0"/>
        <v>0.39756482246077623</v>
      </c>
    </row>
    <row r="64" spans="1:7" x14ac:dyDescent="0.2">
      <c r="A64" s="39">
        <v>3222</v>
      </c>
      <c r="B64" s="5"/>
      <c r="C64" s="54" t="s">
        <v>220</v>
      </c>
      <c r="D64" s="84">
        <v>64220</v>
      </c>
      <c r="E64" s="124">
        <v>28887.06</v>
      </c>
      <c r="F64" s="168">
        <f t="shared" si="1"/>
        <v>35332.94</v>
      </c>
      <c r="G64" s="165">
        <f t="shared" si="0"/>
        <v>0.44981407661164746</v>
      </c>
    </row>
    <row r="65" spans="1:7" x14ac:dyDescent="0.2">
      <c r="A65" s="39">
        <v>3222</v>
      </c>
      <c r="B65" s="5"/>
      <c r="C65" s="54" t="s">
        <v>221</v>
      </c>
      <c r="D65" s="84">
        <v>7000</v>
      </c>
      <c r="E65" s="127">
        <v>0</v>
      </c>
      <c r="F65" s="168">
        <f t="shared" si="1"/>
        <v>7000</v>
      </c>
      <c r="G65" s="165">
        <f t="shared" si="0"/>
        <v>0</v>
      </c>
    </row>
    <row r="66" spans="1:7" x14ac:dyDescent="0.2">
      <c r="A66" s="39">
        <v>3222</v>
      </c>
      <c r="B66" s="5"/>
      <c r="C66" s="54" t="s">
        <v>106</v>
      </c>
      <c r="D66" s="84">
        <v>1440</v>
      </c>
      <c r="E66" s="127">
        <v>0</v>
      </c>
      <c r="F66" s="168">
        <f t="shared" si="1"/>
        <v>1440</v>
      </c>
      <c r="G66" s="165">
        <f t="shared" si="0"/>
        <v>0</v>
      </c>
    </row>
    <row r="67" spans="1:7" s="6" customFormat="1" x14ac:dyDescent="0.2">
      <c r="A67" s="38">
        <v>3224</v>
      </c>
      <c r="B67" s="7"/>
      <c r="C67" s="51" t="s">
        <v>19</v>
      </c>
      <c r="D67" s="83">
        <f>SUM(D68:D69)</f>
        <v>1275</v>
      </c>
      <c r="E67" s="125">
        <f>SUM(E68:E69)</f>
        <v>1109.6099999999999</v>
      </c>
      <c r="F67" s="163">
        <f t="shared" si="1"/>
        <v>165.3900000000001</v>
      </c>
      <c r="G67" s="179">
        <f t="shared" si="0"/>
        <v>0.8702823529411764</v>
      </c>
    </row>
    <row r="68" spans="1:7" x14ac:dyDescent="0.2">
      <c r="A68" s="39">
        <v>3224</v>
      </c>
      <c r="B68" s="5"/>
      <c r="C68" s="54" t="s">
        <v>264</v>
      </c>
      <c r="D68" s="84">
        <v>1275</v>
      </c>
      <c r="E68" s="124">
        <v>387.7</v>
      </c>
      <c r="F68" s="168">
        <f t="shared" si="1"/>
        <v>887.3</v>
      </c>
      <c r="G68" s="165">
        <f t="shared" si="0"/>
        <v>0.30407843137254903</v>
      </c>
    </row>
    <row r="69" spans="1:7" x14ac:dyDescent="0.2">
      <c r="A69" s="39">
        <v>3224</v>
      </c>
      <c r="B69" s="5"/>
      <c r="C69" s="54" t="s">
        <v>462</v>
      </c>
      <c r="D69" s="84">
        <v>0</v>
      </c>
      <c r="E69" s="124">
        <v>721.91</v>
      </c>
      <c r="F69" s="168">
        <f t="shared" si="1"/>
        <v>-721.91</v>
      </c>
      <c r="G69" s="165" t="s">
        <v>461</v>
      </c>
    </row>
    <row r="70" spans="1:7" s="6" customFormat="1" ht="25.5" x14ac:dyDescent="0.2">
      <c r="A70" s="38">
        <v>3225</v>
      </c>
      <c r="B70" s="7"/>
      <c r="C70" s="51" t="s">
        <v>20</v>
      </c>
      <c r="D70" s="83">
        <f>SUM(D71:D71)</f>
        <v>454</v>
      </c>
      <c r="E70" s="125">
        <f>SUM(E71:E71)</f>
        <v>28.74</v>
      </c>
      <c r="F70" s="163">
        <f t="shared" si="1"/>
        <v>425.26</v>
      </c>
      <c r="G70" s="179">
        <f t="shared" ref="G70:G140" si="2">SUM(E70/D70)</f>
        <v>6.3303964757709247E-2</v>
      </c>
    </row>
    <row r="71" spans="1:7" x14ac:dyDescent="0.2">
      <c r="A71" s="39">
        <v>3225</v>
      </c>
      <c r="B71" s="5"/>
      <c r="C71" s="54" t="s">
        <v>105</v>
      </c>
      <c r="D71" s="84">
        <v>454</v>
      </c>
      <c r="E71" s="127">
        <v>28.74</v>
      </c>
      <c r="F71" s="168">
        <f t="shared" si="1"/>
        <v>425.26</v>
      </c>
      <c r="G71" s="165">
        <f t="shared" si="2"/>
        <v>6.3303964757709247E-2</v>
      </c>
    </row>
    <row r="72" spans="1:7" s="6" customFormat="1" ht="25.5" x14ac:dyDescent="0.2">
      <c r="A72" s="38">
        <v>3227</v>
      </c>
      <c r="B72" s="7"/>
      <c r="C72" s="55" t="s">
        <v>108</v>
      </c>
      <c r="D72" s="83">
        <f>SUM(D73)</f>
        <v>6200</v>
      </c>
      <c r="E72" s="125">
        <f>SUM(E73)</f>
        <v>1614.5</v>
      </c>
      <c r="F72" s="163">
        <f t="shared" si="1"/>
        <v>4585.5</v>
      </c>
      <c r="G72" s="179">
        <f t="shared" si="2"/>
        <v>0.26040322580645159</v>
      </c>
    </row>
    <row r="73" spans="1:7" x14ac:dyDescent="0.2">
      <c r="A73" s="39">
        <v>3227</v>
      </c>
      <c r="B73" s="5"/>
      <c r="C73" s="56" t="s">
        <v>109</v>
      </c>
      <c r="D73" s="84">
        <v>6200</v>
      </c>
      <c r="E73" s="127">
        <v>1614.5</v>
      </c>
      <c r="F73" s="168">
        <f t="shared" si="1"/>
        <v>4585.5</v>
      </c>
      <c r="G73" s="165">
        <f t="shared" si="2"/>
        <v>0.26040322580645159</v>
      </c>
    </row>
    <row r="74" spans="1:7" s="6" customFormat="1" ht="25.5" x14ac:dyDescent="0.2">
      <c r="A74" s="38">
        <v>3229</v>
      </c>
      <c r="B74" s="7"/>
      <c r="C74" s="51" t="s">
        <v>41</v>
      </c>
      <c r="D74" s="83">
        <f>SUM(D75)</f>
        <v>150</v>
      </c>
      <c r="E74" s="125">
        <f>SUM(E75)</f>
        <v>37.799999999999997</v>
      </c>
      <c r="F74" s="163">
        <f t="shared" ref="F74:F144" si="3">SUM(D74-E74)</f>
        <v>112.2</v>
      </c>
      <c r="G74" s="179">
        <f t="shared" si="2"/>
        <v>0.252</v>
      </c>
    </row>
    <row r="75" spans="1:7" x14ac:dyDescent="0.2">
      <c r="A75" s="39">
        <v>3229</v>
      </c>
      <c r="B75" s="5"/>
      <c r="C75" s="54" t="s">
        <v>102</v>
      </c>
      <c r="D75" s="84">
        <v>150</v>
      </c>
      <c r="E75" s="124">
        <v>37.799999999999997</v>
      </c>
      <c r="F75" s="168">
        <f t="shared" si="3"/>
        <v>112.2</v>
      </c>
      <c r="G75" s="165">
        <f t="shared" si="2"/>
        <v>0.252</v>
      </c>
    </row>
    <row r="76" spans="1:7" s="6" customFormat="1" x14ac:dyDescent="0.2">
      <c r="A76" s="38">
        <v>323</v>
      </c>
      <c r="B76" s="7"/>
      <c r="C76" s="51" t="s">
        <v>192</v>
      </c>
      <c r="D76" s="83">
        <f>SUM(D77+D83+D86)</f>
        <v>20365</v>
      </c>
      <c r="E76" s="125">
        <f>SUM(E77+E83+E86)</f>
        <v>5635.48</v>
      </c>
      <c r="F76" s="163">
        <f t="shared" si="3"/>
        <v>14729.52</v>
      </c>
      <c r="G76" s="179">
        <f t="shared" si="2"/>
        <v>0.27672379081757914</v>
      </c>
    </row>
    <row r="77" spans="1:7" s="6" customFormat="1" x14ac:dyDescent="0.2">
      <c r="A77" s="40">
        <v>3233</v>
      </c>
      <c r="B77" s="18"/>
      <c r="C77" s="51" t="s">
        <v>126</v>
      </c>
      <c r="D77" s="83">
        <f>SUM(D78:D82)</f>
        <v>15900</v>
      </c>
      <c r="E77" s="125">
        <f>SUM(E78:E82)</f>
        <v>4182.78</v>
      </c>
      <c r="F77" s="163">
        <f t="shared" si="3"/>
        <v>11717.220000000001</v>
      </c>
      <c r="G77" s="179">
        <f t="shared" si="2"/>
        <v>0.26306792452830186</v>
      </c>
    </row>
    <row r="78" spans="1:7" x14ac:dyDescent="0.2">
      <c r="A78" s="41">
        <v>3233</v>
      </c>
      <c r="B78" s="13"/>
      <c r="C78" s="54" t="s">
        <v>222</v>
      </c>
      <c r="D78" s="84">
        <v>2373</v>
      </c>
      <c r="E78" s="124">
        <v>585.04</v>
      </c>
      <c r="F78" s="168">
        <f t="shared" si="3"/>
        <v>1787.96</v>
      </c>
      <c r="G78" s="165">
        <f t="shared" si="2"/>
        <v>0.24654024441635058</v>
      </c>
    </row>
    <row r="79" spans="1:7" x14ac:dyDescent="0.2">
      <c r="A79" s="41">
        <v>3233</v>
      </c>
      <c r="B79" s="13"/>
      <c r="C79" s="54" t="s">
        <v>223</v>
      </c>
      <c r="D79" s="84">
        <v>1642</v>
      </c>
      <c r="E79" s="124">
        <v>256.8</v>
      </c>
      <c r="F79" s="168">
        <f t="shared" si="3"/>
        <v>1385.2</v>
      </c>
      <c r="G79" s="165">
        <f t="shared" si="2"/>
        <v>0.15639464068209502</v>
      </c>
    </row>
    <row r="80" spans="1:7" x14ac:dyDescent="0.2">
      <c r="A80" s="41">
        <v>3233</v>
      </c>
      <c r="B80" s="13"/>
      <c r="C80" s="54" t="s">
        <v>224</v>
      </c>
      <c r="D80" s="84">
        <v>2118</v>
      </c>
      <c r="E80" s="124">
        <v>529.5</v>
      </c>
      <c r="F80" s="168">
        <f t="shared" si="3"/>
        <v>1588.5</v>
      </c>
      <c r="G80" s="165">
        <f t="shared" si="2"/>
        <v>0.25</v>
      </c>
    </row>
    <row r="81" spans="1:7" x14ac:dyDescent="0.2">
      <c r="A81" s="41">
        <v>3233</v>
      </c>
      <c r="B81" s="13"/>
      <c r="C81" s="54" t="s">
        <v>7</v>
      </c>
      <c r="D81" s="84">
        <v>167</v>
      </c>
      <c r="E81" s="124">
        <v>0</v>
      </c>
      <c r="F81" s="168">
        <f t="shared" si="3"/>
        <v>167</v>
      </c>
      <c r="G81" s="165">
        <f t="shared" si="2"/>
        <v>0</v>
      </c>
    </row>
    <row r="82" spans="1:7" ht="25.5" x14ac:dyDescent="0.2">
      <c r="A82" s="41">
        <v>3233</v>
      </c>
      <c r="B82" s="13"/>
      <c r="C82" s="54" t="s">
        <v>225</v>
      </c>
      <c r="D82" s="84">
        <v>9600</v>
      </c>
      <c r="E82" s="124">
        <v>2811.44</v>
      </c>
      <c r="F82" s="168">
        <f t="shared" si="3"/>
        <v>6788.5599999999995</v>
      </c>
      <c r="G82" s="165">
        <f t="shared" si="2"/>
        <v>0.29285833333333333</v>
      </c>
    </row>
    <row r="83" spans="1:7" s="6" customFormat="1" x14ac:dyDescent="0.2">
      <c r="A83" s="40">
        <v>3237</v>
      </c>
      <c r="B83" s="18"/>
      <c r="C83" s="51" t="s">
        <v>42</v>
      </c>
      <c r="D83" s="83">
        <f>SUM(D84:D85)</f>
        <v>3885</v>
      </c>
      <c r="E83" s="125">
        <f>SUM(E84:E85)</f>
        <v>0</v>
      </c>
      <c r="F83" s="163">
        <f t="shared" si="3"/>
        <v>3885</v>
      </c>
      <c r="G83" s="179">
        <f t="shared" si="2"/>
        <v>0</v>
      </c>
    </row>
    <row r="84" spans="1:7" x14ac:dyDescent="0.2">
      <c r="A84" s="41">
        <v>3237</v>
      </c>
      <c r="B84" s="13"/>
      <c r="C84" s="54" t="s">
        <v>12</v>
      </c>
      <c r="D84" s="84">
        <v>3835</v>
      </c>
      <c r="E84" s="124">
        <v>0</v>
      </c>
      <c r="F84" s="168">
        <f t="shared" si="3"/>
        <v>3835</v>
      </c>
      <c r="G84" s="165">
        <f t="shared" si="2"/>
        <v>0</v>
      </c>
    </row>
    <row r="85" spans="1:7" x14ac:dyDescent="0.2">
      <c r="A85" s="41">
        <v>3237</v>
      </c>
      <c r="B85" s="13"/>
      <c r="C85" s="54" t="s">
        <v>9</v>
      </c>
      <c r="D85" s="84">
        <v>50</v>
      </c>
      <c r="E85" s="124">
        <v>0</v>
      </c>
      <c r="F85" s="168">
        <f t="shared" si="3"/>
        <v>50</v>
      </c>
      <c r="G85" s="165">
        <f t="shared" si="2"/>
        <v>0</v>
      </c>
    </row>
    <row r="86" spans="1:7" s="6" customFormat="1" x14ac:dyDescent="0.2">
      <c r="A86" s="40">
        <v>3238</v>
      </c>
      <c r="B86" s="18"/>
      <c r="C86" s="51" t="s">
        <v>127</v>
      </c>
      <c r="D86" s="83">
        <f>SUM(D87:D89)</f>
        <v>580</v>
      </c>
      <c r="E86" s="125">
        <f>SUM(E87:E89)</f>
        <v>1452.7</v>
      </c>
      <c r="F86" s="163">
        <f t="shared" si="3"/>
        <v>-872.7</v>
      </c>
      <c r="G86" s="179">
        <f t="shared" si="2"/>
        <v>2.5046551724137931</v>
      </c>
    </row>
    <row r="87" spans="1:7" x14ac:dyDescent="0.2">
      <c r="A87" s="41">
        <v>3238</v>
      </c>
      <c r="B87" s="13"/>
      <c r="C87" s="54" t="s">
        <v>3</v>
      </c>
      <c r="D87" s="84">
        <v>180</v>
      </c>
      <c r="E87" s="124">
        <v>50</v>
      </c>
      <c r="F87" s="168">
        <f t="shared" si="3"/>
        <v>130</v>
      </c>
      <c r="G87" s="165">
        <f t="shared" si="2"/>
        <v>0.27777777777777779</v>
      </c>
    </row>
    <row r="88" spans="1:7" x14ac:dyDescent="0.2">
      <c r="A88" s="41">
        <v>3238</v>
      </c>
      <c r="B88" s="13"/>
      <c r="C88" s="54" t="s">
        <v>456</v>
      </c>
      <c r="D88" s="84">
        <v>400</v>
      </c>
      <c r="E88" s="124">
        <v>902.7</v>
      </c>
      <c r="F88" s="168">
        <f t="shared" si="3"/>
        <v>-502.70000000000005</v>
      </c>
      <c r="G88" s="165">
        <f t="shared" si="2"/>
        <v>2.2567500000000003</v>
      </c>
    </row>
    <row r="89" spans="1:7" ht="13.5" thickBot="1" x14ac:dyDescent="0.25">
      <c r="A89" s="41">
        <v>3238</v>
      </c>
      <c r="B89" s="13"/>
      <c r="C89" s="54" t="s">
        <v>467</v>
      </c>
      <c r="D89" s="84">
        <v>0</v>
      </c>
      <c r="E89" s="124">
        <v>500</v>
      </c>
      <c r="F89" s="168">
        <f t="shared" si="3"/>
        <v>-500</v>
      </c>
      <c r="G89" s="165"/>
    </row>
    <row r="90" spans="1:7" ht="13.5" thickBot="1" x14ac:dyDescent="0.25">
      <c r="A90" s="36"/>
      <c r="B90" s="4" t="s">
        <v>141</v>
      </c>
      <c r="C90" s="48"/>
      <c r="D90" s="76">
        <f>D91+D92+D106</f>
        <v>1965865</v>
      </c>
      <c r="E90" s="123">
        <f>E91+E92+E106</f>
        <v>760443.09000000008</v>
      </c>
      <c r="F90" s="177">
        <f t="shared" si="3"/>
        <v>1205421.9099999999</v>
      </c>
      <c r="G90" s="175">
        <f t="shared" si="2"/>
        <v>0.38682365777914562</v>
      </c>
    </row>
    <row r="91" spans="1:7" s="6" customFormat="1" x14ac:dyDescent="0.2">
      <c r="A91" s="28">
        <v>35200</v>
      </c>
      <c r="B91" s="7"/>
      <c r="C91" s="50" t="s">
        <v>142</v>
      </c>
      <c r="D91" s="83">
        <v>586913</v>
      </c>
      <c r="E91" s="126">
        <v>153152</v>
      </c>
      <c r="F91" s="163">
        <f t="shared" si="3"/>
        <v>433761</v>
      </c>
      <c r="G91" s="179">
        <f t="shared" si="2"/>
        <v>0.26094497821653295</v>
      </c>
    </row>
    <row r="92" spans="1:7" s="6" customFormat="1" x14ac:dyDescent="0.2">
      <c r="A92" s="28">
        <v>35201</v>
      </c>
      <c r="B92" s="7"/>
      <c r="C92" s="58" t="s">
        <v>143</v>
      </c>
      <c r="D92" s="85">
        <f>SUM(D93+D101+D102+D103+D104+D105)</f>
        <v>1090994</v>
      </c>
      <c r="E92" s="135">
        <f>SUM(E93+E101+E102+E103+E104+E105)</f>
        <v>342492</v>
      </c>
      <c r="F92" s="163">
        <f t="shared" si="3"/>
        <v>748502</v>
      </c>
      <c r="G92" s="179">
        <f t="shared" si="2"/>
        <v>0.31392656604894253</v>
      </c>
    </row>
    <row r="93" spans="1:7" x14ac:dyDescent="0.2">
      <c r="A93" s="37"/>
      <c r="B93" s="5"/>
      <c r="C93" s="59" t="s">
        <v>227</v>
      </c>
      <c r="D93" s="77">
        <f>SUM(D94:D100)</f>
        <v>907842</v>
      </c>
      <c r="E93" s="136">
        <f>SUM(E94:E100)</f>
        <v>273683</v>
      </c>
      <c r="F93" s="168">
        <f t="shared" si="3"/>
        <v>634159</v>
      </c>
      <c r="G93" s="165">
        <f t="shared" si="2"/>
        <v>0.30146545323966062</v>
      </c>
    </row>
    <row r="94" spans="1:7" x14ac:dyDescent="0.2">
      <c r="A94" s="37"/>
      <c r="B94" s="5"/>
      <c r="C94" s="59" t="s">
        <v>265</v>
      </c>
      <c r="D94" s="77">
        <v>584183</v>
      </c>
      <c r="E94" s="124">
        <v>188660</v>
      </c>
      <c r="F94" s="168">
        <f t="shared" si="3"/>
        <v>395523</v>
      </c>
      <c r="G94" s="165">
        <f t="shared" si="2"/>
        <v>0.32294674785127264</v>
      </c>
    </row>
    <row r="95" spans="1:7" x14ac:dyDescent="0.2">
      <c r="A95" s="37"/>
      <c r="B95" s="5"/>
      <c r="C95" s="59" t="s">
        <v>266</v>
      </c>
      <c r="D95" s="77">
        <v>140696</v>
      </c>
      <c r="E95" s="124">
        <v>32561</v>
      </c>
      <c r="F95" s="168">
        <f t="shared" si="3"/>
        <v>108135</v>
      </c>
      <c r="G95" s="165">
        <f t="shared" si="2"/>
        <v>0.23142804344117815</v>
      </c>
    </row>
    <row r="96" spans="1:7" x14ac:dyDescent="0.2">
      <c r="A96" s="37"/>
      <c r="B96" s="5"/>
      <c r="C96" s="59" t="s">
        <v>267</v>
      </c>
      <c r="D96" s="77">
        <v>51523</v>
      </c>
      <c r="E96" s="124">
        <v>16169</v>
      </c>
      <c r="F96" s="168">
        <f t="shared" si="3"/>
        <v>35354</v>
      </c>
      <c r="G96" s="165">
        <f t="shared" si="2"/>
        <v>0.31382101197523438</v>
      </c>
    </row>
    <row r="97" spans="1:7" x14ac:dyDescent="0.2">
      <c r="A97" s="37"/>
      <c r="B97" s="5"/>
      <c r="C97" s="59" t="s">
        <v>268</v>
      </c>
      <c r="D97" s="77">
        <v>10135</v>
      </c>
      <c r="E97" s="124">
        <v>2374</v>
      </c>
      <c r="F97" s="168">
        <f t="shared" si="3"/>
        <v>7761</v>
      </c>
      <c r="G97" s="165">
        <f t="shared" si="2"/>
        <v>0.23423778983719784</v>
      </c>
    </row>
    <row r="98" spans="1:7" x14ac:dyDescent="0.2">
      <c r="A98" s="37"/>
      <c r="B98" s="5"/>
      <c r="C98" s="59" t="s">
        <v>269</v>
      </c>
      <c r="D98" s="77">
        <v>36537</v>
      </c>
      <c r="E98" s="124">
        <v>10150</v>
      </c>
      <c r="F98" s="168">
        <f t="shared" si="3"/>
        <v>26387</v>
      </c>
      <c r="G98" s="165">
        <f t="shared" si="2"/>
        <v>0.27780058570763883</v>
      </c>
    </row>
    <row r="99" spans="1:7" x14ac:dyDescent="0.2">
      <c r="A99" s="37"/>
      <c r="B99" s="5"/>
      <c r="C99" s="59" t="s">
        <v>270</v>
      </c>
      <c r="D99" s="77">
        <v>14743</v>
      </c>
      <c r="E99" s="124">
        <v>3515</v>
      </c>
      <c r="F99" s="168">
        <f t="shared" si="3"/>
        <v>11228</v>
      </c>
      <c r="G99" s="165">
        <f t="shared" si="2"/>
        <v>0.23841823238146917</v>
      </c>
    </row>
    <row r="100" spans="1:7" x14ac:dyDescent="0.2">
      <c r="A100" s="37"/>
      <c r="B100" s="5"/>
      <c r="C100" s="59" t="s">
        <v>271</v>
      </c>
      <c r="D100" s="77">
        <v>70025</v>
      </c>
      <c r="E100" s="124">
        <v>20254</v>
      </c>
      <c r="F100" s="168">
        <f t="shared" si="3"/>
        <v>49771</v>
      </c>
      <c r="G100" s="165">
        <f t="shared" si="2"/>
        <v>0.28923955730096396</v>
      </c>
    </row>
    <row r="101" spans="1:7" x14ac:dyDescent="0.2">
      <c r="A101" s="37"/>
      <c r="B101" s="5"/>
      <c r="C101" s="59" t="s">
        <v>128</v>
      </c>
      <c r="D101" s="77">
        <v>145875</v>
      </c>
      <c r="E101" s="124">
        <v>50648</v>
      </c>
      <c r="F101" s="168">
        <f t="shared" si="3"/>
        <v>95227</v>
      </c>
      <c r="G101" s="165">
        <f t="shared" si="2"/>
        <v>0.34720137103684662</v>
      </c>
    </row>
    <row r="102" spans="1:7" x14ac:dyDescent="0.2">
      <c r="A102" s="37"/>
      <c r="B102" s="5"/>
      <c r="C102" s="59" t="s">
        <v>272</v>
      </c>
      <c r="D102" s="77">
        <v>250</v>
      </c>
      <c r="E102" s="124">
        <v>254</v>
      </c>
      <c r="F102" s="168">
        <f t="shared" si="3"/>
        <v>-4</v>
      </c>
      <c r="G102" s="165">
        <f t="shared" si="2"/>
        <v>1.016</v>
      </c>
    </row>
    <row r="103" spans="1:7" x14ac:dyDescent="0.2">
      <c r="A103" s="37"/>
      <c r="B103" s="5"/>
      <c r="C103" s="59" t="s">
        <v>129</v>
      </c>
      <c r="D103" s="77">
        <v>21281</v>
      </c>
      <c r="E103" s="124">
        <v>6025</v>
      </c>
      <c r="F103" s="168">
        <f t="shared" si="3"/>
        <v>15256</v>
      </c>
      <c r="G103" s="165">
        <f t="shared" si="2"/>
        <v>0.2831163949062544</v>
      </c>
    </row>
    <row r="104" spans="1:7" x14ac:dyDescent="0.2">
      <c r="A104" s="37"/>
      <c r="B104" s="5"/>
      <c r="C104" s="59" t="s">
        <v>273</v>
      </c>
      <c r="D104" s="77">
        <v>10674</v>
      </c>
      <c r="E104" s="124">
        <v>11882</v>
      </c>
      <c r="F104" s="168">
        <f t="shared" si="3"/>
        <v>-1208</v>
      </c>
      <c r="G104" s="165">
        <f t="shared" si="2"/>
        <v>1.1131721941165449</v>
      </c>
    </row>
    <row r="105" spans="1:7" x14ac:dyDescent="0.2">
      <c r="A105" s="37"/>
      <c r="B105" s="5"/>
      <c r="C105" s="59" t="s">
        <v>274</v>
      </c>
      <c r="D105" s="77">
        <v>5072</v>
      </c>
      <c r="E105" s="124">
        <v>0</v>
      </c>
      <c r="F105" s="168">
        <f t="shared" si="3"/>
        <v>5072</v>
      </c>
      <c r="G105" s="165">
        <f t="shared" si="2"/>
        <v>0</v>
      </c>
    </row>
    <row r="106" spans="1:7" s="6" customFormat="1" x14ac:dyDescent="0.2">
      <c r="A106" s="28" t="s">
        <v>140</v>
      </c>
      <c r="B106" s="7"/>
      <c r="C106" s="58" t="s">
        <v>144</v>
      </c>
      <c r="D106" s="83">
        <f>SUM(D107+D116+D117)</f>
        <v>287958</v>
      </c>
      <c r="E106" s="125">
        <f>SUM(E107+E116+E117)</f>
        <v>264799.09000000003</v>
      </c>
      <c r="F106" s="163">
        <f t="shared" si="3"/>
        <v>23158.909999999974</v>
      </c>
      <c r="G106" s="179">
        <f t="shared" si="2"/>
        <v>0.91957538946651951</v>
      </c>
    </row>
    <row r="107" spans="1:7" x14ac:dyDescent="0.2">
      <c r="A107" s="37" t="s">
        <v>121</v>
      </c>
      <c r="B107" s="5"/>
      <c r="C107" s="59" t="s">
        <v>22</v>
      </c>
      <c r="D107" s="84">
        <f>SUM(D108+D114+D115)</f>
        <v>282558</v>
      </c>
      <c r="E107" s="131">
        <f>SUM(E108+E114+E115)</f>
        <v>261833.07</v>
      </c>
      <c r="F107" s="168">
        <f t="shared" si="3"/>
        <v>20724.929999999993</v>
      </c>
      <c r="G107" s="165">
        <f t="shared" si="2"/>
        <v>0.92665247489011104</v>
      </c>
    </row>
    <row r="108" spans="1:7" x14ac:dyDescent="0.2">
      <c r="A108" s="37" t="s">
        <v>122</v>
      </c>
      <c r="B108" s="5"/>
      <c r="C108" s="59" t="s">
        <v>43</v>
      </c>
      <c r="D108" s="84">
        <f>SUM(D109:D113)</f>
        <v>282558</v>
      </c>
      <c r="E108" s="131">
        <f>SUM(E109:E113)</f>
        <v>260688.07</v>
      </c>
      <c r="F108" s="168">
        <f t="shared" si="3"/>
        <v>21869.929999999993</v>
      </c>
      <c r="G108" s="165">
        <f t="shared" si="2"/>
        <v>0.92260020951450683</v>
      </c>
    </row>
    <row r="109" spans="1:7" x14ac:dyDescent="0.2">
      <c r="A109" s="37" t="s">
        <v>469</v>
      </c>
      <c r="B109" s="5"/>
      <c r="C109" s="59" t="s">
        <v>468</v>
      </c>
      <c r="D109" s="84">
        <v>0</v>
      </c>
      <c r="E109" s="131">
        <v>6000</v>
      </c>
      <c r="F109" s="168">
        <f t="shared" si="3"/>
        <v>-6000</v>
      </c>
      <c r="G109" s="165"/>
    </row>
    <row r="110" spans="1:7" x14ac:dyDescent="0.2">
      <c r="A110" s="37" t="s">
        <v>123</v>
      </c>
      <c r="B110" s="5"/>
      <c r="C110" s="59" t="s">
        <v>120</v>
      </c>
      <c r="D110" s="84">
        <v>263550</v>
      </c>
      <c r="E110" s="124">
        <v>239522</v>
      </c>
      <c r="F110" s="168">
        <f t="shared" si="3"/>
        <v>24028</v>
      </c>
      <c r="G110" s="165">
        <f t="shared" si="2"/>
        <v>0.90882944412824895</v>
      </c>
    </row>
    <row r="111" spans="1:7" x14ac:dyDescent="0.2">
      <c r="A111" s="37" t="s">
        <v>275</v>
      </c>
      <c r="B111" s="5"/>
      <c r="C111" s="59" t="s">
        <v>276</v>
      </c>
      <c r="D111" s="84">
        <v>6400</v>
      </c>
      <c r="E111" s="124">
        <v>1076.6199999999999</v>
      </c>
      <c r="F111" s="168">
        <f t="shared" si="3"/>
        <v>5323.38</v>
      </c>
      <c r="G111" s="165">
        <f t="shared" si="2"/>
        <v>0.16822187499999999</v>
      </c>
    </row>
    <row r="112" spans="1:7" x14ac:dyDescent="0.2">
      <c r="A112" s="37" t="s">
        <v>277</v>
      </c>
      <c r="B112" s="5"/>
      <c r="C112" s="59" t="s">
        <v>278</v>
      </c>
      <c r="D112" s="84">
        <v>12608</v>
      </c>
      <c r="E112" s="124">
        <v>13789.45</v>
      </c>
      <c r="F112" s="168">
        <f t="shared" si="3"/>
        <v>-1181.4500000000007</v>
      </c>
      <c r="G112" s="165">
        <f t="shared" si="2"/>
        <v>1.0937063769035533</v>
      </c>
    </row>
    <row r="113" spans="1:7" x14ac:dyDescent="0.2">
      <c r="A113" s="37" t="s">
        <v>470</v>
      </c>
      <c r="B113" s="5"/>
      <c r="C113" s="189" t="s">
        <v>471</v>
      </c>
      <c r="D113" s="84">
        <v>0</v>
      </c>
      <c r="E113" s="124">
        <v>300</v>
      </c>
      <c r="F113" s="168">
        <f t="shared" si="3"/>
        <v>-300</v>
      </c>
      <c r="G113" s="165"/>
    </row>
    <row r="114" spans="1:7" ht="25.5" x14ac:dyDescent="0.2">
      <c r="A114" s="37" t="s">
        <v>399</v>
      </c>
      <c r="B114" s="5"/>
      <c r="C114" s="132" t="s">
        <v>400</v>
      </c>
      <c r="D114" s="84">
        <v>0</v>
      </c>
      <c r="E114" s="124">
        <v>1075</v>
      </c>
      <c r="F114" s="168">
        <f t="shared" si="3"/>
        <v>-1075</v>
      </c>
      <c r="G114" s="165"/>
    </row>
    <row r="115" spans="1:7" ht="25.5" x14ac:dyDescent="0.2">
      <c r="A115" s="37" t="s">
        <v>472</v>
      </c>
      <c r="B115" s="5"/>
      <c r="C115" s="190" t="s">
        <v>281</v>
      </c>
      <c r="D115" s="84">
        <v>0</v>
      </c>
      <c r="E115" s="124">
        <v>70</v>
      </c>
      <c r="F115" s="168">
        <f t="shared" si="3"/>
        <v>-70</v>
      </c>
      <c r="G115" s="165"/>
    </row>
    <row r="116" spans="1:7" x14ac:dyDescent="0.2">
      <c r="A116" s="37" t="s">
        <v>279</v>
      </c>
      <c r="B116" s="5"/>
      <c r="C116" s="59" t="s">
        <v>280</v>
      </c>
      <c r="D116" s="84">
        <v>5400</v>
      </c>
      <c r="E116" s="124">
        <v>2466.02</v>
      </c>
      <c r="F116" s="168">
        <f t="shared" si="3"/>
        <v>2933.98</v>
      </c>
      <c r="G116" s="165">
        <f t="shared" si="2"/>
        <v>0.45667037037037039</v>
      </c>
    </row>
    <row r="117" spans="1:7" ht="13.5" thickBot="1" x14ac:dyDescent="0.25">
      <c r="A117" s="37" t="s">
        <v>473</v>
      </c>
      <c r="B117" s="5"/>
      <c r="C117" s="59" t="s">
        <v>474</v>
      </c>
      <c r="D117" s="84">
        <v>0</v>
      </c>
      <c r="E117" s="124">
        <v>500</v>
      </c>
      <c r="F117" s="168">
        <f t="shared" si="3"/>
        <v>-500</v>
      </c>
      <c r="G117" s="165"/>
    </row>
    <row r="118" spans="1:7" ht="13.5" thickBot="1" x14ac:dyDescent="0.25">
      <c r="A118" s="36" t="s">
        <v>476</v>
      </c>
      <c r="B118" s="4" t="s">
        <v>146</v>
      </c>
      <c r="C118" s="48"/>
      <c r="D118" s="76">
        <f>SUM(D119:D123)</f>
        <v>26500</v>
      </c>
      <c r="E118" s="123">
        <f>SUM(E119:E123)</f>
        <v>4258.49</v>
      </c>
      <c r="F118" s="177">
        <f t="shared" si="3"/>
        <v>22241.510000000002</v>
      </c>
      <c r="G118" s="175">
        <f t="shared" si="2"/>
        <v>0.16069773584905658</v>
      </c>
    </row>
    <row r="119" spans="1:7" x14ac:dyDescent="0.2">
      <c r="A119" s="39">
        <v>3823</v>
      </c>
      <c r="B119" s="5"/>
      <c r="C119" s="49" t="s">
        <v>477</v>
      </c>
      <c r="D119" s="84">
        <v>0</v>
      </c>
      <c r="E119" s="131">
        <v>701.66</v>
      </c>
      <c r="F119" s="168">
        <f t="shared" si="3"/>
        <v>-701.66</v>
      </c>
      <c r="G119" s="165"/>
    </row>
    <row r="120" spans="1:7" x14ac:dyDescent="0.2">
      <c r="A120" s="37" t="s">
        <v>311</v>
      </c>
      <c r="B120" s="5"/>
      <c r="C120" s="60" t="s">
        <v>320</v>
      </c>
      <c r="D120" s="86">
        <v>16000</v>
      </c>
      <c r="E120" s="124">
        <v>1356</v>
      </c>
      <c r="F120" s="168">
        <f t="shared" si="3"/>
        <v>14644</v>
      </c>
      <c r="G120" s="165">
        <f t="shared" si="2"/>
        <v>8.4750000000000006E-2</v>
      </c>
    </row>
    <row r="121" spans="1:7" x14ac:dyDescent="0.2">
      <c r="A121" s="37">
        <v>38252.382539999999</v>
      </c>
      <c r="B121" s="5"/>
      <c r="C121" s="49" t="s">
        <v>321</v>
      </c>
      <c r="D121" s="86">
        <v>9000</v>
      </c>
      <c r="E121" s="124">
        <v>1789</v>
      </c>
      <c r="F121" s="168">
        <f t="shared" si="3"/>
        <v>7211</v>
      </c>
      <c r="G121" s="165">
        <f t="shared" si="2"/>
        <v>0.19877777777777778</v>
      </c>
    </row>
    <row r="122" spans="1:7" x14ac:dyDescent="0.2">
      <c r="A122" s="37">
        <v>3882</v>
      </c>
      <c r="B122" s="5"/>
      <c r="C122" s="49" t="s">
        <v>322</v>
      </c>
      <c r="D122" s="84">
        <v>1000</v>
      </c>
      <c r="E122" s="124">
        <v>0</v>
      </c>
      <c r="F122" s="168">
        <f t="shared" si="3"/>
        <v>1000</v>
      </c>
      <c r="G122" s="165">
        <f t="shared" si="2"/>
        <v>0</v>
      </c>
    </row>
    <row r="123" spans="1:7" x14ac:dyDescent="0.2">
      <c r="A123" s="37" t="s">
        <v>147</v>
      </c>
      <c r="B123" s="5"/>
      <c r="C123" s="49" t="s">
        <v>323</v>
      </c>
      <c r="D123" s="84">
        <f>SUM(D124:D125)</f>
        <v>500</v>
      </c>
      <c r="E123" s="131">
        <f>SUM(E124:E125)</f>
        <v>411.83</v>
      </c>
      <c r="F123" s="168">
        <f t="shared" si="3"/>
        <v>88.170000000000016</v>
      </c>
      <c r="G123" s="165">
        <f t="shared" si="2"/>
        <v>0.82365999999999995</v>
      </c>
    </row>
    <row r="124" spans="1:7" x14ac:dyDescent="0.2">
      <c r="A124" s="37">
        <v>3880</v>
      </c>
      <c r="B124" s="5"/>
      <c r="C124" s="49" t="s">
        <v>10</v>
      </c>
      <c r="D124" s="84">
        <v>500</v>
      </c>
      <c r="E124" s="124">
        <v>368</v>
      </c>
      <c r="F124" s="168">
        <f t="shared" si="3"/>
        <v>132</v>
      </c>
      <c r="G124" s="165">
        <f t="shared" si="2"/>
        <v>0.73599999999999999</v>
      </c>
    </row>
    <row r="125" spans="1:7" ht="13.5" thickBot="1" x14ac:dyDescent="0.25">
      <c r="A125" s="155">
        <v>3888</v>
      </c>
      <c r="B125" s="5"/>
      <c r="C125" s="49" t="s">
        <v>409</v>
      </c>
      <c r="D125" s="84">
        <v>0</v>
      </c>
      <c r="E125" s="124">
        <v>43.83</v>
      </c>
      <c r="F125" s="168">
        <f t="shared" si="3"/>
        <v>-43.83</v>
      </c>
      <c r="G125" s="165"/>
    </row>
    <row r="126" spans="1:7" ht="13.5" thickBot="1" x14ac:dyDescent="0.25">
      <c r="A126" s="111"/>
      <c r="B126" s="79" t="s">
        <v>148</v>
      </c>
      <c r="C126" s="80"/>
      <c r="D126" s="81">
        <f>D127+D131</f>
        <v>5705744</v>
      </c>
      <c r="E126" s="122">
        <f>E127+E131</f>
        <v>1531684.56</v>
      </c>
      <c r="F126" s="137">
        <f t="shared" si="3"/>
        <v>4174059.44</v>
      </c>
      <c r="G126" s="176">
        <f t="shared" si="2"/>
        <v>0.26844607118721064</v>
      </c>
    </row>
    <row r="127" spans="1:7" ht="13.5" thickBot="1" x14ac:dyDescent="0.25">
      <c r="A127" s="42" t="s">
        <v>149</v>
      </c>
      <c r="B127" s="4" t="s">
        <v>150</v>
      </c>
      <c r="C127" s="48"/>
      <c r="D127" s="76">
        <f>D128+D129+D130</f>
        <v>496756</v>
      </c>
      <c r="E127" s="123">
        <f>E128+E129+E130</f>
        <v>135522.9</v>
      </c>
      <c r="F127" s="178">
        <f t="shared" si="3"/>
        <v>361233.1</v>
      </c>
      <c r="G127" s="174">
        <f t="shared" si="2"/>
        <v>0.27281582909919555</v>
      </c>
    </row>
    <row r="128" spans="1:7" x14ac:dyDescent="0.2">
      <c r="A128" s="37">
        <v>413</v>
      </c>
      <c r="B128" s="5"/>
      <c r="C128" s="60" t="s">
        <v>151</v>
      </c>
      <c r="D128" s="84">
        <f>D198+D234+D881+D930+D938+D960+D976+D983+D990+D1001+D1010</f>
        <v>287787</v>
      </c>
      <c r="E128" s="131">
        <f>E198+E234+E881+E930+E938+E960+E976+E983+E990+E1001+E1010</f>
        <v>79703.97</v>
      </c>
      <c r="F128" s="168">
        <f t="shared" si="3"/>
        <v>208083.03</v>
      </c>
      <c r="G128" s="165">
        <f t="shared" si="2"/>
        <v>0.27695472693346124</v>
      </c>
    </row>
    <row r="129" spans="1:7" x14ac:dyDescent="0.2">
      <c r="A129" s="37">
        <v>4500</v>
      </c>
      <c r="B129" s="5"/>
      <c r="C129" s="61" t="s">
        <v>152</v>
      </c>
      <c r="D129" s="84">
        <f>D221+D349+D372+D380+D465</f>
        <v>189886</v>
      </c>
      <c r="E129" s="131">
        <f>E221+E349+E372+E380+E465</f>
        <v>50844.800000000003</v>
      </c>
      <c r="F129" s="168">
        <f t="shared" si="3"/>
        <v>139041.20000000001</v>
      </c>
      <c r="G129" s="165">
        <f t="shared" si="2"/>
        <v>0.26776486944798461</v>
      </c>
    </row>
    <row r="130" spans="1:7" ht="13.5" thickBot="1" x14ac:dyDescent="0.25">
      <c r="A130" s="106">
        <v>452</v>
      </c>
      <c r="B130" s="107"/>
      <c r="C130" s="60" t="s">
        <v>153</v>
      </c>
      <c r="D130" s="77">
        <f>D224+D237+D296+D401+D421</f>
        <v>19083</v>
      </c>
      <c r="E130" s="136">
        <f>E224+E237+E296+E401+E421</f>
        <v>4974.13</v>
      </c>
      <c r="F130" s="168">
        <f t="shared" si="3"/>
        <v>14108.869999999999</v>
      </c>
      <c r="G130" s="165">
        <f t="shared" si="2"/>
        <v>0.26065765340879316</v>
      </c>
    </row>
    <row r="131" spans="1:7" ht="13.5" thickBot="1" x14ac:dyDescent="0.25">
      <c r="A131" s="36"/>
      <c r="B131" s="4" t="s">
        <v>154</v>
      </c>
      <c r="C131" s="48"/>
      <c r="D131" s="76">
        <f>D132+D133+D134</f>
        <v>5208988</v>
      </c>
      <c r="E131" s="123">
        <f>E132+E133+E134</f>
        <v>1396161.6600000001</v>
      </c>
      <c r="F131" s="177">
        <f t="shared" si="3"/>
        <v>3812826.34</v>
      </c>
      <c r="G131" s="175">
        <f t="shared" si="2"/>
        <v>0.26802934850301058</v>
      </c>
    </row>
    <row r="132" spans="1:7" x14ac:dyDescent="0.2">
      <c r="A132" s="37">
        <v>50</v>
      </c>
      <c r="B132" s="5"/>
      <c r="C132" s="49" t="s">
        <v>23</v>
      </c>
      <c r="D132" s="84">
        <f>D184+D200+D238+D279+D301+D325+D356+D388+D402+D422+D454+D509+D528+D556+D569+D586+D604+D628+D641+D652+D675+D701+D721+D743+D751+D763+D785+D794+D815+D822+D834+D840+D846+D902+D913+D949+D962+D985+D1012</f>
        <v>3155430</v>
      </c>
      <c r="E132" s="131">
        <f>E184+E200+E238+E279+E301+E325+E335+E356+E388+E402+E422+E443+E454+E509+E528+E556+E569+E586+E604+E628+E641+E652+E675+E701+E721+E743+E751+E763+E785+E794+E815+E822+E834+E840+E846+E902+E913+E949+E962+E985+E993+E1012</f>
        <v>786951.68999999983</v>
      </c>
      <c r="F132" s="168">
        <f t="shared" si="3"/>
        <v>2368478.31</v>
      </c>
      <c r="G132" s="165">
        <f t="shared" si="2"/>
        <v>0.24939602209524528</v>
      </c>
    </row>
    <row r="133" spans="1:7" x14ac:dyDescent="0.2">
      <c r="A133" s="37">
        <v>55</v>
      </c>
      <c r="B133" s="5"/>
      <c r="C133" s="49" t="s">
        <v>24</v>
      </c>
      <c r="D133" s="84">
        <f>D188+D206+D243+D249+D253+D260+D283+D287+D297+D305+D321+D329+D339+D343+D351+D360+D392+D406+D427+D450+D458+D514+D533+D561+D573+D590+D608+D617+D632+D646+D658+D680+D706+D726+D747+D755+D759+D769+D789+D799+D819+D826+D852+D878+D883+D887+D891+D895+D899+D906+D917+D922+D932+D941+D946+D953+D966+D979+D1003+D1006+D1017</f>
        <v>2042198</v>
      </c>
      <c r="E133" s="131">
        <f>E188+E206+E243+E249+E253+E260+E283+E287+E297+E305+E321+E329+E339+E343+E351+E360+E392+E406+E427+E446+E450+E458+E514+E533+E543+E561+E573+E582+E590+E600+E608+E617+E632+E646+E658+E680+E706+E726+E747+E755+E759+E769+E789+E799+E819+E826+E829+E852+E873+E878+E883+E887+E891+E895+E899+E906+E917+E922+E926+E932+E941+E946+E953+E966+E979+E997+E1003+E1006+E1017</f>
        <v>609016.66000000015</v>
      </c>
      <c r="F133" s="168">
        <f t="shared" si="3"/>
        <v>1433181.3399999999</v>
      </c>
      <c r="G133" s="165">
        <f t="shared" si="2"/>
        <v>0.29821626502425336</v>
      </c>
    </row>
    <row r="134" spans="1:7" ht="13.5" thickBot="1" x14ac:dyDescent="0.25">
      <c r="A134" s="37">
        <v>60</v>
      </c>
      <c r="B134" s="5"/>
      <c r="C134" s="49" t="s">
        <v>90</v>
      </c>
      <c r="D134" s="77">
        <f>D215+D219+D256+D398+D866</f>
        <v>11360</v>
      </c>
      <c r="E134" s="136">
        <f>E215+E219+E256+E398+E695+E782+E866</f>
        <v>193.30999999999997</v>
      </c>
      <c r="F134" s="168">
        <f t="shared" si="3"/>
        <v>11166.69</v>
      </c>
      <c r="G134" s="165">
        <f t="shared" si="2"/>
        <v>1.7016725352112672E-2</v>
      </c>
    </row>
    <row r="135" spans="1:7" ht="13.5" thickBot="1" x14ac:dyDescent="0.25">
      <c r="A135" s="111"/>
      <c r="B135" s="108" t="s">
        <v>155</v>
      </c>
      <c r="C135" s="180"/>
      <c r="D135" s="109">
        <f>D3-D126</f>
        <v>439256</v>
      </c>
      <c r="E135" s="137">
        <f>E3-E126</f>
        <v>186128.09999999986</v>
      </c>
      <c r="F135" s="137">
        <f t="shared" si="3"/>
        <v>253127.90000000014</v>
      </c>
      <c r="G135" s="176">
        <f>SUM(E135/D135)</f>
        <v>0.42373490629610039</v>
      </c>
    </row>
    <row r="136" spans="1:7" ht="13.5" thickBot="1" x14ac:dyDescent="0.25">
      <c r="A136" s="111"/>
      <c r="B136" s="108" t="s">
        <v>156</v>
      </c>
      <c r="C136" s="180"/>
      <c r="D136" s="109">
        <f>D137+D140+D158+D165+D167+D169</f>
        <v>52472</v>
      </c>
      <c r="E136" s="137">
        <f>E137+E140+E158+E165+E167+E169</f>
        <v>91300.119999999981</v>
      </c>
      <c r="F136" s="137">
        <f t="shared" si="3"/>
        <v>-38828.119999999981</v>
      </c>
      <c r="G136" s="176">
        <f>SUM(E136/D136)</f>
        <v>1.7399778929714891</v>
      </c>
    </row>
    <row r="137" spans="1:7" s="6" customFormat="1" x14ac:dyDescent="0.2">
      <c r="A137" s="28">
        <v>381</v>
      </c>
      <c r="B137" s="7"/>
      <c r="C137" s="50" t="s">
        <v>157</v>
      </c>
      <c r="D137" s="85">
        <f>SUM(D138:D139)</f>
        <v>98000</v>
      </c>
      <c r="E137" s="135">
        <f>SUM(E138:E139)</f>
        <v>3000</v>
      </c>
      <c r="F137" s="163">
        <f t="shared" si="3"/>
        <v>95000</v>
      </c>
      <c r="G137" s="179">
        <f t="shared" si="2"/>
        <v>3.0612244897959183E-2</v>
      </c>
    </row>
    <row r="138" spans="1:7" x14ac:dyDescent="0.2">
      <c r="A138" s="37">
        <v>3810</v>
      </c>
      <c r="B138" s="5"/>
      <c r="C138" s="49" t="s">
        <v>475</v>
      </c>
      <c r="D138" s="77">
        <v>0</v>
      </c>
      <c r="E138" s="136">
        <v>3000</v>
      </c>
      <c r="F138" s="168">
        <f t="shared" si="3"/>
        <v>-3000</v>
      </c>
      <c r="G138" s="179"/>
    </row>
    <row r="139" spans="1:7" x14ac:dyDescent="0.2">
      <c r="A139" s="37">
        <v>3811</v>
      </c>
      <c r="B139" s="5"/>
      <c r="C139" s="49" t="s">
        <v>261</v>
      </c>
      <c r="D139" s="77">
        <v>98000</v>
      </c>
      <c r="E139" s="124">
        <v>0</v>
      </c>
      <c r="F139" s="168">
        <f t="shared" si="3"/>
        <v>98000</v>
      </c>
      <c r="G139" s="165">
        <f t="shared" si="2"/>
        <v>0</v>
      </c>
    </row>
    <row r="140" spans="1:7" s="6" customFormat="1" x14ac:dyDescent="0.2">
      <c r="A140" s="28">
        <v>15</v>
      </c>
      <c r="B140" s="7"/>
      <c r="C140" s="50" t="s">
        <v>158</v>
      </c>
      <c r="D140" s="85">
        <f>SUM(D141+D156)</f>
        <v>-661782</v>
      </c>
      <c r="E140" s="135">
        <f>SUM(E141+E156)</f>
        <v>-55344.47</v>
      </c>
      <c r="F140" s="163">
        <f t="shared" si="3"/>
        <v>-606437.53</v>
      </c>
      <c r="G140" s="179">
        <f t="shared" si="2"/>
        <v>8.362945803905214E-2</v>
      </c>
    </row>
    <row r="141" spans="1:7" s="6" customFormat="1" x14ac:dyDescent="0.2">
      <c r="A141" s="28"/>
      <c r="B141" s="7">
        <v>1551</v>
      </c>
      <c r="C141" s="62" t="s">
        <v>255</v>
      </c>
      <c r="D141" s="85">
        <f>SUM(D142:D155)</f>
        <v>-657742</v>
      </c>
      <c r="E141" s="135">
        <f>SUM(E142:E155)</f>
        <v>-54294.47</v>
      </c>
      <c r="F141" s="163">
        <f t="shared" si="3"/>
        <v>-603447.53</v>
      </c>
      <c r="G141" s="179">
        <f t="shared" ref="G141:G205" si="4">SUM(E141/D141)</f>
        <v>8.2546758455443014E-2</v>
      </c>
    </row>
    <row r="142" spans="1:7" s="6" customFormat="1" ht="25.5" x14ac:dyDescent="0.2">
      <c r="A142" s="28"/>
      <c r="B142" s="5"/>
      <c r="C142" s="63" t="s">
        <v>329</v>
      </c>
      <c r="D142" s="87">
        <f>-D273</f>
        <v>-63000</v>
      </c>
      <c r="E142" s="149">
        <f>-E273</f>
        <v>0</v>
      </c>
      <c r="F142" s="168">
        <f t="shared" si="3"/>
        <v>-63000</v>
      </c>
      <c r="G142" s="165">
        <f t="shared" si="4"/>
        <v>0</v>
      </c>
    </row>
    <row r="143" spans="1:7" s="6" customFormat="1" ht="25.5" x14ac:dyDescent="0.2">
      <c r="A143" s="28"/>
      <c r="B143" s="5"/>
      <c r="C143" s="63" t="s">
        <v>330</v>
      </c>
      <c r="D143" s="87">
        <f>-D292</f>
        <v>-10000</v>
      </c>
      <c r="E143" s="149">
        <f>-E292</f>
        <v>0</v>
      </c>
      <c r="F143" s="168">
        <f t="shared" si="3"/>
        <v>-10000</v>
      </c>
      <c r="G143" s="165">
        <f t="shared" si="4"/>
        <v>0</v>
      </c>
    </row>
    <row r="144" spans="1:7" s="6" customFormat="1" ht="25.5" x14ac:dyDescent="0.2">
      <c r="A144" s="28"/>
      <c r="B144" s="5"/>
      <c r="C144" s="63" t="s">
        <v>348</v>
      </c>
      <c r="D144" s="87">
        <f>-D314</f>
        <v>-11000</v>
      </c>
      <c r="E144" s="149">
        <f>-E314</f>
        <v>0</v>
      </c>
      <c r="F144" s="168">
        <f t="shared" si="3"/>
        <v>-11000</v>
      </c>
      <c r="G144" s="165">
        <f t="shared" si="4"/>
        <v>0</v>
      </c>
    </row>
    <row r="145" spans="1:7" s="6" customFormat="1" ht="38.25" x14ac:dyDescent="0.2">
      <c r="A145" s="28"/>
      <c r="B145" s="5"/>
      <c r="C145" s="64" t="s">
        <v>332</v>
      </c>
      <c r="D145" s="87">
        <f>-D315</f>
        <v>-6000</v>
      </c>
      <c r="E145" s="149">
        <f>-E315</f>
        <v>0</v>
      </c>
      <c r="F145" s="168">
        <f t="shared" ref="F145:F209" si="5">SUM(D145-E145)</f>
        <v>-6000</v>
      </c>
      <c r="G145" s="165">
        <f t="shared" si="4"/>
        <v>0</v>
      </c>
    </row>
    <row r="146" spans="1:7" s="6" customFormat="1" ht="38.25" x14ac:dyDescent="0.2">
      <c r="A146" s="28"/>
      <c r="B146" s="5"/>
      <c r="C146" s="65" t="s">
        <v>333</v>
      </c>
      <c r="D146" s="87">
        <f>-D370</f>
        <v>-10000</v>
      </c>
      <c r="E146" s="149">
        <f>-E370</f>
        <v>0</v>
      </c>
      <c r="F146" s="168">
        <f t="shared" si="5"/>
        <v>-10000</v>
      </c>
      <c r="G146" s="165">
        <f t="shared" si="4"/>
        <v>0</v>
      </c>
    </row>
    <row r="147" spans="1:7" s="6" customFormat="1" ht="25.5" x14ac:dyDescent="0.2">
      <c r="A147" s="28"/>
      <c r="B147" s="5"/>
      <c r="C147" s="65" t="s">
        <v>335</v>
      </c>
      <c r="D147" s="87">
        <f>-D418</f>
        <v>-7942</v>
      </c>
      <c r="E147" s="149">
        <f>-E418</f>
        <v>0</v>
      </c>
      <c r="F147" s="168">
        <f t="shared" si="5"/>
        <v>-7942</v>
      </c>
      <c r="G147" s="165">
        <f t="shared" si="4"/>
        <v>0</v>
      </c>
    </row>
    <row r="148" spans="1:7" s="6" customFormat="1" ht="25.5" x14ac:dyDescent="0.2">
      <c r="A148" s="28"/>
      <c r="B148" s="5"/>
      <c r="C148" s="65" t="s">
        <v>336</v>
      </c>
      <c r="D148" s="87">
        <f>-D440</f>
        <v>-400000</v>
      </c>
      <c r="E148" s="149">
        <f>-E440</f>
        <v>0</v>
      </c>
      <c r="F148" s="168">
        <f t="shared" si="5"/>
        <v>-400000</v>
      </c>
      <c r="G148" s="165">
        <f t="shared" si="4"/>
        <v>0</v>
      </c>
    </row>
    <row r="149" spans="1:7" s="6" customFormat="1" ht="25.5" x14ac:dyDescent="0.2">
      <c r="A149" s="28"/>
      <c r="B149" s="5"/>
      <c r="C149" s="65" t="s">
        <v>337</v>
      </c>
      <c r="D149" s="87">
        <f>-D441</f>
        <v>-4000</v>
      </c>
      <c r="E149" s="149">
        <f>-E441</f>
        <v>0</v>
      </c>
      <c r="F149" s="168">
        <f t="shared" si="5"/>
        <v>-4000</v>
      </c>
      <c r="G149" s="165">
        <f t="shared" si="4"/>
        <v>0</v>
      </c>
    </row>
    <row r="150" spans="1:7" s="6" customFormat="1" ht="38.25" x14ac:dyDescent="0.2">
      <c r="A150" s="28"/>
      <c r="B150" s="5"/>
      <c r="C150" s="65" t="s">
        <v>340</v>
      </c>
      <c r="D150" s="87">
        <f>-D673</f>
        <v>-38000</v>
      </c>
      <c r="E150" s="149">
        <f>-E673</f>
        <v>-324</v>
      </c>
      <c r="F150" s="168">
        <f t="shared" si="5"/>
        <v>-37676</v>
      </c>
      <c r="G150" s="165">
        <f t="shared" si="4"/>
        <v>8.5263157894736839E-3</v>
      </c>
    </row>
    <row r="151" spans="1:7" s="6" customFormat="1" ht="25.5" x14ac:dyDescent="0.2">
      <c r="A151" s="28"/>
      <c r="B151" s="5"/>
      <c r="C151" s="65" t="s">
        <v>341</v>
      </c>
      <c r="D151" s="87">
        <f>-D699</f>
        <v>-46000</v>
      </c>
      <c r="E151" s="149">
        <f>-E699</f>
        <v>0</v>
      </c>
      <c r="F151" s="168">
        <f t="shared" si="5"/>
        <v>-46000</v>
      </c>
      <c r="G151" s="165">
        <f t="shared" si="4"/>
        <v>0</v>
      </c>
    </row>
    <row r="152" spans="1:7" s="6" customFormat="1" ht="25.5" x14ac:dyDescent="0.2">
      <c r="A152" s="28"/>
      <c r="B152" s="5"/>
      <c r="C152" s="65" t="s">
        <v>347</v>
      </c>
      <c r="D152" s="87">
        <f>-D870</f>
        <v>-60000</v>
      </c>
      <c r="E152" s="149">
        <f>-E870</f>
        <v>0</v>
      </c>
      <c r="F152" s="168">
        <f t="shared" si="5"/>
        <v>-60000</v>
      </c>
      <c r="G152" s="165">
        <f t="shared" si="4"/>
        <v>0</v>
      </c>
    </row>
    <row r="153" spans="1:7" s="6" customFormat="1" ht="25.5" x14ac:dyDescent="0.2">
      <c r="A153" s="28"/>
      <c r="B153" s="5"/>
      <c r="C153" s="63" t="s">
        <v>405</v>
      </c>
      <c r="D153" s="87">
        <f>-D277</f>
        <v>0</v>
      </c>
      <c r="E153" s="149">
        <f>-E277</f>
        <v>-49217.279999999999</v>
      </c>
      <c r="F153" s="168">
        <f t="shared" si="5"/>
        <v>49217.279999999999</v>
      </c>
      <c r="G153" s="165"/>
    </row>
    <row r="154" spans="1:7" s="6" customFormat="1" ht="25.5" x14ac:dyDescent="0.2">
      <c r="A154" s="28"/>
      <c r="B154" s="5"/>
      <c r="C154" s="65" t="s">
        <v>423</v>
      </c>
      <c r="D154" s="87">
        <f>-D871</f>
        <v>0</v>
      </c>
      <c r="E154" s="149">
        <f>-E871</f>
        <v>-2953.19</v>
      </c>
      <c r="F154" s="168">
        <f t="shared" si="5"/>
        <v>2953.19</v>
      </c>
      <c r="G154" s="165"/>
    </row>
    <row r="155" spans="1:7" s="6" customFormat="1" ht="25.5" x14ac:dyDescent="0.2">
      <c r="A155" s="28"/>
      <c r="B155" s="5"/>
      <c r="C155" s="65" t="s">
        <v>464</v>
      </c>
      <c r="D155" s="87">
        <f>-D463</f>
        <v>-1800</v>
      </c>
      <c r="E155" s="149">
        <f>-E463</f>
        <v>-1800</v>
      </c>
      <c r="F155" s="168">
        <f t="shared" si="5"/>
        <v>0</v>
      </c>
      <c r="G155" s="165">
        <f t="shared" si="4"/>
        <v>1</v>
      </c>
    </row>
    <row r="156" spans="1:7" s="6" customFormat="1" x14ac:dyDescent="0.2">
      <c r="A156" s="28"/>
      <c r="B156" s="7">
        <v>1556</v>
      </c>
      <c r="C156" s="50" t="s">
        <v>131</v>
      </c>
      <c r="D156" s="88">
        <f>SUM(D157:D157)</f>
        <v>-4040</v>
      </c>
      <c r="E156" s="139">
        <f>SUM(E157:E157)</f>
        <v>-1050</v>
      </c>
      <c r="F156" s="163">
        <f t="shared" si="5"/>
        <v>-2990</v>
      </c>
      <c r="G156" s="179">
        <f t="shared" si="4"/>
        <v>0.25990099009900991</v>
      </c>
    </row>
    <row r="157" spans="1:7" s="6" customFormat="1" ht="51" x14ac:dyDescent="0.2">
      <c r="A157" s="28"/>
      <c r="B157" s="20"/>
      <c r="C157" s="65" t="s">
        <v>338</v>
      </c>
      <c r="D157" s="87">
        <f>-D554</f>
        <v>-4040</v>
      </c>
      <c r="E157" s="149">
        <f>-E554</f>
        <v>-1050</v>
      </c>
      <c r="F157" s="168">
        <f t="shared" si="5"/>
        <v>-2990</v>
      </c>
      <c r="G157" s="165">
        <f t="shared" si="4"/>
        <v>0.25990099009900991</v>
      </c>
    </row>
    <row r="158" spans="1:7" s="6" customFormat="1" x14ac:dyDescent="0.2">
      <c r="A158" s="28">
        <v>3502</v>
      </c>
      <c r="B158" s="7"/>
      <c r="C158" s="50" t="s">
        <v>159</v>
      </c>
      <c r="D158" s="89">
        <f>SUM(D159+D164)</f>
        <v>682082</v>
      </c>
      <c r="E158" s="133">
        <f>SUM(E159+E164)</f>
        <v>154859.49</v>
      </c>
      <c r="F158" s="163">
        <f t="shared" si="5"/>
        <v>527222.51</v>
      </c>
      <c r="G158" s="179">
        <f t="shared" si="4"/>
        <v>0.22703940288704288</v>
      </c>
    </row>
    <row r="159" spans="1:7" s="6" customFormat="1" x14ac:dyDescent="0.2">
      <c r="A159" s="37" t="s">
        <v>121</v>
      </c>
      <c r="B159" s="5"/>
      <c r="C159" s="59" t="s">
        <v>22</v>
      </c>
      <c r="D159" s="90">
        <f>SUM(D160+D163)</f>
        <v>681678</v>
      </c>
      <c r="E159" s="134">
        <f>SUM(E160+E163)</f>
        <v>154859.49</v>
      </c>
      <c r="F159" s="168">
        <f t="shared" si="5"/>
        <v>526818.51</v>
      </c>
      <c r="G159" s="165">
        <f t="shared" si="4"/>
        <v>0.2271739589659634</v>
      </c>
    </row>
    <row r="160" spans="1:7" s="6" customFormat="1" x14ac:dyDescent="0.2">
      <c r="A160" s="37" t="s">
        <v>122</v>
      </c>
      <c r="B160" s="5"/>
      <c r="C160" s="59" t="s">
        <v>43</v>
      </c>
      <c r="D160" s="90">
        <f>SUM(D161:D162)</f>
        <v>138578</v>
      </c>
      <c r="E160" s="134">
        <f>SUM(E161:E162)</f>
        <v>70942</v>
      </c>
      <c r="F160" s="168">
        <f t="shared" si="5"/>
        <v>67636</v>
      </c>
      <c r="G160" s="165">
        <f t="shared" si="4"/>
        <v>0.5119283003074081</v>
      </c>
    </row>
    <row r="161" spans="1:7" x14ac:dyDescent="0.2">
      <c r="A161" s="37" t="s">
        <v>308</v>
      </c>
      <c r="B161" s="5"/>
      <c r="C161" s="65" t="s">
        <v>120</v>
      </c>
      <c r="D161" s="84">
        <v>70942</v>
      </c>
      <c r="E161" s="124">
        <v>70942</v>
      </c>
      <c r="F161" s="168">
        <f t="shared" si="5"/>
        <v>0</v>
      </c>
      <c r="G161" s="165">
        <f t="shared" si="4"/>
        <v>1</v>
      </c>
    </row>
    <row r="162" spans="1:7" x14ac:dyDescent="0.2">
      <c r="A162" s="37" t="s">
        <v>309</v>
      </c>
      <c r="B162" s="5"/>
      <c r="C162" s="65" t="s">
        <v>276</v>
      </c>
      <c r="D162" s="84">
        <v>67636</v>
      </c>
      <c r="E162" s="124">
        <v>0</v>
      </c>
      <c r="F162" s="168">
        <f t="shared" si="5"/>
        <v>67636</v>
      </c>
      <c r="G162" s="165">
        <f t="shared" si="4"/>
        <v>0</v>
      </c>
    </row>
    <row r="163" spans="1:7" ht="25.5" x14ac:dyDescent="0.2">
      <c r="A163" s="37" t="s">
        <v>310</v>
      </c>
      <c r="B163" s="5"/>
      <c r="C163" s="65" t="s">
        <v>281</v>
      </c>
      <c r="D163" s="84">
        <v>543100</v>
      </c>
      <c r="E163" s="124">
        <v>83917.49</v>
      </c>
      <c r="F163" s="168">
        <f t="shared" si="5"/>
        <v>459182.51</v>
      </c>
      <c r="G163" s="165">
        <f t="shared" si="4"/>
        <v>0.15451572454428283</v>
      </c>
    </row>
    <row r="164" spans="1:7" x14ac:dyDescent="0.2">
      <c r="A164" s="37" t="s">
        <v>324</v>
      </c>
      <c r="B164" s="5"/>
      <c r="C164" s="65" t="s">
        <v>325</v>
      </c>
      <c r="D164" s="84">
        <v>404</v>
      </c>
      <c r="E164" s="124">
        <v>0</v>
      </c>
      <c r="F164" s="168">
        <f t="shared" si="5"/>
        <v>404</v>
      </c>
      <c r="G164" s="165">
        <f t="shared" si="4"/>
        <v>0</v>
      </c>
    </row>
    <row r="165" spans="1:7" s="6" customFormat="1" x14ac:dyDescent="0.2">
      <c r="A165" s="28">
        <v>4502</v>
      </c>
      <c r="B165" s="7"/>
      <c r="C165" s="66" t="s">
        <v>160</v>
      </c>
      <c r="D165" s="85">
        <f>(D166)</f>
        <v>-20000</v>
      </c>
      <c r="E165" s="135">
        <f>(E166)</f>
        <v>0</v>
      </c>
      <c r="F165" s="163">
        <f t="shared" si="5"/>
        <v>-20000</v>
      </c>
      <c r="G165" s="179">
        <f t="shared" si="4"/>
        <v>0</v>
      </c>
    </row>
    <row r="166" spans="1:7" x14ac:dyDescent="0.2">
      <c r="A166" s="37"/>
      <c r="B166" s="5">
        <v>4502</v>
      </c>
      <c r="C166" s="61" t="s">
        <v>326</v>
      </c>
      <c r="D166" s="87">
        <f>-D318</f>
        <v>-20000</v>
      </c>
      <c r="E166" s="149">
        <f>-E318</f>
        <v>0</v>
      </c>
      <c r="F166" s="168">
        <f t="shared" si="5"/>
        <v>-20000</v>
      </c>
      <c r="G166" s="165">
        <f t="shared" si="4"/>
        <v>0</v>
      </c>
    </row>
    <row r="167" spans="1:7" s="6" customFormat="1" x14ac:dyDescent="0.2">
      <c r="A167" s="29">
        <v>655</v>
      </c>
      <c r="B167" s="27"/>
      <c r="C167" s="50" t="s">
        <v>161</v>
      </c>
      <c r="D167" s="91">
        <f>SUM(D168)</f>
        <v>400</v>
      </c>
      <c r="E167" s="126">
        <f>SUM(E168)</f>
        <v>81.040000000000006</v>
      </c>
      <c r="F167" s="163">
        <f t="shared" si="5"/>
        <v>318.95999999999998</v>
      </c>
      <c r="G167" s="179">
        <f t="shared" si="4"/>
        <v>0.2026</v>
      </c>
    </row>
    <row r="168" spans="1:7" s="6" customFormat="1" x14ac:dyDescent="0.2">
      <c r="A168" s="29"/>
      <c r="B168" s="30">
        <v>6551</v>
      </c>
      <c r="C168" s="56" t="s">
        <v>21</v>
      </c>
      <c r="D168" s="92">
        <v>400</v>
      </c>
      <c r="E168" s="124">
        <v>81.040000000000006</v>
      </c>
      <c r="F168" s="168">
        <f t="shared" si="5"/>
        <v>318.95999999999998</v>
      </c>
      <c r="G168" s="165">
        <f t="shared" si="4"/>
        <v>0.2026</v>
      </c>
    </row>
    <row r="169" spans="1:7" s="6" customFormat="1" x14ac:dyDescent="0.2">
      <c r="A169" s="28">
        <v>650</v>
      </c>
      <c r="B169" s="7"/>
      <c r="C169" s="50" t="s">
        <v>162</v>
      </c>
      <c r="D169" s="85">
        <f>SUM(D170:D171)</f>
        <v>-46228</v>
      </c>
      <c r="E169" s="135">
        <f>SUM(E170:E171)</f>
        <v>-11295.94</v>
      </c>
      <c r="F169" s="163">
        <f t="shared" si="5"/>
        <v>-34932.06</v>
      </c>
      <c r="G169" s="179">
        <f t="shared" si="4"/>
        <v>0.24435277321104093</v>
      </c>
    </row>
    <row r="170" spans="1:7" s="6" customFormat="1" ht="25.5" x14ac:dyDescent="0.2">
      <c r="A170" s="28"/>
      <c r="B170" s="23" t="s">
        <v>51</v>
      </c>
      <c r="C170" s="67" t="s">
        <v>98</v>
      </c>
      <c r="D170" s="87">
        <f>-D230</f>
        <v>-36459</v>
      </c>
      <c r="E170" s="149">
        <f>-E230</f>
        <v>-8956.94</v>
      </c>
      <c r="F170" s="168">
        <f t="shared" si="5"/>
        <v>-27502.059999999998</v>
      </c>
      <c r="G170" s="165">
        <f t="shared" si="4"/>
        <v>0.24567157629117639</v>
      </c>
    </row>
    <row r="171" spans="1:7" s="6" customFormat="1" ht="13.5" thickBot="1" x14ac:dyDescent="0.25">
      <c r="A171" s="28"/>
      <c r="B171" s="19">
        <v>6502</v>
      </c>
      <c r="C171" s="53" t="s">
        <v>113</v>
      </c>
      <c r="D171" s="87">
        <f>-D231</f>
        <v>-9769</v>
      </c>
      <c r="E171" s="149">
        <f>-E231</f>
        <v>-2339</v>
      </c>
      <c r="F171" s="168">
        <f t="shared" si="5"/>
        <v>-7430</v>
      </c>
      <c r="G171" s="165">
        <f t="shared" si="4"/>
        <v>0.23943085269730782</v>
      </c>
    </row>
    <row r="172" spans="1:7" s="16" customFormat="1" ht="13.5" thickBot="1" x14ac:dyDescent="0.25">
      <c r="A172" s="111"/>
      <c r="B172" s="79" t="s">
        <v>163</v>
      </c>
      <c r="C172" s="80"/>
      <c r="D172" s="109">
        <f>D135+D136</f>
        <v>491728</v>
      </c>
      <c r="E172" s="137">
        <f>E135+E136</f>
        <v>277428.21999999986</v>
      </c>
      <c r="F172" s="137">
        <f t="shared" si="5"/>
        <v>214299.78000000014</v>
      </c>
      <c r="G172" s="176">
        <f>SUM(E172/D172)</f>
        <v>0.56419040607815674</v>
      </c>
    </row>
    <row r="173" spans="1:7" ht="13.5" thickBot="1" x14ac:dyDescent="0.25">
      <c r="A173" s="78"/>
      <c r="B173" s="108" t="s">
        <v>164</v>
      </c>
      <c r="C173" s="82"/>
      <c r="D173" s="109">
        <f>D174+D176</f>
        <v>-568835</v>
      </c>
      <c r="E173" s="137">
        <f>E174+E176</f>
        <v>-139196.53</v>
      </c>
      <c r="F173" s="137">
        <f t="shared" si="5"/>
        <v>-429638.47</v>
      </c>
      <c r="G173" s="176">
        <f>SUM(E173/D173)</f>
        <v>0.24470458041435567</v>
      </c>
    </row>
    <row r="174" spans="1:7" x14ac:dyDescent="0.2">
      <c r="A174" s="29">
        <v>2585</v>
      </c>
      <c r="B174" s="27"/>
      <c r="C174" s="58" t="s">
        <v>312</v>
      </c>
      <c r="D174" s="93">
        <f>SUM(D175)</f>
        <v>211000</v>
      </c>
      <c r="E174" s="163">
        <f>SUM(E175)</f>
        <v>0</v>
      </c>
      <c r="F174" s="163">
        <f t="shared" si="5"/>
        <v>211000</v>
      </c>
      <c r="G174" s="179">
        <f t="shared" si="4"/>
        <v>0</v>
      </c>
    </row>
    <row r="175" spans="1:7" x14ac:dyDescent="0.2">
      <c r="A175" s="43"/>
      <c r="B175" s="31">
        <v>25852</v>
      </c>
      <c r="C175" s="59" t="s">
        <v>314</v>
      </c>
      <c r="D175" s="94">
        <v>211000</v>
      </c>
      <c r="E175" s="124">
        <v>0</v>
      </c>
      <c r="F175" s="168">
        <f t="shared" si="5"/>
        <v>211000</v>
      </c>
      <c r="G175" s="165">
        <f t="shared" si="4"/>
        <v>0</v>
      </c>
    </row>
    <row r="176" spans="1:7" s="6" customFormat="1" x14ac:dyDescent="0.2">
      <c r="A176" s="33" t="s">
        <v>313</v>
      </c>
      <c r="B176" s="32"/>
      <c r="C176" s="68" t="s">
        <v>165</v>
      </c>
      <c r="D176" s="91">
        <f>SUM(D177:D178)</f>
        <v>-779835</v>
      </c>
      <c r="E176" s="126">
        <f>SUM(E177:E178)</f>
        <v>-139196.53</v>
      </c>
      <c r="F176" s="163">
        <f t="shared" si="5"/>
        <v>-640638.47</v>
      </c>
      <c r="G176" s="179">
        <f t="shared" si="4"/>
        <v>0.17849484826918516</v>
      </c>
    </row>
    <row r="177" spans="1:8" x14ac:dyDescent="0.2">
      <c r="A177" s="33"/>
      <c r="B177" s="34" t="s">
        <v>315</v>
      </c>
      <c r="C177" s="56" t="s">
        <v>91</v>
      </c>
      <c r="D177" s="92">
        <v>-729466</v>
      </c>
      <c r="E177" s="124">
        <v>-126566.39999999999</v>
      </c>
      <c r="F177" s="168">
        <f t="shared" si="5"/>
        <v>-602899.6</v>
      </c>
      <c r="G177" s="165">
        <f t="shared" si="4"/>
        <v>0.17350555063567047</v>
      </c>
    </row>
    <row r="178" spans="1:8" ht="13.5" thickBot="1" x14ac:dyDescent="0.25">
      <c r="A178" s="35"/>
      <c r="B178" s="34" t="s">
        <v>316</v>
      </c>
      <c r="C178" s="56" t="s">
        <v>110</v>
      </c>
      <c r="D178" s="92">
        <v>-50369</v>
      </c>
      <c r="E178" s="124">
        <v>-12630.13</v>
      </c>
      <c r="F178" s="168">
        <f t="shared" si="5"/>
        <v>-37738.870000000003</v>
      </c>
      <c r="G178" s="165">
        <f t="shared" si="4"/>
        <v>0.25075204987194505</v>
      </c>
    </row>
    <row r="179" spans="1:8" ht="13.5" thickBot="1" x14ac:dyDescent="0.25">
      <c r="A179" s="111">
        <v>100</v>
      </c>
      <c r="B179" s="79" t="s">
        <v>166</v>
      </c>
      <c r="C179" s="110"/>
      <c r="D179" s="109">
        <v>-77107</v>
      </c>
      <c r="E179" s="137">
        <v>138231.69</v>
      </c>
      <c r="F179" s="137">
        <v>447386.52</v>
      </c>
      <c r="G179" s="176"/>
      <c r="H179" s="158"/>
    </row>
    <row r="180" spans="1:8" ht="13.5" thickBot="1" x14ac:dyDescent="0.25">
      <c r="A180" s="29"/>
      <c r="B180" s="7"/>
      <c r="C180" s="49"/>
      <c r="D180" s="181">
        <f>SUBTOTAL(9,D184:D1019)</f>
        <v>32856415</v>
      </c>
      <c r="E180" s="182">
        <f>SUBTOTAL(9,E184:E1019)</f>
        <v>7930799.9000000041</v>
      </c>
      <c r="F180" s="163">
        <f t="shared" si="5"/>
        <v>24925615.099999994</v>
      </c>
      <c r="G180" s="179">
        <f t="shared" si="4"/>
        <v>0.2413775179063207</v>
      </c>
    </row>
    <row r="181" spans="1:8" ht="37.5" customHeight="1" thickBot="1" x14ac:dyDescent="0.25">
      <c r="A181" s="111"/>
      <c r="B181" s="228" t="s">
        <v>167</v>
      </c>
      <c r="C181" s="229"/>
      <c r="D181" s="81">
        <f>D182+D232+D251+D294+D316+D347+D353+D649+D936</f>
        <v>6433754</v>
      </c>
      <c r="E181" s="122">
        <f>E182+E232+E251+E294+E316+E347+E353+E649+E936</f>
        <v>1598324.9699999997</v>
      </c>
      <c r="F181" s="137">
        <f t="shared" si="5"/>
        <v>4835429.03</v>
      </c>
      <c r="G181" s="176">
        <f t="shared" si="4"/>
        <v>0.248428051492177</v>
      </c>
    </row>
    <row r="182" spans="1:8" ht="13.5" thickBot="1" x14ac:dyDescent="0.25">
      <c r="A182" s="44" t="s">
        <v>50</v>
      </c>
      <c r="B182" s="4" t="s">
        <v>168</v>
      </c>
      <c r="C182" s="48"/>
      <c r="D182" s="112">
        <f>SUM(D183+D197+D218+D220+D228)</f>
        <v>661831</v>
      </c>
      <c r="E182" s="138">
        <f>SUM(E183+E197+E218+E220+E228)</f>
        <v>178557.30999999997</v>
      </c>
      <c r="F182" s="177">
        <f t="shared" si="5"/>
        <v>483273.69000000006</v>
      </c>
      <c r="G182" s="175">
        <f t="shared" si="4"/>
        <v>0.26979290785714172</v>
      </c>
    </row>
    <row r="183" spans="1:8" s="6" customFormat="1" x14ac:dyDescent="0.2">
      <c r="A183" s="33" t="s">
        <v>48</v>
      </c>
      <c r="B183" s="7" t="s">
        <v>428</v>
      </c>
      <c r="C183" s="50"/>
      <c r="D183" s="88">
        <f>SUM(D184+D188)</f>
        <v>37682</v>
      </c>
      <c r="E183" s="139">
        <f>SUM(E184+E188)</f>
        <v>10606.55</v>
      </c>
      <c r="F183" s="163">
        <f t="shared" si="5"/>
        <v>27075.45</v>
      </c>
      <c r="G183" s="179">
        <f t="shared" si="4"/>
        <v>0.2814752401677193</v>
      </c>
    </row>
    <row r="184" spans="1:8" s="6" customFormat="1" x14ac:dyDescent="0.2">
      <c r="A184" s="33"/>
      <c r="B184" s="7">
        <v>50</v>
      </c>
      <c r="C184" s="50" t="s">
        <v>23</v>
      </c>
      <c r="D184" s="96">
        <f>SUM(D185+D187)</f>
        <v>33496</v>
      </c>
      <c r="E184" s="140">
        <f>SUM(E185+E187)</f>
        <v>9127.4699999999993</v>
      </c>
      <c r="F184" s="163">
        <f t="shared" si="5"/>
        <v>24368.53</v>
      </c>
      <c r="G184" s="179">
        <f t="shared" si="4"/>
        <v>0.27249432768091708</v>
      </c>
    </row>
    <row r="185" spans="1:8" x14ac:dyDescent="0.2">
      <c r="A185" s="35"/>
      <c r="B185" s="5">
        <v>500</v>
      </c>
      <c r="C185" s="49" t="s">
        <v>228</v>
      </c>
      <c r="D185" s="97">
        <f>SUM(D186)</f>
        <v>25089</v>
      </c>
      <c r="E185" s="141">
        <f>SUM(E186)</f>
        <v>6844.45</v>
      </c>
      <c r="F185" s="168">
        <f t="shared" si="5"/>
        <v>18244.55</v>
      </c>
      <c r="G185" s="165">
        <f t="shared" si="4"/>
        <v>0.27280680776435889</v>
      </c>
    </row>
    <row r="186" spans="1:8" x14ac:dyDescent="0.2">
      <c r="A186" s="35"/>
      <c r="B186" s="5">
        <v>5001</v>
      </c>
      <c r="C186" s="49" t="s">
        <v>234</v>
      </c>
      <c r="D186" s="97">
        <v>25089</v>
      </c>
      <c r="E186" s="124">
        <v>6844.45</v>
      </c>
      <c r="F186" s="168">
        <f t="shared" si="5"/>
        <v>18244.55</v>
      </c>
      <c r="G186" s="165">
        <f t="shared" si="4"/>
        <v>0.27280680776435889</v>
      </c>
    </row>
    <row r="187" spans="1:8" x14ac:dyDescent="0.2">
      <c r="A187" s="35"/>
      <c r="B187" s="5">
        <v>506</v>
      </c>
      <c r="C187" s="49" t="s">
        <v>235</v>
      </c>
      <c r="D187" s="97">
        <v>8407</v>
      </c>
      <c r="E187" s="124">
        <v>2283.02</v>
      </c>
      <c r="F187" s="168">
        <f t="shared" si="5"/>
        <v>6123.98</v>
      </c>
      <c r="G187" s="165">
        <f t="shared" si="4"/>
        <v>0.27156179374330913</v>
      </c>
    </row>
    <row r="188" spans="1:8" s="6" customFormat="1" x14ac:dyDescent="0.2">
      <c r="A188" s="33"/>
      <c r="B188" s="7">
        <v>55</v>
      </c>
      <c r="C188" s="50" t="s">
        <v>24</v>
      </c>
      <c r="D188" s="96">
        <f>SUM(D189:D196)</f>
        <v>4186</v>
      </c>
      <c r="E188" s="140">
        <f>SUM(E189:E196)</f>
        <v>1479.0800000000002</v>
      </c>
      <c r="F188" s="163">
        <f t="shared" si="5"/>
        <v>2706.92</v>
      </c>
      <c r="G188" s="179">
        <f t="shared" si="4"/>
        <v>0.35333970377448642</v>
      </c>
    </row>
    <row r="189" spans="1:8" x14ac:dyDescent="0.2">
      <c r="A189" s="35"/>
      <c r="B189" s="5">
        <v>5500</v>
      </c>
      <c r="C189" s="49" t="s">
        <v>25</v>
      </c>
      <c r="D189" s="97">
        <v>2282</v>
      </c>
      <c r="E189" s="124">
        <v>1147.5</v>
      </c>
      <c r="F189" s="168">
        <f t="shared" si="5"/>
        <v>1134.5</v>
      </c>
      <c r="G189" s="165">
        <f t="shared" si="4"/>
        <v>0.50284837861524978</v>
      </c>
    </row>
    <row r="190" spans="1:8" x14ac:dyDescent="0.2">
      <c r="A190" s="35"/>
      <c r="B190" s="5">
        <v>5503</v>
      </c>
      <c r="C190" s="49" t="s">
        <v>26</v>
      </c>
      <c r="D190" s="97">
        <v>220</v>
      </c>
      <c r="E190" s="124">
        <v>0</v>
      </c>
      <c r="F190" s="168">
        <f t="shared" si="5"/>
        <v>220</v>
      </c>
      <c r="G190" s="165">
        <f t="shared" si="4"/>
        <v>0</v>
      </c>
    </row>
    <row r="191" spans="1:8" x14ac:dyDescent="0.2">
      <c r="A191" s="35"/>
      <c r="B191" s="5">
        <v>5504</v>
      </c>
      <c r="C191" s="49" t="s">
        <v>27</v>
      </c>
      <c r="D191" s="97">
        <v>255</v>
      </c>
      <c r="E191" s="124">
        <v>98</v>
      </c>
      <c r="F191" s="168">
        <f t="shared" si="5"/>
        <v>157</v>
      </c>
      <c r="G191" s="165">
        <f t="shared" si="4"/>
        <v>0.3843137254901961</v>
      </c>
    </row>
    <row r="192" spans="1:8" x14ac:dyDescent="0.2">
      <c r="A192" s="35"/>
      <c r="B192" s="5">
        <v>5511</v>
      </c>
      <c r="C192" s="49" t="s">
        <v>230</v>
      </c>
      <c r="D192" s="97">
        <v>110</v>
      </c>
      <c r="E192" s="124">
        <v>2.4</v>
      </c>
      <c r="F192" s="168">
        <f t="shared" si="5"/>
        <v>107.6</v>
      </c>
      <c r="G192" s="165">
        <f t="shared" si="4"/>
        <v>2.1818181818181816E-2</v>
      </c>
    </row>
    <row r="193" spans="1:7" x14ac:dyDescent="0.2">
      <c r="A193" s="35"/>
      <c r="B193" s="5">
        <v>5513</v>
      </c>
      <c r="C193" s="49" t="s">
        <v>28</v>
      </c>
      <c r="D193" s="97">
        <v>320</v>
      </c>
      <c r="E193" s="124">
        <v>198.78</v>
      </c>
      <c r="F193" s="168">
        <f t="shared" si="5"/>
        <v>121.22</v>
      </c>
      <c r="G193" s="165">
        <f t="shared" si="4"/>
        <v>0.6211875</v>
      </c>
    </row>
    <row r="194" spans="1:7" x14ac:dyDescent="0.2">
      <c r="A194" s="35"/>
      <c r="B194" s="5">
        <v>5514</v>
      </c>
      <c r="C194" s="49" t="s">
        <v>231</v>
      </c>
      <c r="D194" s="97">
        <v>429</v>
      </c>
      <c r="E194" s="124">
        <v>0</v>
      </c>
      <c r="F194" s="168">
        <f t="shared" si="5"/>
        <v>429</v>
      </c>
      <c r="G194" s="165">
        <f t="shared" si="4"/>
        <v>0</v>
      </c>
    </row>
    <row r="195" spans="1:7" x14ac:dyDescent="0.2">
      <c r="A195" s="35"/>
      <c r="B195" s="5">
        <v>5515</v>
      </c>
      <c r="C195" s="49" t="s">
        <v>29</v>
      </c>
      <c r="D195" s="97">
        <v>510</v>
      </c>
      <c r="E195" s="124">
        <v>32.4</v>
      </c>
      <c r="F195" s="168">
        <f t="shared" si="5"/>
        <v>477.6</v>
      </c>
      <c r="G195" s="165">
        <f t="shared" si="4"/>
        <v>6.3529411764705876E-2</v>
      </c>
    </row>
    <row r="196" spans="1:7" x14ac:dyDescent="0.2">
      <c r="A196" s="35"/>
      <c r="B196" s="5">
        <v>5522</v>
      </c>
      <c r="C196" s="49" t="s">
        <v>95</v>
      </c>
      <c r="D196" s="97">
        <v>60</v>
      </c>
      <c r="E196" s="124">
        <v>0</v>
      </c>
      <c r="F196" s="168">
        <f t="shared" si="5"/>
        <v>60</v>
      </c>
      <c r="G196" s="165">
        <f t="shared" si="4"/>
        <v>0</v>
      </c>
    </row>
    <row r="197" spans="1:7" s="6" customFormat="1" x14ac:dyDescent="0.2">
      <c r="A197" s="33" t="s">
        <v>49</v>
      </c>
      <c r="B197" s="7" t="s">
        <v>429</v>
      </c>
      <c r="C197" s="50"/>
      <c r="D197" s="88">
        <f>SUM(D198+D200+D206+D215)</f>
        <v>533991</v>
      </c>
      <c r="E197" s="139">
        <f>SUM(E198+E200+E206+E215)</f>
        <v>147273.29999999999</v>
      </c>
      <c r="F197" s="163">
        <f t="shared" si="5"/>
        <v>386717.7</v>
      </c>
      <c r="G197" s="179">
        <f t="shared" si="4"/>
        <v>0.27579734489907132</v>
      </c>
    </row>
    <row r="198" spans="1:7" s="6" customFormat="1" ht="25.5" x14ac:dyDescent="0.2">
      <c r="A198" s="33"/>
      <c r="B198" s="21">
        <v>413</v>
      </c>
      <c r="C198" s="69" t="s">
        <v>151</v>
      </c>
      <c r="D198" s="98">
        <f>SUM(D199)</f>
        <v>3000</v>
      </c>
      <c r="E198" s="143">
        <f>SUM(E199)</f>
        <v>1500</v>
      </c>
      <c r="F198" s="163">
        <f t="shared" si="5"/>
        <v>1500</v>
      </c>
      <c r="G198" s="179">
        <f t="shared" si="4"/>
        <v>0.5</v>
      </c>
    </row>
    <row r="199" spans="1:7" x14ac:dyDescent="0.2">
      <c r="A199" s="35"/>
      <c r="B199" s="19">
        <v>4139</v>
      </c>
      <c r="C199" s="67" t="s">
        <v>232</v>
      </c>
      <c r="D199" s="99">
        <v>3000</v>
      </c>
      <c r="E199" s="124">
        <v>1500</v>
      </c>
      <c r="F199" s="168">
        <f t="shared" si="5"/>
        <v>1500</v>
      </c>
      <c r="G199" s="165">
        <f t="shared" si="4"/>
        <v>0.5</v>
      </c>
    </row>
    <row r="200" spans="1:7" s="6" customFormat="1" x14ac:dyDescent="0.2">
      <c r="A200" s="33"/>
      <c r="B200" s="22">
        <v>50</v>
      </c>
      <c r="C200" s="51" t="s">
        <v>23</v>
      </c>
      <c r="D200" s="100">
        <f>SUM(D201+D204+D205)</f>
        <v>423533</v>
      </c>
      <c r="E200" s="142">
        <f>SUM(E201+E204+E205)</f>
        <v>105378.19</v>
      </c>
      <c r="F200" s="163">
        <f t="shared" si="5"/>
        <v>318154.81</v>
      </c>
      <c r="G200" s="179">
        <f t="shared" si="4"/>
        <v>0.24880750732528517</v>
      </c>
    </row>
    <row r="201" spans="1:7" s="6" customFormat="1" x14ac:dyDescent="0.2">
      <c r="A201" s="33"/>
      <c r="B201" s="5">
        <v>500</v>
      </c>
      <c r="C201" s="49" t="s">
        <v>228</v>
      </c>
      <c r="D201" s="97">
        <f>SUM(D202:D203)</f>
        <v>315441</v>
      </c>
      <c r="E201" s="141">
        <f>SUM(E202:E203)</f>
        <v>78834.94</v>
      </c>
      <c r="F201" s="168">
        <f t="shared" si="5"/>
        <v>236606.06</v>
      </c>
      <c r="G201" s="165">
        <f t="shared" si="4"/>
        <v>0.24991976312527542</v>
      </c>
    </row>
    <row r="202" spans="1:7" s="6" customFormat="1" x14ac:dyDescent="0.2">
      <c r="A202" s="33"/>
      <c r="B202" s="5">
        <v>5001</v>
      </c>
      <c r="C202" s="49" t="s">
        <v>234</v>
      </c>
      <c r="D202" s="97">
        <v>281333</v>
      </c>
      <c r="E202" s="124">
        <v>68591.58</v>
      </c>
      <c r="F202" s="168">
        <f t="shared" si="5"/>
        <v>212741.41999999998</v>
      </c>
      <c r="G202" s="165">
        <f t="shared" si="4"/>
        <v>0.24380922252277551</v>
      </c>
    </row>
    <row r="203" spans="1:7" s="6" customFormat="1" x14ac:dyDescent="0.2">
      <c r="A203" s="33"/>
      <c r="B203" s="5">
        <v>5002</v>
      </c>
      <c r="C203" s="49" t="s">
        <v>236</v>
      </c>
      <c r="D203" s="97">
        <v>34108</v>
      </c>
      <c r="E203" s="124">
        <v>10243.36</v>
      </c>
      <c r="F203" s="168">
        <f t="shared" si="5"/>
        <v>23864.639999999999</v>
      </c>
      <c r="G203" s="165">
        <f t="shared" si="4"/>
        <v>0.300321332238771</v>
      </c>
    </row>
    <row r="204" spans="1:7" s="6" customFormat="1" x14ac:dyDescent="0.2">
      <c r="A204" s="33"/>
      <c r="B204" s="5">
        <v>505</v>
      </c>
      <c r="C204" s="49" t="s">
        <v>94</v>
      </c>
      <c r="D204" s="97">
        <v>500</v>
      </c>
      <c r="E204" s="124">
        <v>8.27</v>
      </c>
      <c r="F204" s="168">
        <f t="shared" si="5"/>
        <v>491.73</v>
      </c>
      <c r="G204" s="165">
        <f t="shared" si="4"/>
        <v>1.6539999999999999E-2</v>
      </c>
    </row>
    <row r="205" spans="1:7" s="6" customFormat="1" x14ac:dyDescent="0.2">
      <c r="A205" s="33"/>
      <c r="B205" s="5">
        <v>506</v>
      </c>
      <c r="C205" s="49" t="s">
        <v>235</v>
      </c>
      <c r="D205" s="97">
        <v>107592</v>
      </c>
      <c r="E205" s="124">
        <v>26534.98</v>
      </c>
      <c r="F205" s="168">
        <f t="shared" si="5"/>
        <v>81057.02</v>
      </c>
      <c r="G205" s="165">
        <f t="shared" si="4"/>
        <v>0.24662595732024686</v>
      </c>
    </row>
    <row r="206" spans="1:7" s="6" customFormat="1" x14ac:dyDescent="0.2">
      <c r="A206" s="33"/>
      <c r="B206" s="22">
        <v>55</v>
      </c>
      <c r="C206" s="51" t="s">
        <v>24</v>
      </c>
      <c r="D206" s="100">
        <f>SUM(D207:D214)</f>
        <v>107038</v>
      </c>
      <c r="E206" s="142">
        <f>SUM(E207:E214)</f>
        <v>40293.46</v>
      </c>
      <c r="F206" s="163">
        <f t="shared" si="5"/>
        <v>66744.540000000008</v>
      </c>
      <c r="G206" s="179">
        <f t="shared" ref="G206:G271" si="6">SUM(E206/D206)</f>
        <v>0.37644070330163121</v>
      </c>
    </row>
    <row r="207" spans="1:7" s="6" customFormat="1" x14ac:dyDescent="0.2">
      <c r="A207" s="33"/>
      <c r="B207" s="5">
        <v>5500</v>
      </c>
      <c r="C207" s="49" t="s">
        <v>25</v>
      </c>
      <c r="D207" s="97">
        <v>23446</v>
      </c>
      <c r="E207" s="124">
        <v>7486.45</v>
      </c>
      <c r="F207" s="168">
        <f t="shared" si="5"/>
        <v>15959.55</v>
      </c>
      <c r="G207" s="165">
        <f t="shared" si="6"/>
        <v>0.31930606500042652</v>
      </c>
    </row>
    <row r="208" spans="1:7" s="6" customFormat="1" x14ac:dyDescent="0.2">
      <c r="A208" s="33"/>
      <c r="B208" s="5">
        <v>5503</v>
      </c>
      <c r="C208" s="49" t="s">
        <v>26</v>
      </c>
      <c r="D208" s="97">
        <v>1000</v>
      </c>
      <c r="E208" s="124">
        <v>21.85</v>
      </c>
      <c r="F208" s="168">
        <f t="shared" si="5"/>
        <v>978.15</v>
      </c>
      <c r="G208" s="165">
        <f t="shared" si="6"/>
        <v>2.1850000000000001E-2</v>
      </c>
    </row>
    <row r="209" spans="1:8" s="6" customFormat="1" x14ac:dyDescent="0.2">
      <c r="A209" s="33"/>
      <c r="B209" s="5">
        <v>5504</v>
      </c>
      <c r="C209" s="49" t="s">
        <v>27</v>
      </c>
      <c r="D209" s="97">
        <v>2750</v>
      </c>
      <c r="E209" s="124">
        <v>648.1</v>
      </c>
      <c r="F209" s="168">
        <f t="shared" si="5"/>
        <v>2101.9</v>
      </c>
      <c r="G209" s="165">
        <f t="shared" si="6"/>
        <v>0.23567272727272728</v>
      </c>
    </row>
    <row r="210" spans="1:8" s="6" customFormat="1" x14ac:dyDescent="0.2">
      <c r="A210" s="33"/>
      <c r="B210" s="5">
        <v>5511</v>
      </c>
      <c r="C210" s="49" t="s">
        <v>230</v>
      </c>
      <c r="D210" s="97">
        <v>44214</v>
      </c>
      <c r="E210" s="124">
        <v>21996</v>
      </c>
      <c r="F210" s="168">
        <f t="shared" ref="F210:F275" si="7">SUM(D210-E210)</f>
        <v>22218</v>
      </c>
      <c r="G210" s="165">
        <f t="shared" si="6"/>
        <v>0.49748948296919526</v>
      </c>
    </row>
    <row r="211" spans="1:8" s="6" customFormat="1" x14ac:dyDescent="0.2">
      <c r="A211" s="33"/>
      <c r="B211" s="5">
        <v>5513</v>
      </c>
      <c r="C211" s="49" t="s">
        <v>28</v>
      </c>
      <c r="D211" s="97">
        <v>17560</v>
      </c>
      <c r="E211" s="124">
        <v>5867.72</v>
      </c>
      <c r="F211" s="168">
        <f t="shared" si="7"/>
        <v>11692.279999999999</v>
      </c>
      <c r="G211" s="165">
        <f t="shared" si="6"/>
        <v>0.33415261958997722</v>
      </c>
    </row>
    <row r="212" spans="1:8" s="6" customFormat="1" x14ac:dyDescent="0.2">
      <c r="A212" s="33"/>
      <c r="B212" s="5">
        <v>5514</v>
      </c>
      <c r="C212" s="49" t="s">
        <v>231</v>
      </c>
      <c r="D212" s="97">
        <v>14900</v>
      </c>
      <c r="E212" s="124">
        <v>3846.91</v>
      </c>
      <c r="F212" s="168">
        <f t="shared" si="7"/>
        <v>11053.09</v>
      </c>
      <c r="G212" s="165">
        <f t="shared" si="6"/>
        <v>0.25818187919463087</v>
      </c>
    </row>
    <row r="213" spans="1:8" s="6" customFormat="1" x14ac:dyDescent="0.2">
      <c r="A213" s="33"/>
      <c r="B213" s="5">
        <v>5515</v>
      </c>
      <c r="C213" s="49" t="s">
        <v>29</v>
      </c>
      <c r="D213" s="97">
        <v>2468</v>
      </c>
      <c r="E213" s="124">
        <v>338.18</v>
      </c>
      <c r="F213" s="168">
        <f t="shared" si="7"/>
        <v>2129.8200000000002</v>
      </c>
      <c r="G213" s="165">
        <f t="shared" si="6"/>
        <v>0.1370259319286872</v>
      </c>
    </row>
    <row r="214" spans="1:8" s="6" customFormat="1" x14ac:dyDescent="0.2">
      <c r="A214" s="33"/>
      <c r="B214" s="5">
        <v>5522</v>
      </c>
      <c r="C214" s="49" t="s">
        <v>95</v>
      </c>
      <c r="D214" s="97">
        <v>700</v>
      </c>
      <c r="E214" s="124">
        <v>88.25</v>
      </c>
      <c r="F214" s="168">
        <f t="shared" si="7"/>
        <v>611.75</v>
      </c>
      <c r="G214" s="165">
        <f t="shared" si="6"/>
        <v>0.12607142857142858</v>
      </c>
    </row>
    <row r="215" spans="1:8" s="6" customFormat="1" x14ac:dyDescent="0.2">
      <c r="A215" s="33"/>
      <c r="B215" s="22">
        <v>60</v>
      </c>
      <c r="C215" s="51" t="s">
        <v>90</v>
      </c>
      <c r="D215" s="100">
        <f>SUM(D216:D217)</f>
        <v>420</v>
      </c>
      <c r="E215" s="142">
        <f>SUM(E216:E217)</f>
        <v>101.65</v>
      </c>
      <c r="F215" s="163">
        <f t="shared" si="7"/>
        <v>318.35000000000002</v>
      </c>
      <c r="G215" s="179">
        <f t="shared" si="6"/>
        <v>0.24202380952380953</v>
      </c>
    </row>
    <row r="216" spans="1:8" x14ac:dyDescent="0.2">
      <c r="A216" s="35"/>
      <c r="B216" s="20">
        <v>601</v>
      </c>
      <c r="C216" s="54" t="s">
        <v>233</v>
      </c>
      <c r="D216" s="101">
        <v>300</v>
      </c>
      <c r="E216" s="124">
        <v>68.55</v>
      </c>
      <c r="F216" s="168">
        <f t="shared" si="7"/>
        <v>231.45</v>
      </c>
      <c r="G216" s="165">
        <f t="shared" si="6"/>
        <v>0.22849999999999998</v>
      </c>
    </row>
    <row r="217" spans="1:8" x14ac:dyDescent="0.2">
      <c r="A217" s="35"/>
      <c r="B217" s="20">
        <v>608</v>
      </c>
      <c r="C217" s="54" t="s">
        <v>154</v>
      </c>
      <c r="D217" s="101">
        <v>120</v>
      </c>
      <c r="E217" s="124">
        <v>33.1</v>
      </c>
      <c r="F217" s="168">
        <f t="shared" si="7"/>
        <v>86.9</v>
      </c>
      <c r="G217" s="165">
        <f t="shared" si="6"/>
        <v>0.27583333333333332</v>
      </c>
    </row>
    <row r="218" spans="1:8" s="6" customFormat="1" x14ac:dyDescent="0.2">
      <c r="A218" s="33" t="s">
        <v>96</v>
      </c>
      <c r="B218" s="9" t="s">
        <v>430</v>
      </c>
      <c r="C218" s="70"/>
      <c r="D218" s="104">
        <f>SUM(D219)</f>
        <v>10473</v>
      </c>
      <c r="E218" s="139">
        <f>SUM(E219)</f>
        <v>0</v>
      </c>
      <c r="F218" s="163">
        <f t="shared" si="7"/>
        <v>10473</v>
      </c>
      <c r="G218" s="179">
        <f t="shared" si="6"/>
        <v>0</v>
      </c>
      <c r="H218" s="185"/>
    </row>
    <row r="219" spans="1:8" s="6" customFormat="1" x14ac:dyDescent="0.2">
      <c r="A219" s="33"/>
      <c r="B219" s="22">
        <v>60</v>
      </c>
      <c r="C219" s="51" t="s">
        <v>90</v>
      </c>
      <c r="D219" s="104">
        <v>10473</v>
      </c>
      <c r="E219" s="126">
        <v>0</v>
      </c>
      <c r="F219" s="163">
        <f t="shared" si="7"/>
        <v>10473</v>
      </c>
      <c r="G219" s="179">
        <f t="shared" si="6"/>
        <v>0</v>
      </c>
    </row>
    <row r="220" spans="1:8" s="6" customFormat="1" x14ac:dyDescent="0.2">
      <c r="A220" s="33" t="s">
        <v>97</v>
      </c>
      <c r="B220" s="7" t="s">
        <v>431</v>
      </c>
      <c r="C220" s="50"/>
      <c r="D220" s="88">
        <f>SUM(D221+D224)</f>
        <v>33457</v>
      </c>
      <c r="E220" s="139">
        <f>SUM(E221+E224)</f>
        <v>9381.52</v>
      </c>
      <c r="F220" s="163">
        <f t="shared" si="7"/>
        <v>24075.48</v>
      </c>
      <c r="G220" s="179">
        <f t="shared" si="6"/>
        <v>0.28040529635053951</v>
      </c>
    </row>
    <row r="221" spans="1:8" s="6" customFormat="1" x14ac:dyDescent="0.2">
      <c r="A221" s="33"/>
      <c r="B221" s="21">
        <v>4500</v>
      </c>
      <c r="C221" s="52" t="s">
        <v>152</v>
      </c>
      <c r="D221" s="88">
        <f>SUM(D222:D223)</f>
        <v>20103</v>
      </c>
      <c r="E221" s="139">
        <f>SUM(E222:E223)</f>
        <v>5885</v>
      </c>
      <c r="F221" s="163">
        <f t="shared" si="7"/>
        <v>14218</v>
      </c>
      <c r="G221" s="179">
        <f t="shared" si="6"/>
        <v>0.29274237675968762</v>
      </c>
    </row>
    <row r="222" spans="1:8" s="6" customFormat="1" x14ac:dyDescent="0.2">
      <c r="A222" s="33"/>
      <c r="B222" s="21"/>
      <c r="C222" s="67" t="s">
        <v>247</v>
      </c>
      <c r="D222" s="87">
        <v>2921</v>
      </c>
      <c r="E222" s="124">
        <v>730</v>
      </c>
      <c r="F222" s="168">
        <f t="shared" si="7"/>
        <v>2191</v>
      </c>
      <c r="G222" s="165">
        <f t="shared" si="6"/>
        <v>0.24991441287230401</v>
      </c>
    </row>
    <row r="223" spans="1:8" s="6" customFormat="1" x14ac:dyDescent="0.2">
      <c r="A223" s="33"/>
      <c r="B223" s="21"/>
      <c r="C223" s="67" t="s">
        <v>248</v>
      </c>
      <c r="D223" s="87">
        <v>17182</v>
      </c>
      <c r="E223" s="124">
        <v>5155</v>
      </c>
      <c r="F223" s="168">
        <f t="shared" si="7"/>
        <v>12027</v>
      </c>
      <c r="G223" s="165">
        <f t="shared" si="6"/>
        <v>0.30002328017692936</v>
      </c>
    </row>
    <row r="224" spans="1:8" s="6" customFormat="1" x14ac:dyDescent="0.2">
      <c r="A224" s="33"/>
      <c r="B224" s="24">
        <v>452</v>
      </c>
      <c r="C224" s="69" t="s">
        <v>153</v>
      </c>
      <c r="D224" s="88">
        <f>SUM(D225:D227)</f>
        <v>13354</v>
      </c>
      <c r="E224" s="139">
        <f>SUM(E225:E227)</f>
        <v>3496.52</v>
      </c>
      <c r="F224" s="163">
        <f t="shared" si="7"/>
        <v>9857.48</v>
      </c>
      <c r="G224" s="179">
        <f t="shared" si="6"/>
        <v>0.26183315860416356</v>
      </c>
    </row>
    <row r="225" spans="1:7" x14ac:dyDescent="0.2">
      <c r="A225" s="35"/>
      <c r="B225" s="23"/>
      <c r="C225" s="67" t="s">
        <v>247</v>
      </c>
      <c r="D225" s="87">
        <v>9695</v>
      </c>
      <c r="E225" s="124">
        <v>2424</v>
      </c>
      <c r="F225" s="168">
        <f t="shared" si="7"/>
        <v>7271</v>
      </c>
      <c r="G225" s="165">
        <f t="shared" si="6"/>
        <v>0.25002578648788037</v>
      </c>
    </row>
    <row r="226" spans="1:7" x14ac:dyDescent="0.2">
      <c r="A226" s="35"/>
      <c r="B226" s="23"/>
      <c r="C226" s="67" t="s">
        <v>249</v>
      </c>
      <c r="D226" s="87">
        <v>3359</v>
      </c>
      <c r="E226" s="124">
        <v>772.52</v>
      </c>
      <c r="F226" s="168">
        <f t="shared" si="7"/>
        <v>2586.48</v>
      </c>
      <c r="G226" s="165">
        <f t="shared" si="6"/>
        <v>0.22998511461744567</v>
      </c>
    </row>
    <row r="227" spans="1:7" x14ac:dyDescent="0.2">
      <c r="A227" s="35"/>
      <c r="B227" s="23"/>
      <c r="C227" s="67" t="s">
        <v>250</v>
      </c>
      <c r="D227" s="87">
        <v>300</v>
      </c>
      <c r="E227" s="124">
        <v>300</v>
      </c>
      <c r="F227" s="168">
        <f t="shared" si="7"/>
        <v>0</v>
      </c>
      <c r="G227" s="165">
        <f t="shared" si="6"/>
        <v>1</v>
      </c>
    </row>
    <row r="228" spans="1:7" s="6" customFormat="1" x14ac:dyDescent="0.2">
      <c r="A228" s="33" t="s">
        <v>169</v>
      </c>
      <c r="B228" s="7" t="s">
        <v>432</v>
      </c>
      <c r="C228" s="50"/>
      <c r="D228" s="95">
        <f>SUM(D229)</f>
        <v>46228</v>
      </c>
      <c r="E228" s="144">
        <f>SUM(E229)</f>
        <v>11295.94</v>
      </c>
      <c r="F228" s="163">
        <f t="shared" si="7"/>
        <v>34932.06</v>
      </c>
      <c r="G228" s="179">
        <f t="shared" si="6"/>
        <v>0.24435277321104093</v>
      </c>
    </row>
    <row r="229" spans="1:7" s="6" customFormat="1" x14ac:dyDescent="0.2">
      <c r="A229" s="33"/>
      <c r="B229" s="7">
        <v>65</v>
      </c>
      <c r="C229" s="50" t="s">
        <v>208</v>
      </c>
      <c r="D229" s="95">
        <f>SUM(D230:D231)</f>
        <v>46228</v>
      </c>
      <c r="E229" s="144">
        <f>SUM(E230:E231)</f>
        <v>11295.94</v>
      </c>
      <c r="F229" s="163">
        <f t="shared" si="7"/>
        <v>34932.06</v>
      </c>
      <c r="G229" s="179">
        <f t="shared" si="6"/>
        <v>0.24435277321104093</v>
      </c>
    </row>
    <row r="230" spans="1:7" s="8" customFormat="1" ht="25.5" x14ac:dyDescent="0.2">
      <c r="A230" s="45"/>
      <c r="B230" s="23" t="s">
        <v>51</v>
      </c>
      <c r="C230" s="67" t="s">
        <v>98</v>
      </c>
      <c r="D230" s="102">
        <v>36459</v>
      </c>
      <c r="E230" s="124">
        <v>8956.94</v>
      </c>
      <c r="F230" s="168">
        <f t="shared" si="7"/>
        <v>27502.059999999998</v>
      </c>
      <c r="G230" s="165">
        <f t="shared" si="6"/>
        <v>0.24567157629117639</v>
      </c>
    </row>
    <row r="231" spans="1:7" ht="13.5" thickBot="1" x14ac:dyDescent="0.25">
      <c r="A231" s="35"/>
      <c r="B231" s="19">
        <v>6502</v>
      </c>
      <c r="C231" s="53" t="s">
        <v>113</v>
      </c>
      <c r="D231" s="102">
        <v>9769</v>
      </c>
      <c r="E231" s="124">
        <v>2339</v>
      </c>
      <c r="F231" s="168">
        <f t="shared" si="7"/>
        <v>7430</v>
      </c>
      <c r="G231" s="165">
        <f t="shared" si="6"/>
        <v>0.23943085269730782</v>
      </c>
    </row>
    <row r="232" spans="1:7" ht="13.5" thickBot="1" x14ac:dyDescent="0.25">
      <c r="A232" s="44" t="s">
        <v>52</v>
      </c>
      <c r="B232" s="4" t="s">
        <v>170</v>
      </c>
      <c r="C232" s="183"/>
      <c r="D232" s="112">
        <f>SUM(D233+D236+D248)</f>
        <v>36942</v>
      </c>
      <c r="E232" s="138">
        <f>SUM(E233+E236+E248)</f>
        <v>10395.939999999999</v>
      </c>
      <c r="F232" s="177">
        <f t="shared" si="7"/>
        <v>26546.06</v>
      </c>
      <c r="G232" s="175">
        <f t="shared" si="6"/>
        <v>0.28141248443506034</v>
      </c>
    </row>
    <row r="233" spans="1:7" x14ac:dyDescent="0.2">
      <c r="A233" s="33" t="s">
        <v>401</v>
      </c>
      <c r="B233" s="7" t="s">
        <v>433</v>
      </c>
      <c r="C233" s="145"/>
      <c r="D233" s="91">
        <f>SUM(D234)</f>
        <v>0</v>
      </c>
      <c r="E233" s="126">
        <f>SUM(E234)</f>
        <v>120.37</v>
      </c>
      <c r="F233" s="163">
        <f t="shared" si="7"/>
        <v>-120.37</v>
      </c>
      <c r="G233" s="179"/>
    </row>
    <row r="234" spans="1:7" ht="25.5" x14ac:dyDescent="0.2">
      <c r="A234" s="33"/>
      <c r="B234" s="21">
        <v>413</v>
      </c>
      <c r="C234" s="146" t="s">
        <v>151</v>
      </c>
      <c r="D234" s="91">
        <f>SUM(D235)</f>
        <v>0</v>
      </c>
      <c r="E234" s="126">
        <f>SUM(E235)</f>
        <v>120.37</v>
      </c>
      <c r="F234" s="163">
        <f t="shared" si="7"/>
        <v>-120.37</v>
      </c>
      <c r="G234" s="165"/>
    </row>
    <row r="235" spans="1:7" x14ac:dyDescent="0.2">
      <c r="A235" s="33"/>
      <c r="B235" s="19">
        <v>4139</v>
      </c>
      <c r="C235" s="147" t="s">
        <v>402</v>
      </c>
      <c r="D235" s="102">
        <v>0</v>
      </c>
      <c r="E235" s="124">
        <v>120.37</v>
      </c>
      <c r="F235" s="168">
        <f t="shared" si="7"/>
        <v>-120.37</v>
      </c>
      <c r="G235" s="165"/>
    </row>
    <row r="236" spans="1:7" s="6" customFormat="1" x14ac:dyDescent="0.2">
      <c r="A236" s="33" t="s">
        <v>53</v>
      </c>
      <c r="B236" s="7" t="s">
        <v>434</v>
      </c>
      <c r="C236" s="72"/>
      <c r="D236" s="88">
        <f>SUM(D237+D238+D243)</f>
        <v>18075</v>
      </c>
      <c r="E236" s="139">
        <f>SUM(E237+E238+E243)</f>
        <v>5435.619999999999</v>
      </c>
      <c r="F236" s="163">
        <f t="shared" si="7"/>
        <v>12639.380000000001</v>
      </c>
      <c r="G236" s="179">
        <f t="shared" si="6"/>
        <v>0.30072586445366523</v>
      </c>
    </row>
    <row r="237" spans="1:7" s="6" customFormat="1" x14ac:dyDescent="0.2">
      <c r="A237" s="33"/>
      <c r="B237" s="24">
        <v>452</v>
      </c>
      <c r="C237" s="69" t="s">
        <v>153</v>
      </c>
      <c r="D237" s="88">
        <v>7</v>
      </c>
      <c r="E237" s="130">
        <v>0</v>
      </c>
      <c r="F237" s="163">
        <f t="shared" si="7"/>
        <v>7</v>
      </c>
      <c r="G237" s="179">
        <f t="shared" si="6"/>
        <v>0</v>
      </c>
    </row>
    <row r="238" spans="1:7" s="6" customFormat="1" x14ac:dyDescent="0.2">
      <c r="A238" s="33"/>
      <c r="B238" s="7">
        <v>50</v>
      </c>
      <c r="C238" s="50" t="s">
        <v>23</v>
      </c>
      <c r="D238" s="88">
        <f>SUM(D239+D242)</f>
        <v>11690</v>
      </c>
      <c r="E238" s="139">
        <f>SUM(E239+E242)</f>
        <v>3347.3499999999995</v>
      </c>
      <c r="F238" s="163">
        <f t="shared" si="7"/>
        <v>8342.6500000000015</v>
      </c>
      <c r="G238" s="179">
        <f t="shared" si="6"/>
        <v>0.28634302822925572</v>
      </c>
    </row>
    <row r="239" spans="1:7" s="6" customFormat="1" x14ac:dyDescent="0.2">
      <c r="A239" s="33"/>
      <c r="B239" s="5">
        <v>500</v>
      </c>
      <c r="C239" s="49" t="s">
        <v>228</v>
      </c>
      <c r="D239" s="97">
        <f>SUM(D240:D241)</f>
        <v>8724</v>
      </c>
      <c r="E239" s="141">
        <f>SUM(E240:E241)</f>
        <v>2405.0899999999997</v>
      </c>
      <c r="F239" s="168">
        <f t="shared" si="7"/>
        <v>6318.91</v>
      </c>
      <c r="G239" s="165">
        <f t="shared" si="6"/>
        <v>0.27568661164603392</v>
      </c>
    </row>
    <row r="240" spans="1:7" s="6" customFormat="1" x14ac:dyDescent="0.2">
      <c r="A240" s="33"/>
      <c r="B240" s="5">
        <v>5002</v>
      </c>
      <c r="C240" s="49" t="s">
        <v>236</v>
      </c>
      <c r="D240" s="97">
        <v>8724</v>
      </c>
      <c r="E240" s="124">
        <v>2240.41</v>
      </c>
      <c r="F240" s="168">
        <f t="shared" si="7"/>
        <v>6483.59</v>
      </c>
      <c r="G240" s="165">
        <f t="shared" si="6"/>
        <v>0.25680994956441999</v>
      </c>
    </row>
    <row r="241" spans="1:7" s="6" customFormat="1" x14ac:dyDescent="0.2">
      <c r="A241" s="33"/>
      <c r="B241" s="5">
        <v>5005</v>
      </c>
      <c r="C241" s="49" t="s">
        <v>282</v>
      </c>
      <c r="D241" s="97">
        <v>0</v>
      </c>
      <c r="E241" s="124">
        <v>164.68</v>
      </c>
      <c r="F241" s="168">
        <f t="shared" si="7"/>
        <v>-164.68</v>
      </c>
      <c r="G241" s="165"/>
    </row>
    <row r="242" spans="1:7" s="6" customFormat="1" x14ac:dyDescent="0.2">
      <c r="A242" s="33"/>
      <c r="B242" s="5">
        <v>506</v>
      </c>
      <c r="C242" s="49" t="s">
        <v>229</v>
      </c>
      <c r="D242" s="97">
        <v>2966</v>
      </c>
      <c r="E242" s="124">
        <v>942.26</v>
      </c>
      <c r="F242" s="168">
        <f t="shared" si="7"/>
        <v>2023.74</v>
      </c>
      <c r="G242" s="165">
        <f t="shared" si="6"/>
        <v>0.31768712070128119</v>
      </c>
    </row>
    <row r="243" spans="1:7" s="6" customFormat="1" x14ac:dyDescent="0.2">
      <c r="A243" s="33"/>
      <c r="B243" s="7">
        <v>55</v>
      </c>
      <c r="C243" s="50" t="s">
        <v>24</v>
      </c>
      <c r="D243" s="88">
        <f>SUM(D244:D247)</f>
        <v>6378</v>
      </c>
      <c r="E243" s="139">
        <f>SUM(E244:E247)</f>
        <v>2088.27</v>
      </c>
      <c r="F243" s="163">
        <f t="shared" si="7"/>
        <v>4289.7299999999996</v>
      </c>
      <c r="G243" s="179">
        <f t="shared" si="6"/>
        <v>0.32741768579492003</v>
      </c>
    </row>
    <row r="244" spans="1:7" s="6" customFormat="1" x14ac:dyDescent="0.2">
      <c r="A244" s="33"/>
      <c r="B244" s="5">
        <v>5511</v>
      </c>
      <c r="C244" s="49" t="s">
        <v>230</v>
      </c>
      <c r="D244" s="87">
        <v>1600</v>
      </c>
      <c r="E244" s="124">
        <v>799.01</v>
      </c>
      <c r="F244" s="168">
        <f t="shared" si="7"/>
        <v>800.99</v>
      </c>
      <c r="G244" s="165">
        <f t="shared" si="6"/>
        <v>0.49938125</v>
      </c>
    </row>
    <row r="245" spans="1:7" s="6" customFormat="1" x14ac:dyDescent="0.2">
      <c r="A245" s="33"/>
      <c r="B245" s="5">
        <v>5513</v>
      </c>
      <c r="C245" s="49" t="s">
        <v>28</v>
      </c>
      <c r="D245" s="87">
        <v>3878</v>
      </c>
      <c r="E245" s="124">
        <v>658.38</v>
      </c>
      <c r="F245" s="168">
        <f t="shared" si="7"/>
        <v>3219.62</v>
      </c>
      <c r="G245" s="165">
        <f t="shared" si="6"/>
        <v>0.16977307890665291</v>
      </c>
    </row>
    <row r="246" spans="1:7" s="6" customFormat="1" x14ac:dyDescent="0.2">
      <c r="A246" s="33"/>
      <c r="B246" s="5">
        <v>5515</v>
      </c>
      <c r="C246" s="49" t="s">
        <v>29</v>
      </c>
      <c r="D246" s="87">
        <v>0</v>
      </c>
      <c r="E246" s="124">
        <v>630.88</v>
      </c>
      <c r="F246" s="168">
        <f t="shared" si="7"/>
        <v>-630.88</v>
      </c>
      <c r="G246" s="165"/>
    </row>
    <row r="247" spans="1:7" s="6" customFormat="1" x14ac:dyDescent="0.2">
      <c r="A247" s="33"/>
      <c r="B247" s="5">
        <v>5532</v>
      </c>
      <c r="C247" s="49" t="s">
        <v>93</v>
      </c>
      <c r="D247" s="87">
        <v>900</v>
      </c>
      <c r="E247" s="124">
        <v>0</v>
      </c>
      <c r="F247" s="168">
        <f t="shared" si="7"/>
        <v>900</v>
      </c>
      <c r="G247" s="165">
        <f t="shared" si="6"/>
        <v>0</v>
      </c>
    </row>
    <row r="248" spans="1:7" s="6" customFormat="1" x14ac:dyDescent="0.2">
      <c r="A248" s="33" t="s">
        <v>54</v>
      </c>
      <c r="B248" s="7" t="s">
        <v>435</v>
      </c>
      <c r="C248" s="71"/>
      <c r="D248" s="103">
        <f>SUM(D249)</f>
        <v>18867</v>
      </c>
      <c r="E248" s="148">
        <f>SUM(E249)</f>
        <v>4839.95</v>
      </c>
      <c r="F248" s="163">
        <f t="shared" si="7"/>
        <v>14027.05</v>
      </c>
      <c r="G248" s="179">
        <f t="shared" si="6"/>
        <v>0.25652991996607832</v>
      </c>
    </row>
    <row r="249" spans="1:7" s="6" customFormat="1" x14ac:dyDescent="0.2">
      <c r="A249" s="33"/>
      <c r="B249" s="7">
        <v>55</v>
      </c>
      <c r="C249" s="50" t="s">
        <v>24</v>
      </c>
      <c r="D249" s="103">
        <f>SUM(D250)</f>
        <v>18867</v>
      </c>
      <c r="E249" s="148">
        <f>SUM(E250)</f>
        <v>4839.95</v>
      </c>
      <c r="F249" s="163">
        <f t="shared" si="7"/>
        <v>14027.05</v>
      </c>
      <c r="G249" s="179">
        <f t="shared" si="6"/>
        <v>0.25652991996607832</v>
      </c>
    </row>
    <row r="250" spans="1:7" s="8" customFormat="1" ht="13.5" thickBot="1" x14ac:dyDescent="0.25">
      <c r="A250" s="45"/>
      <c r="B250" s="5">
        <v>5511</v>
      </c>
      <c r="C250" s="49" t="s">
        <v>230</v>
      </c>
      <c r="D250" s="87">
        <v>18867</v>
      </c>
      <c r="E250" s="124">
        <v>4839.95</v>
      </c>
      <c r="F250" s="168">
        <f t="shared" si="7"/>
        <v>14027.05</v>
      </c>
      <c r="G250" s="165">
        <f t="shared" si="6"/>
        <v>0.25652991996607832</v>
      </c>
    </row>
    <row r="251" spans="1:7" ht="13.5" thickBot="1" x14ac:dyDescent="0.25">
      <c r="A251" s="44" t="s">
        <v>55</v>
      </c>
      <c r="B251" s="4" t="s">
        <v>171</v>
      </c>
      <c r="C251" s="183"/>
      <c r="D251" s="112">
        <f>SUM(D252+D258+D286)</f>
        <v>400842</v>
      </c>
      <c r="E251" s="138">
        <f>SUM(E252+E258+E286)</f>
        <v>65858.67</v>
      </c>
      <c r="F251" s="177">
        <f t="shared" si="7"/>
        <v>334983.33</v>
      </c>
      <c r="G251" s="175">
        <f t="shared" si="6"/>
        <v>0.16430082177017377</v>
      </c>
    </row>
    <row r="252" spans="1:7" s="6" customFormat="1" x14ac:dyDescent="0.2">
      <c r="A252" s="33" t="s">
        <v>56</v>
      </c>
      <c r="B252" s="7" t="s">
        <v>436</v>
      </c>
      <c r="C252" s="72"/>
      <c r="D252" s="88">
        <f>SUM(D253+D256)</f>
        <v>3617</v>
      </c>
      <c r="E252" s="139">
        <f>SUM(E253+E256)</f>
        <v>530</v>
      </c>
      <c r="F252" s="163">
        <f t="shared" si="7"/>
        <v>3087</v>
      </c>
      <c r="G252" s="179">
        <f t="shared" si="6"/>
        <v>0.14653027370749239</v>
      </c>
    </row>
    <row r="253" spans="1:7" s="6" customFormat="1" x14ac:dyDescent="0.2">
      <c r="A253" s="33"/>
      <c r="B253" s="7">
        <v>55</v>
      </c>
      <c r="C253" s="50" t="s">
        <v>24</v>
      </c>
      <c r="D253" s="88">
        <f>SUM(D254:D255)</f>
        <v>3517</v>
      </c>
      <c r="E253" s="139">
        <f>SUM(E254:E255)</f>
        <v>530</v>
      </c>
      <c r="F253" s="163">
        <f t="shared" si="7"/>
        <v>2987</v>
      </c>
      <c r="G253" s="179">
        <f t="shared" si="6"/>
        <v>0.15069661643446119</v>
      </c>
    </row>
    <row r="254" spans="1:7" s="6" customFormat="1" x14ac:dyDescent="0.2">
      <c r="A254" s="33"/>
      <c r="B254" s="5">
        <v>5500</v>
      </c>
      <c r="C254" s="49" t="s">
        <v>25</v>
      </c>
      <c r="D254" s="87">
        <v>200</v>
      </c>
      <c r="E254" s="124">
        <v>0</v>
      </c>
      <c r="F254" s="168">
        <f t="shared" si="7"/>
        <v>200</v>
      </c>
      <c r="G254" s="165">
        <f t="shared" si="6"/>
        <v>0</v>
      </c>
    </row>
    <row r="255" spans="1:7" s="6" customFormat="1" x14ac:dyDescent="0.2">
      <c r="A255" s="33"/>
      <c r="B255" s="5">
        <v>5511</v>
      </c>
      <c r="C255" s="49" t="s">
        <v>230</v>
      </c>
      <c r="D255" s="87">
        <v>3317</v>
      </c>
      <c r="E255" s="124">
        <v>530</v>
      </c>
      <c r="F255" s="168">
        <f t="shared" si="7"/>
        <v>2787</v>
      </c>
      <c r="G255" s="165">
        <f t="shared" si="6"/>
        <v>0.15978293638830268</v>
      </c>
    </row>
    <row r="256" spans="1:7" s="6" customFormat="1" x14ac:dyDescent="0.2">
      <c r="A256" s="33"/>
      <c r="B256" s="22">
        <v>60</v>
      </c>
      <c r="C256" s="51" t="s">
        <v>90</v>
      </c>
      <c r="D256" s="88">
        <f>SUM(D257)</f>
        <v>100</v>
      </c>
      <c r="E256" s="139">
        <f>SUM(E257)</f>
        <v>0</v>
      </c>
      <c r="F256" s="163">
        <f t="shared" si="7"/>
        <v>100</v>
      </c>
      <c r="G256" s="179">
        <f t="shared" si="6"/>
        <v>0</v>
      </c>
    </row>
    <row r="257" spans="1:7" s="6" customFormat="1" x14ac:dyDescent="0.2">
      <c r="A257" s="33"/>
      <c r="B257" s="20">
        <v>601</v>
      </c>
      <c r="C257" s="54" t="s">
        <v>233</v>
      </c>
      <c r="D257" s="87">
        <v>100</v>
      </c>
      <c r="E257" s="124">
        <v>0</v>
      </c>
      <c r="F257" s="168">
        <f t="shared" si="7"/>
        <v>100</v>
      </c>
      <c r="G257" s="165">
        <f t="shared" si="6"/>
        <v>0</v>
      </c>
    </row>
    <row r="258" spans="1:7" s="6" customFormat="1" x14ac:dyDescent="0.2">
      <c r="A258" s="33" t="s">
        <v>57</v>
      </c>
      <c r="B258" s="7" t="s">
        <v>437</v>
      </c>
      <c r="C258" s="72"/>
      <c r="D258" s="88">
        <f>SUM(D259+D274+D278)</f>
        <v>369183</v>
      </c>
      <c r="E258" s="139">
        <f>SUM(E259+E274+E278)</f>
        <v>64876.27</v>
      </c>
      <c r="F258" s="163">
        <f t="shared" si="7"/>
        <v>304306.73</v>
      </c>
      <c r="G258" s="179">
        <f t="shared" si="6"/>
        <v>0.1757292995614641</v>
      </c>
    </row>
    <row r="259" spans="1:7" s="6" customFormat="1" x14ac:dyDescent="0.2">
      <c r="A259" s="33" t="s">
        <v>57</v>
      </c>
      <c r="B259" s="7" t="s">
        <v>172</v>
      </c>
      <c r="C259" s="72"/>
      <c r="D259" s="88">
        <f>SUM(D260+D271)</f>
        <v>359183</v>
      </c>
      <c r="E259" s="139">
        <f>SUM(E260+E271)</f>
        <v>12010.769999999999</v>
      </c>
      <c r="F259" s="163">
        <f t="shared" si="7"/>
        <v>347172.23</v>
      </c>
      <c r="G259" s="179">
        <f t="shared" si="6"/>
        <v>3.3439138266566061E-2</v>
      </c>
    </row>
    <row r="260" spans="1:7" s="6" customFormat="1" x14ac:dyDescent="0.2">
      <c r="A260" s="33"/>
      <c r="B260" s="7">
        <v>55</v>
      </c>
      <c r="C260" s="50" t="s">
        <v>24</v>
      </c>
      <c r="D260" s="88">
        <f>SUM(D261)</f>
        <v>296183</v>
      </c>
      <c r="E260" s="139">
        <f>SUM(E261)</f>
        <v>12010.769999999999</v>
      </c>
      <c r="F260" s="163">
        <f t="shared" si="7"/>
        <v>284172.23</v>
      </c>
      <c r="G260" s="179">
        <f t="shared" si="6"/>
        <v>4.0551854765465939E-2</v>
      </c>
    </row>
    <row r="261" spans="1:7" x14ac:dyDescent="0.2">
      <c r="A261" s="35"/>
      <c r="B261" s="5">
        <v>5512</v>
      </c>
      <c r="C261" s="49" t="s">
        <v>30</v>
      </c>
      <c r="D261" s="87">
        <f>SUM(D262:D270)</f>
        <v>296183</v>
      </c>
      <c r="E261" s="149">
        <f>SUM(E262:E270)</f>
        <v>12010.769999999999</v>
      </c>
      <c r="F261" s="168">
        <f t="shared" si="7"/>
        <v>284172.23</v>
      </c>
      <c r="G261" s="165">
        <f t="shared" si="6"/>
        <v>4.0551854765465939E-2</v>
      </c>
    </row>
    <row r="262" spans="1:7" x14ac:dyDescent="0.2">
      <c r="A262" s="35"/>
      <c r="B262" s="5"/>
      <c r="C262" s="49" t="s">
        <v>237</v>
      </c>
      <c r="D262" s="87">
        <v>180000</v>
      </c>
      <c r="E262" s="124">
        <v>8195.6</v>
      </c>
      <c r="F262" s="168">
        <f t="shared" si="7"/>
        <v>171804.4</v>
      </c>
      <c r="G262" s="165">
        <f t="shared" si="6"/>
        <v>4.5531111111111112E-2</v>
      </c>
    </row>
    <row r="263" spans="1:7" x14ac:dyDescent="0.2">
      <c r="A263" s="35"/>
      <c r="B263" s="5"/>
      <c r="C263" s="49" t="s">
        <v>238</v>
      </c>
      <c r="D263" s="87">
        <v>40000</v>
      </c>
      <c r="E263" s="124">
        <v>150.72999999999999</v>
      </c>
      <c r="F263" s="168">
        <f t="shared" si="7"/>
        <v>39849.269999999997</v>
      </c>
      <c r="G263" s="165">
        <f t="shared" si="6"/>
        <v>3.7682499999999999E-3</v>
      </c>
    </row>
    <row r="264" spans="1:7" x14ac:dyDescent="0.2">
      <c r="A264" s="35"/>
      <c r="B264" s="5"/>
      <c r="C264" s="49" t="s">
        <v>239</v>
      </c>
      <c r="D264" s="87">
        <v>3000</v>
      </c>
      <c r="E264" s="124">
        <v>0</v>
      </c>
      <c r="F264" s="168">
        <f t="shared" si="7"/>
        <v>3000</v>
      </c>
      <c r="G264" s="165">
        <f t="shared" si="6"/>
        <v>0</v>
      </c>
    </row>
    <row r="265" spans="1:7" x14ac:dyDescent="0.2">
      <c r="A265" s="35"/>
      <c r="B265" s="5"/>
      <c r="C265" s="49" t="s">
        <v>240</v>
      </c>
      <c r="D265" s="87">
        <v>5000</v>
      </c>
      <c r="E265" s="124">
        <v>0</v>
      </c>
      <c r="F265" s="168">
        <f t="shared" si="7"/>
        <v>5000</v>
      </c>
      <c r="G265" s="165">
        <f t="shared" si="6"/>
        <v>0</v>
      </c>
    </row>
    <row r="266" spans="1:7" x14ac:dyDescent="0.2">
      <c r="A266" s="35"/>
      <c r="B266" s="5"/>
      <c r="C266" s="49" t="s">
        <v>241</v>
      </c>
      <c r="D266" s="87">
        <v>8000</v>
      </c>
      <c r="E266" s="124">
        <v>0</v>
      </c>
      <c r="F266" s="168">
        <f t="shared" si="7"/>
        <v>8000</v>
      </c>
      <c r="G266" s="165">
        <f t="shared" si="6"/>
        <v>0</v>
      </c>
    </row>
    <row r="267" spans="1:7" x14ac:dyDescent="0.2">
      <c r="A267" s="35"/>
      <c r="B267" s="5"/>
      <c r="C267" s="49" t="s">
        <v>327</v>
      </c>
      <c r="D267" s="87">
        <v>5000</v>
      </c>
      <c r="E267" s="124">
        <v>0</v>
      </c>
      <c r="F267" s="168">
        <f t="shared" si="7"/>
        <v>5000</v>
      </c>
      <c r="G267" s="165">
        <f t="shared" si="6"/>
        <v>0</v>
      </c>
    </row>
    <row r="268" spans="1:7" x14ac:dyDescent="0.2">
      <c r="A268" s="35"/>
      <c r="B268" s="5"/>
      <c r="C268" s="49" t="s">
        <v>242</v>
      </c>
      <c r="D268" s="87">
        <v>40000</v>
      </c>
      <c r="E268" s="124">
        <v>1818.38</v>
      </c>
      <c r="F268" s="168">
        <f t="shared" si="7"/>
        <v>38181.620000000003</v>
      </c>
      <c r="G268" s="165">
        <f t="shared" si="6"/>
        <v>4.54595E-2</v>
      </c>
    </row>
    <row r="269" spans="1:7" x14ac:dyDescent="0.2">
      <c r="A269" s="35"/>
      <c r="B269" s="5"/>
      <c r="C269" s="49" t="s">
        <v>328</v>
      </c>
      <c r="D269" s="87">
        <v>12000</v>
      </c>
      <c r="E269" s="124">
        <v>1602.24</v>
      </c>
      <c r="F269" s="168">
        <f t="shared" si="7"/>
        <v>10397.76</v>
      </c>
      <c r="G269" s="165">
        <f t="shared" si="6"/>
        <v>0.13352</v>
      </c>
    </row>
    <row r="270" spans="1:7" x14ac:dyDescent="0.2">
      <c r="A270" s="35"/>
      <c r="B270" s="5"/>
      <c r="C270" s="49" t="s">
        <v>243</v>
      </c>
      <c r="D270" s="87">
        <v>3183</v>
      </c>
      <c r="E270" s="124">
        <v>243.82</v>
      </c>
      <c r="F270" s="168">
        <f t="shared" si="7"/>
        <v>2939.18</v>
      </c>
      <c r="G270" s="165">
        <f t="shared" si="6"/>
        <v>7.6600691171850449E-2</v>
      </c>
    </row>
    <row r="271" spans="1:7" x14ac:dyDescent="0.2">
      <c r="A271" s="35"/>
      <c r="B271" s="7">
        <v>15</v>
      </c>
      <c r="C271" s="62" t="s">
        <v>283</v>
      </c>
      <c r="D271" s="88">
        <f>SUM(D272)</f>
        <v>63000</v>
      </c>
      <c r="E271" s="139">
        <f>SUM(E272)</f>
        <v>0</v>
      </c>
      <c r="F271" s="163">
        <f t="shared" si="7"/>
        <v>63000</v>
      </c>
      <c r="G271" s="179">
        <f t="shared" si="6"/>
        <v>0</v>
      </c>
    </row>
    <row r="272" spans="1:7" x14ac:dyDescent="0.2">
      <c r="A272" s="35"/>
      <c r="B272" s="5">
        <v>1551</v>
      </c>
      <c r="C272" s="49" t="s">
        <v>255</v>
      </c>
      <c r="D272" s="87">
        <f>SUM(D273)</f>
        <v>63000</v>
      </c>
      <c r="E272" s="149">
        <f>SUM(E273)</f>
        <v>0</v>
      </c>
      <c r="F272" s="168">
        <f t="shared" si="7"/>
        <v>63000</v>
      </c>
      <c r="G272" s="165">
        <f t="shared" ref="G272:G340" si="8">SUM(E272/D272)</f>
        <v>0</v>
      </c>
    </row>
    <row r="273" spans="1:7" ht="25.5" x14ac:dyDescent="0.2">
      <c r="A273" s="35"/>
      <c r="B273" s="5"/>
      <c r="C273" s="63" t="s">
        <v>329</v>
      </c>
      <c r="D273" s="87">
        <v>63000</v>
      </c>
      <c r="E273" s="124">
        <v>0</v>
      </c>
      <c r="F273" s="168">
        <f t="shared" si="7"/>
        <v>63000</v>
      </c>
      <c r="G273" s="165">
        <f t="shared" si="8"/>
        <v>0</v>
      </c>
    </row>
    <row r="274" spans="1:7" x14ac:dyDescent="0.2">
      <c r="A274" s="33" t="s">
        <v>57</v>
      </c>
      <c r="B274" s="7" t="s">
        <v>403</v>
      </c>
      <c r="C274" s="72"/>
      <c r="D274" s="91">
        <f t="shared" ref="D274:E276" si="9">SUM(D275)</f>
        <v>0</v>
      </c>
      <c r="E274" s="126">
        <f t="shared" si="9"/>
        <v>49217.279999999999</v>
      </c>
      <c r="F274" s="163">
        <f t="shared" si="7"/>
        <v>-49217.279999999999</v>
      </c>
      <c r="G274" s="165"/>
    </row>
    <row r="275" spans="1:7" x14ac:dyDescent="0.2">
      <c r="A275" s="35"/>
      <c r="B275" s="7">
        <v>15</v>
      </c>
      <c r="C275" s="50" t="s">
        <v>404</v>
      </c>
      <c r="D275" s="91">
        <f t="shared" si="9"/>
        <v>0</v>
      </c>
      <c r="E275" s="126">
        <f t="shared" si="9"/>
        <v>49217.279999999999</v>
      </c>
      <c r="F275" s="163">
        <f t="shared" si="7"/>
        <v>-49217.279999999999</v>
      </c>
      <c r="G275" s="165"/>
    </row>
    <row r="276" spans="1:7" x14ac:dyDescent="0.2">
      <c r="A276" s="35"/>
      <c r="B276" s="5">
        <v>1551</v>
      </c>
      <c r="C276" s="49" t="s">
        <v>255</v>
      </c>
      <c r="D276" s="92">
        <f t="shared" si="9"/>
        <v>0</v>
      </c>
      <c r="E276" s="124">
        <f t="shared" si="9"/>
        <v>49217.279999999999</v>
      </c>
      <c r="F276" s="168">
        <f t="shared" ref="F276:F346" si="10">SUM(D276-E276)</f>
        <v>-49217.279999999999</v>
      </c>
      <c r="G276" s="165"/>
    </row>
    <row r="277" spans="1:7" ht="25.5" x14ac:dyDescent="0.2">
      <c r="A277" s="35"/>
      <c r="B277" s="5"/>
      <c r="C277" s="63" t="s">
        <v>405</v>
      </c>
      <c r="D277" s="87">
        <v>0</v>
      </c>
      <c r="E277" s="124">
        <v>49217.279999999999</v>
      </c>
      <c r="F277" s="168">
        <f t="shared" si="10"/>
        <v>-49217.279999999999</v>
      </c>
      <c r="G277" s="165"/>
    </row>
    <row r="278" spans="1:7" x14ac:dyDescent="0.2">
      <c r="A278" s="33" t="s">
        <v>57</v>
      </c>
      <c r="B278" s="7" t="s">
        <v>331</v>
      </c>
      <c r="C278" s="72"/>
      <c r="D278" s="88">
        <f>SUM(D279+D283)</f>
        <v>10000</v>
      </c>
      <c r="E278" s="139">
        <f>SUM(E279+E283)</f>
        <v>3648.2200000000003</v>
      </c>
      <c r="F278" s="163">
        <f t="shared" si="10"/>
        <v>6351.78</v>
      </c>
      <c r="G278" s="179">
        <f t="shared" si="8"/>
        <v>0.36482200000000004</v>
      </c>
    </row>
    <row r="279" spans="1:7" x14ac:dyDescent="0.2">
      <c r="A279" s="33"/>
      <c r="B279" s="7">
        <v>50</v>
      </c>
      <c r="C279" s="50" t="s">
        <v>23</v>
      </c>
      <c r="D279" s="88">
        <f>SUM(D280+D282)</f>
        <v>5577</v>
      </c>
      <c r="E279" s="139">
        <f>SUM(E280+E282)</f>
        <v>1185.8</v>
      </c>
      <c r="F279" s="163">
        <f t="shared" si="10"/>
        <v>4391.2</v>
      </c>
      <c r="G279" s="179">
        <f t="shared" si="8"/>
        <v>0.21262327416173568</v>
      </c>
    </row>
    <row r="280" spans="1:7" x14ac:dyDescent="0.2">
      <c r="A280" s="33"/>
      <c r="B280" s="5">
        <v>500</v>
      </c>
      <c r="C280" s="49" t="s">
        <v>228</v>
      </c>
      <c r="D280" s="97">
        <f>SUM(D281)</f>
        <v>4160</v>
      </c>
      <c r="E280" s="141">
        <f>SUM(E281)</f>
        <v>979.12</v>
      </c>
      <c r="F280" s="168">
        <f t="shared" si="10"/>
        <v>3180.88</v>
      </c>
      <c r="G280" s="165">
        <f t="shared" si="8"/>
        <v>0.23536538461538462</v>
      </c>
    </row>
    <row r="281" spans="1:7" x14ac:dyDescent="0.2">
      <c r="A281" s="33"/>
      <c r="B281" s="5">
        <v>5002</v>
      </c>
      <c r="C281" s="49" t="s">
        <v>236</v>
      </c>
      <c r="D281" s="97">
        <v>4160</v>
      </c>
      <c r="E281" s="124">
        <v>979.12</v>
      </c>
      <c r="F281" s="168">
        <f t="shared" si="10"/>
        <v>3180.88</v>
      </c>
      <c r="G281" s="165">
        <f t="shared" si="8"/>
        <v>0.23536538461538462</v>
      </c>
    </row>
    <row r="282" spans="1:7" x14ac:dyDescent="0.2">
      <c r="A282" s="33"/>
      <c r="B282" s="5">
        <v>506</v>
      </c>
      <c r="C282" s="49" t="s">
        <v>229</v>
      </c>
      <c r="D282" s="97">
        <v>1417</v>
      </c>
      <c r="E282" s="124">
        <v>206.68</v>
      </c>
      <c r="F282" s="168">
        <f t="shared" si="10"/>
        <v>1210.32</v>
      </c>
      <c r="G282" s="165">
        <f t="shared" si="8"/>
        <v>0.14585744530698661</v>
      </c>
    </row>
    <row r="283" spans="1:7" x14ac:dyDescent="0.2">
      <c r="A283" s="33"/>
      <c r="B283" s="7">
        <v>55</v>
      </c>
      <c r="C283" s="50" t="s">
        <v>24</v>
      </c>
      <c r="D283" s="88">
        <f>SUM(D284:D285)</f>
        <v>4423</v>
      </c>
      <c r="E283" s="139">
        <f>SUM(E284:E285)</f>
        <v>2462.42</v>
      </c>
      <c r="F283" s="163">
        <f t="shared" si="10"/>
        <v>1960.58</v>
      </c>
      <c r="G283" s="179">
        <f t="shared" si="8"/>
        <v>0.5567307257517522</v>
      </c>
    </row>
    <row r="284" spans="1:7" x14ac:dyDescent="0.2">
      <c r="A284" s="35"/>
      <c r="B284" s="5">
        <v>5511</v>
      </c>
      <c r="C284" s="49" t="s">
        <v>230</v>
      </c>
      <c r="D284" s="87">
        <v>4423</v>
      </c>
      <c r="E284" s="124">
        <v>2034.92</v>
      </c>
      <c r="F284" s="168">
        <f t="shared" si="10"/>
        <v>2388.08</v>
      </c>
      <c r="G284" s="165">
        <f t="shared" si="8"/>
        <v>0.46007687090210264</v>
      </c>
    </row>
    <row r="285" spans="1:7" x14ac:dyDescent="0.2">
      <c r="A285" s="35"/>
      <c r="B285" s="5">
        <v>5515</v>
      </c>
      <c r="C285" s="49" t="s">
        <v>29</v>
      </c>
      <c r="D285" s="87">
        <v>0</v>
      </c>
      <c r="E285" s="124">
        <v>427.5</v>
      </c>
      <c r="F285" s="168">
        <f t="shared" si="10"/>
        <v>-427.5</v>
      </c>
      <c r="G285" s="165"/>
    </row>
    <row r="286" spans="1:7" s="6" customFormat="1" x14ac:dyDescent="0.2">
      <c r="A286" s="33" t="s">
        <v>58</v>
      </c>
      <c r="B286" s="7" t="s">
        <v>438</v>
      </c>
      <c r="C286" s="72"/>
      <c r="D286" s="88">
        <f>SUM(D287+D291)</f>
        <v>28042</v>
      </c>
      <c r="E286" s="139">
        <f>SUM(E287+E291)</f>
        <v>452.4</v>
      </c>
      <c r="F286" s="163">
        <f t="shared" si="10"/>
        <v>27589.599999999999</v>
      </c>
      <c r="G286" s="179">
        <f t="shared" si="8"/>
        <v>1.6132943441979887E-2</v>
      </c>
    </row>
    <row r="287" spans="1:7" s="6" customFormat="1" x14ac:dyDescent="0.2">
      <c r="A287" s="33"/>
      <c r="B287" s="7">
        <v>55</v>
      </c>
      <c r="C287" s="50" t="s">
        <v>24</v>
      </c>
      <c r="D287" s="88">
        <f>SUM(D288:D290)</f>
        <v>18042</v>
      </c>
      <c r="E287" s="139">
        <f>SUM(E288:E290)</f>
        <v>452.4</v>
      </c>
      <c r="F287" s="163">
        <f t="shared" si="10"/>
        <v>17589.599999999999</v>
      </c>
      <c r="G287" s="179">
        <f t="shared" si="8"/>
        <v>2.5074825407382772E-2</v>
      </c>
    </row>
    <row r="288" spans="1:7" s="6" customFormat="1" x14ac:dyDescent="0.2">
      <c r="A288" s="33"/>
      <c r="B288" s="5">
        <v>5500</v>
      </c>
      <c r="C288" s="49" t="s">
        <v>25</v>
      </c>
      <c r="D288" s="87">
        <v>1042</v>
      </c>
      <c r="E288" s="124">
        <v>384</v>
      </c>
      <c r="F288" s="168">
        <f t="shared" si="10"/>
        <v>658</v>
      </c>
      <c r="G288" s="165">
        <f t="shared" si="8"/>
        <v>0.36852207293666028</v>
      </c>
    </row>
    <row r="289" spans="1:7" x14ac:dyDescent="0.2">
      <c r="A289" s="35"/>
      <c r="B289" s="5">
        <v>5502</v>
      </c>
      <c r="C289" s="49" t="s">
        <v>45</v>
      </c>
      <c r="D289" s="87">
        <v>17000</v>
      </c>
      <c r="E289" s="124">
        <v>0</v>
      </c>
      <c r="F289" s="168">
        <f t="shared" si="10"/>
        <v>17000</v>
      </c>
      <c r="G289" s="165">
        <f t="shared" si="8"/>
        <v>0</v>
      </c>
    </row>
    <row r="290" spans="1:7" x14ac:dyDescent="0.2">
      <c r="A290" s="35"/>
      <c r="B290" s="5">
        <v>5514</v>
      </c>
      <c r="C290" s="49" t="s">
        <v>231</v>
      </c>
      <c r="D290" s="87">
        <v>0</v>
      </c>
      <c r="E290" s="124">
        <v>68.400000000000006</v>
      </c>
      <c r="F290" s="168">
        <f t="shared" si="10"/>
        <v>-68.400000000000006</v>
      </c>
      <c r="G290" s="165"/>
    </row>
    <row r="291" spans="1:7" x14ac:dyDescent="0.2">
      <c r="A291" s="35"/>
      <c r="B291" s="7">
        <v>15</v>
      </c>
      <c r="C291" s="62" t="s">
        <v>283</v>
      </c>
      <c r="D291" s="88">
        <f>SUM(D292)</f>
        <v>10000</v>
      </c>
      <c r="E291" s="139">
        <f>SUM(E292)</f>
        <v>0</v>
      </c>
      <c r="F291" s="163">
        <f t="shared" si="10"/>
        <v>10000</v>
      </c>
      <c r="G291" s="179">
        <f t="shared" si="8"/>
        <v>0</v>
      </c>
    </row>
    <row r="292" spans="1:7" x14ac:dyDescent="0.2">
      <c r="A292" s="35"/>
      <c r="B292" s="5">
        <v>1551</v>
      </c>
      <c r="C292" s="49" t="s">
        <v>255</v>
      </c>
      <c r="D292" s="87">
        <f>SUM(D293)</f>
        <v>10000</v>
      </c>
      <c r="E292" s="149">
        <f>SUM(E293)</f>
        <v>0</v>
      </c>
      <c r="F292" s="168">
        <f t="shared" si="10"/>
        <v>10000</v>
      </c>
      <c r="G292" s="165">
        <f t="shared" si="8"/>
        <v>0</v>
      </c>
    </row>
    <row r="293" spans="1:7" ht="26.25" thickBot="1" x14ac:dyDescent="0.25">
      <c r="A293" s="35"/>
      <c r="B293" s="5"/>
      <c r="C293" s="63" t="s">
        <v>330</v>
      </c>
      <c r="D293" s="87">
        <v>10000</v>
      </c>
      <c r="E293" s="124">
        <v>0</v>
      </c>
      <c r="F293" s="168">
        <f t="shared" si="10"/>
        <v>10000</v>
      </c>
      <c r="G293" s="165">
        <f t="shared" si="8"/>
        <v>0</v>
      </c>
    </row>
    <row r="294" spans="1:7" ht="13.5" thickBot="1" x14ac:dyDescent="0.25">
      <c r="A294" s="44" t="s">
        <v>59</v>
      </c>
      <c r="B294" s="4" t="s">
        <v>173</v>
      </c>
      <c r="C294" s="183"/>
      <c r="D294" s="112">
        <f>SUM(D295+D300)</f>
        <v>132011</v>
      </c>
      <c r="E294" s="138">
        <f>SUM(E295+E300)</f>
        <v>25802.43</v>
      </c>
      <c r="F294" s="177">
        <f t="shared" si="10"/>
        <v>106208.57</v>
      </c>
      <c r="G294" s="175">
        <f t="shared" si="8"/>
        <v>0.19545666648991372</v>
      </c>
    </row>
    <row r="295" spans="1:7" s="6" customFormat="1" x14ac:dyDescent="0.2">
      <c r="A295" s="33" t="s">
        <v>60</v>
      </c>
      <c r="B295" s="7" t="s">
        <v>439</v>
      </c>
      <c r="C295" s="72"/>
      <c r="D295" s="88">
        <f>SUM(D296+D297)</f>
        <v>32020</v>
      </c>
      <c r="E295" s="139">
        <f>SUM(E296+E297)</f>
        <v>9186.51</v>
      </c>
      <c r="F295" s="163">
        <f t="shared" si="10"/>
        <v>22833.489999999998</v>
      </c>
      <c r="G295" s="179">
        <f t="shared" si="8"/>
        <v>0.28689912554653341</v>
      </c>
    </row>
    <row r="296" spans="1:7" s="6" customFormat="1" x14ac:dyDescent="0.2">
      <c r="A296" s="33"/>
      <c r="B296" s="24">
        <v>452</v>
      </c>
      <c r="C296" s="69" t="s">
        <v>153</v>
      </c>
      <c r="D296" s="88">
        <v>5436</v>
      </c>
      <c r="E296" s="126">
        <v>1339.61</v>
      </c>
      <c r="F296" s="163">
        <f t="shared" si="10"/>
        <v>4096.3900000000003</v>
      </c>
      <c r="G296" s="179">
        <f t="shared" si="8"/>
        <v>0.24643303899926414</v>
      </c>
    </row>
    <row r="297" spans="1:7" s="6" customFormat="1" x14ac:dyDescent="0.2">
      <c r="A297" s="33"/>
      <c r="B297" s="22">
        <v>55</v>
      </c>
      <c r="C297" s="51" t="s">
        <v>24</v>
      </c>
      <c r="D297" s="88">
        <f>SUM(D298:D299)</f>
        <v>26584</v>
      </c>
      <c r="E297" s="139">
        <f>SUM(E298:E299)</f>
        <v>7846.9</v>
      </c>
      <c r="F297" s="163">
        <f t="shared" si="10"/>
        <v>18737.099999999999</v>
      </c>
      <c r="G297" s="179">
        <f t="shared" si="8"/>
        <v>0.2951737887451098</v>
      </c>
    </row>
    <row r="298" spans="1:7" s="6" customFormat="1" x14ac:dyDescent="0.2">
      <c r="A298" s="33"/>
      <c r="B298" s="5">
        <v>5512</v>
      </c>
      <c r="C298" s="49" t="s">
        <v>30</v>
      </c>
      <c r="D298" s="87">
        <v>25914</v>
      </c>
      <c r="E298" s="124">
        <v>7846.9</v>
      </c>
      <c r="F298" s="168">
        <f t="shared" si="10"/>
        <v>18067.099999999999</v>
      </c>
      <c r="G298" s="165">
        <f t="shared" si="8"/>
        <v>0.30280543335648685</v>
      </c>
    </row>
    <row r="299" spans="1:7" s="6" customFormat="1" x14ac:dyDescent="0.2">
      <c r="A299" s="33"/>
      <c r="B299" s="5">
        <v>5515</v>
      </c>
      <c r="C299" s="49" t="s">
        <v>29</v>
      </c>
      <c r="D299" s="87">
        <v>670</v>
      </c>
      <c r="E299" s="124">
        <v>0</v>
      </c>
      <c r="F299" s="168">
        <f t="shared" si="10"/>
        <v>670</v>
      </c>
      <c r="G299" s="165">
        <f t="shared" si="8"/>
        <v>0</v>
      </c>
    </row>
    <row r="300" spans="1:7" s="6" customFormat="1" x14ac:dyDescent="0.2">
      <c r="A300" s="33" t="s">
        <v>61</v>
      </c>
      <c r="B300" s="11" t="s">
        <v>174</v>
      </c>
      <c r="C300" s="72"/>
      <c r="D300" s="88">
        <f>SUM(D301+D305+D312)</f>
        <v>99991</v>
      </c>
      <c r="E300" s="139">
        <f>SUM(E301+E305+E312)</f>
        <v>16615.919999999998</v>
      </c>
      <c r="F300" s="163">
        <f t="shared" si="10"/>
        <v>83375.08</v>
      </c>
      <c r="G300" s="179">
        <f t="shared" si="8"/>
        <v>0.16617415567401064</v>
      </c>
    </row>
    <row r="301" spans="1:7" s="6" customFormat="1" x14ac:dyDescent="0.2">
      <c r="A301" s="33"/>
      <c r="B301" s="7">
        <v>50</v>
      </c>
      <c r="C301" s="50" t="s">
        <v>23</v>
      </c>
      <c r="D301" s="88">
        <f>SUM(D302+D304)</f>
        <v>52827</v>
      </c>
      <c r="E301" s="139">
        <f>SUM(E302+E304)</f>
        <v>9429.43</v>
      </c>
      <c r="F301" s="163">
        <f t="shared" si="10"/>
        <v>43397.57</v>
      </c>
      <c r="G301" s="179">
        <f t="shared" si="8"/>
        <v>0.17849641281920231</v>
      </c>
    </row>
    <row r="302" spans="1:7" s="6" customFormat="1" x14ac:dyDescent="0.2">
      <c r="A302" s="33"/>
      <c r="B302" s="5">
        <v>500</v>
      </c>
      <c r="C302" s="49" t="s">
        <v>228</v>
      </c>
      <c r="D302" s="87">
        <f>SUM(D303)</f>
        <v>39423</v>
      </c>
      <c r="E302" s="149">
        <f>SUM(E303)</f>
        <v>7057.5</v>
      </c>
      <c r="F302" s="168">
        <f t="shared" si="10"/>
        <v>32365.5</v>
      </c>
      <c r="G302" s="165">
        <f t="shared" si="8"/>
        <v>0.17901986150216878</v>
      </c>
    </row>
    <row r="303" spans="1:7" s="6" customFormat="1" x14ac:dyDescent="0.2">
      <c r="A303" s="33"/>
      <c r="B303" s="5">
        <v>5002</v>
      </c>
      <c r="C303" s="49" t="s">
        <v>236</v>
      </c>
      <c r="D303" s="87">
        <v>39423</v>
      </c>
      <c r="E303" s="124">
        <v>7057.5</v>
      </c>
      <c r="F303" s="168">
        <f t="shared" si="10"/>
        <v>32365.5</v>
      </c>
      <c r="G303" s="165">
        <f t="shared" si="8"/>
        <v>0.17901986150216878</v>
      </c>
    </row>
    <row r="304" spans="1:7" s="6" customFormat="1" x14ac:dyDescent="0.2">
      <c r="A304" s="33"/>
      <c r="B304" s="5">
        <v>506</v>
      </c>
      <c r="C304" s="49" t="s">
        <v>229</v>
      </c>
      <c r="D304" s="87">
        <v>13404</v>
      </c>
      <c r="E304" s="124">
        <v>2371.9299999999998</v>
      </c>
      <c r="F304" s="168">
        <f t="shared" si="10"/>
        <v>11032.07</v>
      </c>
      <c r="G304" s="165">
        <f t="shared" si="8"/>
        <v>0.17695687854371828</v>
      </c>
    </row>
    <row r="305" spans="1:7" s="6" customFormat="1" x14ac:dyDescent="0.2">
      <c r="A305" s="33"/>
      <c r="B305" s="7">
        <v>55</v>
      </c>
      <c r="C305" s="50" t="s">
        <v>24</v>
      </c>
      <c r="D305" s="88">
        <f>SUM(D306:D311)</f>
        <v>30164</v>
      </c>
      <c r="E305" s="139">
        <f>SUM(E306:E311)</f>
        <v>7186.49</v>
      </c>
      <c r="F305" s="163">
        <f t="shared" si="10"/>
        <v>22977.510000000002</v>
      </c>
      <c r="G305" s="179">
        <f t="shared" si="8"/>
        <v>0.238247248375547</v>
      </c>
    </row>
    <row r="306" spans="1:7" s="6" customFormat="1" x14ac:dyDescent="0.2">
      <c r="A306" s="33"/>
      <c r="B306" s="5">
        <v>5500</v>
      </c>
      <c r="C306" s="49" t="s">
        <v>25</v>
      </c>
      <c r="D306" s="87">
        <v>400</v>
      </c>
      <c r="E306" s="124">
        <v>58.78</v>
      </c>
      <c r="F306" s="168">
        <f t="shared" si="10"/>
        <v>341.22</v>
      </c>
      <c r="G306" s="165">
        <f t="shared" si="8"/>
        <v>0.14695</v>
      </c>
    </row>
    <row r="307" spans="1:7" s="6" customFormat="1" x14ac:dyDescent="0.2">
      <c r="A307" s="33"/>
      <c r="B307" s="5">
        <v>5511</v>
      </c>
      <c r="C307" s="49" t="s">
        <v>230</v>
      </c>
      <c r="D307" s="87">
        <v>12264</v>
      </c>
      <c r="E307" s="124">
        <v>2172.41</v>
      </c>
      <c r="F307" s="168">
        <f t="shared" si="10"/>
        <v>10091.59</v>
      </c>
      <c r="G307" s="165">
        <f t="shared" si="8"/>
        <v>0.17713714938030006</v>
      </c>
    </row>
    <row r="308" spans="1:7" s="6" customFormat="1" x14ac:dyDescent="0.2">
      <c r="A308" s="33"/>
      <c r="B308" s="5">
        <v>5513</v>
      </c>
      <c r="C308" s="49" t="s">
        <v>28</v>
      </c>
      <c r="D308" s="87">
        <v>10900</v>
      </c>
      <c r="E308" s="124">
        <v>3553.47</v>
      </c>
      <c r="F308" s="168">
        <f t="shared" si="10"/>
        <v>7346.5300000000007</v>
      </c>
      <c r="G308" s="165">
        <f t="shared" si="8"/>
        <v>0.32600642201834862</v>
      </c>
    </row>
    <row r="309" spans="1:7" s="6" customFormat="1" x14ac:dyDescent="0.2">
      <c r="A309" s="33"/>
      <c r="B309" s="5">
        <v>5515</v>
      </c>
      <c r="C309" s="49" t="s">
        <v>29</v>
      </c>
      <c r="D309" s="87">
        <v>5000</v>
      </c>
      <c r="E309" s="124">
        <v>1273.1099999999999</v>
      </c>
      <c r="F309" s="168">
        <f t="shared" si="10"/>
        <v>3726.8900000000003</v>
      </c>
      <c r="G309" s="165">
        <f t="shared" si="8"/>
        <v>0.25462199999999996</v>
      </c>
    </row>
    <row r="310" spans="1:7" s="6" customFormat="1" x14ac:dyDescent="0.2">
      <c r="A310" s="33"/>
      <c r="B310" s="5">
        <v>5522</v>
      </c>
      <c r="C310" s="49" t="s">
        <v>95</v>
      </c>
      <c r="D310" s="87">
        <v>300</v>
      </c>
      <c r="E310" s="124">
        <v>0</v>
      </c>
      <c r="F310" s="168">
        <f t="shared" si="10"/>
        <v>300</v>
      </c>
      <c r="G310" s="165">
        <f t="shared" si="8"/>
        <v>0</v>
      </c>
    </row>
    <row r="311" spans="1:7" s="6" customFormat="1" x14ac:dyDescent="0.2">
      <c r="A311" s="33"/>
      <c r="B311" s="5">
        <v>5532</v>
      </c>
      <c r="C311" s="49" t="s">
        <v>93</v>
      </c>
      <c r="D311" s="87">
        <v>1300</v>
      </c>
      <c r="E311" s="124">
        <v>128.72</v>
      </c>
      <c r="F311" s="168">
        <f t="shared" si="10"/>
        <v>1171.28</v>
      </c>
      <c r="G311" s="165">
        <f t="shared" si="8"/>
        <v>9.9015384615384616E-2</v>
      </c>
    </row>
    <row r="312" spans="1:7" s="6" customFormat="1" x14ac:dyDescent="0.2">
      <c r="A312" s="33"/>
      <c r="B312" s="7">
        <v>15</v>
      </c>
      <c r="C312" s="62" t="s">
        <v>283</v>
      </c>
      <c r="D312" s="88">
        <f>SUM(D313)</f>
        <v>17000</v>
      </c>
      <c r="E312" s="139">
        <f>SUM(E313)</f>
        <v>0</v>
      </c>
      <c r="F312" s="163">
        <f t="shared" si="10"/>
        <v>17000</v>
      </c>
      <c r="G312" s="179">
        <f t="shared" si="8"/>
        <v>0</v>
      </c>
    </row>
    <row r="313" spans="1:7" s="6" customFormat="1" x14ac:dyDescent="0.2">
      <c r="A313" s="33"/>
      <c r="B313" s="5">
        <v>1551</v>
      </c>
      <c r="C313" s="49" t="s">
        <v>255</v>
      </c>
      <c r="D313" s="87">
        <f>SUM(D314:D315)</f>
        <v>17000</v>
      </c>
      <c r="E313" s="149">
        <f>SUM(E314:E315)</f>
        <v>0</v>
      </c>
      <c r="F313" s="168">
        <f t="shared" si="10"/>
        <v>17000</v>
      </c>
      <c r="G313" s="165">
        <f t="shared" si="8"/>
        <v>0</v>
      </c>
    </row>
    <row r="314" spans="1:7" s="6" customFormat="1" ht="25.5" x14ac:dyDescent="0.2">
      <c r="A314" s="33"/>
      <c r="B314" s="5"/>
      <c r="C314" s="63" t="s">
        <v>348</v>
      </c>
      <c r="D314" s="87">
        <v>11000</v>
      </c>
      <c r="E314" s="127">
        <v>0</v>
      </c>
      <c r="F314" s="168">
        <f t="shared" si="10"/>
        <v>11000</v>
      </c>
      <c r="G314" s="165">
        <f t="shared" si="8"/>
        <v>0</v>
      </c>
    </row>
    <row r="315" spans="1:7" s="6" customFormat="1" ht="39" thickBot="1" x14ac:dyDescent="0.25">
      <c r="A315" s="33"/>
      <c r="B315" s="5"/>
      <c r="C315" s="64" t="s">
        <v>332</v>
      </c>
      <c r="D315" s="87">
        <v>6000</v>
      </c>
      <c r="E315" s="127">
        <v>0</v>
      </c>
      <c r="F315" s="168">
        <f t="shared" si="10"/>
        <v>6000</v>
      </c>
      <c r="G315" s="165">
        <f t="shared" si="8"/>
        <v>0</v>
      </c>
    </row>
    <row r="316" spans="1:7" ht="13.5" thickBot="1" x14ac:dyDescent="0.25">
      <c r="A316" s="44" t="s">
        <v>62</v>
      </c>
      <c r="B316" s="4" t="s">
        <v>175</v>
      </c>
      <c r="C316" s="183"/>
      <c r="D316" s="112">
        <f>SUM(D317+D320+D323)</f>
        <v>92299</v>
      </c>
      <c r="E316" s="138">
        <f>SUM(E317+E320+E323)</f>
        <v>36455.599999999999</v>
      </c>
      <c r="F316" s="177">
        <f t="shared" si="10"/>
        <v>55843.4</v>
      </c>
      <c r="G316" s="175">
        <f t="shared" si="8"/>
        <v>0.39497285994431142</v>
      </c>
    </row>
    <row r="317" spans="1:7" s="6" customFormat="1" x14ac:dyDescent="0.2">
      <c r="A317" s="33" t="s">
        <v>63</v>
      </c>
      <c r="B317" s="7" t="s">
        <v>176</v>
      </c>
      <c r="C317" s="72"/>
      <c r="D317" s="88">
        <f>SUM(D318)</f>
        <v>20000</v>
      </c>
      <c r="E317" s="139">
        <f>SUM(E318)</f>
        <v>0</v>
      </c>
      <c r="F317" s="163">
        <f t="shared" si="10"/>
        <v>20000</v>
      </c>
      <c r="G317" s="179">
        <f t="shared" si="8"/>
        <v>0</v>
      </c>
    </row>
    <row r="318" spans="1:7" s="6" customFormat="1" x14ac:dyDescent="0.2">
      <c r="A318" s="33"/>
      <c r="B318" s="21">
        <v>4502</v>
      </c>
      <c r="C318" s="52" t="s">
        <v>132</v>
      </c>
      <c r="D318" s="88">
        <f>SUM(D319)</f>
        <v>20000</v>
      </c>
      <c r="E318" s="139">
        <f>SUM(E319)</f>
        <v>0</v>
      </c>
      <c r="F318" s="163">
        <f t="shared" si="10"/>
        <v>20000</v>
      </c>
      <c r="G318" s="179">
        <f t="shared" si="8"/>
        <v>0</v>
      </c>
    </row>
    <row r="319" spans="1:7" x14ac:dyDescent="0.2">
      <c r="A319" s="35"/>
      <c r="B319" s="19"/>
      <c r="C319" s="53" t="s">
        <v>326</v>
      </c>
      <c r="D319" s="87">
        <v>20000</v>
      </c>
      <c r="E319" s="124">
        <v>0</v>
      </c>
      <c r="F319" s="168">
        <f t="shared" si="10"/>
        <v>20000</v>
      </c>
      <c r="G319" s="165">
        <f t="shared" si="8"/>
        <v>0</v>
      </c>
    </row>
    <row r="320" spans="1:7" s="6" customFormat="1" x14ac:dyDescent="0.2">
      <c r="A320" s="33" t="s">
        <v>64</v>
      </c>
      <c r="B320" s="7" t="s">
        <v>177</v>
      </c>
      <c r="C320" s="72"/>
      <c r="D320" s="88">
        <f>SUM(D321)</f>
        <v>48914</v>
      </c>
      <c r="E320" s="139">
        <f>SUM(E321)</f>
        <v>24571.21</v>
      </c>
      <c r="F320" s="163">
        <f t="shared" si="10"/>
        <v>24342.79</v>
      </c>
      <c r="G320" s="179">
        <f t="shared" si="8"/>
        <v>0.50233491433945288</v>
      </c>
    </row>
    <row r="321" spans="1:7" s="6" customFormat="1" x14ac:dyDescent="0.2">
      <c r="A321" s="33"/>
      <c r="B321" s="7">
        <v>55</v>
      </c>
      <c r="C321" s="50" t="s">
        <v>24</v>
      </c>
      <c r="D321" s="88">
        <f>SUM(D322)</f>
        <v>48914</v>
      </c>
      <c r="E321" s="139">
        <f>SUM(E322)</f>
        <v>24571.21</v>
      </c>
      <c r="F321" s="163">
        <f t="shared" si="10"/>
        <v>24342.79</v>
      </c>
      <c r="G321" s="179">
        <f t="shared" si="8"/>
        <v>0.50233491433945288</v>
      </c>
    </row>
    <row r="322" spans="1:7" s="8" customFormat="1" x14ac:dyDescent="0.2">
      <c r="A322" s="45"/>
      <c r="B322" s="5">
        <v>5512</v>
      </c>
      <c r="C322" s="49" t="s">
        <v>30</v>
      </c>
      <c r="D322" s="87">
        <v>48914</v>
      </c>
      <c r="E322" s="124">
        <v>24571.21</v>
      </c>
      <c r="F322" s="168">
        <f t="shared" si="10"/>
        <v>24342.79</v>
      </c>
      <c r="G322" s="165">
        <f t="shared" si="8"/>
        <v>0.50233491433945288</v>
      </c>
    </row>
    <row r="323" spans="1:7" s="8" customFormat="1" x14ac:dyDescent="0.2">
      <c r="A323" s="33" t="s">
        <v>65</v>
      </c>
      <c r="B323" s="7" t="s">
        <v>440</v>
      </c>
      <c r="C323" s="150"/>
      <c r="D323" s="88">
        <f>SUM(D324+D334+D342)</f>
        <v>23385</v>
      </c>
      <c r="E323" s="139">
        <f>SUM(E324+E334+E342)</f>
        <v>11884.39</v>
      </c>
      <c r="F323" s="163">
        <f t="shared" si="10"/>
        <v>11500.61</v>
      </c>
      <c r="G323" s="179">
        <f t="shared" si="8"/>
        <v>0.50820568740645711</v>
      </c>
    </row>
    <row r="324" spans="1:7" s="6" customFormat="1" x14ac:dyDescent="0.2">
      <c r="A324" s="33" t="s">
        <v>65</v>
      </c>
      <c r="B324" s="7" t="s">
        <v>193</v>
      </c>
      <c r="C324" s="72"/>
      <c r="D324" s="88">
        <f>SUM(D325+D329)</f>
        <v>12985</v>
      </c>
      <c r="E324" s="139">
        <f>SUM(E325+E329)</f>
        <v>3238.68</v>
      </c>
      <c r="F324" s="163">
        <f t="shared" si="10"/>
        <v>9746.32</v>
      </c>
      <c r="G324" s="179">
        <f t="shared" si="8"/>
        <v>0.24941701963804389</v>
      </c>
    </row>
    <row r="325" spans="1:7" s="6" customFormat="1" x14ac:dyDescent="0.2">
      <c r="A325" s="33"/>
      <c r="B325" s="7">
        <v>50</v>
      </c>
      <c r="C325" s="50" t="s">
        <v>23</v>
      </c>
      <c r="D325" s="88">
        <f>SUM(D326+D328)</f>
        <v>11304</v>
      </c>
      <c r="E325" s="139">
        <f>SUM(E326+E328)</f>
        <v>2899.5</v>
      </c>
      <c r="F325" s="163">
        <f>SUM(D325-E325)</f>
        <v>8404.5</v>
      </c>
      <c r="G325" s="179">
        <f t="shared" si="8"/>
        <v>0.25650212314225052</v>
      </c>
    </row>
    <row r="326" spans="1:7" s="6" customFormat="1" x14ac:dyDescent="0.2">
      <c r="A326" s="33"/>
      <c r="B326" s="5">
        <v>500</v>
      </c>
      <c r="C326" s="49" t="s">
        <v>228</v>
      </c>
      <c r="D326" s="87">
        <f>SUM(D327)</f>
        <v>8436</v>
      </c>
      <c r="E326" s="149">
        <f>SUM(E327)</f>
        <v>2170.54</v>
      </c>
      <c r="F326" s="168">
        <f t="shared" si="10"/>
        <v>6265.46</v>
      </c>
      <c r="G326" s="165">
        <f t="shared" si="8"/>
        <v>0.25729492650545283</v>
      </c>
    </row>
    <row r="327" spans="1:7" s="6" customFormat="1" x14ac:dyDescent="0.2">
      <c r="A327" s="33"/>
      <c r="B327" s="5">
        <v>5002</v>
      </c>
      <c r="C327" s="49" t="s">
        <v>236</v>
      </c>
      <c r="D327" s="87">
        <v>8436</v>
      </c>
      <c r="E327" s="124">
        <v>2170.54</v>
      </c>
      <c r="F327" s="168">
        <f t="shared" si="10"/>
        <v>6265.46</v>
      </c>
      <c r="G327" s="165">
        <f t="shared" si="8"/>
        <v>0.25729492650545283</v>
      </c>
    </row>
    <row r="328" spans="1:7" s="6" customFormat="1" x14ac:dyDescent="0.2">
      <c r="A328" s="33"/>
      <c r="B328" s="5">
        <v>506</v>
      </c>
      <c r="C328" s="49" t="s">
        <v>229</v>
      </c>
      <c r="D328" s="87">
        <v>2868</v>
      </c>
      <c r="E328" s="124">
        <v>728.96</v>
      </c>
      <c r="F328" s="168">
        <f t="shared" si="10"/>
        <v>2139.04</v>
      </c>
      <c r="G328" s="165">
        <f t="shared" si="8"/>
        <v>0.25417015341701538</v>
      </c>
    </row>
    <row r="329" spans="1:7" s="6" customFormat="1" x14ac:dyDescent="0.2">
      <c r="A329" s="33"/>
      <c r="B329" s="7">
        <v>55</v>
      </c>
      <c r="C329" s="50" t="s">
        <v>24</v>
      </c>
      <c r="D329" s="88">
        <f>SUM(D330:D333)</f>
        <v>1681</v>
      </c>
      <c r="E329" s="139">
        <f>SUM(E330:E333)</f>
        <v>339.17999999999995</v>
      </c>
      <c r="F329" s="163">
        <f>SUM(D329-E329)</f>
        <v>1341.8200000000002</v>
      </c>
      <c r="G329" s="179">
        <f t="shared" si="8"/>
        <v>0.20177275431290895</v>
      </c>
    </row>
    <row r="330" spans="1:7" s="6" customFormat="1" x14ac:dyDescent="0.2">
      <c r="A330" s="33"/>
      <c r="B330" s="5">
        <v>5500</v>
      </c>
      <c r="C330" s="49" t="s">
        <v>25</v>
      </c>
      <c r="D330" s="87">
        <v>160</v>
      </c>
      <c r="E330" s="124">
        <v>26.78</v>
      </c>
      <c r="F330" s="168">
        <f t="shared" si="10"/>
        <v>133.22</v>
      </c>
      <c r="G330" s="165">
        <f t="shared" si="8"/>
        <v>0.167375</v>
      </c>
    </row>
    <row r="331" spans="1:7" s="6" customFormat="1" x14ac:dyDescent="0.2">
      <c r="A331" s="33"/>
      <c r="B331" s="5">
        <v>5511</v>
      </c>
      <c r="C331" s="49" t="s">
        <v>230</v>
      </c>
      <c r="D331" s="87">
        <v>1101</v>
      </c>
      <c r="E331" s="124">
        <v>312.39999999999998</v>
      </c>
      <c r="F331" s="168">
        <f t="shared" si="10"/>
        <v>788.6</v>
      </c>
      <c r="G331" s="165">
        <f t="shared" si="8"/>
        <v>0.28374205267938235</v>
      </c>
    </row>
    <row r="332" spans="1:7" s="6" customFormat="1" x14ac:dyDescent="0.2">
      <c r="A332" s="33"/>
      <c r="B332" s="5">
        <v>5515</v>
      </c>
      <c r="C332" s="49" t="s">
        <v>29</v>
      </c>
      <c r="D332" s="87">
        <v>320</v>
      </c>
      <c r="E332" s="124">
        <v>0</v>
      </c>
      <c r="F332" s="168">
        <f t="shared" si="10"/>
        <v>320</v>
      </c>
      <c r="G332" s="165">
        <f t="shared" si="8"/>
        <v>0</v>
      </c>
    </row>
    <row r="333" spans="1:7" s="6" customFormat="1" x14ac:dyDescent="0.2">
      <c r="A333" s="33"/>
      <c r="B333" s="5">
        <v>5532</v>
      </c>
      <c r="C333" s="49" t="s">
        <v>93</v>
      </c>
      <c r="D333" s="87">
        <v>100</v>
      </c>
      <c r="E333" s="124">
        <v>0</v>
      </c>
      <c r="F333" s="168">
        <f t="shared" si="10"/>
        <v>100</v>
      </c>
      <c r="G333" s="165">
        <f t="shared" si="8"/>
        <v>0</v>
      </c>
    </row>
    <row r="334" spans="1:7" x14ac:dyDescent="0.2">
      <c r="A334" s="33" t="s">
        <v>65</v>
      </c>
      <c r="B334" s="7" t="s">
        <v>194</v>
      </c>
      <c r="C334" s="73"/>
      <c r="D334" s="88">
        <f>SUM(D335+D339)</f>
        <v>3500</v>
      </c>
      <c r="E334" s="139">
        <f>SUM(E335+E339)</f>
        <v>3801.45</v>
      </c>
      <c r="F334" s="163">
        <f>SUM(D334-E334)</f>
        <v>-301.44999999999982</v>
      </c>
      <c r="G334" s="179">
        <f t="shared" si="8"/>
        <v>1.0861285714285713</v>
      </c>
    </row>
    <row r="335" spans="1:7" x14ac:dyDescent="0.2">
      <c r="A335" s="33"/>
      <c r="B335" s="7">
        <v>50</v>
      </c>
      <c r="C335" s="50" t="s">
        <v>23</v>
      </c>
      <c r="D335" s="88">
        <f>SUM(D336+D338)</f>
        <v>0</v>
      </c>
      <c r="E335" s="139">
        <f>SUM(E336+E338)</f>
        <v>2271.15</v>
      </c>
      <c r="F335" s="163">
        <f>SUM(D335-E335)</f>
        <v>-2271.15</v>
      </c>
      <c r="G335" s="179"/>
    </row>
    <row r="336" spans="1:7" x14ac:dyDescent="0.2">
      <c r="A336" s="35"/>
      <c r="B336" s="5">
        <v>500</v>
      </c>
      <c r="C336" s="49" t="s">
        <v>228</v>
      </c>
      <c r="D336" s="87">
        <f>SUM(D337)</f>
        <v>0</v>
      </c>
      <c r="E336" s="149">
        <f>SUM(E337)</f>
        <v>1991.26</v>
      </c>
      <c r="F336" s="168">
        <f>SUM(D336-E336)</f>
        <v>-1991.26</v>
      </c>
      <c r="G336" s="179"/>
    </row>
    <row r="337" spans="1:7" x14ac:dyDescent="0.2">
      <c r="A337" s="35"/>
      <c r="B337" s="5">
        <v>5005</v>
      </c>
      <c r="C337" s="49" t="s">
        <v>282</v>
      </c>
      <c r="D337" s="87">
        <v>0</v>
      </c>
      <c r="E337" s="149">
        <v>1991.26</v>
      </c>
      <c r="F337" s="168">
        <f>SUM(D337-E337)</f>
        <v>-1991.26</v>
      </c>
      <c r="G337" s="179"/>
    </row>
    <row r="338" spans="1:7" x14ac:dyDescent="0.2">
      <c r="A338" s="35"/>
      <c r="B338" s="5">
        <v>506</v>
      </c>
      <c r="C338" s="49" t="s">
        <v>229</v>
      </c>
      <c r="D338" s="87">
        <v>0</v>
      </c>
      <c r="E338" s="149">
        <v>279.89</v>
      </c>
      <c r="F338" s="168">
        <f>SUM(D338-E338)</f>
        <v>-279.89</v>
      </c>
      <c r="G338" s="179"/>
    </row>
    <row r="339" spans="1:7" s="6" customFormat="1" x14ac:dyDescent="0.2">
      <c r="A339" s="33"/>
      <c r="B339" s="7">
        <v>55</v>
      </c>
      <c r="C339" s="50" t="s">
        <v>24</v>
      </c>
      <c r="D339" s="88">
        <f>SUM(D340:D341)</f>
        <v>3500</v>
      </c>
      <c r="E339" s="139">
        <f>SUM(E340:E341)</f>
        <v>1530.3</v>
      </c>
      <c r="F339" s="163">
        <f t="shared" si="10"/>
        <v>1969.7</v>
      </c>
      <c r="G339" s="179">
        <f t="shared" si="8"/>
        <v>0.43722857142857141</v>
      </c>
    </row>
    <row r="340" spans="1:7" s="6" customFormat="1" x14ac:dyDescent="0.2">
      <c r="A340" s="33"/>
      <c r="B340" s="5">
        <v>5512</v>
      </c>
      <c r="C340" s="49" t="s">
        <v>30</v>
      </c>
      <c r="D340" s="87">
        <v>3500</v>
      </c>
      <c r="E340" s="124">
        <v>0</v>
      </c>
      <c r="F340" s="168">
        <f t="shared" si="10"/>
        <v>3500</v>
      </c>
      <c r="G340" s="165">
        <f t="shared" si="8"/>
        <v>0</v>
      </c>
    </row>
    <row r="341" spans="1:7" s="6" customFormat="1" x14ac:dyDescent="0.2">
      <c r="A341" s="33"/>
      <c r="B341" s="5">
        <v>5540</v>
      </c>
      <c r="C341" s="49" t="s">
        <v>478</v>
      </c>
      <c r="D341" s="87">
        <v>0</v>
      </c>
      <c r="E341" s="124">
        <v>1530.3</v>
      </c>
      <c r="F341" s="168">
        <f t="shared" si="10"/>
        <v>-1530.3</v>
      </c>
      <c r="G341" s="165"/>
    </row>
    <row r="342" spans="1:7" x14ac:dyDescent="0.2">
      <c r="A342" s="33" t="s">
        <v>65</v>
      </c>
      <c r="B342" s="7" t="s">
        <v>195</v>
      </c>
      <c r="C342" s="73"/>
      <c r="D342" s="88">
        <f>SUM(D343)</f>
        <v>6900</v>
      </c>
      <c r="E342" s="139">
        <f>SUM(E343)</f>
        <v>4844.26</v>
      </c>
      <c r="F342" s="163">
        <f t="shared" si="10"/>
        <v>2055.7399999999998</v>
      </c>
      <c r="G342" s="179">
        <f t="shared" ref="G342:G404" si="11">SUM(E342/D342)</f>
        <v>0.70206666666666673</v>
      </c>
    </row>
    <row r="343" spans="1:7" s="6" customFormat="1" x14ac:dyDescent="0.2">
      <c r="A343" s="33"/>
      <c r="B343" s="7">
        <v>55</v>
      </c>
      <c r="C343" s="50" t="s">
        <v>24</v>
      </c>
      <c r="D343" s="88">
        <f>SUM(D344:D346)</f>
        <v>6900</v>
      </c>
      <c r="E343" s="139">
        <f>SUM(E344:E346)</f>
        <v>4844.26</v>
      </c>
      <c r="F343" s="163">
        <f t="shared" si="10"/>
        <v>2055.7399999999998</v>
      </c>
      <c r="G343" s="179">
        <f t="shared" si="11"/>
        <v>0.70206666666666673</v>
      </c>
    </row>
    <row r="344" spans="1:7" s="6" customFormat="1" x14ac:dyDescent="0.2">
      <c r="A344" s="33"/>
      <c r="B344" s="5">
        <v>5511</v>
      </c>
      <c r="C344" s="49" t="s">
        <v>230</v>
      </c>
      <c r="D344" s="87">
        <v>6800</v>
      </c>
      <c r="E344" s="149">
        <v>4619.26</v>
      </c>
      <c r="F344" s="168">
        <f t="shared" si="10"/>
        <v>2180.7399999999998</v>
      </c>
      <c r="G344" s="165">
        <f t="shared" si="11"/>
        <v>0.67930294117647061</v>
      </c>
    </row>
    <row r="345" spans="1:7" s="6" customFormat="1" x14ac:dyDescent="0.2">
      <c r="A345" s="33"/>
      <c r="B345" s="5">
        <v>5539</v>
      </c>
      <c r="C345" s="49" t="s">
        <v>257</v>
      </c>
      <c r="D345" s="87">
        <v>100</v>
      </c>
      <c r="E345" s="124">
        <v>0</v>
      </c>
      <c r="F345" s="168">
        <f t="shared" si="10"/>
        <v>100</v>
      </c>
      <c r="G345" s="165">
        <f t="shared" si="11"/>
        <v>0</v>
      </c>
    </row>
    <row r="346" spans="1:7" s="6" customFormat="1" ht="13.5" thickBot="1" x14ac:dyDescent="0.25">
      <c r="A346" s="33"/>
      <c r="B346" s="5">
        <v>5515</v>
      </c>
      <c r="C346" s="49" t="s">
        <v>29</v>
      </c>
      <c r="D346" s="87">
        <v>0</v>
      </c>
      <c r="E346" s="124">
        <v>225</v>
      </c>
      <c r="F346" s="168">
        <f t="shared" si="10"/>
        <v>-225</v>
      </c>
      <c r="G346" s="165"/>
    </row>
    <row r="347" spans="1:7" ht="13.5" thickBot="1" x14ac:dyDescent="0.25">
      <c r="A347" s="44" t="s">
        <v>67</v>
      </c>
      <c r="B347" s="4" t="s">
        <v>178</v>
      </c>
      <c r="C347" s="183"/>
      <c r="D347" s="112">
        <f>SUM(D348+D350)</f>
        <v>6113</v>
      </c>
      <c r="E347" s="138">
        <f>SUM(E348+E350)</f>
        <v>0</v>
      </c>
      <c r="F347" s="177">
        <f t="shared" ref="F347:F408" si="12">SUM(D347-E347)</f>
        <v>6113</v>
      </c>
      <c r="G347" s="175">
        <f t="shared" si="11"/>
        <v>0</v>
      </c>
    </row>
    <row r="348" spans="1:7" s="6" customFormat="1" x14ac:dyDescent="0.2">
      <c r="A348" s="33" t="s">
        <v>68</v>
      </c>
      <c r="B348" s="7" t="s">
        <v>284</v>
      </c>
      <c r="C348" s="72"/>
      <c r="D348" s="88">
        <f>SUM(D349)</f>
        <v>5813</v>
      </c>
      <c r="E348" s="139">
        <f>SUM(E349)</f>
        <v>0</v>
      </c>
      <c r="F348" s="163">
        <f t="shared" si="12"/>
        <v>5813</v>
      </c>
      <c r="G348" s="179">
        <f t="shared" si="11"/>
        <v>0</v>
      </c>
    </row>
    <row r="349" spans="1:7" s="6" customFormat="1" x14ac:dyDescent="0.2">
      <c r="A349" s="33"/>
      <c r="B349" s="21">
        <v>4500</v>
      </c>
      <c r="C349" s="52" t="s">
        <v>152</v>
      </c>
      <c r="D349" s="88">
        <v>5813</v>
      </c>
      <c r="E349" s="126">
        <v>0</v>
      </c>
      <c r="F349" s="163">
        <f t="shared" si="12"/>
        <v>5813</v>
      </c>
      <c r="G349" s="179">
        <f t="shared" si="11"/>
        <v>0</v>
      </c>
    </row>
    <row r="350" spans="1:7" s="8" customFormat="1" x14ac:dyDescent="0.2">
      <c r="A350" s="33" t="s">
        <v>92</v>
      </c>
      <c r="B350" s="7" t="s">
        <v>196</v>
      </c>
      <c r="C350" s="72"/>
      <c r="D350" s="88">
        <f>SUM(D351)</f>
        <v>300</v>
      </c>
      <c r="E350" s="139">
        <f>SUM(E351)</f>
        <v>0</v>
      </c>
      <c r="F350" s="163">
        <f t="shared" si="12"/>
        <v>300</v>
      </c>
      <c r="G350" s="179">
        <f t="shared" si="11"/>
        <v>0</v>
      </c>
    </row>
    <row r="351" spans="1:7" s="6" customFormat="1" x14ac:dyDescent="0.2">
      <c r="A351" s="33"/>
      <c r="B351" s="7">
        <v>55</v>
      </c>
      <c r="C351" s="50" t="s">
        <v>24</v>
      </c>
      <c r="D351" s="88">
        <f>SUM(D352)</f>
        <v>300</v>
      </c>
      <c r="E351" s="139">
        <f>SUM(E352)</f>
        <v>0</v>
      </c>
      <c r="F351" s="163">
        <f t="shared" si="12"/>
        <v>300</v>
      </c>
      <c r="G351" s="179">
        <f t="shared" si="11"/>
        <v>0</v>
      </c>
    </row>
    <row r="352" spans="1:7" ht="13.5" thickBot="1" x14ac:dyDescent="0.25">
      <c r="A352" s="35"/>
      <c r="B352" s="5">
        <v>5526</v>
      </c>
      <c r="C352" s="49" t="s">
        <v>8</v>
      </c>
      <c r="D352" s="87">
        <v>300</v>
      </c>
      <c r="E352" s="124">
        <v>0</v>
      </c>
      <c r="F352" s="168">
        <f t="shared" si="12"/>
        <v>300</v>
      </c>
      <c r="G352" s="165">
        <f t="shared" si="11"/>
        <v>0</v>
      </c>
    </row>
    <row r="353" spans="1:7" ht="13.5" thickBot="1" x14ac:dyDescent="0.25">
      <c r="A353" s="44" t="s">
        <v>69</v>
      </c>
      <c r="B353" s="4" t="s">
        <v>179</v>
      </c>
      <c r="C353" s="183"/>
      <c r="D353" s="112">
        <f>SUM(D354+D387+D400+D419+D452+D464+D508+D526+D603+D616+D627+D640)</f>
        <v>1503361</v>
      </c>
      <c r="E353" s="188">
        <f>SUM(E354+E387+E400+E419+E452+E464+E508+E526+E603+E616+E627+E640)</f>
        <v>301971.11</v>
      </c>
      <c r="F353" s="177">
        <f t="shared" si="12"/>
        <v>1201389.8900000001</v>
      </c>
      <c r="G353" s="175">
        <f t="shared" si="11"/>
        <v>0.20086400405491428</v>
      </c>
    </row>
    <row r="354" spans="1:7" x14ac:dyDescent="0.2">
      <c r="A354" s="193" t="s">
        <v>70</v>
      </c>
      <c r="B354" s="194" t="s">
        <v>441</v>
      </c>
      <c r="C354" s="195"/>
      <c r="D354" s="151">
        <f>SUM(D355+D371+D379)</f>
        <v>258264</v>
      </c>
      <c r="E354" s="144">
        <f>SUM(E355+E371+E379)</f>
        <v>73641.5</v>
      </c>
      <c r="F354" s="163">
        <f t="shared" si="12"/>
        <v>184622.5</v>
      </c>
      <c r="G354" s="179">
        <f t="shared" si="11"/>
        <v>0.28514039897159493</v>
      </c>
    </row>
    <row r="355" spans="1:7" s="6" customFormat="1" x14ac:dyDescent="0.2">
      <c r="A355" s="33" t="s">
        <v>70</v>
      </c>
      <c r="B355" s="7" t="s">
        <v>251</v>
      </c>
      <c r="C355" s="72"/>
      <c r="D355" s="114">
        <f>SUM(D356+D360+D368)</f>
        <v>191191</v>
      </c>
      <c r="E355" s="139">
        <f>SUM(E356+E360+E368)</f>
        <v>54678</v>
      </c>
      <c r="F355" s="163">
        <f t="shared" si="12"/>
        <v>136513</v>
      </c>
      <c r="G355" s="179">
        <f t="shared" si="11"/>
        <v>0.28598626504385666</v>
      </c>
    </row>
    <row r="356" spans="1:7" s="6" customFormat="1" x14ac:dyDescent="0.2">
      <c r="A356" s="33"/>
      <c r="B356" s="7">
        <v>50</v>
      </c>
      <c r="C356" s="50" t="s">
        <v>23</v>
      </c>
      <c r="D356" s="114">
        <f>SUM(D357+D359)</f>
        <v>66169</v>
      </c>
      <c r="E356" s="139">
        <f>SUM(E357+E359)</f>
        <v>15973.130000000001</v>
      </c>
      <c r="F356" s="163">
        <f t="shared" si="12"/>
        <v>50195.869999999995</v>
      </c>
      <c r="G356" s="179">
        <f t="shared" si="11"/>
        <v>0.24139899348637581</v>
      </c>
    </row>
    <row r="357" spans="1:7" s="6" customFormat="1" x14ac:dyDescent="0.2">
      <c r="A357" s="33"/>
      <c r="B357" s="5">
        <v>500</v>
      </c>
      <c r="C357" s="49" t="s">
        <v>228</v>
      </c>
      <c r="D357" s="113">
        <f>SUM(D358)</f>
        <v>49380</v>
      </c>
      <c r="E357" s="186">
        <f>SUM(E358)</f>
        <v>11999.45</v>
      </c>
      <c r="F357" s="168">
        <f t="shared" si="12"/>
        <v>37380.550000000003</v>
      </c>
      <c r="G357" s="165">
        <f t="shared" si="11"/>
        <v>0.24300222762251925</v>
      </c>
    </row>
    <row r="358" spans="1:7" s="6" customFormat="1" x14ac:dyDescent="0.2">
      <c r="A358" s="33"/>
      <c r="B358" s="5">
        <v>5002</v>
      </c>
      <c r="C358" s="49" t="s">
        <v>236</v>
      </c>
      <c r="D358" s="113">
        <v>49380</v>
      </c>
      <c r="E358" s="124">
        <v>11999.45</v>
      </c>
      <c r="F358" s="168">
        <f t="shared" si="12"/>
        <v>37380.550000000003</v>
      </c>
      <c r="G358" s="165">
        <f t="shared" si="11"/>
        <v>0.24300222762251925</v>
      </c>
    </row>
    <row r="359" spans="1:7" s="6" customFormat="1" x14ac:dyDescent="0.2">
      <c r="A359" s="33"/>
      <c r="B359" s="5">
        <v>506</v>
      </c>
      <c r="C359" s="49" t="s">
        <v>229</v>
      </c>
      <c r="D359" s="113">
        <v>16789</v>
      </c>
      <c r="E359" s="124">
        <v>3973.68</v>
      </c>
      <c r="F359" s="168">
        <f t="shared" si="12"/>
        <v>12815.32</v>
      </c>
      <c r="G359" s="165">
        <f t="shared" si="11"/>
        <v>0.23668354279587825</v>
      </c>
    </row>
    <row r="360" spans="1:7" s="6" customFormat="1" x14ac:dyDescent="0.2">
      <c r="A360" s="33"/>
      <c r="B360" s="7">
        <v>55</v>
      </c>
      <c r="C360" s="50" t="s">
        <v>24</v>
      </c>
      <c r="D360" s="114">
        <f>SUM(D361:D367)</f>
        <v>115022</v>
      </c>
      <c r="E360" s="139">
        <f>SUM(E361:E367)</f>
        <v>38704.869999999995</v>
      </c>
      <c r="F360" s="163">
        <f t="shared" si="12"/>
        <v>76317.13</v>
      </c>
      <c r="G360" s="179">
        <f t="shared" si="11"/>
        <v>0.33649971309836374</v>
      </c>
    </row>
    <row r="361" spans="1:7" s="6" customFormat="1" x14ac:dyDescent="0.2">
      <c r="A361" s="33"/>
      <c r="B361" s="5">
        <v>5500</v>
      </c>
      <c r="C361" s="49" t="s">
        <v>25</v>
      </c>
      <c r="D361" s="113">
        <v>785</v>
      </c>
      <c r="E361" s="124">
        <v>296.56</v>
      </c>
      <c r="F361" s="168">
        <f t="shared" si="12"/>
        <v>488.44</v>
      </c>
      <c r="G361" s="165">
        <f t="shared" si="11"/>
        <v>0.37778343949044585</v>
      </c>
    </row>
    <row r="362" spans="1:7" s="6" customFormat="1" x14ac:dyDescent="0.2">
      <c r="A362" s="33"/>
      <c r="B362" s="5">
        <v>5504</v>
      </c>
      <c r="C362" s="49" t="s">
        <v>27</v>
      </c>
      <c r="D362" s="113">
        <v>650</v>
      </c>
      <c r="E362" s="124">
        <v>14.29</v>
      </c>
      <c r="F362" s="168">
        <f t="shared" si="12"/>
        <v>635.71</v>
      </c>
      <c r="G362" s="165">
        <f t="shared" si="11"/>
        <v>2.1984615384615384E-2</v>
      </c>
    </row>
    <row r="363" spans="1:7" s="6" customFormat="1" x14ac:dyDescent="0.2">
      <c r="A363" s="33"/>
      <c r="B363" s="5">
        <v>5511</v>
      </c>
      <c r="C363" s="49" t="s">
        <v>230</v>
      </c>
      <c r="D363" s="113">
        <v>108489</v>
      </c>
      <c r="E363" s="124">
        <v>35968.6</v>
      </c>
      <c r="F363" s="168">
        <f t="shared" si="12"/>
        <v>72520.399999999994</v>
      </c>
      <c r="G363" s="165">
        <f t="shared" si="11"/>
        <v>0.33154144659827262</v>
      </c>
    </row>
    <row r="364" spans="1:7" s="6" customFormat="1" x14ac:dyDescent="0.2">
      <c r="A364" s="33"/>
      <c r="B364" s="5">
        <v>5513</v>
      </c>
      <c r="C364" s="49" t="s">
        <v>28</v>
      </c>
      <c r="D364" s="113">
        <v>704</v>
      </c>
      <c r="E364" s="124">
        <v>192</v>
      </c>
      <c r="F364" s="168">
        <f t="shared" si="12"/>
        <v>512</v>
      </c>
      <c r="G364" s="165">
        <f t="shared" si="11"/>
        <v>0.27272727272727271</v>
      </c>
    </row>
    <row r="365" spans="1:7" s="6" customFormat="1" x14ac:dyDescent="0.2">
      <c r="A365" s="33"/>
      <c r="B365" s="5">
        <v>5514</v>
      </c>
      <c r="C365" s="49" t="s">
        <v>231</v>
      </c>
      <c r="D365" s="113">
        <v>650</v>
      </c>
      <c r="E365" s="124">
        <v>50</v>
      </c>
      <c r="F365" s="168">
        <f t="shared" si="12"/>
        <v>600</v>
      </c>
      <c r="G365" s="165">
        <f t="shared" si="11"/>
        <v>7.6923076923076927E-2</v>
      </c>
    </row>
    <row r="366" spans="1:7" s="6" customFormat="1" x14ac:dyDescent="0.2">
      <c r="A366" s="33"/>
      <c r="B366" s="5">
        <v>5515</v>
      </c>
      <c r="C366" s="49" t="s">
        <v>29</v>
      </c>
      <c r="D366" s="113">
        <v>3631</v>
      </c>
      <c r="E366" s="124">
        <v>2183.42</v>
      </c>
      <c r="F366" s="168">
        <f t="shared" si="12"/>
        <v>1447.58</v>
      </c>
      <c r="G366" s="165">
        <f t="shared" si="11"/>
        <v>0.60132745800055087</v>
      </c>
    </row>
    <row r="367" spans="1:7" s="6" customFormat="1" x14ac:dyDescent="0.2">
      <c r="A367" s="33"/>
      <c r="B367" s="5">
        <v>5522</v>
      </c>
      <c r="C367" s="49" t="s">
        <v>95</v>
      </c>
      <c r="D367" s="113">
        <v>113</v>
      </c>
      <c r="E367" s="124">
        <v>0</v>
      </c>
      <c r="F367" s="168">
        <f t="shared" si="12"/>
        <v>113</v>
      </c>
      <c r="G367" s="165">
        <f t="shared" si="11"/>
        <v>0</v>
      </c>
    </row>
    <row r="368" spans="1:7" s="6" customFormat="1" x14ac:dyDescent="0.2">
      <c r="A368" s="33"/>
      <c r="B368" s="7">
        <v>15</v>
      </c>
      <c r="C368" s="50" t="s">
        <v>283</v>
      </c>
      <c r="D368" s="114">
        <f>SUM(D369)</f>
        <v>10000</v>
      </c>
      <c r="E368" s="139">
        <f>SUM(E369)</f>
        <v>0</v>
      </c>
      <c r="F368" s="163">
        <f t="shared" si="12"/>
        <v>10000</v>
      </c>
      <c r="G368" s="179">
        <f t="shared" si="11"/>
        <v>0</v>
      </c>
    </row>
    <row r="369" spans="1:7" s="6" customFormat="1" x14ac:dyDescent="0.2">
      <c r="A369" s="33"/>
      <c r="B369" s="5">
        <v>1551</v>
      </c>
      <c r="C369" s="49" t="s">
        <v>255</v>
      </c>
      <c r="D369" s="113">
        <f>SUM(D370)</f>
        <v>10000</v>
      </c>
      <c r="E369" s="149">
        <f>SUM(E370)</f>
        <v>0</v>
      </c>
      <c r="F369" s="168">
        <f t="shared" si="12"/>
        <v>10000</v>
      </c>
      <c r="G369" s="165">
        <f t="shared" si="11"/>
        <v>0</v>
      </c>
    </row>
    <row r="370" spans="1:7" s="6" customFormat="1" ht="38.25" x14ac:dyDescent="0.2">
      <c r="A370" s="33"/>
      <c r="B370" s="5"/>
      <c r="C370" s="65" t="s">
        <v>333</v>
      </c>
      <c r="D370" s="113">
        <v>10000</v>
      </c>
      <c r="E370" s="124">
        <v>0</v>
      </c>
      <c r="F370" s="168">
        <f t="shared" si="12"/>
        <v>10000</v>
      </c>
      <c r="G370" s="165">
        <f t="shared" si="11"/>
        <v>0</v>
      </c>
    </row>
    <row r="371" spans="1:7" x14ac:dyDescent="0.2">
      <c r="A371" s="33" t="s">
        <v>70</v>
      </c>
      <c r="B371" s="7" t="s">
        <v>197</v>
      </c>
      <c r="C371" s="72"/>
      <c r="D371" s="115">
        <f>SUM(D372)</f>
        <v>66069</v>
      </c>
      <c r="E371" s="159">
        <f>SUM(E372)</f>
        <v>18280</v>
      </c>
      <c r="F371" s="163">
        <f t="shared" si="12"/>
        <v>47789</v>
      </c>
      <c r="G371" s="179">
        <f t="shared" si="11"/>
        <v>0.27668044014590809</v>
      </c>
    </row>
    <row r="372" spans="1:7" s="6" customFormat="1" x14ac:dyDescent="0.2">
      <c r="A372" s="33"/>
      <c r="B372" s="21">
        <v>4500</v>
      </c>
      <c r="C372" s="52" t="s">
        <v>152</v>
      </c>
      <c r="D372" s="115">
        <f>SUM(D373:D378)</f>
        <v>66069</v>
      </c>
      <c r="E372" s="159">
        <f>SUM(E373:E378)</f>
        <v>18280</v>
      </c>
      <c r="F372" s="163">
        <f t="shared" si="12"/>
        <v>47789</v>
      </c>
      <c r="G372" s="179">
        <f t="shared" si="11"/>
        <v>0.27668044014590809</v>
      </c>
    </row>
    <row r="373" spans="1:7" x14ac:dyDescent="0.2">
      <c r="A373" s="35"/>
      <c r="B373" s="19"/>
      <c r="C373" s="53" t="s">
        <v>318</v>
      </c>
      <c r="D373" s="118">
        <v>52998.5</v>
      </c>
      <c r="E373" s="124">
        <v>17430</v>
      </c>
      <c r="F373" s="168">
        <f t="shared" si="12"/>
        <v>35568.5</v>
      </c>
      <c r="G373" s="165">
        <f t="shared" si="11"/>
        <v>0.32887723237450117</v>
      </c>
    </row>
    <row r="374" spans="1:7" x14ac:dyDescent="0.2">
      <c r="A374" s="35"/>
      <c r="B374" s="19"/>
      <c r="C374" s="53" t="s">
        <v>245</v>
      </c>
      <c r="D374" s="117">
        <v>3399</v>
      </c>
      <c r="E374" s="128">
        <v>850</v>
      </c>
      <c r="F374" s="168">
        <f t="shared" si="12"/>
        <v>2549</v>
      </c>
      <c r="G374" s="165">
        <f t="shared" si="11"/>
        <v>0.25007355104442486</v>
      </c>
    </row>
    <row r="375" spans="1:7" x14ac:dyDescent="0.2">
      <c r="A375" s="35"/>
      <c r="B375" s="19"/>
      <c r="C375" s="53" t="s">
        <v>354</v>
      </c>
      <c r="D375" s="117">
        <v>6695</v>
      </c>
      <c r="E375" s="128">
        <v>0</v>
      </c>
      <c r="F375" s="168">
        <f t="shared" si="12"/>
        <v>6695</v>
      </c>
      <c r="G375" s="165">
        <f t="shared" si="11"/>
        <v>0</v>
      </c>
    </row>
    <row r="376" spans="1:7" x14ac:dyDescent="0.2">
      <c r="A376" s="35"/>
      <c r="B376" s="19"/>
      <c r="C376" s="53" t="s">
        <v>244</v>
      </c>
      <c r="D376" s="117">
        <v>206</v>
      </c>
      <c r="E376" s="128">
        <v>0</v>
      </c>
      <c r="F376" s="168">
        <f t="shared" si="12"/>
        <v>206</v>
      </c>
      <c r="G376" s="165">
        <f t="shared" si="11"/>
        <v>0</v>
      </c>
    </row>
    <row r="377" spans="1:7" x14ac:dyDescent="0.2">
      <c r="A377" s="35"/>
      <c r="B377" s="19"/>
      <c r="C377" s="53" t="s">
        <v>246</v>
      </c>
      <c r="D377" s="117">
        <v>1277</v>
      </c>
      <c r="E377" s="128">
        <v>0</v>
      </c>
      <c r="F377" s="168">
        <f t="shared" si="12"/>
        <v>1277</v>
      </c>
      <c r="G377" s="165">
        <f t="shared" si="11"/>
        <v>0</v>
      </c>
    </row>
    <row r="378" spans="1:7" x14ac:dyDescent="0.2">
      <c r="A378" s="35"/>
      <c r="B378" s="19"/>
      <c r="C378" s="53" t="s">
        <v>317</v>
      </c>
      <c r="D378" s="119">
        <v>1493.5</v>
      </c>
      <c r="E378" s="128">
        <v>0</v>
      </c>
      <c r="F378" s="168">
        <f t="shared" si="12"/>
        <v>1493.5</v>
      </c>
      <c r="G378" s="165">
        <f t="shared" si="11"/>
        <v>0</v>
      </c>
    </row>
    <row r="379" spans="1:7" x14ac:dyDescent="0.2">
      <c r="A379" s="33" t="s">
        <v>70</v>
      </c>
      <c r="B379" s="7" t="s">
        <v>355</v>
      </c>
      <c r="C379" s="53"/>
      <c r="D379" s="120">
        <f>SUM(D380)</f>
        <v>1004</v>
      </c>
      <c r="E379" s="167">
        <f>SUM(E380)</f>
        <v>683.5</v>
      </c>
      <c r="F379" s="163">
        <f t="shared" si="12"/>
        <v>320.5</v>
      </c>
      <c r="G379" s="179">
        <f t="shared" si="11"/>
        <v>0.68077689243027883</v>
      </c>
    </row>
    <row r="380" spans="1:7" x14ac:dyDescent="0.2">
      <c r="A380" s="33"/>
      <c r="B380" s="21">
        <v>4500</v>
      </c>
      <c r="C380" s="52" t="s">
        <v>152</v>
      </c>
      <c r="D380" s="120">
        <f>SUM(D381:D386)</f>
        <v>1004</v>
      </c>
      <c r="E380" s="167">
        <f>SUM(E381:E386)</f>
        <v>683.5</v>
      </c>
      <c r="F380" s="163">
        <f t="shared" si="12"/>
        <v>320.5</v>
      </c>
      <c r="G380" s="179">
        <f t="shared" si="11"/>
        <v>0.68077689243027883</v>
      </c>
    </row>
    <row r="381" spans="1:7" x14ac:dyDescent="0.2">
      <c r="A381" s="33"/>
      <c r="B381" s="7"/>
      <c r="C381" s="53" t="s">
        <v>356</v>
      </c>
      <c r="D381" s="117">
        <v>115</v>
      </c>
      <c r="E381" s="128">
        <v>115</v>
      </c>
      <c r="F381" s="168">
        <f t="shared" si="12"/>
        <v>0</v>
      </c>
      <c r="G381" s="165">
        <f t="shared" si="11"/>
        <v>1</v>
      </c>
    </row>
    <row r="382" spans="1:7" x14ac:dyDescent="0.2">
      <c r="A382" s="33"/>
      <c r="B382" s="7"/>
      <c r="C382" s="53" t="s">
        <v>357</v>
      </c>
      <c r="D382" s="117">
        <v>300</v>
      </c>
      <c r="E382" s="128">
        <v>300</v>
      </c>
      <c r="F382" s="168">
        <f t="shared" si="12"/>
        <v>0</v>
      </c>
      <c r="G382" s="165">
        <f t="shared" si="11"/>
        <v>1</v>
      </c>
    </row>
    <row r="383" spans="1:7" x14ac:dyDescent="0.2">
      <c r="A383" s="33"/>
      <c r="B383" s="7"/>
      <c r="C383" s="53" t="s">
        <v>358</v>
      </c>
      <c r="D383" s="117">
        <v>100</v>
      </c>
      <c r="E383" s="128">
        <v>0</v>
      </c>
      <c r="F383" s="168">
        <f t="shared" si="12"/>
        <v>100</v>
      </c>
      <c r="G383" s="165">
        <f t="shared" si="11"/>
        <v>0</v>
      </c>
    </row>
    <row r="384" spans="1:7" x14ac:dyDescent="0.2">
      <c r="A384" s="33"/>
      <c r="B384" s="7"/>
      <c r="C384" s="53" t="s">
        <v>359</v>
      </c>
      <c r="D384" s="117">
        <v>161</v>
      </c>
      <c r="E384" s="128">
        <v>80.5</v>
      </c>
      <c r="F384" s="168">
        <f t="shared" si="12"/>
        <v>80.5</v>
      </c>
      <c r="G384" s="165">
        <f t="shared" si="11"/>
        <v>0.5</v>
      </c>
    </row>
    <row r="385" spans="1:7" x14ac:dyDescent="0.2">
      <c r="A385" s="33"/>
      <c r="B385" s="7"/>
      <c r="C385" s="53" t="s">
        <v>360</v>
      </c>
      <c r="D385" s="117">
        <v>188</v>
      </c>
      <c r="E385" s="128">
        <v>188</v>
      </c>
      <c r="F385" s="168">
        <f t="shared" si="12"/>
        <v>0</v>
      </c>
      <c r="G385" s="165">
        <f t="shared" si="11"/>
        <v>1</v>
      </c>
    </row>
    <row r="386" spans="1:7" x14ac:dyDescent="0.2">
      <c r="A386" s="33"/>
      <c r="B386" s="7"/>
      <c r="C386" s="53" t="s">
        <v>361</v>
      </c>
      <c r="D386" s="113">
        <v>140</v>
      </c>
      <c r="E386" s="128">
        <v>0</v>
      </c>
      <c r="F386" s="168">
        <f t="shared" si="12"/>
        <v>140</v>
      </c>
      <c r="G386" s="165">
        <f t="shared" si="11"/>
        <v>0</v>
      </c>
    </row>
    <row r="387" spans="1:7" s="6" customFormat="1" x14ac:dyDescent="0.2">
      <c r="A387" s="33" t="s">
        <v>130</v>
      </c>
      <c r="B387" s="7" t="s">
        <v>198</v>
      </c>
      <c r="C387" s="72"/>
      <c r="D387" s="114">
        <f>SUM(D388+D392+D398)</f>
        <v>14482</v>
      </c>
      <c r="E387" s="139">
        <f>SUM(E388+E392+E398)</f>
        <v>2435.5499999999997</v>
      </c>
      <c r="F387" s="163">
        <f t="shared" si="12"/>
        <v>12046.45</v>
      </c>
      <c r="G387" s="179">
        <f t="shared" si="11"/>
        <v>0.16817773788150805</v>
      </c>
    </row>
    <row r="388" spans="1:7" s="6" customFormat="1" x14ac:dyDescent="0.2">
      <c r="A388" s="33"/>
      <c r="B388" s="7">
        <v>50</v>
      </c>
      <c r="C388" s="50" t="s">
        <v>23</v>
      </c>
      <c r="D388" s="114">
        <f>SUM(D389+D391)</f>
        <v>10050</v>
      </c>
      <c r="E388" s="139">
        <f>SUM(E389+E391)</f>
        <v>1371.6</v>
      </c>
      <c r="F388" s="163">
        <f t="shared" si="12"/>
        <v>8678.4</v>
      </c>
      <c r="G388" s="179">
        <f t="shared" si="11"/>
        <v>0.1364776119402985</v>
      </c>
    </row>
    <row r="389" spans="1:7" s="6" customFormat="1" x14ac:dyDescent="0.2">
      <c r="A389" s="33"/>
      <c r="B389" s="5">
        <v>500</v>
      </c>
      <c r="C389" s="49" t="s">
        <v>228</v>
      </c>
      <c r="D389" s="113">
        <f>SUM(D390)</f>
        <v>7500</v>
      </c>
      <c r="E389" s="149">
        <f>SUM(E390)</f>
        <v>1148.99</v>
      </c>
      <c r="F389" s="168">
        <f t="shared" si="12"/>
        <v>6351.01</v>
      </c>
      <c r="G389" s="165">
        <f t="shared" si="11"/>
        <v>0.15319866666666668</v>
      </c>
    </row>
    <row r="390" spans="1:7" s="6" customFormat="1" x14ac:dyDescent="0.2">
      <c r="A390" s="33"/>
      <c r="B390" s="5">
        <v>5002</v>
      </c>
      <c r="C390" s="49" t="s">
        <v>236</v>
      </c>
      <c r="D390" s="113">
        <v>7500</v>
      </c>
      <c r="E390" s="124">
        <v>1148.99</v>
      </c>
      <c r="F390" s="168">
        <f t="shared" si="12"/>
        <v>6351.01</v>
      </c>
      <c r="G390" s="165">
        <f t="shared" si="11"/>
        <v>0.15319866666666668</v>
      </c>
    </row>
    <row r="391" spans="1:7" s="6" customFormat="1" x14ac:dyDescent="0.2">
      <c r="A391" s="33"/>
      <c r="B391" s="5">
        <v>506</v>
      </c>
      <c r="C391" s="49" t="s">
        <v>229</v>
      </c>
      <c r="D391" s="113">
        <v>2550</v>
      </c>
      <c r="E391" s="124">
        <v>222.61</v>
      </c>
      <c r="F391" s="168">
        <f t="shared" si="12"/>
        <v>2327.39</v>
      </c>
      <c r="G391" s="165">
        <f t="shared" si="11"/>
        <v>8.7298039215686282E-2</v>
      </c>
    </row>
    <row r="392" spans="1:7" s="6" customFormat="1" x14ac:dyDescent="0.2">
      <c r="A392" s="33"/>
      <c r="B392" s="7">
        <v>55</v>
      </c>
      <c r="C392" s="50" t="s">
        <v>24</v>
      </c>
      <c r="D392" s="114">
        <f>SUM(D393:D397)</f>
        <v>4385</v>
      </c>
      <c r="E392" s="139">
        <f>SUM(E393:E397)</f>
        <v>1017.4499999999999</v>
      </c>
      <c r="F392" s="163">
        <f t="shared" si="12"/>
        <v>3367.55</v>
      </c>
      <c r="G392" s="179">
        <f t="shared" si="11"/>
        <v>0.23202964652223487</v>
      </c>
    </row>
    <row r="393" spans="1:7" s="6" customFormat="1" x14ac:dyDescent="0.2">
      <c r="A393" s="33"/>
      <c r="B393" s="5">
        <v>5500</v>
      </c>
      <c r="C393" s="49" t="s">
        <v>25</v>
      </c>
      <c r="D393" s="113">
        <v>600</v>
      </c>
      <c r="E393" s="124">
        <v>0</v>
      </c>
      <c r="F393" s="168">
        <f t="shared" si="12"/>
        <v>600</v>
      </c>
      <c r="G393" s="165">
        <f t="shared" si="11"/>
        <v>0</v>
      </c>
    </row>
    <row r="394" spans="1:7" s="6" customFormat="1" x14ac:dyDescent="0.2">
      <c r="A394" s="33"/>
      <c r="B394" s="5">
        <v>5511</v>
      </c>
      <c r="C394" s="49" t="s">
        <v>230</v>
      </c>
      <c r="D394" s="113">
        <v>785</v>
      </c>
      <c r="E394" s="124">
        <v>31.05</v>
      </c>
      <c r="F394" s="168">
        <f t="shared" si="12"/>
        <v>753.95</v>
      </c>
      <c r="G394" s="165">
        <f t="shared" si="11"/>
        <v>3.9554140127388539E-2</v>
      </c>
    </row>
    <row r="395" spans="1:7" s="6" customFormat="1" x14ac:dyDescent="0.2">
      <c r="A395" s="33"/>
      <c r="B395" s="5">
        <v>5513</v>
      </c>
      <c r="C395" s="49" t="s">
        <v>28</v>
      </c>
      <c r="D395" s="113">
        <v>2715</v>
      </c>
      <c r="E395" s="124">
        <v>225.6</v>
      </c>
      <c r="F395" s="168">
        <f t="shared" si="12"/>
        <v>2489.4</v>
      </c>
      <c r="G395" s="165">
        <f t="shared" si="11"/>
        <v>8.3093922651933702E-2</v>
      </c>
    </row>
    <row r="396" spans="1:7" s="6" customFormat="1" x14ac:dyDescent="0.2">
      <c r="A396" s="33"/>
      <c r="B396" s="5">
        <v>5515</v>
      </c>
      <c r="C396" s="49" t="s">
        <v>29</v>
      </c>
      <c r="D396" s="113">
        <v>242</v>
      </c>
      <c r="E396" s="124">
        <v>556.79999999999995</v>
      </c>
      <c r="F396" s="168">
        <f t="shared" si="12"/>
        <v>-314.79999999999995</v>
      </c>
      <c r="G396" s="165">
        <f t="shared" si="11"/>
        <v>2.3008264462809915</v>
      </c>
    </row>
    <row r="397" spans="1:7" s="6" customFormat="1" x14ac:dyDescent="0.2">
      <c r="A397" s="33"/>
      <c r="B397" s="5">
        <v>5522</v>
      </c>
      <c r="C397" s="49" t="s">
        <v>95</v>
      </c>
      <c r="D397" s="113">
        <v>43</v>
      </c>
      <c r="E397" s="124">
        <v>204</v>
      </c>
      <c r="F397" s="168">
        <f t="shared" si="12"/>
        <v>-161</v>
      </c>
      <c r="G397" s="165">
        <f t="shared" si="11"/>
        <v>4.7441860465116283</v>
      </c>
    </row>
    <row r="398" spans="1:7" s="6" customFormat="1" x14ac:dyDescent="0.2">
      <c r="A398" s="33"/>
      <c r="B398" s="22">
        <v>60</v>
      </c>
      <c r="C398" s="51" t="s">
        <v>90</v>
      </c>
      <c r="D398" s="114">
        <f>SUM(D399)</f>
        <v>47</v>
      </c>
      <c r="E398" s="139">
        <f>SUM(E399)</f>
        <v>46.5</v>
      </c>
      <c r="F398" s="163">
        <f t="shared" si="12"/>
        <v>0.5</v>
      </c>
      <c r="G398" s="179">
        <f t="shared" si="11"/>
        <v>0.98936170212765961</v>
      </c>
    </row>
    <row r="399" spans="1:7" s="6" customFormat="1" x14ac:dyDescent="0.2">
      <c r="A399" s="33"/>
      <c r="B399" s="20">
        <v>601</v>
      </c>
      <c r="C399" s="54" t="s">
        <v>233</v>
      </c>
      <c r="D399" s="113">
        <v>47</v>
      </c>
      <c r="E399" s="124">
        <v>46.5</v>
      </c>
      <c r="F399" s="168">
        <f t="shared" si="12"/>
        <v>0.5</v>
      </c>
      <c r="G399" s="165">
        <f t="shared" si="11"/>
        <v>0.98936170212765961</v>
      </c>
    </row>
    <row r="400" spans="1:7" s="6" customFormat="1" x14ac:dyDescent="0.2">
      <c r="A400" s="33" t="s">
        <v>71</v>
      </c>
      <c r="B400" s="7" t="s">
        <v>134</v>
      </c>
      <c r="C400" s="72"/>
      <c r="D400" s="114">
        <f>SUM(D401+D402+D406+D416)</f>
        <v>191017</v>
      </c>
      <c r="E400" s="139">
        <f>SUM(E401+E402+E406+E416)</f>
        <v>49345</v>
      </c>
      <c r="F400" s="163">
        <f t="shared" si="12"/>
        <v>141672</v>
      </c>
      <c r="G400" s="179">
        <f t="shared" si="11"/>
        <v>0.25832779281425211</v>
      </c>
    </row>
    <row r="401" spans="1:7" s="6" customFormat="1" x14ac:dyDescent="0.2">
      <c r="A401" s="33"/>
      <c r="B401" s="24">
        <v>452</v>
      </c>
      <c r="C401" s="69" t="s">
        <v>153</v>
      </c>
      <c r="D401" s="114">
        <v>136</v>
      </c>
      <c r="E401" s="126">
        <v>138</v>
      </c>
      <c r="F401" s="163">
        <f t="shared" si="12"/>
        <v>-2</v>
      </c>
      <c r="G401" s="179">
        <f t="shared" si="11"/>
        <v>1.0147058823529411</v>
      </c>
    </row>
    <row r="402" spans="1:7" s="6" customFormat="1" x14ac:dyDescent="0.2">
      <c r="A402" s="33"/>
      <c r="B402" s="7">
        <v>50</v>
      </c>
      <c r="C402" s="50" t="s">
        <v>23</v>
      </c>
      <c r="D402" s="114">
        <f>SUM(D403+D405)</f>
        <v>158908</v>
      </c>
      <c r="E402" s="139">
        <f>SUM(E403+E405)</f>
        <v>40030.28</v>
      </c>
      <c r="F402" s="163">
        <f t="shared" si="12"/>
        <v>118877.72</v>
      </c>
      <c r="G402" s="179">
        <f t="shared" si="11"/>
        <v>0.25190852568781935</v>
      </c>
    </row>
    <row r="403" spans="1:7" s="6" customFormat="1" x14ac:dyDescent="0.2">
      <c r="A403" s="33"/>
      <c r="B403" s="5">
        <v>500</v>
      </c>
      <c r="C403" s="49" t="s">
        <v>228</v>
      </c>
      <c r="D403" s="113">
        <f>SUM(D404)</f>
        <v>118588</v>
      </c>
      <c r="E403" s="149">
        <f>SUM(E404)</f>
        <v>29833.34</v>
      </c>
      <c r="F403" s="168">
        <f t="shared" si="12"/>
        <v>88754.66</v>
      </c>
      <c r="G403" s="165">
        <f t="shared" si="11"/>
        <v>0.25157132256214793</v>
      </c>
    </row>
    <row r="404" spans="1:7" s="6" customFormat="1" x14ac:dyDescent="0.2">
      <c r="A404" s="33"/>
      <c r="B404" s="5">
        <v>5002</v>
      </c>
      <c r="C404" s="49" t="s">
        <v>236</v>
      </c>
      <c r="D404" s="113">
        <v>118588</v>
      </c>
      <c r="E404" s="124">
        <v>29833.34</v>
      </c>
      <c r="F404" s="168">
        <f t="shared" si="12"/>
        <v>88754.66</v>
      </c>
      <c r="G404" s="165">
        <f t="shared" si="11"/>
        <v>0.25157132256214793</v>
      </c>
    </row>
    <row r="405" spans="1:7" s="6" customFormat="1" x14ac:dyDescent="0.2">
      <c r="A405" s="33"/>
      <c r="B405" s="5">
        <v>506</v>
      </c>
      <c r="C405" s="49" t="s">
        <v>229</v>
      </c>
      <c r="D405" s="113">
        <v>40320</v>
      </c>
      <c r="E405" s="124">
        <v>10196.94</v>
      </c>
      <c r="F405" s="168">
        <f t="shared" si="12"/>
        <v>30123.059999999998</v>
      </c>
      <c r="G405" s="165">
        <f t="shared" ref="G405:G477" si="13">SUM(E405/D405)</f>
        <v>0.25290029761904764</v>
      </c>
    </row>
    <row r="406" spans="1:7" s="6" customFormat="1" x14ac:dyDescent="0.2">
      <c r="A406" s="33"/>
      <c r="B406" s="7">
        <v>55</v>
      </c>
      <c r="C406" s="50" t="s">
        <v>24</v>
      </c>
      <c r="D406" s="114">
        <f>SUM(D407:D415)</f>
        <v>24031</v>
      </c>
      <c r="E406" s="139">
        <f>SUM(E407:E415)</f>
        <v>9176.7200000000012</v>
      </c>
      <c r="F406" s="163">
        <f t="shared" si="12"/>
        <v>14854.279999999999</v>
      </c>
      <c r="G406" s="179">
        <f t="shared" si="13"/>
        <v>0.38187008447422083</v>
      </c>
    </row>
    <row r="407" spans="1:7" s="6" customFormat="1" x14ac:dyDescent="0.2">
      <c r="A407" s="33"/>
      <c r="B407" s="5">
        <v>5500</v>
      </c>
      <c r="C407" s="49" t="s">
        <v>25</v>
      </c>
      <c r="D407" s="113">
        <v>575</v>
      </c>
      <c r="E407" s="124">
        <v>370.21</v>
      </c>
      <c r="F407" s="168">
        <f t="shared" si="12"/>
        <v>204.79000000000002</v>
      </c>
      <c r="G407" s="165">
        <f t="shared" si="13"/>
        <v>0.64384347826086952</v>
      </c>
    </row>
    <row r="408" spans="1:7" s="6" customFormat="1" x14ac:dyDescent="0.2">
      <c r="A408" s="33"/>
      <c r="B408" s="5">
        <v>5503</v>
      </c>
      <c r="C408" s="49" t="s">
        <v>26</v>
      </c>
      <c r="D408" s="113">
        <v>120</v>
      </c>
      <c r="E408" s="124">
        <v>0</v>
      </c>
      <c r="F408" s="168">
        <f t="shared" si="12"/>
        <v>120</v>
      </c>
      <c r="G408" s="165">
        <f t="shared" si="13"/>
        <v>0</v>
      </c>
    </row>
    <row r="409" spans="1:7" s="6" customFormat="1" x14ac:dyDescent="0.2">
      <c r="A409" s="33"/>
      <c r="B409" s="5">
        <v>5504</v>
      </c>
      <c r="C409" s="49" t="s">
        <v>27</v>
      </c>
      <c r="D409" s="113">
        <v>120</v>
      </c>
      <c r="E409" s="124">
        <v>0</v>
      </c>
      <c r="F409" s="168">
        <f t="shared" ref="F409:F481" si="14">SUM(D409-E409)</f>
        <v>120</v>
      </c>
      <c r="G409" s="165">
        <f t="shared" si="13"/>
        <v>0</v>
      </c>
    </row>
    <row r="410" spans="1:7" s="6" customFormat="1" x14ac:dyDescent="0.2">
      <c r="A410" s="33"/>
      <c r="B410" s="5">
        <v>5511</v>
      </c>
      <c r="C410" s="49" t="s">
        <v>230</v>
      </c>
      <c r="D410" s="113">
        <v>8445</v>
      </c>
      <c r="E410" s="124">
        <v>4284.6000000000004</v>
      </c>
      <c r="F410" s="168">
        <f t="shared" si="14"/>
        <v>4160.3999999999996</v>
      </c>
      <c r="G410" s="165">
        <f t="shared" si="13"/>
        <v>0.50735346358792188</v>
      </c>
    </row>
    <row r="411" spans="1:7" s="6" customFormat="1" x14ac:dyDescent="0.2">
      <c r="A411" s="33"/>
      <c r="B411" s="5">
        <v>5514</v>
      </c>
      <c r="C411" s="49" t="s">
        <v>231</v>
      </c>
      <c r="D411" s="113">
        <v>600</v>
      </c>
      <c r="E411" s="124">
        <v>32.65</v>
      </c>
      <c r="F411" s="168">
        <f t="shared" si="14"/>
        <v>567.35</v>
      </c>
      <c r="G411" s="165">
        <f t="shared" si="13"/>
        <v>5.4416666666666662E-2</v>
      </c>
    </row>
    <row r="412" spans="1:7" s="6" customFormat="1" x14ac:dyDescent="0.2">
      <c r="A412" s="33"/>
      <c r="B412" s="5">
        <v>5515</v>
      </c>
      <c r="C412" s="49" t="s">
        <v>29</v>
      </c>
      <c r="D412" s="113">
        <v>766</v>
      </c>
      <c r="E412" s="124">
        <v>216.76</v>
      </c>
      <c r="F412" s="168">
        <f t="shared" si="14"/>
        <v>549.24</v>
      </c>
      <c r="G412" s="165">
        <f t="shared" si="13"/>
        <v>0.28297650130548302</v>
      </c>
    </row>
    <row r="413" spans="1:7" s="6" customFormat="1" x14ac:dyDescent="0.2">
      <c r="A413" s="33"/>
      <c r="B413" s="5">
        <v>5522</v>
      </c>
      <c r="C413" s="49" t="s">
        <v>95</v>
      </c>
      <c r="D413" s="113">
        <v>120</v>
      </c>
      <c r="E413" s="124">
        <v>43.7</v>
      </c>
      <c r="F413" s="168">
        <f t="shared" si="14"/>
        <v>76.3</v>
      </c>
      <c r="G413" s="165">
        <f t="shared" si="13"/>
        <v>0.36416666666666669</v>
      </c>
    </row>
    <row r="414" spans="1:7" x14ac:dyDescent="0.2">
      <c r="A414" s="35"/>
      <c r="B414" s="5">
        <v>5524</v>
      </c>
      <c r="C414" s="49" t="s">
        <v>31</v>
      </c>
      <c r="D414" s="113">
        <v>12920</v>
      </c>
      <c r="E414" s="124">
        <v>4228.8</v>
      </c>
      <c r="F414" s="168">
        <f t="shared" si="14"/>
        <v>8691.2000000000007</v>
      </c>
      <c r="G414" s="165">
        <f t="shared" si="13"/>
        <v>0.32730650154798763</v>
      </c>
    </row>
    <row r="415" spans="1:7" x14ac:dyDescent="0.2">
      <c r="A415" s="35"/>
      <c r="B415" s="5">
        <v>5539</v>
      </c>
      <c r="C415" s="49" t="s">
        <v>257</v>
      </c>
      <c r="D415" s="113">
        <v>365</v>
      </c>
      <c r="E415" s="124">
        <v>0</v>
      </c>
      <c r="F415" s="168">
        <f t="shared" si="14"/>
        <v>365</v>
      </c>
      <c r="G415" s="165">
        <f t="shared" si="13"/>
        <v>0</v>
      </c>
    </row>
    <row r="416" spans="1:7" x14ac:dyDescent="0.2">
      <c r="A416" s="35"/>
      <c r="B416" s="7">
        <v>15</v>
      </c>
      <c r="C416" s="50" t="s">
        <v>283</v>
      </c>
      <c r="D416" s="114">
        <f>SUM(D417)</f>
        <v>7942</v>
      </c>
      <c r="E416" s="139">
        <f>SUM(E417)</f>
        <v>0</v>
      </c>
      <c r="F416" s="163">
        <f t="shared" si="14"/>
        <v>7942</v>
      </c>
      <c r="G416" s="179">
        <f t="shared" si="13"/>
        <v>0</v>
      </c>
    </row>
    <row r="417" spans="1:8" x14ac:dyDescent="0.2">
      <c r="A417" s="35"/>
      <c r="B417" s="5">
        <v>1551</v>
      </c>
      <c r="C417" s="49" t="s">
        <v>255</v>
      </c>
      <c r="D417" s="113">
        <f>SUM(D418)</f>
        <v>7942</v>
      </c>
      <c r="E417" s="149">
        <f>SUM(E418)</f>
        <v>0</v>
      </c>
      <c r="F417" s="168">
        <f t="shared" si="14"/>
        <v>7942</v>
      </c>
      <c r="G417" s="165">
        <f t="shared" si="13"/>
        <v>0</v>
      </c>
    </row>
    <row r="418" spans="1:8" ht="25.5" x14ac:dyDescent="0.2">
      <c r="A418" s="35"/>
      <c r="B418" s="5"/>
      <c r="C418" s="65" t="s">
        <v>335</v>
      </c>
      <c r="D418" s="113">
        <v>7942</v>
      </c>
      <c r="E418" s="124">
        <v>0</v>
      </c>
      <c r="F418" s="168">
        <f t="shared" si="14"/>
        <v>7942</v>
      </c>
      <c r="G418" s="165">
        <f t="shared" si="13"/>
        <v>0</v>
      </c>
    </row>
    <row r="419" spans="1:8" x14ac:dyDescent="0.2">
      <c r="A419" s="33" t="s">
        <v>11</v>
      </c>
      <c r="B419" s="7" t="s">
        <v>442</v>
      </c>
      <c r="C419" s="50"/>
      <c r="D419" s="114">
        <f>SUM(D420+D442+D449)</f>
        <v>442101</v>
      </c>
      <c r="E419" s="139">
        <f>SUM(E420+E442+E449)</f>
        <v>15179.15</v>
      </c>
      <c r="F419" s="163">
        <f t="shared" si="14"/>
        <v>426921.85</v>
      </c>
      <c r="G419" s="179">
        <f>SUM(E419/D419)</f>
        <v>3.4334122745707428E-2</v>
      </c>
    </row>
    <row r="420" spans="1:8" s="6" customFormat="1" x14ac:dyDescent="0.2">
      <c r="A420" s="33" t="s">
        <v>11</v>
      </c>
      <c r="B420" s="9" t="s">
        <v>0</v>
      </c>
      <c r="C420" s="74"/>
      <c r="D420" s="114">
        <f>SUM(D421+D422+D427+D438)</f>
        <v>440661</v>
      </c>
      <c r="E420" s="139">
        <f>SUM(E421+E422+E427+E438)</f>
        <v>8793.89</v>
      </c>
      <c r="F420" s="163">
        <f t="shared" si="14"/>
        <v>431867.11</v>
      </c>
      <c r="G420" s="179">
        <f>SUM(E420/D420)</f>
        <v>1.9956134080392863E-2</v>
      </c>
      <c r="H420" s="152"/>
    </row>
    <row r="421" spans="1:8" s="6" customFormat="1" x14ac:dyDescent="0.2">
      <c r="A421" s="33"/>
      <c r="B421" s="24">
        <v>452</v>
      </c>
      <c r="C421" s="69" t="s">
        <v>153</v>
      </c>
      <c r="D421" s="114">
        <v>150</v>
      </c>
      <c r="E421" s="126">
        <v>0</v>
      </c>
      <c r="F421" s="163">
        <f t="shared" si="14"/>
        <v>150</v>
      </c>
      <c r="G421" s="179">
        <f t="shared" si="13"/>
        <v>0</v>
      </c>
    </row>
    <row r="422" spans="1:8" s="6" customFormat="1" x14ac:dyDescent="0.2">
      <c r="A422" s="33"/>
      <c r="B422" s="7">
        <v>50</v>
      </c>
      <c r="C422" s="50" t="s">
        <v>23</v>
      </c>
      <c r="D422" s="114">
        <f>SUM(D423+D425+D426)</f>
        <v>31259</v>
      </c>
      <c r="E422" s="139">
        <f>SUM(E423+E425+E426)</f>
        <v>7573.83</v>
      </c>
      <c r="F422" s="163">
        <f t="shared" si="14"/>
        <v>23685.17</v>
      </c>
      <c r="G422" s="179">
        <f>SUM(E422/D422)</f>
        <v>0.24229277967945231</v>
      </c>
    </row>
    <row r="423" spans="1:8" s="6" customFormat="1" x14ac:dyDescent="0.2">
      <c r="A423" s="33"/>
      <c r="B423" s="5">
        <v>500</v>
      </c>
      <c r="C423" s="49" t="s">
        <v>228</v>
      </c>
      <c r="D423" s="113">
        <f>SUM(D424)</f>
        <v>22140</v>
      </c>
      <c r="E423" s="149">
        <f>SUM(E424)</f>
        <v>5460.18</v>
      </c>
      <c r="F423" s="168">
        <f t="shared" si="14"/>
        <v>16679.82</v>
      </c>
      <c r="G423" s="165">
        <f t="shared" si="13"/>
        <v>0.24662059620596208</v>
      </c>
    </row>
    <row r="424" spans="1:8" s="6" customFormat="1" x14ac:dyDescent="0.2">
      <c r="A424" s="33"/>
      <c r="B424" s="5">
        <v>5002</v>
      </c>
      <c r="C424" s="49" t="s">
        <v>236</v>
      </c>
      <c r="D424" s="113">
        <v>22140</v>
      </c>
      <c r="E424" s="124">
        <v>5460.18</v>
      </c>
      <c r="F424" s="168">
        <f t="shared" si="14"/>
        <v>16679.82</v>
      </c>
      <c r="G424" s="165">
        <f t="shared" si="13"/>
        <v>0.24662059620596208</v>
      </c>
    </row>
    <row r="425" spans="1:8" s="6" customFormat="1" x14ac:dyDescent="0.2">
      <c r="A425" s="33"/>
      <c r="B425" s="5">
        <v>505</v>
      </c>
      <c r="C425" s="49" t="s">
        <v>94</v>
      </c>
      <c r="D425" s="113">
        <v>945</v>
      </c>
      <c r="E425" s="124">
        <v>243.75</v>
      </c>
      <c r="F425" s="168">
        <f t="shared" si="14"/>
        <v>701.25</v>
      </c>
      <c r="G425" s="165">
        <f t="shared" si="13"/>
        <v>0.25793650793650796</v>
      </c>
    </row>
    <row r="426" spans="1:8" s="6" customFormat="1" x14ac:dyDescent="0.2">
      <c r="A426" s="33"/>
      <c r="B426" s="5">
        <v>506</v>
      </c>
      <c r="C426" s="49" t="s">
        <v>229</v>
      </c>
      <c r="D426" s="113">
        <v>8174</v>
      </c>
      <c r="E426" s="124">
        <v>1869.9</v>
      </c>
      <c r="F426" s="168">
        <f t="shared" si="14"/>
        <v>6304.1</v>
      </c>
      <c r="G426" s="165">
        <f t="shared" si="13"/>
        <v>0.22876192806459505</v>
      </c>
    </row>
    <row r="427" spans="1:8" s="6" customFormat="1" x14ac:dyDescent="0.2">
      <c r="A427" s="33"/>
      <c r="B427" s="7">
        <v>55</v>
      </c>
      <c r="C427" s="50" t="s">
        <v>24</v>
      </c>
      <c r="D427" s="114">
        <f>SUM(D428:D437)</f>
        <v>5252</v>
      </c>
      <c r="E427" s="139">
        <f>SUM(E428:E437)</f>
        <v>1220.06</v>
      </c>
      <c r="F427" s="163">
        <f t="shared" si="14"/>
        <v>4031.94</v>
      </c>
      <c r="G427" s="179">
        <f t="shared" si="13"/>
        <v>0.23230388423457729</v>
      </c>
    </row>
    <row r="428" spans="1:8" s="6" customFormat="1" x14ac:dyDescent="0.2">
      <c r="A428" s="33"/>
      <c r="B428" s="5">
        <v>5500</v>
      </c>
      <c r="C428" s="49" t="s">
        <v>25</v>
      </c>
      <c r="D428" s="113">
        <v>260</v>
      </c>
      <c r="E428" s="124">
        <v>13.49</v>
      </c>
      <c r="F428" s="168">
        <f t="shared" si="14"/>
        <v>246.51</v>
      </c>
      <c r="G428" s="165">
        <f t="shared" si="13"/>
        <v>5.1884615384615383E-2</v>
      </c>
    </row>
    <row r="429" spans="1:8" s="6" customFormat="1" x14ac:dyDescent="0.2">
      <c r="A429" s="33"/>
      <c r="B429" s="5">
        <v>5503</v>
      </c>
      <c r="C429" s="49" t="s">
        <v>26</v>
      </c>
      <c r="D429" s="113">
        <v>50</v>
      </c>
      <c r="E429" s="124">
        <v>16</v>
      </c>
      <c r="F429" s="168">
        <f t="shared" si="14"/>
        <v>34</v>
      </c>
      <c r="G429" s="165">
        <f t="shared" si="13"/>
        <v>0.32</v>
      </c>
    </row>
    <row r="430" spans="1:8" s="6" customFormat="1" x14ac:dyDescent="0.2">
      <c r="A430" s="33"/>
      <c r="B430" s="5">
        <v>5504</v>
      </c>
      <c r="C430" s="49" t="s">
        <v>27</v>
      </c>
      <c r="D430" s="113">
        <v>70</v>
      </c>
      <c r="E430" s="124">
        <v>18.78</v>
      </c>
      <c r="F430" s="168">
        <f t="shared" si="14"/>
        <v>51.22</v>
      </c>
      <c r="G430" s="165">
        <f t="shared" si="13"/>
        <v>0.26828571428571429</v>
      </c>
    </row>
    <row r="431" spans="1:8" s="6" customFormat="1" x14ac:dyDescent="0.2">
      <c r="A431" s="33"/>
      <c r="B431" s="5">
        <v>5511</v>
      </c>
      <c r="C431" s="49" t="s">
        <v>230</v>
      </c>
      <c r="D431" s="113">
        <v>2750</v>
      </c>
      <c r="E431" s="124">
        <v>756.57</v>
      </c>
      <c r="F431" s="168">
        <f t="shared" si="14"/>
        <v>1993.4299999999998</v>
      </c>
      <c r="G431" s="165">
        <f t="shared" si="13"/>
        <v>0.27511636363636366</v>
      </c>
    </row>
    <row r="432" spans="1:8" s="6" customFormat="1" x14ac:dyDescent="0.2">
      <c r="A432" s="33"/>
      <c r="B432" s="5">
        <v>5513</v>
      </c>
      <c r="C432" s="49" t="s">
        <v>28</v>
      </c>
      <c r="D432" s="113">
        <v>300</v>
      </c>
      <c r="E432" s="124">
        <v>62.04</v>
      </c>
      <c r="F432" s="168">
        <f t="shared" si="14"/>
        <v>237.96</v>
      </c>
      <c r="G432" s="165">
        <f t="shared" si="13"/>
        <v>0.20679999999999998</v>
      </c>
    </row>
    <row r="433" spans="1:7" s="6" customFormat="1" x14ac:dyDescent="0.2">
      <c r="A433" s="33"/>
      <c r="B433" s="5">
        <v>5514</v>
      </c>
      <c r="C433" s="49" t="s">
        <v>231</v>
      </c>
      <c r="D433" s="113">
        <v>1012</v>
      </c>
      <c r="E433" s="124">
        <v>84</v>
      </c>
      <c r="F433" s="168">
        <f t="shared" si="14"/>
        <v>928</v>
      </c>
      <c r="G433" s="165">
        <f t="shared" si="13"/>
        <v>8.3003952569169967E-2</v>
      </c>
    </row>
    <row r="434" spans="1:7" s="6" customFormat="1" x14ac:dyDescent="0.2">
      <c r="A434" s="33"/>
      <c r="B434" s="5">
        <v>5515</v>
      </c>
      <c r="C434" s="49" t="s">
        <v>29</v>
      </c>
      <c r="D434" s="113">
        <v>0</v>
      </c>
      <c r="E434" s="124">
        <v>26.17</v>
      </c>
      <c r="F434" s="168">
        <f t="shared" si="14"/>
        <v>-26.17</v>
      </c>
      <c r="G434" s="165"/>
    </row>
    <row r="435" spans="1:7" s="6" customFormat="1" x14ac:dyDescent="0.2">
      <c r="A435" s="33"/>
      <c r="B435" s="5">
        <v>5522</v>
      </c>
      <c r="C435" s="49" t="s">
        <v>95</v>
      </c>
      <c r="D435" s="113">
        <v>10</v>
      </c>
      <c r="E435" s="124">
        <v>0</v>
      </c>
      <c r="F435" s="168">
        <f t="shared" si="14"/>
        <v>10</v>
      </c>
      <c r="G435" s="165">
        <f t="shared" si="13"/>
        <v>0</v>
      </c>
    </row>
    <row r="436" spans="1:7" s="6" customFormat="1" x14ac:dyDescent="0.2">
      <c r="A436" s="33"/>
      <c r="B436" s="5">
        <v>5525</v>
      </c>
      <c r="C436" s="49" t="s">
        <v>46</v>
      </c>
      <c r="D436" s="113">
        <v>600</v>
      </c>
      <c r="E436" s="124">
        <v>192.31</v>
      </c>
      <c r="F436" s="168">
        <f t="shared" si="14"/>
        <v>407.69</v>
      </c>
      <c r="G436" s="165">
        <f t="shared" si="13"/>
        <v>0.32051666666666667</v>
      </c>
    </row>
    <row r="437" spans="1:7" s="6" customFormat="1" x14ac:dyDescent="0.2">
      <c r="A437" s="33"/>
      <c r="B437" s="5">
        <v>5540</v>
      </c>
      <c r="C437" s="49" t="s">
        <v>252</v>
      </c>
      <c r="D437" s="113">
        <v>200</v>
      </c>
      <c r="E437" s="124">
        <v>50.7</v>
      </c>
      <c r="F437" s="168">
        <f t="shared" si="14"/>
        <v>149.30000000000001</v>
      </c>
      <c r="G437" s="165">
        <f t="shared" si="13"/>
        <v>0.2535</v>
      </c>
    </row>
    <row r="438" spans="1:7" s="6" customFormat="1" x14ac:dyDescent="0.2">
      <c r="A438" s="33"/>
      <c r="B438" s="7">
        <v>15</v>
      </c>
      <c r="C438" s="50" t="s">
        <v>283</v>
      </c>
      <c r="D438" s="114">
        <f>SUM(D439)</f>
        <v>404000</v>
      </c>
      <c r="E438" s="139">
        <f>SUM(E439)</f>
        <v>0</v>
      </c>
      <c r="F438" s="163">
        <f t="shared" si="14"/>
        <v>404000</v>
      </c>
      <c r="G438" s="179">
        <f t="shared" si="13"/>
        <v>0</v>
      </c>
    </row>
    <row r="439" spans="1:7" s="6" customFormat="1" x14ac:dyDescent="0.2">
      <c r="A439" s="33"/>
      <c r="B439" s="5">
        <v>1551</v>
      </c>
      <c r="C439" s="49" t="s">
        <v>255</v>
      </c>
      <c r="D439" s="113">
        <f>SUM(D440:D441)</f>
        <v>404000</v>
      </c>
      <c r="E439" s="149">
        <f>SUM(E440:E441)</f>
        <v>0</v>
      </c>
      <c r="F439" s="168">
        <f t="shared" si="14"/>
        <v>404000</v>
      </c>
      <c r="G439" s="165">
        <f t="shared" si="13"/>
        <v>0</v>
      </c>
    </row>
    <row r="440" spans="1:7" s="6" customFormat="1" ht="25.5" x14ac:dyDescent="0.2">
      <c r="A440" s="33"/>
      <c r="B440" s="5"/>
      <c r="C440" s="65" t="s">
        <v>336</v>
      </c>
      <c r="D440" s="113">
        <v>400000</v>
      </c>
      <c r="E440" s="124">
        <v>0</v>
      </c>
      <c r="F440" s="168">
        <f t="shared" si="14"/>
        <v>400000</v>
      </c>
      <c r="G440" s="165">
        <f t="shared" si="13"/>
        <v>0</v>
      </c>
    </row>
    <row r="441" spans="1:7" s="6" customFormat="1" ht="25.5" x14ac:dyDescent="0.2">
      <c r="A441" s="33"/>
      <c r="B441" s="5"/>
      <c r="C441" s="65" t="s">
        <v>337</v>
      </c>
      <c r="D441" s="113">
        <v>4000</v>
      </c>
      <c r="E441" s="124">
        <v>0</v>
      </c>
      <c r="F441" s="168">
        <f t="shared" si="14"/>
        <v>4000</v>
      </c>
      <c r="G441" s="165">
        <f t="shared" si="13"/>
        <v>0</v>
      </c>
    </row>
    <row r="442" spans="1:7" s="6" customFormat="1" x14ac:dyDescent="0.2">
      <c r="A442" s="33" t="s">
        <v>11</v>
      </c>
      <c r="B442" s="9" t="s">
        <v>406</v>
      </c>
      <c r="C442" s="74"/>
      <c r="D442" s="154">
        <f>SUM(D443+D446)</f>
        <v>0</v>
      </c>
      <c r="E442" s="126">
        <f>SUM(E443+E446)</f>
        <v>6385.26</v>
      </c>
      <c r="F442" s="163">
        <f t="shared" si="14"/>
        <v>-6385.26</v>
      </c>
      <c r="G442" s="165"/>
    </row>
    <row r="443" spans="1:7" s="6" customFormat="1" x14ac:dyDescent="0.2">
      <c r="A443" s="33"/>
      <c r="B443" s="7">
        <v>50</v>
      </c>
      <c r="C443" s="50" t="s">
        <v>23</v>
      </c>
      <c r="D443" s="154">
        <f>SUM(D444)</f>
        <v>0</v>
      </c>
      <c r="E443" s="191">
        <f>SUM(E444)</f>
        <v>44.05</v>
      </c>
      <c r="F443" s="163"/>
      <c r="G443" s="165"/>
    </row>
    <row r="444" spans="1:7" s="6" customFormat="1" x14ac:dyDescent="0.2">
      <c r="A444" s="33"/>
      <c r="B444" s="5">
        <v>500</v>
      </c>
      <c r="C444" s="49" t="s">
        <v>228</v>
      </c>
      <c r="D444" s="153">
        <f>SUM(D445)</f>
        <v>0</v>
      </c>
      <c r="E444" s="192">
        <f>SUM(E445)</f>
        <v>44.05</v>
      </c>
      <c r="F444" s="163"/>
      <c r="G444" s="165"/>
    </row>
    <row r="445" spans="1:7" s="6" customFormat="1" x14ac:dyDescent="0.2">
      <c r="A445" s="33"/>
      <c r="B445" s="5">
        <v>505</v>
      </c>
      <c r="C445" s="49" t="s">
        <v>94</v>
      </c>
      <c r="D445" s="153">
        <v>0</v>
      </c>
      <c r="E445" s="124">
        <v>44.05</v>
      </c>
      <c r="F445" s="163"/>
      <c r="G445" s="165"/>
    </row>
    <row r="446" spans="1:7" s="6" customFormat="1" x14ac:dyDescent="0.2">
      <c r="A446" s="33"/>
      <c r="B446" s="7">
        <v>55</v>
      </c>
      <c r="C446" s="50" t="s">
        <v>24</v>
      </c>
      <c r="D446" s="154">
        <f t="shared" ref="D446:E447" si="15">SUM(D447)</f>
        <v>0</v>
      </c>
      <c r="E446" s="126">
        <f t="shared" si="15"/>
        <v>6341.21</v>
      </c>
      <c r="F446" s="163">
        <f t="shared" si="14"/>
        <v>-6341.21</v>
      </c>
      <c r="G446" s="165"/>
    </row>
    <row r="447" spans="1:7" s="6" customFormat="1" x14ac:dyDescent="0.2">
      <c r="A447" s="33"/>
      <c r="B447" s="5">
        <v>5525</v>
      </c>
      <c r="C447" s="49" t="s">
        <v>46</v>
      </c>
      <c r="D447" s="153">
        <f t="shared" si="15"/>
        <v>0</v>
      </c>
      <c r="E447" s="124">
        <v>6341.21</v>
      </c>
      <c r="F447" s="168">
        <f t="shared" si="14"/>
        <v>-6341.21</v>
      </c>
      <c r="G447" s="165"/>
    </row>
    <row r="448" spans="1:7" s="6" customFormat="1" ht="38.25" x14ac:dyDescent="0.2">
      <c r="A448" s="33"/>
      <c r="B448" s="160" t="s">
        <v>457</v>
      </c>
      <c r="C448" s="54" t="s">
        <v>408</v>
      </c>
      <c r="D448" s="113">
        <v>0</v>
      </c>
      <c r="E448" s="124">
        <f>SUM(E443+E446)</f>
        <v>6385.26</v>
      </c>
      <c r="F448" s="168">
        <f t="shared" si="14"/>
        <v>-6385.26</v>
      </c>
      <c r="G448" s="165"/>
    </row>
    <row r="449" spans="1:7" x14ac:dyDescent="0.2">
      <c r="A449" s="33" t="s">
        <v>11</v>
      </c>
      <c r="B449" s="9" t="s">
        <v>199</v>
      </c>
      <c r="C449" s="74"/>
      <c r="D449" s="114">
        <f>SUM(D450)</f>
        <v>1440</v>
      </c>
      <c r="E449" s="139">
        <f>SUM(E450)</f>
        <v>0</v>
      </c>
      <c r="F449" s="163">
        <f t="shared" si="14"/>
        <v>1440</v>
      </c>
      <c r="G449" s="179">
        <f t="shared" si="13"/>
        <v>0</v>
      </c>
    </row>
    <row r="450" spans="1:7" s="6" customFormat="1" x14ac:dyDescent="0.2">
      <c r="A450" s="33"/>
      <c r="B450" s="7">
        <v>55</v>
      </c>
      <c r="C450" s="50" t="s">
        <v>24</v>
      </c>
      <c r="D450" s="114">
        <f>SUM(D451:D451)</f>
        <v>1440</v>
      </c>
      <c r="E450" s="139">
        <f>SUM(E451:E451)</f>
        <v>0</v>
      </c>
      <c r="F450" s="163">
        <f t="shared" si="14"/>
        <v>1440</v>
      </c>
      <c r="G450" s="179">
        <f t="shared" si="13"/>
        <v>0</v>
      </c>
    </row>
    <row r="451" spans="1:7" s="6" customFormat="1" x14ac:dyDescent="0.2">
      <c r="A451" s="33"/>
      <c r="B451" s="5">
        <v>5525</v>
      </c>
      <c r="C451" s="49" t="s">
        <v>46</v>
      </c>
      <c r="D451" s="113">
        <v>1440</v>
      </c>
      <c r="E451" s="124">
        <v>0</v>
      </c>
      <c r="F451" s="168">
        <f t="shared" si="14"/>
        <v>1440</v>
      </c>
      <c r="G451" s="165">
        <f t="shared" si="13"/>
        <v>0</v>
      </c>
    </row>
    <row r="452" spans="1:7" s="6" customFormat="1" x14ac:dyDescent="0.2">
      <c r="A452" s="33" t="s">
        <v>72</v>
      </c>
      <c r="B452" s="7" t="s">
        <v>465</v>
      </c>
      <c r="C452" s="49"/>
      <c r="D452" s="114">
        <f>SUM(D453+D460)</f>
        <v>10971</v>
      </c>
      <c r="E452" s="187">
        <f>SUM(E453+E460)</f>
        <v>5013.34</v>
      </c>
      <c r="F452" s="163">
        <f t="shared" si="14"/>
        <v>5957.66</v>
      </c>
      <c r="G452" s="179">
        <f t="shared" si="13"/>
        <v>0.45696290219670038</v>
      </c>
    </row>
    <row r="453" spans="1:7" s="8" customFormat="1" x14ac:dyDescent="0.2">
      <c r="A453" s="33" t="s">
        <v>72</v>
      </c>
      <c r="B453" s="7" t="s">
        <v>200</v>
      </c>
      <c r="C453" s="72"/>
      <c r="D453" s="114">
        <f>SUM(D454+D458)</f>
        <v>9171</v>
      </c>
      <c r="E453" s="139">
        <f>SUM(E454+E458)</f>
        <v>3213.34</v>
      </c>
      <c r="F453" s="163">
        <f t="shared" si="14"/>
        <v>5957.66</v>
      </c>
      <c r="G453" s="179">
        <f t="shared" si="13"/>
        <v>0.35038054737760332</v>
      </c>
    </row>
    <row r="454" spans="1:7" s="6" customFormat="1" x14ac:dyDescent="0.2">
      <c r="A454" s="33"/>
      <c r="B454" s="7">
        <v>50</v>
      </c>
      <c r="C454" s="50" t="s">
        <v>23</v>
      </c>
      <c r="D454" s="114">
        <f>SUM(D455+D457)</f>
        <v>3956</v>
      </c>
      <c r="E454" s="139">
        <f>SUM(E455+E457)</f>
        <v>972.75</v>
      </c>
      <c r="F454" s="163">
        <f t="shared" si="14"/>
        <v>2983.25</v>
      </c>
      <c r="G454" s="179">
        <f t="shared" si="13"/>
        <v>0.2458923154701719</v>
      </c>
    </row>
    <row r="455" spans="1:7" s="6" customFormat="1" x14ac:dyDescent="0.2">
      <c r="A455" s="33"/>
      <c r="B455" s="5">
        <v>500</v>
      </c>
      <c r="C455" s="49" t="s">
        <v>228</v>
      </c>
      <c r="D455" s="113">
        <f>SUM(D456)</f>
        <v>2952</v>
      </c>
      <c r="E455" s="149">
        <f>SUM(E456)</f>
        <v>738</v>
      </c>
      <c r="F455" s="168">
        <f t="shared" si="14"/>
        <v>2214</v>
      </c>
      <c r="G455" s="165">
        <f t="shared" si="13"/>
        <v>0.25</v>
      </c>
    </row>
    <row r="456" spans="1:7" s="6" customFormat="1" x14ac:dyDescent="0.2">
      <c r="A456" s="33"/>
      <c r="B456" s="5">
        <v>5002</v>
      </c>
      <c r="C456" s="49" t="s">
        <v>236</v>
      </c>
      <c r="D456" s="113">
        <v>2952</v>
      </c>
      <c r="E456" s="124">
        <v>738</v>
      </c>
      <c r="F456" s="168">
        <f t="shared" si="14"/>
        <v>2214</v>
      </c>
      <c r="G456" s="165">
        <f t="shared" si="13"/>
        <v>0.25</v>
      </c>
    </row>
    <row r="457" spans="1:7" s="6" customFormat="1" x14ac:dyDescent="0.2">
      <c r="A457" s="33"/>
      <c r="B457" s="5">
        <v>506</v>
      </c>
      <c r="C457" s="49" t="s">
        <v>229</v>
      </c>
      <c r="D457" s="113">
        <v>1004</v>
      </c>
      <c r="E457" s="124">
        <v>234.75</v>
      </c>
      <c r="F457" s="168">
        <f t="shared" si="14"/>
        <v>769.25</v>
      </c>
      <c r="G457" s="165">
        <f t="shared" si="13"/>
        <v>0.23381474103585656</v>
      </c>
    </row>
    <row r="458" spans="1:7" s="6" customFormat="1" x14ac:dyDescent="0.2">
      <c r="A458" s="33"/>
      <c r="B458" s="7">
        <v>55</v>
      </c>
      <c r="C458" s="50" t="s">
        <v>24</v>
      </c>
      <c r="D458" s="114">
        <f>SUM(D459)</f>
        <v>5215</v>
      </c>
      <c r="E458" s="139">
        <f>SUM(E459)</f>
        <v>2240.59</v>
      </c>
      <c r="F458" s="163">
        <f t="shared" si="14"/>
        <v>2974.41</v>
      </c>
      <c r="G458" s="179">
        <f t="shared" si="13"/>
        <v>0.42964333652924258</v>
      </c>
    </row>
    <row r="459" spans="1:7" s="6" customFormat="1" x14ac:dyDescent="0.2">
      <c r="A459" s="33"/>
      <c r="B459" s="5">
        <v>5511</v>
      </c>
      <c r="C459" s="49" t="s">
        <v>230</v>
      </c>
      <c r="D459" s="113">
        <v>5215</v>
      </c>
      <c r="E459" s="124">
        <v>2240.59</v>
      </c>
      <c r="F459" s="168">
        <f t="shared" si="14"/>
        <v>2974.41</v>
      </c>
      <c r="G459" s="165">
        <f t="shared" si="13"/>
        <v>0.42964333652924258</v>
      </c>
    </row>
    <row r="460" spans="1:7" s="6" customFormat="1" x14ac:dyDescent="0.2">
      <c r="A460" s="33" t="s">
        <v>72</v>
      </c>
      <c r="B460" s="7" t="s">
        <v>463</v>
      </c>
      <c r="C460" s="72"/>
      <c r="D460" s="114">
        <f t="shared" ref="D460:E462" si="16">SUM(D461)</f>
        <v>1800</v>
      </c>
      <c r="E460" s="187">
        <f t="shared" si="16"/>
        <v>1800</v>
      </c>
      <c r="F460" s="163">
        <f t="shared" si="14"/>
        <v>0</v>
      </c>
      <c r="G460" s="179">
        <f t="shared" si="13"/>
        <v>1</v>
      </c>
    </row>
    <row r="461" spans="1:7" s="6" customFormat="1" x14ac:dyDescent="0.2">
      <c r="A461" s="33"/>
      <c r="B461" s="7">
        <v>15</v>
      </c>
      <c r="C461" s="50" t="s">
        <v>283</v>
      </c>
      <c r="D461" s="114">
        <f t="shared" si="16"/>
        <v>1800</v>
      </c>
      <c r="E461" s="187">
        <f t="shared" si="16"/>
        <v>1800</v>
      </c>
      <c r="F461" s="163">
        <f t="shared" si="14"/>
        <v>0</v>
      </c>
      <c r="G461" s="179">
        <f t="shared" si="13"/>
        <v>1</v>
      </c>
    </row>
    <row r="462" spans="1:7" s="6" customFormat="1" x14ac:dyDescent="0.2">
      <c r="A462" s="33"/>
      <c r="B462" s="5">
        <v>1551</v>
      </c>
      <c r="C462" s="49" t="s">
        <v>255</v>
      </c>
      <c r="D462" s="113">
        <f t="shared" si="16"/>
        <v>1800</v>
      </c>
      <c r="E462" s="186">
        <f t="shared" si="16"/>
        <v>1800</v>
      </c>
      <c r="F462" s="168">
        <f t="shared" si="14"/>
        <v>0</v>
      </c>
      <c r="G462" s="165">
        <f t="shared" si="13"/>
        <v>1</v>
      </c>
    </row>
    <row r="463" spans="1:7" s="6" customFormat="1" ht="25.5" x14ac:dyDescent="0.2">
      <c r="A463" s="33"/>
      <c r="B463" s="5"/>
      <c r="C463" s="65" t="s">
        <v>464</v>
      </c>
      <c r="D463" s="113">
        <v>1800</v>
      </c>
      <c r="E463" s="124">
        <v>1800</v>
      </c>
      <c r="F463" s="168">
        <f t="shared" si="14"/>
        <v>0</v>
      </c>
      <c r="G463" s="165">
        <f t="shared" si="13"/>
        <v>1</v>
      </c>
    </row>
    <row r="464" spans="1:7" s="6" customFormat="1" x14ac:dyDescent="0.2">
      <c r="A464" s="33" t="s">
        <v>124</v>
      </c>
      <c r="B464" s="7" t="s">
        <v>201</v>
      </c>
      <c r="C464" s="72"/>
      <c r="D464" s="114">
        <f>SUM(D465)</f>
        <v>96897</v>
      </c>
      <c r="E464" s="139">
        <f>SUM(E465)</f>
        <v>25996.3</v>
      </c>
      <c r="F464" s="163">
        <f t="shared" si="14"/>
        <v>70900.7</v>
      </c>
      <c r="G464" s="179">
        <f t="shared" si="13"/>
        <v>0.26828797589192649</v>
      </c>
    </row>
    <row r="465" spans="1:7" s="6" customFormat="1" x14ac:dyDescent="0.2">
      <c r="A465" s="33"/>
      <c r="B465" s="21">
        <v>4500</v>
      </c>
      <c r="C465" s="52" t="s">
        <v>152</v>
      </c>
      <c r="D465" s="114">
        <v>96897</v>
      </c>
      <c r="E465" s="139">
        <f>SUM(E466:E505)</f>
        <v>25996.3</v>
      </c>
      <c r="F465" s="163">
        <f t="shared" si="14"/>
        <v>70900.7</v>
      </c>
      <c r="G465" s="179">
        <f t="shared" si="13"/>
        <v>0.26828797589192649</v>
      </c>
    </row>
    <row r="466" spans="1:7" s="6" customFormat="1" ht="25.5" x14ac:dyDescent="0.2">
      <c r="A466" s="33"/>
      <c r="B466" s="21"/>
      <c r="C466" s="53" t="s">
        <v>362</v>
      </c>
      <c r="D466" s="113">
        <v>325</v>
      </c>
      <c r="E466" s="149">
        <v>325</v>
      </c>
      <c r="F466" s="168">
        <f t="shared" si="14"/>
        <v>0</v>
      </c>
      <c r="G466" s="165">
        <f t="shared" si="13"/>
        <v>1</v>
      </c>
    </row>
    <row r="467" spans="1:7" s="6" customFormat="1" x14ac:dyDescent="0.2">
      <c r="A467" s="33"/>
      <c r="B467" s="21"/>
      <c r="C467" s="53" t="s">
        <v>363</v>
      </c>
      <c r="D467" s="113">
        <v>646</v>
      </c>
      <c r="E467" s="127">
        <v>0</v>
      </c>
      <c r="F467" s="168">
        <f t="shared" si="14"/>
        <v>646</v>
      </c>
      <c r="G467" s="165">
        <f t="shared" si="13"/>
        <v>0</v>
      </c>
    </row>
    <row r="468" spans="1:7" s="6" customFormat="1" x14ac:dyDescent="0.2">
      <c r="A468" s="33"/>
      <c r="B468" s="21"/>
      <c r="C468" s="53" t="s">
        <v>364</v>
      </c>
      <c r="D468" s="113">
        <v>300</v>
      </c>
      <c r="E468" s="127">
        <v>300</v>
      </c>
      <c r="F468" s="168">
        <f t="shared" si="14"/>
        <v>0</v>
      </c>
      <c r="G468" s="165">
        <f t="shared" si="13"/>
        <v>1</v>
      </c>
    </row>
    <row r="469" spans="1:7" s="6" customFormat="1" x14ac:dyDescent="0.2">
      <c r="A469" s="33"/>
      <c r="B469" s="21"/>
      <c r="C469" s="53" t="s">
        <v>365</v>
      </c>
      <c r="D469" s="113">
        <v>300</v>
      </c>
      <c r="E469" s="127">
        <v>0</v>
      </c>
      <c r="F469" s="168">
        <f t="shared" si="14"/>
        <v>300</v>
      </c>
      <c r="G469" s="165">
        <f t="shared" si="13"/>
        <v>0</v>
      </c>
    </row>
    <row r="470" spans="1:7" s="6" customFormat="1" x14ac:dyDescent="0.2">
      <c r="A470" s="33"/>
      <c r="B470" s="21"/>
      <c r="C470" s="53" t="s">
        <v>366</v>
      </c>
      <c r="D470" s="113">
        <v>500</v>
      </c>
      <c r="E470" s="127">
        <v>500</v>
      </c>
      <c r="F470" s="168">
        <f t="shared" si="14"/>
        <v>0</v>
      </c>
      <c r="G470" s="165">
        <f t="shared" si="13"/>
        <v>1</v>
      </c>
    </row>
    <row r="471" spans="1:7" s="6" customFormat="1" x14ac:dyDescent="0.2">
      <c r="A471" s="33"/>
      <c r="B471" s="21"/>
      <c r="C471" s="53" t="s">
        <v>367</v>
      </c>
      <c r="D471" s="113">
        <v>692</v>
      </c>
      <c r="E471" s="127">
        <v>346</v>
      </c>
      <c r="F471" s="168">
        <f t="shared" si="14"/>
        <v>346</v>
      </c>
      <c r="G471" s="165">
        <f t="shared" si="13"/>
        <v>0.5</v>
      </c>
    </row>
    <row r="472" spans="1:7" s="6" customFormat="1" x14ac:dyDescent="0.2">
      <c r="A472" s="33"/>
      <c r="B472" s="21"/>
      <c r="C472" s="53" t="s">
        <v>368</v>
      </c>
      <c r="D472" s="113">
        <v>300</v>
      </c>
      <c r="E472" s="127">
        <v>150</v>
      </c>
      <c r="F472" s="168">
        <f t="shared" si="14"/>
        <v>150</v>
      </c>
      <c r="G472" s="165">
        <f t="shared" si="13"/>
        <v>0.5</v>
      </c>
    </row>
    <row r="473" spans="1:7" s="6" customFormat="1" x14ac:dyDescent="0.2">
      <c r="A473" s="33"/>
      <c r="B473" s="21"/>
      <c r="C473" s="53" t="s">
        <v>369</v>
      </c>
      <c r="D473" s="113">
        <v>100</v>
      </c>
      <c r="E473" s="127">
        <v>0</v>
      </c>
      <c r="F473" s="168">
        <f t="shared" si="14"/>
        <v>100</v>
      </c>
      <c r="G473" s="165">
        <f t="shared" si="13"/>
        <v>0</v>
      </c>
    </row>
    <row r="474" spans="1:7" s="6" customFormat="1" x14ac:dyDescent="0.2">
      <c r="A474" s="33"/>
      <c r="B474" s="21"/>
      <c r="C474" s="53" t="s">
        <v>370</v>
      </c>
      <c r="D474" s="113">
        <v>200</v>
      </c>
      <c r="E474" s="127">
        <v>0</v>
      </c>
      <c r="F474" s="168">
        <f t="shared" si="14"/>
        <v>200</v>
      </c>
      <c r="G474" s="165">
        <f t="shared" si="13"/>
        <v>0</v>
      </c>
    </row>
    <row r="475" spans="1:7" s="6" customFormat="1" x14ac:dyDescent="0.2">
      <c r="A475" s="33"/>
      <c r="B475" s="21"/>
      <c r="C475" s="53" t="s">
        <v>371</v>
      </c>
      <c r="D475" s="113">
        <v>3240</v>
      </c>
      <c r="E475" s="127">
        <v>1120</v>
      </c>
      <c r="F475" s="168">
        <f t="shared" si="14"/>
        <v>2120</v>
      </c>
      <c r="G475" s="165">
        <f t="shared" si="13"/>
        <v>0.34567901234567899</v>
      </c>
    </row>
    <row r="476" spans="1:7" s="6" customFormat="1" x14ac:dyDescent="0.2">
      <c r="A476" s="33"/>
      <c r="B476" s="21"/>
      <c r="C476" s="53" t="s">
        <v>372</v>
      </c>
      <c r="D476" s="113">
        <v>350</v>
      </c>
      <c r="E476" s="127">
        <v>350</v>
      </c>
      <c r="F476" s="168">
        <f t="shared" si="14"/>
        <v>0</v>
      </c>
      <c r="G476" s="165">
        <f t="shared" si="13"/>
        <v>1</v>
      </c>
    </row>
    <row r="477" spans="1:7" s="6" customFormat="1" x14ac:dyDescent="0.2">
      <c r="A477" s="33"/>
      <c r="B477" s="21"/>
      <c r="C477" s="53" t="s">
        <v>373</v>
      </c>
      <c r="D477" s="113">
        <v>172</v>
      </c>
      <c r="E477" s="127">
        <v>0</v>
      </c>
      <c r="F477" s="168">
        <f t="shared" si="14"/>
        <v>172</v>
      </c>
      <c r="G477" s="165">
        <f t="shared" si="13"/>
        <v>0</v>
      </c>
    </row>
    <row r="478" spans="1:7" s="6" customFormat="1" x14ac:dyDescent="0.2">
      <c r="A478" s="33"/>
      <c r="B478" s="21"/>
      <c r="C478" s="53" t="s">
        <v>374</v>
      </c>
      <c r="D478" s="113">
        <v>190</v>
      </c>
      <c r="E478" s="127">
        <v>0</v>
      </c>
      <c r="F478" s="168">
        <f t="shared" si="14"/>
        <v>190</v>
      </c>
      <c r="G478" s="165">
        <f t="shared" ref="G478:G542" si="17">SUM(E478/D478)</f>
        <v>0</v>
      </c>
    </row>
    <row r="479" spans="1:7" s="6" customFormat="1" x14ac:dyDescent="0.2">
      <c r="A479" s="33"/>
      <c r="B479" s="21"/>
      <c r="C479" s="53" t="s">
        <v>375</v>
      </c>
      <c r="D479" s="113">
        <v>24807</v>
      </c>
      <c r="E479" s="127">
        <v>1902.8</v>
      </c>
      <c r="F479" s="168">
        <f t="shared" si="14"/>
        <v>22904.2</v>
      </c>
      <c r="G479" s="165">
        <f t="shared" si="17"/>
        <v>7.6704156084976008E-2</v>
      </c>
    </row>
    <row r="480" spans="1:7" s="6" customFormat="1" x14ac:dyDescent="0.2">
      <c r="A480" s="33"/>
      <c r="B480" s="21"/>
      <c r="C480" s="53" t="s">
        <v>376</v>
      </c>
      <c r="D480" s="113">
        <v>200</v>
      </c>
      <c r="E480" s="127">
        <v>0</v>
      </c>
      <c r="F480" s="168">
        <f t="shared" si="14"/>
        <v>200</v>
      </c>
      <c r="G480" s="165">
        <f t="shared" si="17"/>
        <v>0</v>
      </c>
    </row>
    <row r="481" spans="1:7" s="6" customFormat="1" ht="25.5" x14ac:dyDescent="0.2">
      <c r="A481" s="33"/>
      <c r="B481" s="21"/>
      <c r="C481" s="53" t="s">
        <v>377</v>
      </c>
      <c r="D481" s="113">
        <v>120</v>
      </c>
      <c r="E481" s="127">
        <v>0</v>
      </c>
      <c r="F481" s="168">
        <f t="shared" si="14"/>
        <v>120</v>
      </c>
      <c r="G481" s="165">
        <f t="shared" si="17"/>
        <v>0</v>
      </c>
    </row>
    <row r="482" spans="1:7" s="6" customFormat="1" x14ac:dyDescent="0.2">
      <c r="A482" s="33"/>
      <c r="B482" s="21"/>
      <c r="C482" s="53" t="s">
        <v>378</v>
      </c>
      <c r="D482" s="113">
        <v>750</v>
      </c>
      <c r="E482" s="127">
        <v>750</v>
      </c>
      <c r="F482" s="168">
        <f t="shared" ref="F482:F554" si="18">SUM(D482-E482)</f>
        <v>0</v>
      </c>
      <c r="G482" s="165">
        <f t="shared" si="17"/>
        <v>1</v>
      </c>
    </row>
    <row r="483" spans="1:7" s="6" customFormat="1" x14ac:dyDescent="0.2">
      <c r="A483" s="33"/>
      <c r="B483" s="21"/>
      <c r="C483" s="53" t="s">
        <v>379</v>
      </c>
      <c r="D483" s="113">
        <v>300</v>
      </c>
      <c r="E483" s="127">
        <v>0</v>
      </c>
      <c r="F483" s="168">
        <f t="shared" si="18"/>
        <v>300</v>
      </c>
      <c r="G483" s="165">
        <f t="shared" si="17"/>
        <v>0</v>
      </c>
    </row>
    <row r="484" spans="1:7" s="6" customFormat="1" x14ac:dyDescent="0.2">
      <c r="A484" s="33"/>
      <c r="B484" s="21"/>
      <c r="C484" s="53" t="s">
        <v>380</v>
      </c>
      <c r="D484" s="113">
        <v>1100</v>
      </c>
      <c r="E484" s="127">
        <v>0</v>
      </c>
      <c r="F484" s="168">
        <f t="shared" si="18"/>
        <v>1100</v>
      </c>
      <c r="G484" s="165">
        <f t="shared" si="17"/>
        <v>0</v>
      </c>
    </row>
    <row r="485" spans="1:7" s="6" customFormat="1" x14ac:dyDescent="0.2">
      <c r="A485" s="33"/>
      <c r="B485" s="21"/>
      <c r="C485" s="53" t="s">
        <v>381</v>
      </c>
      <c r="D485" s="113">
        <v>229</v>
      </c>
      <c r="E485" s="127">
        <v>0</v>
      </c>
      <c r="F485" s="168">
        <f t="shared" si="18"/>
        <v>229</v>
      </c>
      <c r="G485" s="165">
        <f t="shared" si="17"/>
        <v>0</v>
      </c>
    </row>
    <row r="486" spans="1:7" s="6" customFormat="1" x14ac:dyDescent="0.2">
      <c r="A486" s="33"/>
      <c r="B486" s="21"/>
      <c r="C486" s="53" t="s">
        <v>382</v>
      </c>
      <c r="D486" s="113">
        <v>314</v>
      </c>
      <c r="E486" s="127">
        <v>0</v>
      </c>
      <c r="F486" s="168">
        <f t="shared" si="18"/>
        <v>314</v>
      </c>
      <c r="G486" s="165">
        <f t="shared" si="17"/>
        <v>0</v>
      </c>
    </row>
    <row r="487" spans="1:7" s="6" customFormat="1" x14ac:dyDescent="0.2">
      <c r="A487" s="33"/>
      <c r="B487" s="21"/>
      <c r="C487" s="53" t="s">
        <v>383</v>
      </c>
      <c r="D487" s="113">
        <v>1852</v>
      </c>
      <c r="E487" s="127">
        <v>1000</v>
      </c>
      <c r="F487" s="168">
        <f t="shared" si="18"/>
        <v>852</v>
      </c>
      <c r="G487" s="165">
        <f t="shared" si="17"/>
        <v>0.5399568034557235</v>
      </c>
    </row>
    <row r="488" spans="1:7" s="6" customFormat="1" x14ac:dyDescent="0.2">
      <c r="A488" s="33"/>
      <c r="B488" s="21"/>
      <c r="C488" s="53" t="s">
        <v>384</v>
      </c>
      <c r="D488" s="113">
        <v>150</v>
      </c>
      <c r="E488" s="127">
        <v>37.5</v>
      </c>
      <c r="F488" s="168">
        <f t="shared" si="18"/>
        <v>112.5</v>
      </c>
      <c r="G488" s="165">
        <f t="shared" si="17"/>
        <v>0.25</v>
      </c>
    </row>
    <row r="489" spans="1:7" s="6" customFormat="1" x14ac:dyDescent="0.2">
      <c r="A489" s="33"/>
      <c r="B489" s="21"/>
      <c r="C489" s="53" t="s">
        <v>385</v>
      </c>
      <c r="D489" s="113">
        <v>250</v>
      </c>
      <c r="E489" s="127">
        <v>0</v>
      </c>
      <c r="F489" s="168">
        <f t="shared" si="18"/>
        <v>250</v>
      </c>
      <c r="G489" s="165">
        <f t="shared" si="17"/>
        <v>0</v>
      </c>
    </row>
    <row r="490" spans="1:7" s="6" customFormat="1" x14ac:dyDescent="0.2">
      <c r="A490" s="33"/>
      <c r="B490" s="21"/>
      <c r="C490" s="53" t="s">
        <v>386</v>
      </c>
      <c r="D490" s="113">
        <v>1500</v>
      </c>
      <c r="E490" s="127">
        <v>375</v>
      </c>
      <c r="F490" s="168">
        <f t="shared" si="18"/>
        <v>1125</v>
      </c>
      <c r="G490" s="165">
        <f t="shared" si="17"/>
        <v>0.25</v>
      </c>
    </row>
    <row r="491" spans="1:7" s="6" customFormat="1" x14ac:dyDescent="0.2">
      <c r="A491" s="33"/>
      <c r="B491" s="21"/>
      <c r="C491" s="53" t="s">
        <v>387</v>
      </c>
      <c r="D491" s="113">
        <v>968</v>
      </c>
      <c r="E491" s="127">
        <v>0</v>
      </c>
      <c r="F491" s="168">
        <f t="shared" si="18"/>
        <v>968</v>
      </c>
      <c r="G491" s="165">
        <f t="shared" si="17"/>
        <v>0</v>
      </c>
    </row>
    <row r="492" spans="1:7" s="6" customFormat="1" x14ac:dyDescent="0.2">
      <c r="A492" s="33"/>
      <c r="B492" s="21"/>
      <c r="C492" s="53" t="s">
        <v>388</v>
      </c>
      <c r="D492" s="113">
        <v>724</v>
      </c>
      <c r="E492" s="127">
        <v>724</v>
      </c>
      <c r="F492" s="168">
        <f t="shared" si="18"/>
        <v>0</v>
      </c>
      <c r="G492" s="165">
        <f t="shared" si="17"/>
        <v>1</v>
      </c>
    </row>
    <row r="493" spans="1:7" s="6" customFormat="1" x14ac:dyDescent="0.2">
      <c r="A493" s="33"/>
      <c r="B493" s="21"/>
      <c r="C493" s="53" t="s">
        <v>389</v>
      </c>
      <c r="D493" s="113">
        <v>100</v>
      </c>
      <c r="E493" s="127">
        <v>0</v>
      </c>
      <c r="F493" s="168">
        <f t="shared" si="18"/>
        <v>100</v>
      </c>
      <c r="G493" s="165">
        <f t="shared" si="17"/>
        <v>0</v>
      </c>
    </row>
    <row r="494" spans="1:7" s="6" customFormat="1" x14ac:dyDescent="0.2">
      <c r="A494" s="33"/>
      <c r="B494" s="21"/>
      <c r="C494" s="53" t="s">
        <v>390</v>
      </c>
      <c r="D494" s="113">
        <v>2960</v>
      </c>
      <c r="E494" s="127">
        <v>1430</v>
      </c>
      <c r="F494" s="168">
        <f t="shared" si="18"/>
        <v>1530</v>
      </c>
      <c r="G494" s="165">
        <f t="shared" si="17"/>
        <v>0.48310810810810811</v>
      </c>
    </row>
    <row r="495" spans="1:7" s="6" customFormat="1" x14ac:dyDescent="0.2">
      <c r="A495" s="33"/>
      <c r="B495" s="21"/>
      <c r="C495" s="53" t="s">
        <v>391</v>
      </c>
      <c r="D495" s="113">
        <v>440</v>
      </c>
      <c r="E495" s="127">
        <v>100</v>
      </c>
      <c r="F495" s="168">
        <f t="shared" si="18"/>
        <v>340</v>
      </c>
      <c r="G495" s="165">
        <f t="shared" si="17"/>
        <v>0.22727272727272727</v>
      </c>
    </row>
    <row r="496" spans="1:7" s="6" customFormat="1" x14ac:dyDescent="0.2">
      <c r="A496" s="33"/>
      <c r="B496" s="21"/>
      <c r="C496" s="53" t="s">
        <v>392</v>
      </c>
      <c r="D496" s="113">
        <v>500</v>
      </c>
      <c r="E496" s="127">
        <v>500</v>
      </c>
      <c r="F496" s="168">
        <f t="shared" si="18"/>
        <v>0</v>
      </c>
      <c r="G496" s="165">
        <f t="shared" si="17"/>
        <v>1</v>
      </c>
    </row>
    <row r="497" spans="1:7" s="6" customFormat="1" x14ac:dyDescent="0.2">
      <c r="A497" s="33"/>
      <c r="B497" s="21"/>
      <c r="C497" s="53" t="s">
        <v>393</v>
      </c>
      <c r="D497" s="113">
        <v>895</v>
      </c>
      <c r="E497" s="127">
        <v>655</v>
      </c>
      <c r="F497" s="168">
        <f t="shared" si="18"/>
        <v>240</v>
      </c>
      <c r="G497" s="165">
        <f t="shared" si="17"/>
        <v>0.73184357541899436</v>
      </c>
    </row>
    <row r="498" spans="1:7" s="6" customFormat="1" x14ac:dyDescent="0.2">
      <c r="A498" s="33"/>
      <c r="B498" s="21"/>
      <c r="C498" s="53" t="s">
        <v>394</v>
      </c>
      <c r="D498" s="113">
        <v>190</v>
      </c>
      <c r="E498" s="127">
        <v>190</v>
      </c>
      <c r="F498" s="168">
        <f t="shared" si="18"/>
        <v>0</v>
      </c>
      <c r="G498" s="165">
        <f t="shared" si="17"/>
        <v>1</v>
      </c>
    </row>
    <row r="499" spans="1:7" s="6" customFormat="1" x14ac:dyDescent="0.2">
      <c r="A499" s="33"/>
      <c r="B499" s="21"/>
      <c r="C499" s="53" t="s">
        <v>395</v>
      </c>
      <c r="D499" s="113">
        <v>461</v>
      </c>
      <c r="E499" s="127">
        <v>461</v>
      </c>
      <c r="F499" s="168">
        <f t="shared" si="18"/>
        <v>0</v>
      </c>
      <c r="G499" s="165">
        <f t="shared" si="17"/>
        <v>1</v>
      </c>
    </row>
    <row r="500" spans="1:7" s="6" customFormat="1" x14ac:dyDescent="0.2">
      <c r="A500" s="33"/>
      <c r="B500" s="21"/>
      <c r="C500" s="53" t="s">
        <v>396</v>
      </c>
      <c r="D500" s="113">
        <v>300</v>
      </c>
      <c r="E500" s="127">
        <v>300</v>
      </c>
      <c r="F500" s="168">
        <f t="shared" si="18"/>
        <v>0</v>
      </c>
      <c r="G500" s="165">
        <f t="shared" si="17"/>
        <v>1</v>
      </c>
    </row>
    <row r="501" spans="1:7" s="6" customFormat="1" x14ac:dyDescent="0.2">
      <c r="A501" s="33"/>
      <c r="B501" s="21"/>
      <c r="C501" s="53" t="s">
        <v>397</v>
      </c>
      <c r="D501" s="113">
        <v>310</v>
      </c>
      <c r="E501" s="127">
        <v>310</v>
      </c>
      <c r="F501" s="168">
        <f t="shared" si="18"/>
        <v>0</v>
      </c>
      <c r="G501" s="165">
        <f t="shared" si="17"/>
        <v>1</v>
      </c>
    </row>
    <row r="502" spans="1:7" s="6" customFormat="1" x14ac:dyDescent="0.2">
      <c r="A502" s="33"/>
      <c r="B502" s="21"/>
      <c r="C502" s="53" t="s">
        <v>398</v>
      </c>
      <c r="D502" s="113">
        <v>30700</v>
      </c>
      <c r="E502" s="127">
        <v>12700</v>
      </c>
      <c r="F502" s="168">
        <f t="shared" si="18"/>
        <v>18000</v>
      </c>
      <c r="G502" s="165">
        <f t="shared" si="17"/>
        <v>0.41368078175895767</v>
      </c>
    </row>
    <row r="503" spans="1:7" s="6" customFormat="1" x14ac:dyDescent="0.2">
      <c r="A503" s="33"/>
      <c r="B503" s="21"/>
      <c r="C503" s="53" t="s">
        <v>361</v>
      </c>
      <c r="D503" s="113">
        <v>1530</v>
      </c>
      <c r="E503" s="127">
        <v>150</v>
      </c>
      <c r="F503" s="168">
        <f t="shared" si="18"/>
        <v>1380</v>
      </c>
      <c r="G503" s="165">
        <f t="shared" si="17"/>
        <v>9.8039215686274508E-2</v>
      </c>
    </row>
    <row r="504" spans="1:7" s="6" customFormat="1" x14ac:dyDescent="0.2">
      <c r="A504" s="33"/>
      <c r="B504" s="21"/>
      <c r="C504" s="53" t="s">
        <v>479</v>
      </c>
      <c r="D504" s="113">
        <v>0</v>
      </c>
      <c r="E504" s="127">
        <v>295</v>
      </c>
      <c r="F504" s="168">
        <f t="shared" si="18"/>
        <v>-295</v>
      </c>
      <c r="G504" s="165"/>
    </row>
    <row r="505" spans="1:7" s="6" customFormat="1" x14ac:dyDescent="0.2">
      <c r="A505" s="33"/>
      <c r="B505" s="21"/>
      <c r="C505" s="53" t="s">
        <v>480</v>
      </c>
      <c r="D505" s="113">
        <v>0</v>
      </c>
      <c r="E505" s="127">
        <v>1025</v>
      </c>
      <c r="F505" s="168">
        <f t="shared" si="18"/>
        <v>-1025</v>
      </c>
      <c r="G505" s="165"/>
    </row>
    <row r="506" spans="1:7" s="6" customFormat="1" x14ac:dyDescent="0.2">
      <c r="A506" s="33"/>
      <c r="B506" s="21"/>
      <c r="C506" s="52" t="s">
        <v>253</v>
      </c>
      <c r="D506" s="114">
        <f>SUM(D466:D505)</f>
        <v>78965</v>
      </c>
      <c r="E506" s="126"/>
      <c r="F506" s="163"/>
      <c r="G506" s="179"/>
    </row>
    <row r="507" spans="1:7" s="6" customFormat="1" x14ac:dyDescent="0.2">
      <c r="A507" s="33"/>
      <c r="B507" s="21"/>
      <c r="C507" s="52" t="s">
        <v>254</v>
      </c>
      <c r="D507" s="114">
        <f>SUM(D465-D506)</f>
        <v>17932</v>
      </c>
      <c r="E507" s="126"/>
      <c r="F507" s="163"/>
      <c r="G507" s="179"/>
    </row>
    <row r="508" spans="1:7" s="6" customFormat="1" x14ac:dyDescent="0.2">
      <c r="A508" s="33" t="s">
        <v>73</v>
      </c>
      <c r="B508" s="7" t="s">
        <v>202</v>
      </c>
      <c r="C508" s="72"/>
      <c r="D508" s="114">
        <f>SUM(D509+D514)</f>
        <v>170996</v>
      </c>
      <c r="E508" s="139">
        <f>SUM(E509+E514)</f>
        <v>40538.29</v>
      </c>
      <c r="F508" s="163">
        <f t="shared" si="18"/>
        <v>130457.70999999999</v>
      </c>
      <c r="G508" s="179">
        <f t="shared" si="17"/>
        <v>0.23707156892558892</v>
      </c>
    </row>
    <row r="509" spans="1:7" s="6" customFormat="1" x14ac:dyDescent="0.2">
      <c r="A509" s="33"/>
      <c r="B509" s="7">
        <v>50</v>
      </c>
      <c r="C509" s="50" t="s">
        <v>23</v>
      </c>
      <c r="D509" s="114">
        <f>SUM(D510+D513)</f>
        <v>113498</v>
      </c>
      <c r="E509" s="139">
        <f>SUM(E510+E513)</f>
        <v>28160.320000000003</v>
      </c>
      <c r="F509" s="163">
        <f t="shared" si="18"/>
        <v>85337.68</v>
      </c>
      <c r="G509" s="179">
        <f t="shared" si="17"/>
        <v>0.24811291828930909</v>
      </c>
    </row>
    <row r="510" spans="1:7" s="6" customFormat="1" x14ac:dyDescent="0.2">
      <c r="A510" s="33"/>
      <c r="B510" s="5">
        <v>500</v>
      </c>
      <c r="C510" s="49" t="s">
        <v>228</v>
      </c>
      <c r="D510" s="113">
        <f>SUM(D511:D512)</f>
        <v>84700</v>
      </c>
      <c r="E510" s="149">
        <f>SUM(E511:E512)</f>
        <v>21023.850000000002</v>
      </c>
      <c r="F510" s="168">
        <f t="shared" si="18"/>
        <v>63676.149999999994</v>
      </c>
      <c r="G510" s="165">
        <f t="shared" si="17"/>
        <v>0.24821546635183001</v>
      </c>
    </row>
    <row r="511" spans="1:7" s="6" customFormat="1" x14ac:dyDescent="0.2">
      <c r="A511" s="33"/>
      <c r="B511" s="5">
        <v>5002</v>
      </c>
      <c r="C511" s="49" t="s">
        <v>236</v>
      </c>
      <c r="D511" s="113">
        <v>84700</v>
      </c>
      <c r="E511" s="124">
        <v>20953.45</v>
      </c>
      <c r="F511" s="168">
        <f t="shared" si="18"/>
        <v>63746.55</v>
      </c>
      <c r="G511" s="165">
        <f t="shared" si="17"/>
        <v>0.24738429752066116</v>
      </c>
    </row>
    <row r="512" spans="1:7" s="6" customFormat="1" ht="25.5" x14ac:dyDescent="0.2">
      <c r="A512" s="33"/>
      <c r="B512" s="5">
        <v>5005</v>
      </c>
      <c r="C512" s="65" t="s">
        <v>282</v>
      </c>
      <c r="D512" s="113"/>
      <c r="E512" s="124">
        <v>70.400000000000006</v>
      </c>
      <c r="F512" s="168">
        <f t="shared" si="18"/>
        <v>-70.400000000000006</v>
      </c>
      <c r="G512" s="165"/>
    </row>
    <row r="513" spans="1:7" s="6" customFormat="1" x14ac:dyDescent="0.2">
      <c r="A513" s="33"/>
      <c r="B513" s="5">
        <v>506</v>
      </c>
      <c r="C513" s="49" t="s">
        <v>229</v>
      </c>
      <c r="D513" s="113">
        <v>28798</v>
      </c>
      <c r="E513" s="124">
        <v>7136.47</v>
      </c>
      <c r="F513" s="168">
        <f t="shared" si="18"/>
        <v>21661.53</v>
      </c>
      <c r="G513" s="165">
        <f t="shared" si="17"/>
        <v>0.2478113063407181</v>
      </c>
    </row>
    <row r="514" spans="1:7" s="6" customFormat="1" x14ac:dyDescent="0.2">
      <c r="A514" s="33"/>
      <c r="B514" s="7">
        <v>55</v>
      </c>
      <c r="C514" s="50" t="s">
        <v>24</v>
      </c>
      <c r="D514" s="114">
        <f>SUM(D515:D525)</f>
        <v>57498</v>
      </c>
      <c r="E514" s="139">
        <f>SUM(E515:E525)</f>
        <v>12377.97</v>
      </c>
      <c r="F514" s="163">
        <f t="shared" si="18"/>
        <v>45120.03</v>
      </c>
      <c r="G514" s="179">
        <f t="shared" si="17"/>
        <v>0.21527653135761243</v>
      </c>
    </row>
    <row r="515" spans="1:7" s="6" customFormat="1" x14ac:dyDescent="0.2">
      <c r="A515" s="33"/>
      <c r="B515" s="5">
        <v>5500</v>
      </c>
      <c r="C515" s="49" t="s">
        <v>25</v>
      </c>
      <c r="D515" s="113">
        <v>6480</v>
      </c>
      <c r="E515" s="124">
        <v>1290.27</v>
      </c>
      <c r="F515" s="168">
        <f t="shared" si="18"/>
        <v>5189.7299999999996</v>
      </c>
      <c r="G515" s="165">
        <f t="shared" si="17"/>
        <v>0.19911574074074073</v>
      </c>
    </row>
    <row r="516" spans="1:7" s="6" customFormat="1" x14ac:dyDescent="0.2">
      <c r="A516" s="33"/>
      <c r="B516" s="5">
        <v>5503</v>
      </c>
      <c r="C516" s="49" t="s">
        <v>26</v>
      </c>
      <c r="D516" s="113">
        <v>60</v>
      </c>
      <c r="E516" s="124">
        <v>10.9</v>
      </c>
      <c r="F516" s="168">
        <f t="shared" si="18"/>
        <v>49.1</v>
      </c>
      <c r="G516" s="165">
        <f t="shared" si="17"/>
        <v>0.18166666666666667</v>
      </c>
    </row>
    <row r="517" spans="1:7" s="6" customFormat="1" x14ac:dyDescent="0.2">
      <c r="A517" s="33"/>
      <c r="B517" s="5">
        <v>5504</v>
      </c>
      <c r="C517" s="49" t="s">
        <v>27</v>
      </c>
      <c r="D517" s="113">
        <v>1550</v>
      </c>
      <c r="E517" s="124">
        <v>325.33</v>
      </c>
      <c r="F517" s="168">
        <f t="shared" si="18"/>
        <v>1224.67</v>
      </c>
      <c r="G517" s="165">
        <f t="shared" si="17"/>
        <v>0.20989032258064516</v>
      </c>
    </row>
    <row r="518" spans="1:7" s="6" customFormat="1" x14ac:dyDescent="0.2">
      <c r="A518" s="33"/>
      <c r="B518" s="5">
        <v>5511</v>
      </c>
      <c r="C518" s="49" t="s">
        <v>230</v>
      </c>
      <c r="D518" s="113">
        <v>23380</v>
      </c>
      <c r="E518" s="124">
        <v>6458.59</v>
      </c>
      <c r="F518" s="168">
        <f t="shared" si="18"/>
        <v>16921.41</v>
      </c>
      <c r="G518" s="165">
        <f t="shared" si="17"/>
        <v>0.27624422583404618</v>
      </c>
    </row>
    <row r="519" spans="1:7" s="6" customFormat="1" x14ac:dyDescent="0.2">
      <c r="A519" s="33"/>
      <c r="B519" s="5">
        <v>5513</v>
      </c>
      <c r="C519" s="49" t="s">
        <v>28</v>
      </c>
      <c r="D519" s="113">
        <v>1200</v>
      </c>
      <c r="E519" s="124">
        <v>289.37</v>
      </c>
      <c r="F519" s="168">
        <f t="shared" si="18"/>
        <v>910.63</v>
      </c>
      <c r="G519" s="165">
        <f t="shared" si="17"/>
        <v>0.24114166666666667</v>
      </c>
    </row>
    <row r="520" spans="1:7" s="6" customFormat="1" x14ac:dyDescent="0.2">
      <c r="A520" s="33"/>
      <c r="B520" s="5">
        <v>5514</v>
      </c>
      <c r="C520" s="49" t="s">
        <v>231</v>
      </c>
      <c r="D520" s="113">
        <v>6630</v>
      </c>
      <c r="E520" s="124">
        <v>648.77</v>
      </c>
      <c r="F520" s="168">
        <f t="shared" si="18"/>
        <v>5981.23</v>
      </c>
      <c r="G520" s="165">
        <f t="shared" si="17"/>
        <v>9.7853695324283563E-2</v>
      </c>
    </row>
    <row r="521" spans="1:7" s="6" customFormat="1" x14ac:dyDescent="0.2">
      <c r="A521" s="33"/>
      <c r="B521" s="5">
        <v>5515</v>
      </c>
      <c r="C521" s="49" t="s">
        <v>29</v>
      </c>
      <c r="D521" s="113">
        <v>100</v>
      </c>
      <c r="E521" s="124">
        <v>49.14</v>
      </c>
      <c r="F521" s="168">
        <f t="shared" si="18"/>
        <v>50.86</v>
      </c>
      <c r="G521" s="165">
        <f t="shared" si="17"/>
        <v>0.4914</v>
      </c>
    </row>
    <row r="522" spans="1:7" s="6" customFormat="1" x14ac:dyDescent="0.2">
      <c r="A522" s="33"/>
      <c r="B522" s="5">
        <v>5522</v>
      </c>
      <c r="C522" s="49" t="s">
        <v>95</v>
      </c>
      <c r="D522" s="113">
        <v>480</v>
      </c>
      <c r="E522" s="124">
        <v>400</v>
      </c>
      <c r="F522" s="168">
        <f t="shared" si="18"/>
        <v>80</v>
      </c>
      <c r="G522" s="165">
        <f t="shared" si="17"/>
        <v>0.83333333333333337</v>
      </c>
    </row>
    <row r="523" spans="1:7" s="6" customFormat="1" x14ac:dyDescent="0.2">
      <c r="A523" s="33"/>
      <c r="B523" s="5">
        <v>5523</v>
      </c>
      <c r="C523" s="49" t="s">
        <v>32</v>
      </c>
      <c r="D523" s="113">
        <v>17200</v>
      </c>
      <c r="E523" s="124">
        <v>2950.29</v>
      </c>
      <c r="F523" s="168">
        <f t="shared" si="18"/>
        <v>14249.71</v>
      </c>
      <c r="G523" s="165">
        <f t="shared" si="17"/>
        <v>0.17152848837209303</v>
      </c>
    </row>
    <row r="524" spans="1:7" s="6" customFormat="1" x14ac:dyDescent="0.2">
      <c r="A524" s="33"/>
      <c r="B524" s="5">
        <v>5525</v>
      </c>
      <c r="C524" s="49" t="s">
        <v>46</v>
      </c>
      <c r="D524" s="113">
        <v>268</v>
      </c>
      <c r="E524" s="124">
        <v>17.66</v>
      </c>
      <c r="F524" s="168">
        <f t="shared" si="18"/>
        <v>250.34</v>
      </c>
      <c r="G524" s="165">
        <f t="shared" si="17"/>
        <v>6.5895522388059707E-2</v>
      </c>
    </row>
    <row r="525" spans="1:7" x14ac:dyDescent="0.2">
      <c r="A525" s="35"/>
      <c r="B525" s="5">
        <v>5540</v>
      </c>
      <c r="C525" s="49" t="s">
        <v>252</v>
      </c>
      <c r="D525" s="113">
        <v>150</v>
      </c>
      <c r="E525" s="124">
        <v>-62.35</v>
      </c>
      <c r="F525" s="168">
        <f t="shared" si="18"/>
        <v>212.35</v>
      </c>
      <c r="G525" s="165">
        <f t="shared" si="17"/>
        <v>-0.41566666666666668</v>
      </c>
    </row>
    <row r="526" spans="1:7" s="6" customFormat="1" x14ac:dyDescent="0.2">
      <c r="A526" s="33" t="s">
        <v>74</v>
      </c>
      <c r="B526" s="7" t="s">
        <v>443</v>
      </c>
      <c r="C526" s="50"/>
      <c r="D526" s="114">
        <f>SUM(D527+D542+D555+D568+D581+D585+D599)</f>
        <v>222948</v>
      </c>
      <c r="E526" s="187">
        <f>SUM(E527+E542+E555+E568+E581+E585+E599)</f>
        <v>66359.37000000001</v>
      </c>
      <c r="F526" s="163">
        <f t="shared" si="18"/>
        <v>156588.63</v>
      </c>
      <c r="G526" s="179">
        <f t="shared" si="17"/>
        <v>0.29764505624629961</v>
      </c>
    </row>
    <row r="527" spans="1:7" s="6" customFormat="1" x14ac:dyDescent="0.2">
      <c r="A527" s="33" t="s">
        <v>74</v>
      </c>
      <c r="B527" s="7" t="s">
        <v>285</v>
      </c>
      <c r="C527" s="72"/>
      <c r="D527" s="114">
        <f>SUM(D528+D533)</f>
        <v>139632</v>
      </c>
      <c r="E527" s="139">
        <f>SUM(E528+E533)</f>
        <v>45304.740000000005</v>
      </c>
      <c r="F527" s="163">
        <f t="shared" si="18"/>
        <v>94327.26</v>
      </c>
      <c r="G527" s="179">
        <f t="shared" si="17"/>
        <v>0.32445814712959786</v>
      </c>
    </row>
    <row r="528" spans="1:7" s="6" customFormat="1" x14ac:dyDescent="0.2">
      <c r="A528" s="33"/>
      <c r="B528" s="7">
        <v>50</v>
      </c>
      <c r="C528" s="50" t="s">
        <v>23</v>
      </c>
      <c r="D528" s="114">
        <f>SUM(D529+D532)</f>
        <v>97637</v>
      </c>
      <c r="E528" s="139">
        <f>SUM(E529+E532)</f>
        <v>23890.600000000002</v>
      </c>
      <c r="F528" s="163">
        <f t="shared" si="18"/>
        <v>73746.399999999994</v>
      </c>
      <c r="G528" s="179">
        <f t="shared" si="17"/>
        <v>0.24468797689400537</v>
      </c>
    </row>
    <row r="529" spans="1:7" s="6" customFormat="1" x14ac:dyDescent="0.2">
      <c r="A529" s="33"/>
      <c r="B529" s="5">
        <v>500</v>
      </c>
      <c r="C529" s="49" t="s">
        <v>228</v>
      </c>
      <c r="D529" s="113">
        <f>SUM(D530:D531)</f>
        <v>72863</v>
      </c>
      <c r="E529" s="149">
        <f>SUM(E530:E531)</f>
        <v>17882.990000000002</v>
      </c>
      <c r="F529" s="168">
        <f t="shared" si="18"/>
        <v>54980.009999999995</v>
      </c>
      <c r="G529" s="165">
        <f t="shared" si="17"/>
        <v>0.24543307302746253</v>
      </c>
    </row>
    <row r="530" spans="1:7" s="6" customFormat="1" x14ac:dyDescent="0.2">
      <c r="A530" s="33"/>
      <c r="B530" s="5">
        <v>5002</v>
      </c>
      <c r="C530" s="49" t="s">
        <v>236</v>
      </c>
      <c r="D530" s="113">
        <v>72863</v>
      </c>
      <c r="E530" s="124">
        <v>17812.02</v>
      </c>
      <c r="F530" s="168">
        <f t="shared" si="18"/>
        <v>55050.979999999996</v>
      </c>
      <c r="G530" s="165">
        <f t="shared" si="17"/>
        <v>0.24445905329179418</v>
      </c>
    </row>
    <row r="531" spans="1:7" s="6" customFormat="1" x14ac:dyDescent="0.2">
      <c r="A531" s="33"/>
      <c r="B531" s="5">
        <v>5005</v>
      </c>
      <c r="C531" s="49" t="s">
        <v>282</v>
      </c>
      <c r="D531" s="113">
        <v>0</v>
      </c>
      <c r="E531" s="124">
        <v>70.97</v>
      </c>
      <c r="F531" s="168">
        <f t="shared" si="18"/>
        <v>-70.97</v>
      </c>
      <c r="G531" s="165"/>
    </row>
    <row r="532" spans="1:7" s="6" customFormat="1" x14ac:dyDescent="0.2">
      <c r="A532" s="33"/>
      <c r="B532" s="5">
        <v>506</v>
      </c>
      <c r="C532" s="49" t="s">
        <v>229</v>
      </c>
      <c r="D532" s="113">
        <v>24774</v>
      </c>
      <c r="E532" s="124">
        <v>6007.61</v>
      </c>
      <c r="F532" s="168">
        <f t="shared" si="18"/>
        <v>18766.39</v>
      </c>
      <c r="G532" s="165">
        <f t="shared" si="17"/>
        <v>0.24249656898361183</v>
      </c>
    </row>
    <row r="533" spans="1:7" s="6" customFormat="1" x14ac:dyDescent="0.2">
      <c r="A533" s="33"/>
      <c r="B533" s="7">
        <v>55</v>
      </c>
      <c r="C533" s="50" t="s">
        <v>24</v>
      </c>
      <c r="D533" s="114">
        <f>SUM(D534:D541)</f>
        <v>41995</v>
      </c>
      <c r="E533" s="139">
        <f>SUM(E534:E541)</f>
        <v>21414.14</v>
      </c>
      <c r="F533" s="163">
        <f t="shared" si="18"/>
        <v>20580.86</v>
      </c>
      <c r="G533" s="179">
        <f t="shared" si="17"/>
        <v>0.50992118109298723</v>
      </c>
    </row>
    <row r="534" spans="1:7" s="6" customFormat="1" x14ac:dyDescent="0.2">
      <c r="A534" s="33"/>
      <c r="B534" s="5">
        <v>5500</v>
      </c>
      <c r="C534" s="49" t="s">
        <v>25</v>
      </c>
      <c r="D534" s="113">
        <v>1130</v>
      </c>
      <c r="E534" s="124">
        <v>291.11</v>
      </c>
      <c r="F534" s="168">
        <f t="shared" si="18"/>
        <v>838.89</v>
      </c>
      <c r="G534" s="165">
        <f t="shared" si="17"/>
        <v>0.2576194690265487</v>
      </c>
    </row>
    <row r="535" spans="1:7" s="6" customFormat="1" x14ac:dyDescent="0.2">
      <c r="A535" s="33"/>
      <c r="B535" s="5">
        <v>5503</v>
      </c>
      <c r="C535" s="49" t="s">
        <v>26</v>
      </c>
      <c r="D535" s="113">
        <v>200</v>
      </c>
      <c r="E535" s="124">
        <v>0</v>
      </c>
      <c r="F535" s="168">
        <f t="shared" si="18"/>
        <v>200</v>
      </c>
      <c r="G535" s="165">
        <f t="shared" si="17"/>
        <v>0</v>
      </c>
    </row>
    <row r="536" spans="1:7" s="6" customFormat="1" x14ac:dyDescent="0.2">
      <c r="A536" s="33"/>
      <c r="B536" s="5">
        <v>5504</v>
      </c>
      <c r="C536" s="49" t="s">
        <v>27</v>
      </c>
      <c r="D536" s="113">
        <v>600</v>
      </c>
      <c r="E536" s="124">
        <v>74.290000000000006</v>
      </c>
      <c r="F536" s="168">
        <f t="shared" si="18"/>
        <v>525.71</v>
      </c>
      <c r="G536" s="165">
        <f t="shared" si="17"/>
        <v>0.12381666666666667</v>
      </c>
    </row>
    <row r="537" spans="1:7" s="6" customFormat="1" x14ac:dyDescent="0.2">
      <c r="A537" s="33"/>
      <c r="B537" s="5">
        <v>5511</v>
      </c>
      <c r="C537" s="49" t="s">
        <v>230</v>
      </c>
      <c r="D537" s="113">
        <v>30700</v>
      </c>
      <c r="E537" s="124">
        <v>12678.55</v>
      </c>
      <c r="F537" s="168">
        <f t="shared" si="18"/>
        <v>18021.45</v>
      </c>
      <c r="G537" s="165">
        <f t="shared" si="17"/>
        <v>0.4129820846905537</v>
      </c>
    </row>
    <row r="538" spans="1:7" s="6" customFormat="1" x14ac:dyDescent="0.2">
      <c r="A538" s="33"/>
      <c r="B538" s="5">
        <v>5513</v>
      </c>
      <c r="C538" s="49" t="s">
        <v>28</v>
      </c>
      <c r="D538" s="113">
        <v>600</v>
      </c>
      <c r="E538" s="124">
        <v>143.26</v>
      </c>
      <c r="F538" s="168">
        <f t="shared" si="18"/>
        <v>456.74</v>
      </c>
      <c r="G538" s="165">
        <f t="shared" si="17"/>
        <v>0.23876666666666665</v>
      </c>
    </row>
    <row r="539" spans="1:7" s="6" customFormat="1" x14ac:dyDescent="0.2">
      <c r="A539" s="33"/>
      <c r="B539" s="5">
        <v>5514</v>
      </c>
      <c r="C539" s="49" t="s">
        <v>231</v>
      </c>
      <c r="D539" s="113">
        <v>1750</v>
      </c>
      <c r="E539" s="124">
        <v>221.77</v>
      </c>
      <c r="F539" s="168">
        <f t="shared" si="18"/>
        <v>1528.23</v>
      </c>
      <c r="G539" s="165">
        <f t="shared" si="17"/>
        <v>0.1267257142857143</v>
      </c>
    </row>
    <row r="540" spans="1:7" s="6" customFormat="1" x14ac:dyDescent="0.2">
      <c r="A540" s="33"/>
      <c r="B540" s="5">
        <v>5515</v>
      </c>
      <c r="C540" s="49" t="s">
        <v>29</v>
      </c>
      <c r="D540" s="113">
        <v>315</v>
      </c>
      <c r="E540" s="124">
        <v>436.2</v>
      </c>
      <c r="F540" s="168">
        <f t="shared" si="18"/>
        <v>-121.19999999999999</v>
      </c>
      <c r="G540" s="165">
        <f t="shared" si="17"/>
        <v>1.3847619047619046</v>
      </c>
    </row>
    <row r="541" spans="1:7" s="6" customFormat="1" x14ac:dyDescent="0.2">
      <c r="A541" s="33"/>
      <c r="B541" s="5">
        <v>5525</v>
      </c>
      <c r="C541" s="49" t="s">
        <v>46</v>
      </c>
      <c r="D541" s="113">
        <v>6700</v>
      </c>
      <c r="E541" s="124">
        <v>7568.96</v>
      </c>
      <c r="F541" s="168">
        <f t="shared" si="18"/>
        <v>-868.96</v>
      </c>
      <c r="G541" s="165">
        <f t="shared" si="17"/>
        <v>1.1296955223880598</v>
      </c>
    </row>
    <row r="542" spans="1:7" s="6" customFormat="1" x14ac:dyDescent="0.2">
      <c r="A542" s="33" t="s">
        <v>74</v>
      </c>
      <c r="B542" s="7" t="s">
        <v>286</v>
      </c>
      <c r="C542" s="72"/>
      <c r="D542" s="114">
        <f>SUM(D552)</f>
        <v>4040</v>
      </c>
      <c r="E542" s="139">
        <f>SUM(E543+E552)</f>
        <v>2261.9899999999998</v>
      </c>
      <c r="F542" s="163">
        <f t="shared" si="18"/>
        <v>1778.0100000000002</v>
      </c>
      <c r="G542" s="179">
        <f t="shared" si="17"/>
        <v>0.55989851485148512</v>
      </c>
    </row>
    <row r="543" spans="1:7" s="6" customFormat="1" x14ac:dyDescent="0.2">
      <c r="A543" s="33"/>
      <c r="B543" s="7">
        <v>55</v>
      </c>
      <c r="C543" s="50" t="s">
        <v>24</v>
      </c>
      <c r="D543" s="114">
        <f>SUM(D544)</f>
        <v>0</v>
      </c>
      <c r="E543" s="139">
        <f>SUM(E544)</f>
        <v>1211.99</v>
      </c>
      <c r="F543" s="163">
        <f t="shared" si="18"/>
        <v>-1211.99</v>
      </c>
      <c r="G543" s="179"/>
    </row>
    <row r="544" spans="1:7" s="6" customFormat="1" x14ac:dyDescent="0.2">
      <c r="A544" s="33"/>
      <c r="B544" s="5">
        <v>5525</v>
      </c>
      <c r="C544" s="49" t="s">
        <v>46</v>
      </c>
      <c r="D544" s="113">
        <f>SUM(D545:D551)</f>
        <v>0</v>
      </c>
      <c r="E544" s="149">
        <f>SUM(E545:E551)</f>
        <v>1211.99</v>
      </c>
      <c r="F544" s="168">
        <f t="shared" si="18"/>
        <v>-1211.99</v>
      </c>
      <c r="G544" s="179"/>
    </row>
    <row r="545" spans="1:7" s="6" customFormat="1" ht="38.25" x14ac:dyDescent="0.2">
      <c r="A545" s="33"/>
      <c r="B545" s="23" t="s">
        <v>410</v>
      </c>
      <c r="C545" s="56" t="s">
        <v>411</v>
      </c>
      <c r="D545" s="113">
        <v>0</v>
      </c>
      <c r="E545" s="149">
        <v>348.31</v>
      </c>
      <c r="F545" s="168">
        <f t="shared" si="18"/>
        <v>-348.31</v>
      </c>
      <c r="G545" s="179"/>
    </row>
    <row r="546" spans="1:7" s="6" customFormat="1" ht="38.25" x14ac:dyDescent="0.2">
      <c r="A546" s="33"/>
      <c r="B546" s="23" t="s">
        <v>481</v>
      </c>
      <c r="C546" s="56" t="s">
        <v>411</v>
      </c>
      <c r="D546" s="113">
        <v>0</v>
      </c>
      <c r="E546" s="149">
        <v>48</v>
      </c>
      <c r="F546" s="168">
        <f t="shared" si="18"/>
        <v>-48</v>
      </c>
      <c r="G546" s="179"/>
    </row>
    <row r="547" spans="1:7" s="6" customFormat="1" ht="38.25" x14ac:dyDescent="0.2">
      <c r="A547" s="33"/>
      <c r="B547" s="23" t="s">
        <v>482</v>
      </c>
      <c r="C547" s="56" t="s">
        <v>411</v>
      </c>
      <c r="D547" s="113">
        <v>0</v>
      </c>
      <c r="E547" s="149">
        <v>186.2</v>
      </c>
      <c r="F547" s="168">
        <f t="shared" si="18"/>
        <v>-186.2</v>
      </c>
      <c r="G547" s="179"/>
    </row>
    <row r="548" spans="1:7" s="6" customFormat="1" ht="38.25" x14ac:dyDescent="0.2">
      <c r="A548" s="33"/>
      <c r="B548" s="23" t="s">
        <v>489</v>
      </c>
      <c r="C548" s="56" t="s">
        <v>420</v>
      </c>
      <c r="D548" s="113">
        <v>0</v>
      </c>
      <c r="E548" s="149">
        <v>100</v>
      </c>
      <c r="F548" s="168">
        <f t="shared" si="18"/>
        <v>-100</v>
      </c>
      <c r="G548" s="179"/>
    </row>
    <row r="549" spans="1:7" s="6" customFormat="1" ht="25.5" x14ac:dyDescent="0.2">
      <c r="A549" s="33"/>
      <c r="B549" s="23" t="s">
        <v>490</v>
      </c>
      <c r="C549" s="56" t="s">
        <v>488</v>
      </c>
      <c r="D549" s="113">
        <v>0</v>
      </c>
      <c r="E549" s="149">
        <v>300</v>
      </c>
      <c r="F549" s="168">
        <f t="shared" si="18"/>
        <v>-300</v>
      </c>
      <c r="G549" s="179"/>
    </row>
    <row r="550" spans="1:7" s="6" customFormat="1" ht="38.25" x14ac:dyDescent="0.2">
      <c r="A550" s="33"/>
      <c r="B550" s="23" t="s">
        <v>485</v>
      </c>
      <c r="C550" s="56" t="s">
        <v>486</v>
      </c>
      <c r="D550" s="113">
        <v>0</v>
      </c>
      <c r="E550" s="149">
        <v>129.47999999999999</v>
      </c>
      <c r="F550" s="168">
        <f t="shared" si="18"/>
        <v>-129.47999999999999</v>
      </c>
      <c r="G550" s="179"/>
    </row>
    <row r="551" spans="1:7" s="6" customFormat="1" ht="25.5" x14ac:dyDescent="0.2">
      <c r="A551" s="33"/>
      <c r="B551" s="23" t="s">
        <v>487</v>
      </c>
      <c r="C551" s="56" t="s">
        <v>488</v>
      </c>
      <c r="D551" s="113">
        <v>0</v>
      </c>
      <c r="E551" s="149">
        <v>100</v>
      </c>
      <c r="F551" s="168">
        <f t="shared" si="18"/>
        <v>-100</v>
      </c>
      <c r="G551" s="179"/>
    </row>
    <row r="552" spans="1:7" s="6" customFormat="1" x14ac:dyDescent="0.2">
      <c r="A552" s="33"/>
      <c r="B552" s="7">
        <v>15</v>
      </c>
      <c r="C552" s="50" t="s">
        <v>283</v>
      </c>
      <c r="D552" s="114">
        <f>SUM(D553)</f>
        <v>4040</v>
      </c>
      <c r="E552" s="139">
        <f>SUM(E553)</f>
        <v>1050</v>
      </c>
      <c r="F552" s="163">
        <f t="shared" si="18"/>
        <v>2990</v>
      </c>
      <c r="G552" s="179">
        <f t="shared" ref="G552:G620" si="19">SUM(E552/D552)</f>
        <v>0.25990099009900991</v>
      </c>
    </row>
    <row r="553" spans="1:7" s="6" customFormat="1" x14ac:dyDescent="0.2">
      <c r="A553" s="33"/>
      <c r="B553" s="5">
        <v>1556</v>
      </c>
      <c r="C553" s="49" t="s">
        <v>131</v>
      </c>
      <c r="D553" s="113">
        <f>SUM(D554)</f>
        <v>4040</v>
      </c>
      <c r="E553" s="149">
        <f>SUM(E554)</f>
        <v>1050</v>
      </c>
      <c r="F553" s="168">
        <f t="shared" si="18"/>
        <v>2990</v>
      </c>
      <c r="G553" s="165">
        <f t="shared" si="19"/>
        <v>0.25990099009900991</v>
      </c>
    </row>
    <row r="554" spans="1:7" s="6" customFormat="1" ht="51" x14ac:dyDescent="0.2">
      <c r="A554" s="33"/>
      <c r="B554" s="47"/>
      <c r="C554" s="65" t="s">
        <v>338</v>
      </c>
      <c r="D554" s="113">
        <v>4040</v>
      </c>
      <c r="E554" s="124">
        <v>1050</v>
      </c>
      <c r="F554" s="168">
        <f t="shared" si="18"/>
        <v>2990</v>
      </c>
      <c r="G554" s="165">
        <f t="shared" si="19"/>
        <v>0.25990099009900991</v>
      </c>
    </row>
    <row r="555" spans="1:7" x14ac:dyDescent="0.2">
      <c r="A555" s="33" t="s">
        <v>74</v>
      </c>
      <c r="B555" s="7" t="s">
        <v>4</v>
      </c>
      <c r="C555" s="72"/>
      <c r="D555" s="114">
        <f>SUM(D556+D561)</f>
        <v>29154</v>
      </c>
      <c r="E555" s="139">
        <f>SUM(E556+E561)</f>
        <v>6941.51</v>
      </c>
      <c r="F555" s="163">
        <f t="shared" ref="F555:F623" si="20">SUM(D555-E555)</f>
        <v>22212.489999999998</v>
      </c>
      <c r="G555" s="179">
        <f t="shared" si="19"/>
        <v>0.2380980311449544</v>
      </c>
    </row>
    <row r="556" spans="1:7" s="6" customFormat="1" x14ac:dyDescent="0.2">
      <c r="A556" s="33"/>
      <c r="B556" s="7">
        <v>50</v>
      </c>
      <c r="C556" s="50" t="s">
        <v>23</v>
      </c>
      <c r="D556" s="114">
        <f>SUM(D557+D560)</f>
        <v>22448</v>
      </c>
      <c r="E556" s="139">
        <f>SUM(E557+E560)</f>
        <v>5702.08</v>
      </c>
      <c r="F556" s="163">
        <f t="shared" si="20"/>
        <v>16745.919999999998</v>
      </c>
      <c r="G556" s="179">
        <f t="shared" si="19"/>
        <v>0.2540128296507484</v>
      </c>
    </row>
    <row r="557" spans="1:7" s="6" customFormat="1" x14ac:dyDescent="0.2">
      <c r="A557" s="33"/>
      <c r="B557" s="5">
        <v>500</v>
      </c>
      <c r="C557" s="49" t="s">
        <v>228</v>
      </c>
      <c r="D557" s="113">
        <f>SUM(D558:D559)</f>
        <v>16752</v>
      </c>
      <c r="E557" s="149">
        <f>SUM(E558:E559)</f>
        <v>4279.8599999999997</v>
      </c>
      <c r="F557" s="168">
        <f t="shared" si="20"/>
        <v>12472.14</v>
      </c>
      <c r="G557" s="165">
        <f t="shared" si="19"/>
        <v>0.25548352435530086</v>
      </c>
    </row>
    <row r="558" spans="1:7" s="6" customFormat="1" x14ac:dyDescent="0.2">
      <c r="A558" s="33"/>
      <c r="B558" s="5">
        <v>5002</v>
      </c>
      <c r="C558" s="49" t="s">
        <v>236</v>
      </c>
      <c r="D558" s="113">
        <v>14798</v>
      </c>
      <c r="E558" s="124">
        <v>3823.19</v>
      </c>
      <c r="F558" s="168">
        <f t="shared" si="20"/>
        <v>10974.81</v>
      </c>
      <c r="G558" s="165">
        <f t="shared" si="19"/>
        <v>0.25835856196783352</v>
      </c>
    </row>
    <row r="559" spans="1:7" s="6" customFormat="1" x14ac:dyDescent="0.2">
      <c r="A559" s="33"/>
      <c r="B559" s="5">
        <v>5005</v>
      </c>
      <c r="C559" s="49" t="s">
        <v>282</v>
      </c>
      <c r="D559" s="113">
        <v>1954</v>
      </c>
      <c r="E559" s="124">
        <v>456.67</v>
      </c>
      <c r="F559" s="168">
        <f t="shared" si="20"/>
        <v>1497.33</v>
      </c>
      <c r="G559" s="165">
        <f t="shared" si="19"/>
        <v>0.23371033776867964</v>
      </c>
    </row>
    <row r="560" spans="1:7" s="6" customFormat="1" x14ac:dyDescent="0.2">
      <c r="A560" s="33"/>
      <c r="B560" s="5">
        <v>506</v>
      </c>
      <c r="C560" s="49" t="s">
        <v>229</v>
      </c>
      <c r="D560" s="113">
        <v>5696</v>
      </c>
      <c r="E560" s="124">
        <v>1422.22</v>
      </c>
      <c r="F560" s="168">
        <f t="shared" si="20"/>
        <v>4273.78</v>
      </c>
      <c r="G560" s="165">
        <f t="shared" si="19"/>
        <v>0.24968750000000001</v>
      </c>
    </row>
    <row r="561" spans="1:7" s="6" customFormat="1" x14ac:dyDescent="0.2">
      <c r="A561" s="33"/>
      <c r="B561" s="7">
        <v>55</v>
      </c>
      <c r="C561" s="50" t="s">
        <v>24</v>
      </c>
      <c r="D561" s="114">
        <f>SUM(D562:D567)</f>
        <v>6706</v>
      </c>
      <c r="E561" s="139">
        <f>SUM(E562:E567)</f>
        <v>1239.4299999999998</v>
      </c>
      <c r="F561" s="163">
        <f t="shared" si="20"/>
        <v>5466.57</v>
      </c>
      <c r="G561" s="179">
        <f t="shared" si="19"/>
        <v>0.18482403817476883</v>
      </c>
    </row>
    <row r="562" spans="1:7" s="6" customFormat="1" x14ac:dyDescent="0.2">
      <c r="A562" s="33"/>
      <c r="B562" s="5">
        <v>5500</v>
      </c>
      <c r="C562" s="49" t="s">
        <v>25</v>
      </c>
      <c r="D562" s="113">
        <v>380</v>
      </c>
      <c r="E562" s="124">
        <v>50.21</v>
      </c>
      <c r="F562" s="168">
        <f t="shared" si="20"/>
        <v>329.79</v>
      </c>
      <c r="G562" s="165">
        <f t="shared" si="19"/>
        <v>0.13213157894736843</v>
      </c>
    </row>
    <row r="563" spans="1:7" s="6" customFormat="1" x14ac:dyDescent="0.2">
      <c r="A563" s="33"/>
      <c r="B563" s="5">
        <v>5504</v>
      </c>
      <c r="C563" s="49" t="s">
        <v>27</v>
      </c>
      <c r="D563" s="113">
        <v>100</v>
      </c>
      <c r="E563" s="124">
        <v>14.28</v>
      </c>
      <c r="F563" s="168">
        <f t="shared" si="20"/>
        <v>85.72</v>
      </c>
      <c r="G563" s="165">
        <f t="shared" si="19"/>
        <v>0.14279999999999998</v>
      </c>
    </row>
    <row r="564" spans="1:7" s="6" customFormat="1" x14ac:dyDescent="0.2">
      <c r="A564" s="33"/>
      <c r="B564" s="5">
        <v>5511</v>
      </c>
      <c r="C564" s="49" t="s">
        <v>230</v>
      </c>
      <c r="D564" s="113">
        <v>5176</v>
      </c>
      <c r="E564" s="124">
        <v>1027.56</v>
      </c>
      <c r="F564" s="168">
        <f t="shared" si="20"/>
        <v>4148.4400000000005</v>
      </c>
      <c r="G564" s="165">
        <f t="shared" si="19"/>
        <v>0.19852395672333847</v>
      </c>
    </row>
    <row r="565" spans="1:7" s="6" customFormat="1" x14ac:dyDescent="0.2">
      <c r="A565" s="33"/>
      <c r="B565" s="5">
        <v>5514</v>
      </c>
      <c r="C565" s="49" t="s">
        <v>231</v>
      </c>
      <c r="D565" s="113">
        <v>150</v>
      </c>
      <c r="E565" s="124">
        <v>50</v>
      </c>
      <c r="F565" s="168">
        <f t="shared" si="20"/>
        <v>100</v>
      </c>
      <c r="G565" s="165">
        <f t="shared" si="19"/>
        <v>0.33333333333333331</v>
      </c>
    </row>
    <row r="566" spans="1:7" s="6" customFormat="1" x14ac:dyDescent="0.2">
      <c r="A566" s="33"/>
      <c r="B566" s="5">
        <v>5515</v>
      </c>
      <c r="C566" s="49" t="s">
        <v>29</v>
      </c>
      <c r="D566" s="113">
        <v>400</v>
      </c>
      <c r="E566" s="124">
        <v>0</v>
      </c>
      <c r="F566" s="168">
        <f t="shared" si="20"/>
        <v>400</v>
      </c>
      <c r="G566" s="165">
        <f t="shared" si="19"/>
        <v>0</v>
      </c>
    </row>
    <row r="567" spans="1:7" s="6" customFormat="1" x14ac:dyDescent="0.2">
      <c r="A567" s="33"/>
      <c r="B567" s="5">
        <v>5525</v>
      </c>
      <c r="C567" s="49" t="s">
        <v>46</v>
      </c>
      <c r="D567" s="113">
        <v>500</v>
      </c>
      <c r="E567" s="124">
        <v>97.38</v>
      </c>
      <c r="F567" s="168">
        <f t="shared" si="20"/>
        <v>402.62</v>
      </c>
      <c r="G567" s="165">
        <f t="shared" si="19"/>
        <v>0.19475999999999999</v>
      </c>
    </row>
    <row r="568" spans="1:7" x14ac:dyDescent="0.2">
      <c r="A568" s="33" t="s">
        <v>74</v>
      </c>
      <c r="B568" s="7" t="s">
        <v>5</v>
      </c>
      <c r="C568" s="72"/>
      <c r="D568" s="114">
        <f>SUM(D569+D573)</f>
        <v>18077</v>
      </c>
      <c r="E568" s="139">
        <f>SUM(E569+E573)</f>
        <v>3761.0499999999997</v>
      </c>
      <c r="F568" s="163">
        <f t="shared" si="20"/>
        <v>14315.95</v>
      </c>
      <c r="G568" s="179">
        <f t="shared" si="19"/>
        <v>0.20805719975659676</v>
      </c>
    </row>
    <row r="569" spans="1:7" s="6" customFormat="1" x14ac:dyDescent="0.2">
      <c r="A569" s="33"/>
      <c r="B569" s="7">
        <v>50</v>
      </c>
      <c r="C569" s="50" t="s">
        <v>23</v>
      </c>
      <c r="D569" s="114">
        <f>SUM(D570+D572)</f>
        <v>14444</v>
      </c>
      <c r="E569" s="139">
        <f>SUM(E570+E572)</f>
        <v>3423.7299999999996</v>
      </c>
      <c r="F569" s="163">
        <f t="shared" si="20"/>
        <v>11020.27</v>
      </c>
      <c r="G569" s="179">
        <f t="shared" si="19"/>
        <v>0.23703475491553583</v>
      </c>
    </row>
    <row r="570" spans="1:7" s="6" customFormat="1" x14ac:dyDescent="0.2">
      <c r="A570" s="33"/>
      <c r="B570" s="5">
        <v>500</v>
      </c>
      <c r="C570" s="49" t="s">
        <v>228</v>
      </c>
      <c r="D570" s="113">
        <f>SUM(D571)</f>
        <v>10779</v>
      </c>
      <c r="E570" s="149">
        <f>SUM(E571)</f>
        <v>2590.2399999999998</v>
      </c>
      <c r="F570" s="168">
        <f t="shared" si="20"/>
        <v>8188.76</v>
      </c>
      <c r="G570" s="165">
        <f t="shared" si="19"/>
        <v>0.24030429538918266</v>
      </c>
    </row>
    <row r="571" spans="1:7" s="6" customFormat="1" x14ac:dyDescent="0.2">
      <c r="A571" s="33"/>
      <c r="B571" s="5">
        <v>5002</v>
      </c>
      <c r="C571" s="49" t="s">
        <v>236</v>
      </c>
      <c r="D571" s="113">
        <v>10779</v>
      </c>
      <c r="E571" s="124">
        <v>2590.2399999999998</v>
      </c>
      <c r="F571" s="168">
        <f t="shared" si="20"/>
        <v>8188.76</v>
      </c>
      <c r="G571" s="165">
        <f t="shared" si="19"/>
        <v>0.24030429538918266</v>
      </c>
    </row>
    <row r="572" spans="1:7" s="6" customFormat="1" x14ac:dyDescent="0.2">
      <c r="A572" s="33"/>
      <c r="B572" s="5">
        <v>506</v>
      </c>
      <c r="C572" s="49" t="s">
        <v>229</v>
      </c>
      <c r="D572" s="113">
        <v>3665</v>
      </c>
      <c r="E572" s="124">
        <v>833.49</v>
      </c>
      <c r="F572" s="168">
        <f t="shared" si="20"/>
        <v>2831.51</v>
      </c>
      <c r="G572" s="165">
        <f t="shared" si="19"/>
        <v>0.22741882673942701</v>
      </c>
    </row>
    <row r="573" spans="1:7" s="6" customFormat="1" x14ac:dyDescent="0.2">
      <c r="A573" s="33"/>
      <c r="B573" s="7">
        <v>55</v>
      </c>
      <c r="C573" s="50" t="s">
        <v>24</v>
      </c>
      <c r="D573" s="114">
        <f>SUM(D574:D580)</f>
        <v>3633</v>
      </c>
      <c r="E573" s="139">
        <f>SUM(E574:E580)</f>
        <v>337.32</v>
      </c>
      <c r="F573" s="163">
        <f t="shared" si="20"/>
        <v>3295.68</v>
      </c>
      <c r="G573" s="179">
        <f t="shared" si="19"/>
        <v>9.2848885218827407E-2</v>
      </c>
    </row>
    <row r="574" spans="1:7" s="6" customFormat="1" x14ac:dyDescent="0.2">
      <c r="A574" s="33"/>
      <c r="B574" s="5">
        <v>5500</v>
      </c>
      <c r="C574" s="49" t="s">
        <v>25</v>
      </c>
      <c r="D574" s="113">
        <v>450</v>
      </c>
      <c r="E574" s="124">
        <v>6.68</v>
      </c>
      <c r="F574" s="168">
        <f t="shared" si="20"/>
        <v>443.32</v>
      </c>
      <c r="G574" s="165">
        <f t="shared" si="19"/>
        <v>1.4844444444444443E-2</v>
      </c>
    </row>
    <row r="575" spans="1:7" s="6" customFormat="1" x14ac:dyDescent="0.2">
      <c r="A575" s="33"/>
      <c r="B575" s="5">
        <v>5504</v>
      </c>
      <c r="C575" s="49" t="s">
        <v>27</v>
      </c>
      <c r="D575" s="113">
        <v>180</v>
      </c>
      <c r="E575" s="124">
        <v>44.28</v>
      </c>
      <c r="F575" s="168">
        <f t="shared" si="20"/>
        <v>135.72</v>
      </c>
      <c r="G575" s="165">
        <f t="shared" si="19"/>
        <v>0.246</v>
      </c>
    </row>
    <row r="576" spans="1:7" s="6" customFormat="1" x14ac:dyDescent="0.2">
      <c r="A576" s="33"/>
      <c r="B576" s="5">
        <v>5511</v>
      </c>
      <c r="C576" s="49" t="s">
        <v>230</v>
      </c>
      <c r="D576" s="113">
        <v>1373</v>
      </c>
      <c r="E576" s="124">
        <v>236.36</v>
      </c>
      <c r="F576" s="168">
        <f t="shared" si="20"/>
        <v>1136.6399999999999</v>
      </c>
      <c r="G576" s="165">
        <f t="shared" si="19"/>
        <v>0.17214857975236708</v>
      </c>
    </row>
    <row r="577" spans="1:7" s="6" customFormat="1" x14ac:dyDescent="0.2">
      <c r="A577" s="33"/>
      <c r="B577" s="5">
        <v>5514</v>
      </c>
      <c r="C577" s="49" t="s">
        <v>231</v>
      </c>
      <c r="D577" s="113">
        <v>150</v>
      </c>
      <c r="E577" s="124">
        <v>50</v>
      </c>
      <c r="F577" s="168">
        <f t="shared" si="20"/>
        <v>100</v>
      </c>
      <c r="G577" s="165">
        <f t="shared" si="19"/>
        <v>0.33333333333333331</v>
      </c>
    </row>
    <row r="578" spans="1:7" s="6" customFormat="1" x14ac:dyDescent="0.2">
      <c r="A578" s="33"/>
      <c r="B578" s="5">
        <v>5515</v>
      </c>
      <c r="C578" s="49" t="s">
        <v>29</v>
      </c>
      <c r="D578" s="113">
        <v>450</v>
      </c>
      <c r="E578" s="124">
        <v>0</v>
      </c>
      <c r="F578" s="168">
        <f t="shared" si="20"/>
        <v>450</v>
      </c>
      <c r="G578" s="165">
        <f t="shared" si="19"/>
        <v>0</v>
      </c>
    </row>
    <row r="579" spans="1:7" s="6" customFormat="1" x14ac:dyDescent="0.2">
      <c r="A579" s="33"/>
      <c r="B579" s="5">
        <v>5522</v>
      </c>
      <c r="C579" s="49" t="s">
        <v>95</v>
      </c>
      <c r="D579" s="113">
        <v>30</v>
      </c>
      <c r="E579" s="124">
        <v>0</v>
      </c>
      <c r="F579" s="168">
        <f t="shared" si="20"/>
        <v>30</v>
      </c>
      <c r="G579" s="165">
        <f t="shared" si="19"/>
        <v>0</v>
      </c>
    </row>
    <row r="580" spans="1:7" s="6" customFormat="1" x14ac:dyDescent="0.2">
      <c r="A580" s="33"/>
      <c r="B580" s="5">
        <v>5525</v>
      </c>
      <c r="C580" s="49" t="s">
        <v>46</v>
      </c>
      <c r="D580" s="113">
        <v>1000</v>
      </c>
      <c r="E580" s="124">
        <v>0</v>
      </c>
      <c r="F580" s="168">
        <f t="shared" si="20"/>
        <v>1000</v>
      </c>
      <c r="G580" s="165">
        <f t="shared" si="19"/>
        <v>0</v>
      </c>
    </row>
    <row r="581" spans="1:7" s="6" customFormat="1" x14ac:dyDescent="0.2">
      <c r="A581" s="33" t="s">
        <v>74</v>
      </c>
      <c r="B581" s="7" t="s">
        <v>483</v>
      </c>
      <c r="C581" s="72"/>
      <c r="D581" s="154">
        <f t="shared" ref="D581:E583" si="21">SUM(D582)</f>
        <v>0</v>
      </c>
      <c r="E581" s="126">
        <f t="shared" si="21"/>
        <v>300</v>
      </c>
      <c r="F581" s="163">
        <f t="shared" si="20"/>
        <v>-300</v>
      </c>
      <c r="G581" s="165"/>
    </row>
    <row r="582" spans="1:7" s="6" customFormat="1" x14ac:dyDescent="0.2">
      <c r="A582" s="33"/>
      <c r="B582" s="7">
        <v>55</v>
      </c>
      <c r="C582" s="50" t="s">
        <v>24</v>
      </c>
      <c r="D582" s="154">
        <f t="shared" si="21"/>
        <v>0</v>
      </c>
      <c r="E582" s="126">
        <f t="shared" si="21"/>
        <v>300</v>
      </c>
      <c r="F582" s="163">
        <f t="shared" si="20"/>
        <v>-300</v>
      </c>
      <c r="G582" s="165"/>
    </row>
    <row r="583" spans="1:7" s="6" customFormat="1" x14ac:dyDescent="0.2">
      <c r="A583" s="33"/>
      <c r="B583" s="5">
        <v>5525</v>
      </c>
      <c r="C583" s="49" t="s">
        <v>46</v>
      </c>
      <c r="D583" s="153">
        <f t="shared" si="21"/>
        <v>0</v>
      </c>
      <c r="E583" s="124">
        <f t="shared" si="21"/>
        <v>300</v>
      </c>
      <c r="F583" s="168">
        <f t="shared" si="20"/>
        <v>-300</v>
      </c>
      <c r="G583" s="165"/>
    </row>
    <row r="584" spans="1:7" s="6" customFormat="1" ht="38.25" x14ac:dyDescent="0.2">
      <c r="A584" s="33"/>
      <c r="B584" s="157" t="s">
        <v>484</v>
      </c>
      <c r="C584" s="56" t="s">
        <v>413</v>
      </c>
      <c r="D584" s="113">
        <v>0</v>
      </c>
      <c r="E584" s="124">
        <v>300</v>
      </c>
      <c r="F584" s="168">
        <f t="shared" si="20"/>
        <v>-300</v>
      </c>
      <c r="G584" s="165"/>
    </row>
    <row r="585" spans="1:7" x14ac:dyDescent="0.2">
      <c r="A585" s="33" t="s">
        <v>74</v>
      </c>
      <c r="B585" s="7" t="s">
        <v>6</v>
      </c>
      <c r="C585" s="72"/>
      <c r="D585" s="114">
        <f>SUM(D586+D590)</f>
        <v>32045</v>
      </c>
      <c r="E585" s="139">
        <f>SUM(E586+E590)</f>
        <v>7675.09</v>
      </c>
      <c r="F585" s="163">
        <f t="shared" si="20"/>
        <v>24369.91</v>
      </c>
      <c r="G585" s="179">
        <f t="shared" si="19"/>
        <v>0.23950975191137464</v>
      </c>
    </row>
    <row r="586" spans="1:7" s="6" customFormat="1" x14ac:dyDescent="0.2">
      <c r="A586" s="33"/>
      <c r="B586" s="7">
        <v>50</v>
      </c>
      <c r="C586" s="50" t="s">
        <v>23</v>
      </c>
      <c r="D586" s="114">
        <f>SUM(D587+D589)</f>
        <v>22316</v>
      </c>
      <c r="E586" s="139">
        <f>SUM(E587+E589)</f>
        <v>5631.29</v>
      </c>
      <c r="F586" s="163">
        <f t="shared" si="20"/>
        <v>16684.71</v>
      </c>
      <c r="G586" s="179">
        <f t="shared" si="19"/>
        <v>0.25234316185696359</v>
      </c>
    </row>
    <row r="587" spans="1:7" s="6" customFormat="1" x14ac:dyDescent="0.2">
      <c r="A587" s="33"/>
      <c r="B587" s="5">
        <v>500</v>
      </c>
      <c r="C587" s="49" t="s">
        <v>228</v>
      </c>
      <c r="D587" s="113">
        <f>SUM(D588)</f>
        <v>16654</v>
      </c>
      <c r="E587" s="149">
        <f>SUM(E588)</f>
        <v>4212.62</v>
      </c>
      <c r="F587" s="168">
        <f t="shared" si="20"/>
        <v>12441.380000000001</v>
      </c>
      <c r="G587" s="165">
        <f t="shared" si="19"/>
        <v>0.25294944157559746</v>
      </c>
    </row>
    <row r="588" spans="1:7" s="6" customFormat="1" x14ac:dyDescent="0.2">
      <c r="A588" s="33"/>
      <c r="B588" s="5">
        <v>5002</v>
      </c>
      <c r="C588" s="49" t="s">
        <v>236</v>
      </c>
      <c r="D588" s="113">
        <v>16654</v>
      </c>
      <c r="E588" s="124">
        <v>4212.62</v>
      </c>
      <c r="F588" s="168">
        <f t="shared" si="20"/>
        <v>12441.380000000001</v>
      </c>
      <c r="G588" s="165">
        <f t="shared" si="19"/>
        <v>0.25294944157559746</v>
      </c>
    </row>
    <row r="589" spans="1:7" s="6" customFormat="1" x14ac:dyDescent="0.2">
      <c r="A589" s="33"/>
      <c r="B589" s="5">
        <v>506</v>
      </c>
      <c r="C589" s="49" t="s">
        <v>229</v>
      </c>
      <c r="D589" s="113">
        <v>5662</v>
      </c>
      <c r="E589" s="124">
        <v>1418.67</v>
      </c>
      <c r="F589" s="168">
        <f t="shared" si="20"/>
        <v>4243.33</v>
      </c>
      <c r="G589" s="165">
        <f t="shared" si="19"/>
        <v>0.25055987283645359</v>
      </c>
    </row>
    <row r="590" spans="1:7" s="6" customFormat="1" x14ac:dyDescent="0.2">
      <c r="A590" s="33"/>
      <c r="B590" s="7">
        <v>55</v>
      </c>
      <c r="C590" s="50" t="s">
        <v>24</v>
      </c>
      <c r="D590" s="114">
        <f>SUM(D591:D598)</f>
        <v>9729</v>
      </c>
      <c r="E590" s="139">
        <f>SUM(E591:E598)</f>
        <v>2043.8000000000002</v>
      </c>
      <c r="F590" s="163">
        <f t="shared" si="20"/>
        <v>7685.2</v>
      </c>
      <c r="G590" s="179">
        <f t="shared" si="19"/>
        <v>0.21007297769554942</v>
      </c>
    </row>
    <row r="591" spans="1:7" s="6" customFormat="1" x14ac:dyDescent="0.2">
      <c r="A591" s="33"/>
      <c r="B591" s="5">
        <v>5500</v>
      </c>
      <c r="C591" s="49" t="s">
        <v>25</v>
      </c>
      <c r="D591" s="113">
        <v>110</v>
      </c>
      <c r="E591" s="124">
        <v>223.68</v>
      </c>
      <c r="F591" s="168">
        <f t="shared" si="20"/>
        <v>-113.68</v>
      </c>
      <c r="G591" s="165">
        <f t="shared" si="19"/>
        <v>2.0334545454545454</v>
      </c>
    </row>
    <row r="592" spans="1:7" s="6" customFormat="1" x14ac:dyDescent="0.2">
      <c r="A592" s="33"/>
      <c r="B592" s="5">
        <v>5503</v>
      </c>
      <c r="C592" s="49" t="s">
        <v>26</v>
      </c>
      <c r="D592" s="113">
        <v>100</v>
      </c>
      <c r="E592" s="124">
        <v>0</v>
      </c>
      <c r="F592" s="168">
        <f t="shared" si="20"/>
        <v>100</v>
      </c>
      <c r="G592" s="165">
        <f t="shared" si="19"/>
        <v>0</v>
      </c>
    </row>
    <row r="593" spans="1:7" s="6" customFormat="1" x14ac:dyDescent="0.2">
      <c r="A593" s="33"/>
      <c r="B593" s="5">
        <v>5504</v>
      </c>
      <c r="C593" s="49" t="s">
        <v>27</v>
      </c>
      <c r="D593" s="113">
        <v>300</v>
      </c>
      <c r="E593" s="124">
        <v>182.28</v>
      </c>
      <c r="F593" s="168">
        <f t="shared" si="20"/>
        <v>117.72</v>
      </c>
      <c r="G593" s="165">
        <f t="shared" si="19"/>
        <v>0.60760000000000003</v>
      </c>
    </row>
    <row r="594" spans="1:7" s="6" customFormat="1" x14ac:dyDescent="0.2">
      <c r="A594" s="33"/>
      <c r="B594" s="5">
        <v>5511</v>
      </c>
      <c r="C594" s="49" t="s">
        <v>230</v>
      </c>
      <c r="D594" s="113">
        <v>7641</v>
      </c>
      <c r="E594" s="124">
        <v>1007.32</v>
      </c>
      <c r="F594" s="168">
        <f t="shared" si="20"/>
        <v>6633.68</v>
      </c>
      <c r="G594" s="165">
        <f t="shared" si="19"/>
        <v>0.13183091218426909</v>
      </c>
    </row>
    <row r="595" spans="1:7" s="6" customFormat="1" x14ac:dyDescent="0.2">
      <c r="A595" s="33"/>
      <c r="B595" s="5">
        <v>5513</v>
      </c>
      <c r="C595" s="49" t="s">
        <v>28</v>
      </c>
      <c r="D595" s="113">
        <v>450</v>
      </c>
      <c r="E595" s="124">
        <v>140.03</v>
      </c>
      <c r="F595" s="168">
        <f t="shared" si="20"/>
        <v>309.97000000000003</v>
      </c>
      <c r="G595" s="165">
        <f t="shared" si="19"/>
        <v>0.31117777777777778</v>
      </c>
    </row>
    <row r="596" spans="1:7" s="6" customFormat="1" x14ac:dyDescent="0.2">
      <c r="A596" s="33"/>
      <c r="B596" s="5">
        <v>5514</v>
      </c>
      <c r="C596" s="49" t="s">
        <v>231</v>
      </c>
      <c r="D596" s="113">
        <v>462</v>
      </c>
      <c r="E596" s="124">
        <v>50</v>
      </c>
      <c r="F596" s="168">
        <f t="shared" si="20"/>
        <v>412</v>
      </c>
      <c r="G596" s="165">
        <f t="shared" si="19"/>
        <v>0.10822510822510822</v>
      </c>
    </row>
    <row r="597" spans="1:7" s="6" customFormat="1" x14ac:dyDescent="0.2">
      <c r="A597" s="33"/>
      <c r="B597" s="5">
        <v>5515</v>
      </c>
      <c r="C597" s="49" t="s">
        <v>29</v>
      </c>
      <c r="D597" s="113">
        <v>0</v>
      </c>
      <c r="E597" s="124">
        <v>94.75</v>
      </c>
      <c r="F597" s="168">
        <f t="shared" si="20"/>
        <v>-94.75</v>
      </c>
      <c r="G597" s="165"/>
    </row>
    <row r="598" spans="1:7" s="6" customFormat="1" x14ac:dyDescent="0.2">
      <c r="A598" s="33"/>
      <c r="B598" s="5">
        <v>5525</v>
      </c>
      <c r="C598" s="49" t="s">
        <v>46</v>
      </c>
      <c r="D598" s="113">
        <v>666</v>
      </c>
      <c r="E598" s="124">
        <v>345.74</v>
      </c>
      <c r="F598" s="168">
        <f t="shared" si="20"/>
        <v>320.26</v>
      </c>
      <c r="G598" s="165">
        <f t="shared" si="19"/>
        <v>0.51912912912912912</v>
      </c>
    </row>
    <row r="599" spans="1:7" s="6" customFormat="1" x14ac:dyDescent="0.2">
      <c r="A599" s="33" t="s">
        <v>74</v>
      </c>
      <c r="B599" s="7" t="s">
        <v>412</v>
      </c>
      <c r="C599" s="72"/>
      <c r="D599" s="114">
        <f t="shared" ref="D599:E601" si="22">SUM(D600)</f>
        <v>0</v>
      </c>
      <c r="E599" s="139">
        <f t="shared" si="22"/>
        <v>114.99</v>
      </c>
      <c r="F599" s="163">
        <f t="shared" si="20"/>
        <v>-114.99</v>
      </c>
      <c r="G599" s="165"/>
    </row>
    <row r="600" spans="1:7" s="6" customFormat="1" x14ac:dyDescent="0.2">
      <c r="A600" s="33"/>
      <c r="B600" s="7">
        <v>55</v>
      </c>
      <c r="C600" s="50" t="s">
        <v>24</v>
      </c>
      <c r="D600" s="114">
        <f t="shared" si="22"/>
        <v>0</v>
      </c>
      <c r="E600" s="139">
        <f t="shared" si="22"/>
        <v>114.99</v>
      </c>
      <c r="F600" s="163">
        <f t="shared" si="20"/>
        <v>-114.99</v>
      </c>
      <c r="G600" s="165"/>
    </row>
    <row r="601" spans="1:7" s="6" customFormat="1" x14ac:dyDescent="0.2">
      <c r="A601" s="33"/>
      <c r="B601" s="5">
        <v>5525</v>
      </c>
      <c r="C601" s="49" t="s">
        <v>46</v>
      </c>
      <c r="D601" s="113">
        <f t="shared" si="22"/>
        <v>0</v>
      </c>
      <c r="E601" s="149">
        <f t="shared" si="22"/>
        <v>114.99</v>
      </c>
      <c r="F601" s="168">
        <f t="shared" si="20"/>
        <v>-114.99</v>
      </c>
      <c r="G601" s="165"/>
    </row>
    <row r="602" spans="1:7" s="6" customFormat="1" ht="38.25" x14ac:dyDescent="0.2">
      <c r="A602" s="33"/>
      <c r="B602" s="157" t="s">
        <v>414</v>
      </c>
      <c r="C602" s="56" t="s">
        <v>413</v>
      </c>
      <c r="D602" s="113">
        <v>0</v>
      </c>
      <c r="E602" s="124">
        <v>114.99</v>
      </c>
      <c r="F602" s="168">
        <f t="shared" si="20"/>
        <v>-114.99</v>
      </c>
      <c r="G602" s="165"/>
    </row>
    <row r="603" spans="1:7" s="6" customFormat="1" x14ac:dyDescent="0.2">
      <c r="A603" s="33" t="s">
        <v>75</v>
      </c>
      <c r="B603" s="7" t="s">
        <v>33</v>
      </c>
      <c r="C603" s="72"/>
      <c r="D603" s="114">
        <f>SUM(D604+D608)</f>
        <v>31945</v>
      </c>
      <c r="E603" s="139">
        <f>SUM(E604+E608)</f>
        <v>7954.93</v>
      </c>
      <c r="F603" s="163">
        <f t="shared" si="20"/>
        <v>23990.07</v>
      </c>
      <c r="G603" s="179">
        <f t="shared" si="19"/>
        <v>0.24901956487713259</v>
      </c>
    </row>
    <row r="604" spans="1:7" s="6" customFormat="1" x14ac:dyDescent="0.2">
      <c r="A604" s="33"/>
      <c r="B604" s="7">
        <v>50</v>
      </c>
      <c r="C604" s="50" t="s">
        <v>23</v>
      </c>
      <c r="D604" s="114">
        <f>SUM(D605+D607)</f>
        <v>26387</v>
      </c>
      <c r="E604" s="139">
        <f>SUM(E605+E607)</f>
        <v>6596.82</v>
      </c>
      <c r="F604" s="163">
        <f t="shared" si="20"/>
        <v>19790.18</v>
      </c>
      <c r="G604" s="179">
        <f t="shared" si="19"/>
        <v>0.25000265282146511</v>
      </c>
    </row>
    <row r="605" spans="1:7" s="6" customFormat="1" x14ac:dyDescent="0.2">
      <c r="A605" s="33"/>
      <c r="B605" s="5">
        <v>500</v>
      </c>
      <c r="C605" s="49" t="s">
        <v>228</v>
      </c>
      <c r="D605" s="113">
        <f>SUM(D606)</f>
        <v>19692</v>
      </c>
      <c r="E605" s="149">
        <f>SUM(E606)</f>
        <v>4923</v>
      </c>
      <c r="F605" s="168">
        <f t="shared" si="20"/>
        <v>14769</v>
      </c>
      <c r="G605" s="165">
        <f t="shared" si="19"/>
        <v>0.25</v>
      </c>
    </row>
    <row r="606" spans="1:7" s="6" customFormat="1" x14ac:dyDescent="0.2">
      <c r="A606" s="33"/>
      <c r="B606" s="5">
        <v>5002</v>
      </c>
      <c r="C606" s="49" t="s">
        <v>236</v>
      </c>
      <c r="D606" s="113">
        <v>19692</v>
      </c>
      <c r="E606" s="124">
        <v>4923</v>
      </c>
      <c r="F606" s="168">
        <f t="shared" si="20"/>
        <v>14769</v>
      </c>
      <c r="G606" s="165">
        <f t="shared" si="19"/>
        <v>0.25</v>
      </c>
    </row>
    <row r="607" spans="1:7" s="6" customFormat="1" x14ac:dyDescent="0.2">
      <c r="A607" s="33"/>
      <c r="B607" s="5">
        <v>506</v>
      </c>
      <c r="C607" s="49" t="s">
        <v>229</v>
      </c>
      <c r="D607" s="113">
        <v>6695</v>
      </c>
      <c r="E607" s="124">
        <v>1673.82</v>
      </c>
      <c r="F607" s="168">
        <f t="shared" si="20"/>
        <v>5021.18</v>
      </c>
      <c r="G607" s="165">
        <f t="shared" si="19"/>
        <v>0.2500104555638536</v>
      </c>
    </row>
    <row r="608" spans="1:7" s="6" customFormat="1" x14ac:dyDescent="0.2">
      <c r="A608" s="33"/>
      <c r="B608" s="7">
        <v>55</v>
      </c>
      <c r="C608" s="50" t="s">
        <v>24</v>
      </c>
      <c r="D608" s="114">
        <f>SUM(D609:D615)</f>
        <v>5558</v>
      </c>
      <c r="E608" s="139">
        <f>SUM(E609:E615)</f>
        <v>1358.1100000000001</v>
      </c>
      <c r="F608" s="163">
        <f t="shared" si="20"/>
        <v>4199.8899999999994</v>
      </c>
      <c r="G608" s="179">
        <f t="shared" si="19"/>
        <v>0.2443522849946024</v>
      </c>
    </row>
    <row r="609" spans="1:7" s="6" customFormat="1" x14ac:dyDescent="0.2">
      <c r="A609" s="33"/>
      <c r="B609" s="5">
        <v>5500</v>
      </c>
      <c r="C609" s="49" t="s">
        <v>25</v>
      </c>
      <c r="D609" s="113">
        <v>672</v>
      </c>
      <c r="E609" s="124">
        <v>314.79000000000002</v>
      </c>
      <c r="F609" s="168">
        <f t="shared" si="20"/>
        <v>357.21</v>
      </c>
      <c r="G609" s="165">
        <f t="shared" si="19"/>
        <v>0.46843750000000001</v>
      </c>
    </row>
    <row r="610" spans="1:7" s="6" customFormat="1" x14ac:dyDescent="0.2">
      <c r="A610" s="33"/>
      <c r="B610" s="5">
        <v>5504</v>
      </c>
      <c r="C610" s="49" t="s">
        <v>27</v>
      </c>
      <c r="D610" s="113">
        <v>229</v>
      </c>
      <c r="E610" s="124">
        <v>14.28</v>
      </c>
      <c r="F610" s="168">
        <f t="shared" si="20"/>
        <v>214.72</v>
      </c>
      <c r="G610" s="165">
        <f t="shared" si="19"/>
        <v>6.2358078602620083E-2</v>
      </c>
    </row>
    <row r="611" spans="1:7" s="6" customFormat="1" x14ac:dyDescent="0.2">
      <c r="A611" s="33"/>
      <c r="B611" s="5">
        <v>5511</v>
      </c>
      <c r="C611" s="49" t="s">
        <v>230</v>
      </c>
      <c r="D611" s="113">
        <v>1938</v>
      </c>
      <c r="E611" s="124">
        <v>506.67</v>
      </c>
      <c r="F611" s="168">
        <f t="shared" si="20"/>
        <v>1431.33</v>
      </c>
      <c r="G611" s="165">
        <f t="shared" si="19"/>
        <v>0.26143962848297214</v>
      </c>
    </row>
    <row r="612" spans="1:7" s="6" customFormat="1" x14ac:dyDescent="0.2">
      <c r="A612" s="33"/>
      <c r="B612" s="5">
        <v>5513</v>
      </c>
      <c r="C612" s="49" t="s">
        <v>28</v>
      </c>
      <c r="D612" s="113">
        <v>607</v>
      </c>
      <c r="E612" s="124">
        <v>134</v>
      </c>
      <c r="F612" s="168">
        <f t="shared" si="20"/>
        <v>473</v>
      </c>
      <c r="G612" s="165">
        <f t="shared" si="19"/>
        <v>0.22075782537067545</v>
      </c>
    </row>
    <row r="613" spans="1:7" s="6" customFormat="1" x14ac:dyDescent="0.2">
      <c r="A613" s="33"/>
      <c r="B613" s="5">
        <v>5514</v>
      </c>
      <c r="C613" s="49" t="s">
        <v>231</v>
      </c>
      <c r="D613" s="113">
        <v>1112</v>
      </c>
      <c r="E613" s="124">
        <v>179.37</v>
      </c>
      <c r="F613" s="168">
        <f t="shared" si="20"/>
        <v>932.63</v>
      </c>
      <c r="G613" s="165">
        <f t="shared" si="19"/>
        <v>0.16130395683453239</v>
      </c>
    </row>
    <row r="614" spans="1:7" s="6" customFormat="1" x14ac:dyDescent="0.2">
      <c r="A614" s="33"/>
      <c r="B614" s="5">
        <v>5515</v>
      </c>
      <c r="C614" s="49" t="s">
        <v>29</v>
      </c>
      <c r="D614" s="113">
        <v>0</v>
      </c>
      <c r="E614" s="124">
        <v>99</v>
      </c>
      <c r="F614" s="168">
        <f t="shared" si="20"/>
        <v>-99</v>
      </c>
      <c r="G614" s="165"/>
    </row>
    <row r="615" spans="1:7" s="6" customFormat="1" x14ac:dyDescent="0.2">
      <c r="A615" s="33"/>
      <c r="B615" s="5">
        <v>5525</v>
      </c>
      <c r="C615" s="49" t="s">
        <v>46</v>
      </c>
      <c r="D615" s="113">
        <v>1000</v>
      </c>
      <c r="E615" s="124">
        <v>110</v>
      </c>
      <c r="F615" s="168">
        <f t="shared" si="20"/>
        <v>890</v>
      </c>
      <c r="G615" s="165">
        <f t="shared" si="19"/>
        <v>0.11</v>
      </c>
    </row>
    <row r="616" spans="1:7" s="6" customFormat="1" x14ac:dyDescent="0.2">
      <c r="A616" s="33" t="s">
        <v>76</v>
      </c>
      <c r="B616" s="7" t="s">
        <v>180</v>
      </c>
      <c r="C616" s="72"/>
      <c r="D616" s="114">
        <f>SUM(D617)</f>
        <v>17550</v>
      </c>
      <c r="E616" s="139">
        <f>SUM(E617)</f>
        <v>4165.42</v>
      </c>
      <c r="F616" s="163">
        <f t="shared" si="20"/>
        <v>13384.58</v>
      </c>
      <c r="G616" s="179">
        <f t="shared" si="19"/>
        <v>0.23734586894586895</v>
      </c>
    </row>
    <row r="617" spans="1:7" s="6" customFormat="1" x14ac:dyDescent="0.2">
      <c r="A617" s="33"/>
      <c r="B617" s="7">
        <v>55</v>
      </c>
      <c r="C617" s="50" t="s">
        <v>24</v>
      </c>
      <c r="D617" s="114">
        <f>SUM(D618)</f>
        <v>17550</v>
      </c>
      <c r="E617" s="139">
        <f>SUM(E618)</f>
        <v>4165.42</v>
      </c>
      <c r="F617" s="163">
        <f t="shared" si="20"/>
        <v>13384.58</v>
      </c>
      <c r="G617" s="179">
        <f t="shared" si="19"/>
        <v>0.23734586894586895</v>
      </c>
    </row>
    <row r="618" spans="1:7" s="6" customFormat="1" x14ac:dyDescent="0.2">
      <c r="A618" s="33"/>
      <c r="B618" s="5">
        <v>5525</v>
      </c>
      <c r="C618" s="49" t="s">
        <v>46</v>
      </c>
      <c r="D618" s="114">
        <f>SUM(D619:D626)</f>
        <v>17550</v>
      </c>
      <c r="E618" s="139">
        <f>SUM(E619:E626)</f>
        <v>4165.42</v>
      </c>
      <c r="F618" s="163">
        <f t="shared" si="20"/>
        <v>13384.58</v>
      </c>
      <c r="G618" s="179">
        <f t="shared" si="19"/>
        <v>0.23734586894586895</v>
      </c>
    </row>
    <row r="619" spans="1:7" s="6" customFormat="1" x14ac:dyDescent="0.2">
      <c r="A619" s="33"/>
      <c r="B619" s="7"/>
      <c r="C619" s="67" t="s">
        <v>287</v>
      </c>
      <c r="D619" s="113">
        <v>3000</v>
      </c>
      <c r="E619" s="124">
        <v>3021.61</v>
      </c>
      <c r="F619" s="168">
        <f t="shared" si="20"/>
        <v>-21.610000000000127</v>
      </c>
      <c r="G619" s="165">
        <f t="shared" si="19"/>
        <v>1.0072033333333335</v>
      </c>
    </row>
    <row r="620" spans="1:7" s="6" customFormat="1" x14ac:dyDescent="0.2">
      <c r="A620" s="33"/>
      <c r="B620" s="7"/>
      <c r="C620" s="67" t="s">
        <v>111</v>
      </c>
      <c r="D620" s="113">
        <v>7500</v>
      </c>
      <c r="E620" s="124">
        <v>493.81</v>
      </c>
      <c r="F620" s="168">
        <f t="shared" si="20"/>
        <v>7006.19</v>
      </c>
      <c r="G620" s="165">
        <f t="shared" si="19"/>
        <v>6.5841333333333335E-2</v>
      </c>
    </row>
    <row r="621" spans="1:7" s="6" customFormat="1" x14ac:dyDescent="0.2">
      <c r="A621" s="33"/>
      <c r="B621" s="7"/>
      <c r="C621" s="67" t="s">
        <v>1</v>
      </c>
      <c r="D621" s="113">
        <v>200</v>
      </c>
      <c r="E621" s="124">
        <v>0</v>
      </c>
      <c r="F621" s="168">
        <f t="shared" si="20"/>
        <v>200</v>
      </c>
      <c r="G621" s="165">
        <f t="shared" ref="G621:G686" si="23">SUM(E621/D621)</f>
        <v>0</v>
      </c>
    </row>
    <row r="622" spans="1:7" s="6" customFormat="1" x14ac:dyDescent="0.2">
      <c r="A622" s="33"/>
      <c r="B622" s="7"/>
      <c r="C622" s="67" t="s">
        <v>288</v>
      </c>
      <c r="D622" s="113">
        <v>2000</v>
      </c>
      <c r="E622" s="124">
        <v>0</v>
      </c>
      <c r="F622" s="168">
        <f t="shared" si="20"/>
        <v>2000</v>
      </c>
      <c r="G622" s="165">
        <f t="shared" si="23"/>
        <v>0</v>
      </c>
    </row>
    <row r="623" spans="1:7" x14ac:dyDescent="0.2">
      <c r="A623" s="35"/>
      <c r="B623" s="5"/>
      <c r="C623" s="67" t="s">
        <v>118</v>
      </c>
      <c r="D623" s="113">
        <v>150</v>
      </c>
      <c r="E623" s="124">
        <v>150</v>
      </c>
      <c r="F623" s="168">
        <f t="shared" si="20"/>
        <v>0</v>
      </c>
      <c r="G623" s="165">
        <f t="shared" si="23"/>
        <v>1</v>
      </c>
    </row>
    <row r="624" spans="1:7" x14ac:dyDescent="0.2">
      <c r="A624" s="35"/>
      <c r="B624" s="5"/>
      <c r="C624" s="67" t="s">
        <v>207</v>
      </c>
      <c r="D624" s="113">
        <v>500</v>
      </c>
      <c r="E624" s="124">
        <v>500</v>
      </c>
      <c r="F624" s="168">
        <f t="shared" ref="F624:F689" si="24">SUM(D624-E624)</f>
        <v>0</v>
      </c>
      <c r="G624" s="165">
        <f t="shared" si="23"/>
        <v>1</v>
      </c>
    </row>
    <row r="625" spans="1:7" x14ac:dyDescent="0.2">
      <c r="A625" s="35"/>
      <c r="B625" s="5"/>
      <c r="C625" s="67" t="s">
        <v>289</v>
      </c>
      <c r="D625" s="113">
        <v>200</v>
      </c>
      <c r="E625" s="124">
        <v>0</v>
      </c>
      <c r="F625" s="168">
        <f t="shared" si="24"/>
        <v>200</v>
      </c>
      <c r="G625" s="165">
        <f t="shared" si="23"/>
        <v>0</v>
      </c>
    </row>
    <row r="626" spans="1:7" x14ac:dyDescent="0.2">
      <c r="A626" s="35"/>
      <c r="B626" s="5"/>
      <c r="C626" s="67" t="s">
        <v>334</v>
      </c>
      <c r="D626" s="113">
        <v>4000</v>
      </c>
      <c r="E626" s="124">
        <v>0</v>
      </c>
      <c r="F626" s="168">
        <f t="shared" si="24"/>
        <v>4000</v>
      </c>
      <c r="G626" s="165">
        <f t="shared" si="23"/>
        <v>0</v>
      </c>
    </row>
    <row r="627" spans="1:7" x14ac:dyDescent="0.2">
      <c r="A627" s="33" t="s">
        <v>343</v>
      </c>
      <c r="B627" s="7" t="s">
        <v>203</v>
      </c>
      <c r="C627" s="72"/>
      <c r="D627" s="115">
        <f>SUM(D628+D632)</f>
        <v>15147</v>
      </c>
      <c r="E627" s="159">
        <f>SUM(E628+E632)</f>
        <v>3837.74</v>
      </c>
      <c r="F627" s="163">
        <f t="shared" si="24"/>
        <v>11309.26</v>
      </c>
      <c r="G627" s="179">
        <f t="shared" si="23"/>
        <v>0.25336634317026474</v>
      </c>
    </row>
    <row r="628" spans="1:7" x14ac:dyDescent="0.2">
      <c r="A628" s="33"/>
      <c r="B628" s="7">
        <v>50</v>
      </c>
      <c r="C628" s="50" t="s">
        <v>23</v>
      </c>
      <c r="D628" s="114">
        <f>SUM(D629+D631)</f>
        <v>7558</v>
      </c>
      <c r="E628" s="139">
        <f>SUM(E629+E631)</f>
        <v>1889.3899999999999</v>
      </c>
      <c r="F628" s="163">
        <f t="shared" si="24"/>
        <v>5668.6100000000006</v>
      </c>
      <c r="G628" s="179">
        <f t="shared" si="23"/>
        <v>0.24998544588515478</v>
      </c>
    </row>
    <row r="629" spans="1:7" x14ac:dyDescent="0.2">
      <c r="A629" s="33"/>
      <c r="B629" s="5">
        <v>500</v>
      </c>
      <c r="C629" s="49" t="s">
        <v>228</v>
      </c>
      <c r="D629" s="113">
        <f>SUM(D630)</f>
        <v>5640</v>
      </c>
      <c r="E629" s="149">
        <f>SUM(E630)</f>
        <v>1409.99</v>
      </c>
      <c r="F629" s="168">
        <f t="shared" si="24"/>
        <v>4230.01</v>
      </c>
      <c r="G629" s="165">
        <f t="shared" si="23"/>
        <v>0.24999822695035462</v>
      </c>
    </row>
    <row r="630" spans="1:7" x14ac:dyDescent="0.2">
      <c r="A630" s="33"/>
      <c r="B630" s="5">
        <v>5002</v>
      </c>
      <c r="C630" s="49" t="s">
        <v>236</v>
      </c>
      <c r="D630" s="113">
        <v>5640</v>
      </c>
      <c r="E630" s="124">
        <v>1409.99</v>
      </c>
      <c r="F630" s="168">
        <f t="shared" si="24"/>
        <v>4230.01</v>
      </c>
      <c r="G630" s="165">
        <f t="shared" si="23"/>
        <v>0.24999822695035462</v>
      </c>
    </row>
    <row r="631" spans="1:7" x14ac:dyDescent="0.2">
      <c r="A631" s="33"/>
      <c r="B631" s="5">
        <v>506</v>
      </c>
      <c r="C631" s="49" t="s">
        <v>229</v>
      </c>
      <c r="D631" s="113">
        <v>1918</v>
      </c>
      <c r="E631" s="124">
        <v>479.4</v>
      </c>
      <c r="F631" s="168">
        <f t="shared" si="24"/>
        <v>1438.6</v>
      </c>
      <c r="G631" s="165">
        <f t="shared" si="23"/>
        <v>0.24994786235662148</v>
      </c>
    </row>
    <row r="632" spans="1:7" x14ac:dyDescent="0.2">
      <c r="A632" s="33"/>
      <c r="B632" s="7">
        <v>55</v>
      </c>
      <c r="C632" s="50" t="s">
        <v>24</v>
      </c>
      <c r="D632" s="114">
        <f>SUM(D633:D639)</f>
        <v>7589</v>
      </c>
      <c r="E632" s="139">
        <f>SUM(E633:E639)</f>
        <v>1948.3500000000001</v>
      </c>
      <c r="F632" s="163">
        <f t="shared" si="24"/>
        <v>5640.65</v>
      </c>
      <c r="G632" s="179">
        <f t="shared" si="23"/>
        <v>0.25673342996442222</v>
      </c>
    </row>
    <row r="633" spans="1:7" x14ac:dyDescent="0.2">
      <c r="A633" s="33"/>
      <c r="B633" s="5">
        <v>5500</v>
      </c>
      <c r="C633" s="49" t="s">
        <v>25</v>
      </c>
      <c r="D633" s="113">
        <v>1229</v>
      </c>
      <c r="E633" s="124">
        <v>65.900000000000006</v>
      </c>
      <c r="F633" s="168">
        <f t="shared" si="24"/>
        <v>1163.0999999999999</v>
      </c>
      <c r="G633" s="165">
        <f t="shared" si="23"/>
        <v>5.3620829943043131E-2</v>
      </c>
    </row>
    <row r="634" spans="1:7" x14ac:dyDescent="0.2">
      <c r="A634" s="33"/>
      <c r="B634" s="5">
        <v>5504</v>
      </c>
      <c r="C634" s="49" t="s">
        <v>27</v>
      </c>
      <c r="D634" s="113">
        <v>140</v>
      </c>
      <c r="E634" s="124">
        <v>0</v>
      </c>
      <c r="F634" s="168">
        <f t="shared" si="24"/>
        <v>140</v>
      </c>
      <c r="G634" s="165">
        <f t="shared" si="23"/>
        <v>0</v>
      </c>
    </row>
    <row r="635" spans="1:7" x14ac:dyDescent="0.2">
      <c r="A635" s="33"/>
      <c r="B635" s="5">
        <v>5511</v>
      </c>
      <c r="C635" s="49" t="s">
        <v>230</v>
      </c>
      <c r="D635" s="113">
        <v>80</v>
      </c>
      <c r="E635" s="124">
        <v>5.49</v>
      </c>
      <c r="F635" s="168">
        <f t="shared" si="24"/>
        <v>74.510000000000005</v>
      </c>
      <c r="G635" s="165">
        <f t="shared" si="23"/>
        <v>6.8625000000000005E-2</v>
      </c>
    </row>
    <row r="636" spans="1:7" x14ac:dyDescent="0.2">
      <c r="A636" s="33"/>
      <c r="B636" s="5">
        <v>5515</v>
      </c>
      <c r="C636" s="49" t="s">
        <v>29</v>
      </c>
      <c r="D636" s="113">
        <v>6000</v>
      </c>
      <c r="E636" s="124">
        <v>1870.3</v>
      </c>
      <c r="F636" s="168">
        <f t="shared" si="24"/>
        <v>4129.7</v>
      </c>
      <c r="G636" s="165">
        <f t="shared" si="23"/>
        <v>0.31171666666666664</v>
      </c>
    </row>
    <row r="637" spans="1:7" x14ac:dyDescent="0.2">
      <c r="A637" s="33"/>
      <c r="B637" s="5">
        <v>5522</v>
      </c>
      <c r="C637" s="49" t="s">
        <v>95</v>
      </c>
      <c r="D637" s="113">
        <v>40</v>
      </c>
      <c r="E637" s="124">
        <v>0</v>
      </c>
      <c r="F637" s="168">
        <f t="shared" si="24"/>
        <v>40</v>
      </c>
      <c r="G637" s="165">
        <f t="shared" si="23"/>
        <v>0</v>
      </c>
    </row>
    <row r="638" spans="1:7" x14ac:dyDescent="0.2">
      <c r="A638" s="33"/>
      <c r="B638" s="5">
        <v>5524</v>
      </c>
      <c r="C638" s="49" t="s">
        <v>31</v>
      </c>
      <c r="D638" s="113">
        <v>100</v>
      </c>
      <c r="E638" s="124">
        <v>0</v>
      </c>
      <c r="F638" s="168">
        <f t="shared" si="24"/>
        <v>100</v>
      </c>
      <c r="G638" s="165">
        <f t="shared" si="23"/>
        <v>0</v>
      </c>
    </row>
    <row r="639" spans="1:7" x14ac:dyDescent="0.2">
      <c r="A639" s="33"/>
      <c r="B639" s="5">
        <v>5525</v>
      </c>
      <c r="C639" s="49" t="s">
        <v>46</v>
      </c>
      <c r="D639" s="113">
        <v>0</v>
      </c>
      <c r="E639" s="124">
        <v>6.66</v>
      </c>
      <c r="F639" s="168">
        <f t="shared" si="24"/>
        <v>-6.66</v>
      </c>
      <c r="G639" s="165"/>
    </row>
    <row r="640" spans="1:7" s="6" customFormat="1" x14ac:dyDescent="0.2">
      <c r="A640" s="33" t="s">
        <v>77</v>
      </c>
      <c r="B640" s="7" t="s">
        <v>256</v>
      </c>
      <c r="C640" s="72"/>
      <c r="D640" s="114">
        <f>SUM(D641+D646)</f>
        <v>31043</v>
      </c>
      <c r="E640" s="139">
        <f>SUM(E641+E646)</f>
        <v>7504.52</v>
      </c>
      <c r="F640" s="163">
        <f t="shared" si="24"/>
        <v>23538.48</v>
      </c>
      <c r="G640" s="179">
        <f t="shared" si="23"/>
        <v>0.24174596527397482</v>
      </c>
    </row>
    <row r="641" spans="1:8" s="6" customFormat="1" x14ac:dyDescent="0.2">
      <c r="A641" s="33"/>
      <c r="B641" s="7">
        <v>50</v>
      </c>
      <c r="C641" s="50" t="s">
        <v>23</v>
      </c>
      <c r="D641" s="114">
        <f>SUM(D642+D645)</f>
        <v>11336</v>
      </c>
      <c r="E641" s="139">
        <f>SUM(E642+E645)</f>
        <v>2798.42</v>
      </c>
      <c r="F641" s="163">
        <f t="shared" si="24"/>
        <v>8537.58</v>
      </c>
      <c r="G641" s="179">
        <f t="shared" si="23"/>
        <v>0.24686132674664785</v>
      </c>
    </row>
    <row r="642" spans="1:8" s="6" customFormat="1" x14ac:dyDescent="0.2">
      <c r="A642" s="33"/>
      <c r="B642" s="5">
        <v>500</v>
      </c>
      <c r="C642" s="49" t="s">
        <v>228</v>
      </c>
      <c r="D642" s="113">
        <f>SUM(D643:D644)</f>
        <v>8460</v>
      </c>
      <c r="E642" s="149">
        <f>SUM(E643:E644)</f>
        <v>2088.38</v>
      </c>
      <c r="F642" s="168">
        <f t="shared" si="24"/>
        <v>6371.62</v>
      </c>
      <c r="G642" s="165">
        <f t="shared" si="23"/>
        <v>0.24685342789598111</v>
      </c>
    </row>
    <row r="643" spans="1:8" s="6" customFormat="1" x14ac:dyDescent="0.2">
      <c r="A643" s="33"/>
      <c r="B643" s="5">
        <v>5002</v>
      </c>
      <c r="C643" s="49" t="s">
        <v>236</v>
      </c>
      <c r="D643" s="113">
        <v>7740</v>
      </c>
      <c r="E643" s="124">
        <v>1934.99</v>
      </c>
      <c r="F643" s="168">
        <f t="shared" si="24"/>
        <v>5805.01</v>
      </c>
      <c r="G643" s="165">
        <f t="shared" si="23"/>
        <v>0.24999870801033591</v>
      </c>
    </row>
    <row r="644" spans="1:8" s="6" customFormat="1" x14ac:dyDescent="0.2">
      <c r="A644" s="33"/>
      <c r="B644" s="5">
        <v>5005</v>
      </c>
      <c r="C644" s="49" t="s">
        <v>282</v>
      </c>
      <c r="D644" s="113">
        <v>720</v>
      </c>
      <c r="E644" s="124">
        <v>153.38999999999999</v>
      </c>
      <c r="F644" s="168">
        <f t="shared" si="24"/>
        <v>566.61</v>
      </c>
      <c r="G644" s="165">
        <f t="shared" si="23"/>
        <v>0.21304166666666666</v>
      </c>
    </row>
    <row r="645" spans="1:8" s="6" customFormat="1" x14ac:dyDescent="0.2">
      <c r="A645" s="33"/>
      <c r="B645" s="5">
        <v>506</v>
      </c>
      <c r="C645" s="49" t="s">
        <v>229</v>
      </c>
      <c r="D645" s="113">
        <v>2876</v>
      </c>
      <c r="E645" s="124">
        <v>710.04</v>
      </c>
      <c r="F645" s="168">
        <f t="shared" si="24"/>
        <v>2165.96</v>
      </c>
      <c r="G645" s="165">
        <f t="shared" si="23"/>
        <v>0.24688456189151597</v>
      </c>
    </row>
    <row r="646" spans="1:8" s="6" customFormat="1" x14ac:dyDescent="0.2">
      <c r="A646" s="33"/>
      <c r="B646" s="7">
        <v>55</v>
      </c>
      <c r="C646" s="50" t="s">
        <v>24</v>
      </c>
      <c r="D646" s="114">
        <f>SUM(D647:D648)</f>
        <v>19707</v>
      </c>
      <c r="E646" s="187">
        <f>SUM(E647:E648)</f>
        <v>4706.1000000000004</v>
      </c>
      <c r="F646" s="163">
        <f t="shared" si="24"/>
        <v>15000.9</v>
      </c>
      <c r="G646" s="179">
        <f t="shared" si="23"/>
        <v>0.23880347084792208</v>
      </c>
    </row>
    <row r="647" spans="1:8" s="6" customFormat="1" x14ac:dyDescent="0.2">
      <c r="A647" s="33"/>
      <c r="B647" s="5">
        <v>5500</v>
      </c>
      <c r="C647" s="49" t="s">
        <v>25</v>
      </c>
      <c r="D647" s="113">
        <v>19500</v>
      </c>
      <c r="E647" s="124">
        <v>4706.1000000000004</v>
      </c>
      <c r="F647" s="168">
        <f t="shared" si="24"/>
        <v>14793.9</v>
      </c>
      <c r="G647" s="165">
        <f t="shared" si="23"/>
        <v>0.24133846153846156</v>
      </c>
    </row>
    <row r="648" spans="1:8" s="6" customFormat="1" ht="13.5" thickBot="1" x14ac:dyDescent="0.25">
      <c r="A648" s="46"/>
      <c r="B648" s="196">
        <v>5504</v>
      </c>
      <c r="C648" s="197" t="s">
        <v>27</v>
      </c>
      <c r="D648" s="113">
        <v>207</v>
      </c>
      <c r="E648" s="124">
        <v>0</v>
      </c>
      <c r="F648" s="168">
        <f t="shared" si="24"/>
        <v>207</v>
      </c>
      <c r="G648" s="165">
        <f t="shared" si="23"/>
        <v>0</v>
      </c>
    </row>
    <row r="649" spans="1:8" ht="13.5" thickBot="1" x14ac:dyDescent="0.25">
      <c r="A649" s="44" t="s">
        <v>78</v>
      </c>
      <c r="B649" s="4" t="s">
        <v>181</v>
      </c>
      <c r="C649" s="183"/>
      <c r="D649" s="112">
        <f>SUM(D650+D761+D813+D838+D844+D880+D885+D925+D929)</f>
        <v>3169549</v>
      </c>
      <c r="E649" s="138">
        <f>SUM(E650+E761+E813+E838+E844+E880+E885+E925+E929)</f>
        <v>861792.78999999992</v>
      </c>
      <c r="F649" s="177">
        <f t="shared" si="24"/>
        <v>2307756.21</v>
      </c>
      <c r="G649" s="175">
        <f t="shared" si="23"/>
        <v>0.27189760751450753</v>
      </c>
      <c r="H649" s="158"/>
    </row>
    <row r="650" spans="1:8" x14ac:dyDescent="0.2">
      <c r="A650" s="33" t="s">
        <v>79</v>
      </c>
      <c r="B650" s="7" t="s">
        <v>444</v>
      </c>
      <c r="C650" s="184"/>
      <c r="D650" s="95">
        <f>SUM(D651+D674+D700+D720+D742+D750+D758)</f>
        <v>1031638</v>
      </c>
      <c r="E650" s="144">
        <f>SUM(E651+E674+E700+E720+E742+E750+E758)</f>
        <v>254801.97</v>
      </c>
      <c r="F650" s="163">
        <f t="shared" si="24"/>
        <v>776836.03</v>
      </c>
      <c r="G650" s="179">
        <f t="shared" si="23"/>
        <v>0.24698777090413498</v>
      </c>
      <c r="H650" s="158"/>
    </row>
    <row r="651" spans="1:8" s="6" customFormat="1" x14ac:dyDescent="0.2">
      <c r="A651" s="33" t="s">
        <v>79</v>
      </c>
      <c r="B651" s="7" t="s">
        <v>114</v>
      </c>
      <c r="C651" s="72"/>
      <c r="D651" s="88">
        <f>SUM(D652+D658+D671)</f>
        <v>381615</v>
      </c>
      <c r="E651" s="139">
        <f>SUM(E652+E658+E671)</f>
        <v>92244.93</v>
      </c>
      <c r="F651" s="163">
        <f t="shared" si="24"/>
        <v>289370.07</v>
      </c>
      <c r="G651" s="179">
        <f t="shared" si="23"/>
        <v>0.24172249518493769</v>
      </c>
    </row>
    <row r="652" spans="1:8" s="6" customFormat="1" x14ac:dyDescent="0.2">
      <c r="A652" s="33"/>
      <c r="B652" s="7">
        <v>50</v>
      </c>
      <c r="C652" s="50" t="s">
        <v>23</v>
      </c>
      <c r="D652" s="88">
        <f>SUM(D653+D656+D657)</f>
        <v>265249</v>
      </c>
      <c r="E652" s="139">
        <f>SUM(E653+E656+E657)</f>
        <v>65275.51999999999</v>
      </c>
      <c r="F652" s="163">
        <f t="shared" si="24"/>
        <v>199973.48</v>
      </c>
      <c r="G652" s="179">
        <f t="shared" si="23"/>
        <v>0.24609148385102297</v>
      </c>
    </row>
    <row r="653" spans="1:8" s="6" customFormat="1" x14ac:dyDescent="0.2">
      <c r="A653" s="33"/>
      <c r="B653" s="5">
        <v>500</v>
      </c>
      <c r="C653" s="49" t="s">
        <v>228</v>
      </c>
      <c r="D653" s="87">
        <f>SUM(D654:D655)</f>
        <v>196983</v>
      </c>
      <c r="E653" s="149">
        <f>SUM(E654:E655)</f>
        <v>48095.369999999995</v>
      </c>
      <c r="F653" s="168">
        <f t="shared" si="24"/>
        <v>148887.63</v>
      </c>
      <c r="G653" s="165">
        <f t="shared" si="23"/>
        <v>0.24416000365513774</v>
      </c>
    </row>
    <row r="654" spans="1:8" s="6" customFormat="1" x14ac:dyDescent="0.2">
      <c r="A654" s="33"/>
      <c r="B654" s="5">
        <v>5002</v>
      </c>
      <c r="C654" s="49" t="s">
        <v>236</v>
      </c>
      <c r="D654" s="87">
        <v>196983</v>
      </c>
      <c r="E654" s="124">
        <v>48078.09</v>
      </c>
      <c r="F654" s="168">
        <f t="shared" si="24"/>
        <v>148904.91</v>
      </c>
      <c r="G654" s="165">
        <f t="shared" si="23"/>
        <v>0.24407228034906564</v>
      </c>
    </row>
    <row r="655" spans="1:8" s="6" customFormat="1" x14ac:dyDescent="0.2">
      <c r="A655" s="33"/>
      <c r="B655" s="5">
        <v>5005</v>
      </c>
      <c r="C655" s="49" t="s">
        <v>282</v>
      </c>
      <c r="D655" s="87">
        <v>0</v>
      </c>
      <c r="E655" s="124">
        <v>17.28</v>
      </c>
      <c r="F655" s="168">
        <f t="shared" si="24"/>
        <v>-17.28</v>
      </c>
      <c r="G655" s="165"/>
    </row>
    <row r="656" spans="1:8" s="6" customFormat="1" x14ac:dyDescent="0.2">
      <c r="A656" s="33"/>
      <c r="B656" s="5">
        <v>505</v>
      </c>
      <c r="C656" s="49" t="s">
        <v>94</v>
      </c>
      <c r="D656" s="87">
        <v>766</v>
      </c>
      <c r="E656" s="124">
        <v>430.71</v>
      </c>
      <c r="F656" s="168">
        <f t="shared" si="24"/>
        <v>335.29</v>
      </c>
      <c r="G656" s="165">
        <f t="shared" si="23"/>
        <v>0.56228459530026109</v>
      </c>
    </row>
    <row r="657" spans="1:7" s="6" customFormat="1" x14ac:dyDescent="0.2">
      <c r="A657" s="33"/>
      <c r="B657" s="5">
        <v>506</v>
      </c>
      <c r="C657" s="49" t="s">
        <v>229</v>
      </c>
      <c r="D657" s="87">
        <v>67500</v>
      </c>
      <c r="E657" s="124">
        <v>16749.439999999999</v>
      </c>
      <c r="F657" s="168">
        <f t="shared" si="24"/>
        <v>50750.559999999998</v>
      </c>
      <c r="G657" s="165">
        <f t="shared" si="23"/>
        <v>0.24813985185185183</v>
      </c>
    </row>
    <row r="658" spans="1:7" s="6" customFormat="1" x14ac:dyDescent="0.2">
      <c r="A658" s="33"/>
      <c r="B658" s="7">
        <v>55</v>
      </c>
      <c r="C658" s="50" t="s">
        <v>24</v>
      </c>
      <c r="D658" s="88">
        <f>SUM(D659:D670)</f>
        <v>78366</v>
      </c>
      <c r="E658" s="139">
        <f>SUM(E659:E670)</f>
        <v>26645.410000000003</v>
      </c>
      <c r="F658" s="163">
        <f t="shared" si="24"/>
        <v>51720.59</v>
      </c>
      <c r="G658" s="179">
        <f t="shared" si="23"/>
        <v>0.34001237781691046</v>
      </c>
    </row>
    <row r="659" spans="1:7" s="6" customFormat="1" x14ac:dyDescent="0.2">
      <c r="A659" s="33"/>
      <c r="B659" s="5">
        <v>5500</v>
      </c>
      <c r="C659" s="49" t="s">
        <v>25</v>
      </c>
      <c r="D659" s="87">
        <v>380</v>
      </c>
      <c r="E659" s="124">
        <v>350.71</v>
      </c>
      <c r="F659" s="168">
        <f t="shared" si="24"/>
        <v>29.29000000000002</v>
      </c>
      <c r="G659" s="165">
        <f t="shared" si="23"/>
        <v>0.92292105263157886</v>
      </c>
    </row>
    <row r="660" spans="1:7" s="6" customFormat="1" x14ac:dyDescent="0.2">
      <c r="A660" s="33"/>
      <c r="B660" s="5">
        <v>5503</v>
      </c>
      <c r="C660" s="49" t="s">
        <v>26</v>
      </c>
      <c r="D660" s="87">
        <v>0</v>
      </c>
      <c r="E660" s="124">
        <v>10</v>
      </c>
      <c r="F660" s="168">
        <f t="shared" si="24"/>
        <v>-10</v>
      </c>
      <c r="G660" s="165"/>
    </row>
    <row r="661" spans="1:7" s="6" customFormat="1" x14ac:dyDescent="0.2">
      <c r="A661" s="33"/>
      <c r="B661" s="5">
        <v>5504</v>
      </c>
      <c r="C661" s="49" t="s">
        <v>27</v>
      </c>
      <c r="D661" s="87">
        <v>2430</v>
      </c>
      <c r="E661" s="124">
        <v>1003.66</v>
      </c>
      <c r="F661" s="168">
        <f t="shared" si="24"/>
        <v>1426.3400000000001</v>
      </c>
      <c r="G661" s="165">
        <f t="shared" si="23"/>
        <v>0.41302880658436214</v>
      </c>
    </row>
    <row r="662" spans="1:7" s="6" customFormat="1" x14ac:dyDescent="0.2">
      <c r="A662" s="33"/>
      <c r="B662" s="5">
        <v>5505</v>
      </c>
      <c r="C662" s="49" t="s">
        <v>339</v>
      </c>
      <c r="D662" s="116">
        <v>770</v>
      </c>
      <c r="E662" s="124">
        <v>0</v>
      </c>
      <c r="F662" s="168">
        <f t="shared" si="24"/>
        <v>770</v>
      </c>
      <c r="G662" s="165">
        <f t="shared" si="23"/>
        <v>0</v>
      </c>
    </row>
    <row r="663" spans="1:7" s="6" customFormat="1" x14ac:dyDescent="0.2">
      <c r="A663" s="33"/>
      <c r="B663" s="5">
        <v>5511</v>
      </c>
      <c r="C663" s="49" t="s">
        <v>230</v>
      </c>
      <c r="D663" s="87">
        <v>39440</v>
      </c>
      <c r="E663" s="124">
        <v>17149.22</v>
      </c>
      <c r="F663" s="168">
        <f t="shared" si="24"/>
        <v>22290.78</v>
      </c>
      <c r="G663" s="165">
        <f t="shared" si="23"/>
        <v>0.43481795131845846</v>
      </c>
    </row>
    <row r="664" spans="1:7" s="6" customFormat="1" x14ac:dyDescent="0.2">
      <c r="A664" s="33"/>
      <c r="B664" s="5">
        <v>5513</v>
      </c>
      <c r="C664" s="49" t="s">
        <v>28</v>
      </c>
      <c r="D664" s="87">
        <v>100</v>
      </c>
      <c r="E664" s="124">
        <v>0</v>
      </c>
      <c r="F664" s="168">
        <f t="shared" si="24"/>
        <v>100</v>
      </c>
      <c r="G664" s="165">
        <f t="shared" si="23"/>
        <v>0</v>
      </c>
    </row>
    <row r="665" spans="1:7" s="6" customFormat="1" x14ac:dyDescent="0.2">
      <c r="A665" s="33"/>
      <c r="B665" s="5">
        <v>5514</v>
      </c>
      <c r="C665" s="49" t="s">
        <v>231</v>
      </c>
      <c r="D665" s="87">
        <v>1425</v>
      </c>
      <c r="E665" s="124">
        <v>147.94999999999999</v>
      </c>
      <c r="F665" s="168">
        <f t="shared" si="24"/>
        <v>1277.05</v>
      </c>
      <c r="G665" s="165">
        <f t="shared" si="23"/>
        <v>0.10382456140350876</v>
      </c>
    </row>
    <row r="666" spans="1:7" s="6" customFormat="1" x14ac:dyDescent="0.2">
      <c r="A666" s="33"/>
      <c r="B666" s="5">
        <v>5515</v>
      </c>
      <c r="C666" s="49" t="s">
        <v>29</v>
      </c>
      <c r="D666" s="87">
        <v>3406</v>
      </c>
      <c r="E666" s="124">
        <v>0</v>
      </c>
      <c r="F666" s="168">
        <f t="shared" si="24"/>
        <v>3406</v>
      </c>
      <c r="G666" s="165">
        <f t="shared" si="23"/>
        <v>0</v>
      </c>
    </row>
    <row r="667" spans="1:7" s="6" customFormat="1" x14ac:dyDescent="0.2">
      <c r="A667" s="33"/>
      <c r="B667" s="5">
        <v>5521</v>
      </c>
      <c r="C667" s="49" t="s">
        <v>133</v>
      </c>
      <c r="D667" s="87">
        <v>19300</v>
      </c>
      <c r="E667" s="124">
        <v>4676.63</v>
      </c>
      <c r="F667" s="168">
        <f t="shared" si="24"/>
        <v>14623.369999999999</v>
      </c>
      <c r="G667" s="165">
        <f t="shared" si="23"/>
        <v>0.24231243523316062</v>
      </c>
    </row>
    <row r="668" spans="1:7" s="6" customFormat="1" x14ac:dyDescent="0.2">
      <c r="A668" s="33"/>
      <c r="B668" s="5">
        <v>5522</v>
      </c>
      <c r="C668" s="49" t="s">
        <v>95</v>
      </c>
      <c r="D668" s="87">
        <v>190</v>
      </c>
      <c r="E668" s="124">
        <v>63</v>
      </c>
      <c r="F668" s="168">
        <f t="shared" si="24"/>
        <v>127</v>
      </c>
      <c r="G668" s="165">
        <f t="shared" si="23"/>
        <v>0.33157894736842103</v>
      </c>
    </row>
    <row r="669" spans="1:7" s="6" customFormat="1" x14ac:dyDescent="0.2">
      <c r="A669" s="33"/>
      <c r="B669" s="5">
        <v>5524</v>
      </c>
      <c r="C669" s="49" t="s">
        <v>31</v>
      </c>
      <c r="D669" s="87">
        <v>10350</v>
      </c>
      <c r="E669" s="124">
        <v>3244.24</v>
      </c>
      <c r="F669" s="168">
        <f t="shared" si="24"/>
        <v>7105.76</v>
      </c>
      <c r="G669" s="165">
        <f t="shared" si="23"/>
        <v>0.31345314009661834</v>
      </c>
    </row>
    <row r="670" spans="1:7" s="6" customFormat="1" x14ac:dyDescent="0.2">
      <c r="A670" s="33"/>
      <c r="B670" s="5">
        <v>5525</v>
      </c>
      <c r="C670" s="49" t="s">
        <v>46</v>
      </c>
      <c r="D670" s="87">
        <v>575</v>
      </c>
      <c r="E670" s="124">
        <v>0</v>
      </c>
      <c r="F670" s="168">
        <f t="shared" si="24"/>
        <v>575</v>
      </c>
      <c r="G670" s="165">
        <f t="shared" si="23"/>
        <v>0</v>
      </c>
    </row>
    <row r="671" spans="1:7" x14ac:dyDescent="0.2">
      <c r="A671" s="35"/>
      <c r="B671" s="7">
        <v>15</v>
      </c>
      <c r="C671" s="50" t="s">
        <v>283</v>
      </c>
      <c r="D671" s="88">
        <f>SUM(D672)</f>
        <v>38000</v>
      </c>
      <c r="E671" s="139">
        <f>SUM(E672)</f>
        <v>324</v>
      </c>
      <c r="F671" s="163">
        <f t="shared" si="24"/>
        <v>37676</v>
      </c>
      <c r="G671" s="179">
        <f t="shared" si="23"/>
        <v>8.5263157894736839E-3</v>
      </c>
    </row>
    <row r="672" spans="1:7" x14ac:dyDescent="0.2">
      <c r="A672" s="35"/>
      <c r="B672" s="5">
        <v>1551</v>
      </c>
      <c r="C672" s="49" t="s">
        <v>255</v>
      </c>
      <c r="D672" s="87">
        <f>SUM(D673)</f>
        <v>38000</v>
      </c>
      <c r="E672" s="149">
        <f>SUM(E673)</f>
        <v>324</v>
      </c>
      <c r="F672" s="168">
        <f t="shared" si="24"/>
        <v>37676</v>
      </c>
      <c r="G672" s="165">
        <f t="shared" si="23"/>
        <v>8.5263157894736839E-3</v>
      </c>
    </row>
    <row r="673" spans="1:7" ht="38.25" x14ac:dyDescent="0.2">
      <c r="A673" s="35"/>
      <c r="B673" s="5"/>
      <c r="C673" s="65" t="s">
        <v>340</v>
      </c>
      <c r="D673" s="87">
        <v>38000</v>
      </c>
      <c r="E673" s="124">
        <v>324</v>
      </c>
      <c r="F673" s="168">
        <f t="shared" si="24"/>
        <v>37676</v>
      </c>
      <c r="G673" s="165">
        <f t="shared" si="23"/>
        <v>8.5263157894736839E-3</v>
      </c>
    </row>
    <row r="674" spans="1:7" s="10" customFormat="1" ht="13.5" x14ac:dyDescent="0.25">
      <c r="A674" s="33" t="s">
        <v>79</v>
      </c>
      <c r="B674" s="7" t="s">
        <v>115</v>
      </c>
      <c r="C674" s="72"/>
      <c r="D674" s="88">
        <f>SUM(D675+D680+D695+D697)</f>
        <v>270933</v>
      </c>
      <c r="E674" s="139">
        <f>SUM(E675+E680+E695+E697)</f>
        <v>54366.73</v>
      </c>
      <c r="F674" s="163">
        <f t="shared" si="24"/>
        <v>216566.27</v>
      </c>
      <c r="G674" s="179">
        <f t="shared" si="23"/>
        <v>0.20066485071955059</v>
      </c>
    </row>
    <row r="675" spans="1:7" s="6" customFormat="1" x14ac:dyDescent="0.2">
      <c r="A675" s="33"/>
      <c r="B675" s="7">
        <v>50</v>
      </c>
      <c r="C675" s="50" t="s">
        <v>23</v>
      </c>
      <c r="D675" s="88">
        <f>SUM(D676+D678+D679)</f>
        <v>168224</v>
      </c>
      <c r="E675" s="139">
        <f>SUM(E676+E678+E679)</f>
        <v>39960.259999999995</v>
      </c>
      <c r="F675" s="163">
        <f t="shared" si="24"/>
        <v>128263.74</v>
      </c>
      <c r="G675" s="179">
        <f t="shared" si="23"/>
        <v>0.23754196785238726</v>
      </c>
    </row>
    <row r="676" spans="1:7" s="6" customFormat="1" x14ac:dyDescent="0.2">
      <c r="A676" s="33"/>
      <c r="B676" s="5">
        <v>500</v>
      </c>
      <c r="C676" s="49" t="s">
        <v>228</v>
      </c>
      <c r="D676" s="87">
        <f>SUM(D677)</f>
        <v>125412</v>
      </c>
      <c r="E676" s="149">
        <f>SUM(E677)</f>
        <v>29717.78</v>
      </c>
      <c r="F676" s="168">
        <f t="shared" si="24"/>
        <v>95694.22</v>
      </c>
      <c r="G676" s="165">
        <f t="shared" si="23"/>
        <v>0.2369612158326157</v>
      </c>
    </row>
    <row r="677" spans="1:7" s="6" customFormat="1" x14ac:dyDescent="0.2">
      <c r="A677" s="33"/>
      <c r="B677" s="5">
        <v>5002</v>
      </c>
      <c r="C677" s="49" t="s">
        <v>236</v>
      </c>
      <c r="D677" s="87">
        <v>125412</v>
      </c>
      <c r="E677" s="124">
        <v>29717.78</v>
      </c>
      <c r="F677" s="168">
        <f t="shared" si="24"/>
        <v>95694.22</v>
      </c>
      <c r="G677" s="165">
        <f t="shared" si="23"/>
        <v>0.2369612158326157</v>
      </c>
    </row>
    <row r="678" spans="1:7" s="6" customFormat="1" x14ac:dyDescent="0.2">
      <c r="A678" s="33"/>
      <c r="B678" s="5">
        <v>505</v>
      </c>
      <c r="C678" s="49" t="s">
        <v>94</v>
      </c>
      <c r="D678" s="87">
        <v>102</v>
      </c>
      <c r="E678" s="124">
        <v>101.78</v>
      </c>
      <c r="F678" s="168">
        <f t="shared" si="24"/>
        <v>0.21999999999999886</v>
      </c>
      <c r="G678" s="165">
        <f t="shared" si="23"/>
        <v>0.99784313725490192</v>
      </c>
    </row>
    <row r="679" spans="1:7" s="6" customFormat="1" x14ac:dyDescent="0.2">
      <c r="A679" s="33"/>
      <c r="B679" s="5">
        <v>506</v>
      </c>
      <c r="C679" s="49" t="s">
        <v>229</v>
      </c>
      <c r="D679" s="87">
        <v>42710</v>
      </c>
      <c r="E679" s="124">
        <v>10140.700000000001</v>
      </c>
      <c r="F679" s="168">
        <f t="shared" si="24"/>
        <v>32569.3</v>
      </c>
      <c r="G679" s="165">
        <f t="shared" si="23"/>
        <v>0.2374315148677125</v>
      </c>
    </row>
    <row r="680" spans="1:7" s="6" customFormat="1" x14ac:dyDescent="0.2">
      <c r="A680" s="33"/>
      <c r="B680" s="7">
        <v>55</v>
      </c>
      <c r="C680" s="50" t="s">
        <v>24</v>
      </c>
      <c r="D680" s="88">
        <f>SUM(D681:D694)</f>
        <v>56709</v>
      </c>
      <c r="E680" s="139">
        <f>SUM(E681:E694)</f>
        <v>14404.990000000002</v>
      </c>
      <c r="F680" s="163">
        <f t="shared" si="24"/>
        <v>42304.009999999995</v>
      </c>
      <c r="G680" s="179">
        <f t="shared" si="23"/>
        <v>0.2540159410322877</v>
      </c>
    </row>
    <row r="681" spans="1:7" s="6" customFormat="1" x14ac:dyDescent="0.2">
      <c r="A681" s="33"/>
      <c r="B681" s="5">
        <v>5500</v>
      </c>
      <c r="C681" s="49" t="s">
        <v>25</v>
      </c>
      <c r="D681" s="87">
        <v>385</v>
      </c>
      <c r="E681" s="124">
        <v>273.60000000000002</v>
      </c>
      <c r="F681" s="168">
        <f t="shared" si="24"/>
        <v>111.39999999999998</v>
      </c>
      <c r="G681" s="165">
        <f t="shared" si="23"/>
        <v>0.71064935064935075</v>
      </c>
    </row>
    <row r="682" spans="1:7" s="6" customFormat="1" x14ac:dyDescent="0.2">
      <c r="A682" s="33"/>
      <c r="B682" s="5">
        <v>5504</v>
      </c>
      <c r="C682" s="49" t="s">
        <v>27</v>
      </c>
      <c r="D682" s="87">
        <v>658</v>
      </c>
      <c r="E682" s="124">
        <v>643.98</v>
      </c>
      <c r="F682" s="168">
        <f t="shared" si="24"/>
        <v>14.019999999999982</v>
      </c>
      <c r="G682" s="165">
        <f t="shared" si="23"/>
        <v>0.97869300911854107</v>
      </c>
    </row>
    <row r="683" spans="1:7" s="6" customFormat="1" x14ac:dyDescent="0.2">
      <c r="A683" s="33"/>
      <c r="B683" s="5">
        <v>5505</v>
      </c>
      <c r="C683" s="49" t="s">
        <v>339</v>
      </c>
      <c r="D683" s="116">
        <v>642</v>
      </c>
      <c r="E683" s="124">
        <v>0</v>
      </c>
      <c r="F683" s="168">
        <f t="shared" si="24"/>
        <v>642</v>
      </c>
      <c r="G683" s="165">
        <f t="shared" si="23"/>
        <v>0</v>
      </c>
    </row>
    <row r="684" spans="1:7" s="6" customFormat="1" x14ac:dyDescent="0.2">
      <c r="A684" s="33"/>
      <c r="B684" s="5">
        <v>5511</v>
      </c>
      <c r="C684" s="49" t="s">
        <v>230</v>
      </c>
      <c r="D684" s="87">
        <v>28213</v>
      </c>
      <c r="E684" s="124">
        <v>8905.93</v>
      </c>
      <c r="F684" s="168">
        <f t="shared" si="24"/>
        <v>19307.07</v>
      </c>
      <c r="G684" s="165">
        <f t="shared" si="23"/>
        <v>0.31566760004253358</v>
      </c>
    </row>
    <row r="685" spans="1:7" s="6" customFormat="1" x14ac:dyDescent="0.2">
      <c r="A685" s="33"/>
      <c r="B685" s="5">
        <v>5513</v>
      </c>
      <c r="C685" s="49" t="s">
        <v>28</v>
      </c>
      <c r="D685" s="87">
        <v>180</v>
      </c>
      <c r="E685" s="124">
        <v>50.54</v>
      </c>
      <c r="F685" s="168">
        <f t="shared" si="24"/>
        <v>129.46</v>
      </c>
      <c r="G685" s="165">
        <f t="shared" si="23"/>
        <v>0.28077777777777779</v>
      </c>
    </row>
    <row r="686" spans="1:7" s="6" customFormat="1" x14ac:dyDescent="0.2">
      <c r="A686" s="33"/>
      <c r="B686" s="5">
        <v>5514</v>
      </c>
      <c r="C686" s="49" t="s">
        <v>231</v>
      </c>
      <c r="D686" s="87">
        <v>2000</v>
      </c>
      <c r="E686" s="124">
        <v>225.47</v>
      </c>
      <c r="F686" s="168">
        <f t="shared" si="24"/>
        <v>1774.53</v>
      </c>
      <c r="G686" s="165">
        <f t="shared" si="23"/>
        <v>0.112735</v>
      </c>
    </row>
    <row r="687" spans="1:7" s="6" customFormat="1" x14ac:dyDescent="0.2">
      <c r="A687" s="33"/>
      <c r="B687" s="5">
        <v>5515</v>
      </c>
      <c r="C687" s="49" t="s">
        <v>29</v>
      </c>
      <c r="D687" s="87">
        <v>2214</v>
      </c>
      <c r="E687" s="124">
        <v>24</v>
      </c>
      <c r="F687" s="168">
        <f t="shared" si="24"/>
        <v>2190</v>
      </c>
      <c r="G687" s="165">
        <f t="shared" ref="G687:G754" si="25">SUM(E687/D687)</f>
        <v>1.0840108401084011E-2</v>
      </c>
    </row>
    <row r="688" spans="1:7" s="6" customFormat="1" x14ac:dyDescent="0.2">
      <c r="A688" s="33"/>
      <c r="B688" s="5">
        <v>5521</v>
      </c>
      <c r="C688" s="49" t="s">
        <v>133</v>
      </c>
      <c r="D688" s="87">
        <v>13700</v>
      </c>
      <c r="E688" s="124">
        <v>3440.28</v>
      </c>
      <c r="F688" s="168">
        <f t="shared" si="24"/>
        <v>10259.719999999999</v>
      </c>
      <c r="G688" s="165">
        <f t="shared" si="25"/>
        <v>0.25111532846715329</v>
      </c>
    </row>
    <row r="689" spans="1:7" s="6" customFormat="1" x14ac:dyDescent="0.2">
      <c r="A689" s="33"/>
      <c r="B689" s="5">
        <v>5522</v>
      </c>
      <c r="C689" s="49" t="s">
        <v>95</v>
      </c>
      <c r="D689" s="87">
        <v>150</v>
      </c>
      <c r="E689" s="124">
        <v>0</v>
      </c>
      <c r="F689" s="168">
        <f t="shared" si="24"/>
        <v>150</v>
      </c>
      <c r="G689" s="165">
        <f t="shared" si="25"/>
        <v>0</v>
      </c>
    </row>
    <row r="690" spans="1:7" s="6" customFormat="1" x14ac:dyDescent="0.2">
      <c r="A690" s="33"/>
      <c r="B690" s="5">
        <v>5524</v>
      </c>
      <c r="C690" s="49" t="s">
        <v>31</v>
      </c>
      <c r="D690" s="87">
        <v>7200</v>
      </c>
      <c r="E690" s="124">
        <v>841.19</v>
      </c>
      <c r="F690" s="168">
        <f t="shared" ref="F690:F757" si="26">SUM(D690-E690)</f>
        <v>6358.8099999999995</v>
      </c>
      <c r="G690" s="165">
        <f t="shared" si="25"/>
        <v>0.11683194444444445</v>
      </c>
    </row>
    <row r="691" spans="1:7" s="6" customFormat="1" x14ac:dyDescent="0.2">
      <c r="A691" s="33"/>
      <c r="B691" s="5">
        <v>5525</v>
      </c>
      <c r="C691" s="49" t="s">
        <v>46</v>
      </c>
      <c r="D691" s="87">
        <v>400</v>
      </c>
      <c r="E691" s="124">
        <v>0</v>
      </c>
      <c r="F691" s="168">
        <f t="shared" si="26"/>
        <v>400</v>
      </c>
      <c r="G691" s="165">
        <f t="shared" si="25"/>
        <v>0</v>
      </c>
    </row>
    <row r="692" spans="1:7" s="6" customFormat="1" x14ac:dyDescent="0.2">
      <c r="A692" s="33"/>
      <c r="B692" s="5">
        <v>5532</v>
      </c>
      <c r="C692" s="49" t="s">
        <v>93</v>
      </c>
      <c r="D692" s="87">
        <v>25</v>
      </c>
      <c r="E692" s="124">
        <v>0</v>
      </c>
      <c r="F692" s="168">
        <f t="shared" si="26"/>
        <v>25</v>
      </c>
      <c r="G692" s="165">
        <f t="shared" si="25"/>
        <v>0</v>
      </c>
    </row>
    <row r="693" spans="1:7" s="6" customFormat="1" x14ac:dyDescent="0.2">
      <c r="A693" s="33"/>
      <c r="B693" s="5">
        <v>5539</v>
      </c>
      <c r="C693" s="49" t="s">
        <v>257</v>
      </c>
      <c r="D693" s="87">
        <v>27</v>
      </c>
      <c r="E693" s="124">
        <v>0</v>
      </c>
      <c r="F693" s="168">
        <f t="shared" si="26"/>
        <v>27</v>
      </c>
      <c r="G693" s="165">
        <f t="shared" si="25"/>
        <v>0</v>
      </c>
    </row>
    <row r="694" spans="1:7" x14ac:dyDescent="0.2">
      <c r="A694" s="35"/>
      <c r="B694" s="5">
        <v>5540</v>
      </c>
      <c r="C694" s="49" t="s">
        <v>252</v>
      </c>
      <c r="D694" s="87">
        <v>915</v>
      </c>
      <c r="E694" s="124">
        <v>0</v>
      </c>
      <c r="F694" s="168">
        <f t="shared" si="26"/>
        <v>915</v>
      </c>
      <c r="G694" s="165">
        <f t="shared" si="25"/>
        <v>0</v>
      </c>
    </row>
    <row r="695" spans="1:7" x14ac:dyDescent="0.2">
      <c r="A695" s="35"/>
      <c r="B695" s="22">
        <v>60</v>
      </c>
      <c r="C695" s="51" t="s">
        <v>90</v>
      </c>
      <c r="D695" s="88">
        <f>SUM(D696)</f>
        <v>0</v>
      </c>
      <c r="E695" s="139">
        <f>SUM(E696)</f>
        <v>1.48</v>
      </c>
      <c r="F695" s="163">
        <f t="shared" si="26"/>
        <v>-1.48</v>
      </c>
      <c r="G695" s="165"/>
    </row>
    <row r="696" spans="1:7" x14ac:dyDescent="0.2">
      <c r="A696" s="35"/>
      <c r="B696" s="20">
        <v>608</v>
      </c>
      <c r="C696" s="54" t="s">
        <v>154</v>
      </c>
      <c r="D696" s="87">
        <v>0</v>
      </c>
      <c r="E696" s="124">
        <v>1.48</v>
      </c>
      <c r="F696" s="168">
        <f t="shared" si="26"/>
        <v>-1.48</v>
      </c>
      <c r="G696" s="165"/>
    </row>
    <row r="697" spans="1:7" x14ac:dyDescent="0.2">
      <c r="A697" s="35"/>
      <c r="B697" s="7">
        <v>15</v>
      </c>
      <c r="C697" s="50" t="s">
        <v>283</v>
      </c>
      <c r="D697" s="88">
        <f>SUM(D698)</f>
        <v>46000</v>
      </c>
      <c r="E697" s="139">
        <f>SUM(E698)</f>
        <v>0</v>
      </c>
      <c r="F697" s="163">
        <f t="shared" si="26"/>
        <v>46000</v>
      </c>
      <c r="G697" s="179">
        <f t="shared" si="25"/>
        <v>0</v>
      </c>
    </row>
    <row r="698" spans="1:7" x14ac:dyDescent="0.2">
      <c r="A698" s="35"/>
      <c r="B698" s="5">
        <v>1551</v>
      </c>
      <c r="C698" s="49" t="s">
        <v>255</v>
      </c>
      <c r="D698" s="87">
        <f>SUM(D699)</f>
        <v>46000</v>
      </c>
      <c r="E698" s="149">
        <f>SUM(E699)</f>
        <v>0</v>
      </c>
      <c r="F698" s="168">
        <f t="shared" si="26"/>
        <v>46000</v>
      </c>
      <c r="G698" s="165">
        <f t="shared" si="25"/>
        <v>0</v>
      </c>
    </row>
    <row r="699" spans="1:7" ht="25.5" x14ac:dyDescent="0.2">
      <c r="A699" s="35"/>
      <c r="B699" s="5"/>
      <c r="C699" s="65" t="s">
        <v>341</v>
      </c>
      <c r="D699" s="87">
        <v>46000</v>
      </c>
      <c r="E699" s="124">
        <v>0</v>
      </c>
      <c r="F699" s="168">
        <f t="shared" si="26"/>
        <v>46000</v>
      </c>
      <c r="G699" s="165">
        <f t="shared" si="25"/>
        <v>0</v>
      </c>
    </row>
    <row r="700" spans="1:7" s="10" customFormat="1" ht="13.5" x14ac:dyDescent="0.25">
      <c r="A700" s="33" t="s">
        <v>79</v>
      </c>
      <c r="B700" s="7" t="s">
        <v>116</v>
      </c>
      <c r="C700" s="72"/>
      <c r="D700" s="88">
        <f>SUM(D701+D706)</f>
        <v>127439</v>
      </c>
      <c r="E700" s="139">
        <f>SUM(E701+E706)</f>
        <v>33217.97</v>
      </c>
      <c r="F700" s="163">
        <f t="shared" si="26"/>
        <v>94221.03</v>
      </c>
      <c r="G700" s="179">
        <f t="shared" si="25"/>
        <v>0.26065780491058466</v>
      </c>
    </row>
    <row r="701" spans="1:7" s="6" customFormat="1" x14ac:dyDescent="0.2">
      <c r="A701" s="33"/>
      <c r="B701" s="7">
        <v>50</v>
      </c>
      <c r="C701" s="50" t="s">
        <v>23</v>
      </c>
      <c r="D701" s="88">
        <f>SUM(D702+D704+D705)</f>
        <v>85853</v>
      </c>
      <c r="E701" s="139">
        <f>SUM(E702+E704+E705)</f>
        <v>21269.68</v>
      </c>
      <c r="F701" s="163">
        <f t="shared" si="26"/>
        <v>64583.32</v>
      </c>
      <c r="G701" s="179">
        <f t="shared" si="25"/>
        <v>0.24774533213749084</v>
      </c>
    </row>
    <row r="702" spans="1:7" s="6" customFormat="1" x14ac:dyDescent="0.2">
      <c r="A702" s="33"/>
      <c r="B702" s="5">
        <v>500</v>
      </c>
      <c r="C702" s="49" t="s">
        <v>228</v>
      </c>
      <c r="D702" s="87">
        <f>SUM(D703)</f>
        <v>63273</v>
      </c>
      <c r="E702" s="149">
        <f>SUM(E703)</f>
        <v>15689.63</v>
      </c>
      <c r="F702" s="168">
        <f t="shared" si="26"/>
        <v>47583.37</v>
      </c>
      <c r="G702" s="165">
        <f t="shared" si="25"/>
        <v>0.24796722140565486</v>
      </c>
    </row>
    <row r="703" spans="1:7" s="6" customFormat="1" x14ac:dyDescent="0.2">
      <c r="A703" s="33"/>
      <c r="B703" s="5">
        <v>5002</v>
      </c>
      <c r="C703" s="49" t="s">
        <v>236</v>
      </c>
      <c r="D703" s="87">
        <v>63273</v>
      </c>
      <c r="E703" s="124">
        <v>15689.63</v>
      </c>
      <c r="F703" s="168">
        <f t="shared" si="26"/>
        <v>47583.37</v>
      </c>
      <c r="G703" s="165">
        <f t="shared" si="25"/>
        <v>0.24796722140565486</v>
      </c>
    </row>
    <row r="704" spans="1:7" s="6" customFormat="1" x14ac:dyDescent="0.2">
      <c r="A704" s="33"/>
      <c r="B704" s="5">
        <v>505</v>
      </c>
      <c r="C704" s="49" t="s">
        <v>94</v>
      </c>
      <c r="D704" s="87">
        <v>634</v>
      </c>
      <c r="E704" s="124">
        <v>158.46</v>
      </c>
      <c r="F704" s="168">
        <f t="shared" si="26"/>
        <v>475.53999999999996</v>
      </c>
      <c r="G704" s="165">
        <f t="shared" si="25"/>
        <v>0.24993690851735018</v>
      </c>
    </row>
    <row r="705" spans="1:7" s="6" customFormat="1" x14ac:dyDescent="0.2">
      <c r="A705" s="33"/>
      <c r="B705" s="5">
        <v>506</v>
      </c>
      <c r="C705" s="49" t="s">
        <v>229</v>
      </c>
      <c r="D705" s="87">
        <v>21946</v>
      </c>
      <c r="E705" s="124">
        <v>5421.59</v>
      </c>
      <c r="F705" s="168">
        <f t="shared" si="26"/>
        <v>16524.41</v>
      </c>
      <c r="G705" s="165">
        <f t="shared" si="25"/>
        <v>0.24704228561013397</v>
      </c>
    </row>
    <row r="706" spans="1:7" s="6" customFormat="1" x14ac:dyDescent="0.2">
      <c r="A706" s="33"/>
      <c r="B706" s="7">
        <v>55</v>
      </c>
      <c r="C706" s="50" t="s">
        <v>24</v>
      </c>
      <c r="D706" s="88">
        <f>SUM(D707:D719)</f>
        <v>41586</v>
      </c>
      <c r="E706" s="139">
        <f>SUM(E707:E719)</f>
        <v>11948.289999999999</v>
      </c>
      <c r="F706" s="163">
        <f t="shared" si="26"/>
        <v>29637.71</v>
      </c>
      <c r="G706" s="179">
        <f t="shared" si="25"/>
        <v>0.28731520223152018</v>
      </c>
    </row>
    <row r="707" spans="1:7" s="6" customFormat="1" x14ac:dyDescent="0.2">
      <c r="A707" s="33"/>
      <c r="B707" s="5">
        <v>5500</v>
      </c>
      <c r="C707" s="49" t="s">
        <v>25</v>
      </c>
      <c r="D707" s="87">
        <v>584</v>
      </c>
      <c r="E707" s="124">
        <v>501.05</v>
      </c>
      <c r="F707" s="168">
        <f t="shared" si="26"/>
        <v>82.949999999999989</v>
      </c>
      <c r="G707" s="165">
        <f t="shared" si="25"/>
        <v>0.85796232876712331</v>
      </c>
    </row>
    <row r="708" spans="1:7" s="6" customFormat="1" x14ac:dyDescent="0.2">
      <c r="A708" s="33"/>
      <c r="B708" s="5">
        <v>5504</v>
      </c>
      <c r="C708" s="49" t="s">
        <v>27</v>
      </c>
      <c r="D708" s="87">
        <v>380</v>
      </c>
      <c r="E708" s="124">
        <v>143.11000000000001</v>
      </c>
      <c r="F708" s="168">
        <f t="shared" si="26"/>
        <v>236.89</v>
      </c>
      <c r="G708" s="165">
        <f t="shared" si="25"/>
        <v>0.37660526315789478</v>
      </c>
    </row>
    <row r="709" spans="1:7" s="6" customFormat="1" x14ac:dyDescent="0.2">
      <c r="A709" s="33"/>
      <c r="B709" s="5">
        <v>5505</v>
      </c>
      <c r="C709" s="49" t="s">
        <v>339</v>
      </c>
      <c r="D709" s="116">
        <v>156</v>
      </c>
      <c r="E709" s="124">
        <v>0</v>
      </c>
      <c r="F709" s="168">
        <f t="shared" si="26"/>
        <v>156</v>
      </c>
      <c r="G709" s="165">
        <f t="shared" si="25"/>
        <v>0</v>
      </c>
    </row>
    <row r="710" spans="1:7" s="6" customFormat="1" x14ac:dyDescent="0.2">
      <c r="A710" s="33"/>
      <c r="B710" s="5">
        <v>5511</v>
      </c>
      <c r="C710" s="49" t="s">
        <v>230</v>
      </c>
      <c r="D710" s="87">
        <v>30274</v>
      </c>
      <c r="E710" s="124">
        <v>9081.89</v>
      </c>
      <c r="F710" s="168">
        <f t="shared" si="26"/>
        <v>21192.11</v>
      </c>
      <c r="G710" s="165">
        <f t="shared" si="25"/>
        <v>0.29998976019026224</v>
      </c>
    </row>
    <row r="711" spans="1:7" s="6" customFormat="1" x14ac:dyDescent="0.2">
      <c r="A711" s="33"/>
      <c r="B711" s="5">
        <v>5513</v>
      </c>
      <c r="C711" s="49" t="s">
        <v>28</v>
      </c>
      <c r="D711" s="87">
        <v>100</v>
      </c>
      <c r="E711" s="124">
        <v>0</v>
      </c>
      <c r="F711" s="168">
        <f t="shared" si="26"/>
        <v>100</v>
      </c>
      <c r="G711" s="165">
        <f t="shared" si="25"/>
        <v>0</v>
      </c>
    </row>
    <row r="712" spans="1:7" s="6" customFormat="1" x14ac:dyDescent="0.2">
      <c r="A712" s="33"/>
      <c r="B712" s="5">
        <v>5514</v>
      </c>
      <c r="C712" s="49" t="s">
        <v>231</v>
      </c>
      <c r="D712" s="87">
        <v>950</v>
      </c>
      <c r="E712" s="124">
        <v>390.64</v>
      </c>
      <c r="F712" s="168">
        <f t="shared" si="26"/>
        <v>559.36</v>
      </c>
      <c r="G712" s="165">
        <f t="shared" si="25"/>
        <v>0.41120000000000001</v>
      </c>
    </row>
    <row r="713" spans="1:7" s="6" customFormat="1" x14ac:dyDescent="0.2">
      <c r="A713" s="33"/>
      <c r="B713" s="5">
        <v>5515</v>
      </c>
      <c r="C713" s="49" t="s">
        <v>29</v>
      </c>
      <c r="D713" s="87">
        <v>1000</v>
      </c>
      <c r="E713" s="124">
        <v>75</v>
      </c>
      <c r="F713" s="168">
        <f t="shared" si="26"/>
        <v>925</v>
      </c>
      <c r="G713" s="165">
        <f t="shared" si="25"/>
        <v>7.4999999999999997E-2</v>
      </c>
    </row>
    <row r="714" spans="1:7" s="6" customFormat="1" x14ac:dyDescent="0.2">
      <c r="A714" s="33"/>
      <c r="B714" s="5">
        <v>5521</v>
      </c>
      <c r="C714" s="49" t="s">
        <v>133</v>
      </c>
      <c r="D714" s="87">
        <v>4995</v>
      </c>
      <c r="E714" s="124">
        <v>1173.02</v>
      </c>
      <c r="F714" s="168">
        <f t="shared" si="26"/>
        <v>3821.98</v>
      </c>
      <c r="G714" s="165">
        <f t="shared" si="25"/>
        <v>0.23483883883883883</v>
      </c>
    </row>
    <row r="715" spans="1:7" s="6" customFormat="1" x14ac:dyDescent="0.2">
      <c r="A715" s="33"/>
      <c r="B715" s="5">
        <v>5522</v>
      </c>
      <c r="C715" s="49" t="s">
        <v>95</v>
      </c>
      <c r="D715" s="87">
        <v>20</v>
      </c>
      <c r="E715" s="124">
        <v>0</v>
      </c>
      <c r="F715" s="168">
        <f t="shared" si="26"/>
        <v>20</v>
      </c>
      <c r="G715" s="165">
        <f t="shared" si="25"/>
        <v>0</v>
      </c>
    </row>
    <row r="716" spans="1:7" s="6" customFormat="1" x14ac:dyDescent="0.2">
      <c r="A716" s="33"/>
      <c r="B716" s="5">
        <v>5524</v>
      </c>
      <c r="C716" s="49" t="s">
        <v>31</v>
      </c>
      <c r="D716" s="87">
        <v>2700</v>
      </c>
      <c r="E716" s="124">
        <v>547.17999999999995</v>
      </c>
      <c r="F716" s="168">
        <f t="shared" si="26"/>
        <v>2152.8200000000002</v>
      </c>
      <c r="G716" s="165">
        <f t="shared" si="25"/>
        <v>0.20265925925925923</v>
      </c>
    </row>
    <row r="717" spans="1:7" s="6" customFormat="1" x14ac:dyDescent="0.2">
      <c r="A717" s="33"/>
      <c r="B717" s="5">
        <v>5525</v>
      </c>
      <c r="C717" s="49" t="s">
        <v>46</v>
      </c>
      <c r="D717" s="87">
        <v>150</v>
      </c>
      <c r="E717" s="124">
        <v>0</v>
      </c>
      <c r="F717" s="168">
        <f t="shared" si="26"/>
        <v>150</v>
      </c>
      <c r="G717" s="165">
        <f t="shared" si="25"/>
        <v>0</v>
      </c>
    </row>
    <row r="718" spans="1:7" s="6" customFormat="1" x14ac:dyDescent="0.2">
      <c r="A718" s="33"/>
      <c r="B718" s="5">
        <v>5539</v>
      </c>
      <c r="C718" s="49" t="s">
        <v>257</v>
      </c>
      <c r="D718" s="87">
        <v>0</v>
      </c>
      <c r="E718" s="124">
        <v>36.4</v>
      </c>
      <c r="F718" s="168">
        <f t="shared" si="26"/>
        <v>-36.4</v>
      </c>
      <c r="G718" s="165"/>
    </row>
    <row r="719" spans="1:7" s="6" customFormat="1" x14ac:dyDescent="0.2">
      <c r="A719" s="33"/>
      <c r="B719" s="5">
        <v>5540</v>
      </c>
      <c r="C719" s="49" t="s">
        <v>252</v>
      </c>
      <c r="D719" s="87">
        <v>277</v>
      </c>
      <c r="E719" s="124">
        <v>0</v>
      </c>
      <c r="F719" s="168">
        <f t="shared" si="26"/>
        <v>277</v>
      </c>
      <c r="G719" s="165">
        <f t="shared" si="25"/>
        <v>0</v>
      </c>
    </row>
    <row r="720" spans="1:7" s="10" customFormat="1" ht="13.5" x14ac:dyDescent="0.25">
      <c r="A720" s="33" t="s">
        <v>79</v>
      </c>
      <c r="B720" s="7" t="s">
        <v>204</v>
      </c>
      <c r="C720" s="72"/>
      <c r="D720" s="88">
        <f>SUM(D721+D726)</f>
        <v>159763</v>
      </c>
      <c r="E720" s="139">
        <f>SUM(E721+E726)</f>
        <v>50692.090000000004</v>
      </c>
      <c r="F720" s="163">
        <f t="shared" si="26"/>
        <v>109070.91</v>
      </c>
      <c r="G720" s="179">
        <f t="shared" si="25"/>
        <v>0.31729555654312952</v>
      </c>
    </row>
    <row r="721" spans="1:7" s="6" customFormat="1" x14ac:dyDescent="0.2">
      <c r="A721" s="33"/>
      <c r="B721" s="7">
        <v>50</v>
      </c>
      <c r="C721" s="50" t="s">
        <v>23</v>
      </c>
      <c r="D721" s="88">
        <f>SUM(D722+D724+D725)</f>
        <v>108543</v>
      </c>
      <c r="E721" s="139">
        <f>SUM(E722+E724+E725)</f>
        <v>28122.27</v>
      </c>
      <c r="F721" s="163">
        <f t="shared" si="26"/>
        <v>80420.73</v>
      </c>
      <c r="G721" s="179">
        <f t="shared" si="25"/>
        <v>0.25908874823802547</v>
      </c>
    </row>
    <row r="722" spans="1:7" s="6" customFormat="1" x14ac:dyDescent="0.2">
      <c r="A722" s="33"/>
      <c r="B722" s="5">
        <v>500</v>
      </c>
      <c r="C722" s="49" t="s">
        <v>228</v>
      </c>
      <c r="D722" s="87">
        <f>SUM(D723)</f>
        <v>79608</v>
      </c>
      <c r="E722" s="149">
        <f>SUM(E723)</f>
        <v>19755.650000000001</v>
      </c>
      <c r="F722" s="168">
        <f t="shared" si="26"/>
        <v>59852.35</v>
      </c>
      <c r="G722" s="165">
        <f t="shared" si="25"/>
        <v>0.24816161692292235</v>
      </c>
    </row>
    <row r="723" spans="1:7" s="6" customFormat="1" x14ac:dyDescent="0.2">
      <c r="A723" s="33"/>
      <c r="B723" s="5">
        <v>5002</v>
      </c>
      <c r="C723" s="49" t="s">
        <v>236</v>
      </c>
      <c r="D723" s="87">
        <v>79608</v>
      </c>
      <c r="E723" s="124">
        <v>19755.650000000001</v>
      </c>
      <c r="F723" s="168">
        <f t="shared" si="26"/>
        <v>59852.35</v>
      </c>
      <c r="G723" s="165">
        <f t="shared" si="25"/>
        <v>0.24816161692292235</v>
      </c>
    </row>
    <row r="724" spans="1:7" s="6" customFormat="1" x14ac:dyDescent="0.2">
      <c r="A724" s="33"/>
      <c r="B724" s="5">
        <v>505</v>
      </c>
      <c r="C724" s="49" t="s">
        <v>94</v>
      </c>
      <c r="D724" s="87">
        <v>1110</v>
      </c>
      <c r="E724" s="124">
        <v>288.20999999999998</v>
      </c>
      <c r="F724" s="168">
        <f t="shared" si="26"/>
        <v>821.79</v>
      </c>
      <c r="G724" s="165">
        <f t="shared" si="25"/>
        <v>0.25964864864864862</v>
      </c>
    </row>
    <row r="725" spans="1:7" s="6" customFormat="1" x14ac:dyDescent="0.2">
      <c r="A725" s="33"/>
      <c r="B725" s="5">
        <v>506</v>
      </c>
      <c r="C725" s="49" t="s">
        <v>229</v>
      </c>
      <c r="D725" s="87">
        <v>27825</v>
      </c>
      <c r="E725" s="124">
        <v>8078.41</v>
      </c>
      <c r="F725" s="168">
        <f t="shared" si="26"/>
        <v>19746.59</v>
      </c>
      <c r="G725" s="165">
        <f t="shared" si="25"/>
        <v>0.29032920035938903</v>
      </c>
    </row>
    <row r="726" spans="1:7" s="6" customFormat="1" x14ac:dyDescent="0.2">
      <c r="A726" s="33"/>
      <c r="B726" s="7">
        <v>55</v>
      </c>
      <c r="C726" s="50" t="s">
        <v>24</v>
      </c>
      <c r="D726" s="88">
        <f>SUM(D727:D741)</f>
        <v>51220</v>
      </c>
      <c r="E726" s="139">
        <f>SUM(E727:E741)</f>
        <v>22569.820000000003</v>
      </c>
      <c r="F726" s="163">
        <f t="shared" si="26"/>
        <v>28650.179999999997</v>
      </c>
      <c r="G726" s="179">
        <f t="shared" si="25"/>
        <v>0.44064467005076147</v>
      </c>
    </row>
    <row r="727" spans="1:7" s="6" customFormat="1" x14ac:dyDescent="0.2">
      <c r="A727" s="33"/>
      <c r="B727" s="5">
        <v>5500</v>
      </c>
      <c r="C727" s="49" t="s">
        <v>25</v>
      </c>
      <c r="D727" s="87">
        <v>910</v>
      </c>
      <c r="E727" s="124">
        <v>90.49</v>
      </c>
      <c r="F727" s="168">
        <f t="shared" si="26"/>
        <v>819.51</v>
      </c>
      <c r="G727" s="165">
        <f t="shared" si="25"/>
        <v>9.943956043956044E-2</v>
      </c>
    </row>
    <row r="728" spans="1:7" s="6" customFormat="1" x14ac:dyDescent="0.2">
      <c r="A728" s="33"/>
      <c r="B728" s="5">
        <v>5503</v>
      </c>
      <c r="C728" s="49" t="s">
        <v>26</v>
      </c>
      <c r="D728" s="87">
        <v>0</v>
      </c>
      <c r="E728" s="124">
        <v>13.2</v>
      </c>
      <c r="F728" s="168">
        <f t="shared" si="26"/>
        <v>-13.2</v>
      </c>
      <c r="G728" s="165"/>
    </row>
    <row r="729" spans="1:7" s="6" customFormat="1" x14ac:dyDescent="0.2">
      <c r="A729" s="33"/>
      <c r="B729" s="5">
        <v>5504</v>
      </c>
      <c r="C729" s="49" t="s">
        <v>27</v>
      </c>
      <c r="D729" s="87">
        <v>213</v>
      </c>
      <c r="E729" s="124">
        <v>14.29</v>
      </c>
      <c r="F729" s="168">
        <f t="shared" si="26"/>
        <v>198.71</v>
      </c>
      <c r="G729" s="165">
        <f t="shared" si="25"/>
        <v>6.7089201877934268E-2</v>
      </c>
    </row>
    <row r="730" spans="1:7" s="6" customFormat="1" x14ac:dyDescent="0.2">
      <c r="A730" s="33"/>
      <c r="B730" s="5">
        <v>5505</v>
      </c>
      <c r="C730" s="49" t="s">
        <v>339</v>
      </c>
      <c r="D730" s="116">
        <v>337</v>
      </c>
      <c r="E730" s="124">
        <v>0</v>
      </c>
      <c r="F730" s="168">
        <f t="shared" si="26"/>
        <v>337</v>
      </c>
      <c r="G730" s="165">
        <f t="shared" si="25"/>
        <v>0</v>
      </c>
    </row>
    <row r="731" spans="1:7" s="6" customFormat="1" x14ac:dyDescent="0.2">
      <c r="A731" s="33"/>
      <c r="B731" s="5">
        <v>5511</v>
      </c>
      <c r="C731" s="49" t="s">
        <v>230</v>
      </c>
      <c r="D731" s="87">
        <v>39480</v>
      </c>
      <c r="E731" s="124">
        <v>19719.310000000001</v>
      </c>
      <c r="F731" s="168">
        <f t="shared" si="26"/>
        <v>19760.689999999999</v>
      </c>
      <c r="G731" s="165">
        <f t="shared" si="25"/>
        <v>0.49947593718338401</v>
      </c>
    </row>
    <row r="732" spans="1:7" s="6" customFormat="1" x14ac:dyDescent="0.2">
      <c r="A732" s="33"/>
      <c r="B732" s="5">
        <v>5513</v>
      </c>
      <c r="C732" s="49" t="s">
        <v>28</v>
      </c>
      <c r="D732" s="87">
        <v>950</v>
      </c>
      <c r="E732" s="124">
        <v>217.36</v>
      </c>
      <c r="F732" s="168">
        <f t="shared" si="26"/>
        <v>732.64</v>
      </c>
      <c r="G732" s="165">
        <f t="shared" si="25"/>
        <v>0.2288</v>
      </c>
    </row>
    <row r="733" spans="1:7" s="6" customFormat="1" x14ac:dyDescent="0.2">
      <c r="A733" s="33"/>
      <c r="B733" s="5">
        <v>5514</v>
      </c>
      <c r="C733" s="49" t="s">
        <v>231</v>
      </c>
      <c r="D733" s="87">
        <v>300</v>
      </c>
      <c r="E733" s="124">
        <v>50</v>
      </c>
      <c r="F733" s="168">
        <f t="shared" si="26"/>
        <v>250</v>
      </c>
      <c r="G733" s="165">
        <f t="shared" si="25"/>
        <v>0.16666666666666666</v>
      </c>
    </row>
    <row r="734" spans="1:7" s="6" customFormat="1" x14ac:dyDescent="0.2">
      <c r="A734" s="33"/>
      <c r="B734" s="5">
        <v>5515</v>
      </c>
      <c r="C734" s="49" t="s">
        <v>29</v>
      </c>
      <c r="D734" s="87">
        <v>850</v>
      </c>
      <c r="E734" s="124">
        <v>344.9</v>
      </c>
      <c r="F734" s="168">
        <f t="shared" si="26"/>
        <v>505.1</v>
      </c>
      <c r="G734" s="165">
        <f t="shared" si="25"/>
        <v>0.40576470588235292</v>
      </c>
    </row>
    <row r="735" spans="1:7" s="6" customFormat="1" x14ac:dyDescent="0.2">
      <c r="A735" s="33"/>
      <c r="B735" s="5">
        <v>5521</v>
      </c>
      <c r="C735" s="49" t="s">
        <v>133</v>
      </c>
      <c r="D735" s="87">
        <v>5150</v>
      </c>
      <c r="E735" s="124">
        <v>1098.95</v>
      </c>
      <c r="F735" s="168">
        <f t="shared" si="26"/>
        <v>4051.05</v>
      </c>
      <c r="G735" s="165">
        <f t="shared" si="25"/>
        <v>0.21338834951456312</v>
      </c>
    </row>
    <row r="736" spans="1:7" s="6" customFormat="1" x14ac:dyDescent="0.2">
      <c r="A736" s="33"/>
      <c r="B736" s="5">
        <v>5522</v>
      </c>
      <c r="C736" s="49" t="s">
        <v>95</v>
      </c>
      <c r="D736" s="87">
        <v>110</v>
      </c>
      <c r="E736" s="124">
        <v>36</v>
      </c>
      <c r="F736" s="168">
        <f t="shared" si="26"/>
        <v>74</v>
      </c>
      <c r="G736" s="165">
        <f t="shared" si="25"/>
        <v>0.32727272727272727</v>
      </c>
    </row>
    <row r="737" spans="1:7" s="6" customFormat="1" x14ac:dyDescent="0.2">
      <c r="A737" s="33"/>
      <c r="B737" s="5">
        <v>5524</v>
      </c>
      <c r="C737" s="49" t="s">
        <v>31</v>
      </c>
      <c r="D737" s="87">
        <v>2340</v>
      </c>
      <c r="E737" s="124">
        <v>645.48</v>
      </c>
      <c r="F737" s="168">
        <f t="shared" si="26"/>
        <v>1694.52</v>
      </c>
      <c r="G737" s="165">
        <f t="shared" si="25"/>
        <v>0.27584615384615385</v>
      </c>
    </row>
    <row r="738" spans="1:7" s="6" customFormat="1" x14ac:dyDescent="0.2">
      <c r="A738" s="33"/>
      <c r="B738" s="5">
        <v>5525</v>
      </c>
      <c r="C738" s="49" t="s">
        <v>46</v>
      </c>
      <c r="D738" s="87">
        <v>150</v>
      </c>
      <c r="E738" s="124">
        <v>0</v>
      </c>
      <c r="F738" s="168">
        <f t="shared" si="26"/>
        <v>150</v>
      </c>
      <c r="G738" s="165">
        <f t="shared" si="25"/>
        <v>0</v>
      </c>
    </row>
    <row r="739" spans="1:7" s="6" customFormat="1" x14ac:dyDescent="0.2">
      <c r="A739" s="33"/>
      <c r="B739" s="5">
        <v>5532</v>
      </c>
      <c r="C739" s="49" t="s">
        <v>93</v>
      </c>
      <c r="D739" s="87">
        <v>60</v>
      </c>
      <c r="E739" s="124">
        <v>0</v>
      </c>
      <c r="F739" s="168">
        <f t="shared" si="26"/>
        <v>60</v>
      </c>
      <c r="G739" s="165">
        <f t="shared" si="25"/>
        <v>0</v>
      </c>
    </row>
    <row r="740" spans="1:7" s="6" customFormat="1" x14ac:dyDescent="0.2">
      <c r="A740" s="33"/>
      <c r="B740" s="5">
        <v>5539</v>
      </c>
      <c r="C740" s="49" t="s">
        <v>257</v>
      </c>
      <c r="D740" s="87">
        <v>20</v>
      </c>
      <c r="E740" s="124">
        <v>0</v>
      </c>
      <c r="F740" s="168">
        <f t="shared" si="26"/>
        <v>20</v>
      </c>
      <c r="G740" s="165">
        <f t="shared" si="25"/>
        <v>0</v>
      </c>
    </row>
    <row r="741" spans="1:7" s="6" customFormat="1" x14ac:dyDescent="0.2">
      <c r="A741" s="33"/>
      <c r="B741" s="5">
        <v>5540</v>
      </c>
      <c r="C741" s="49" t="s">
        <v>252</v>
      </c>
      <c r="D741" s="87">
        <v>350</v>
      </c>
      <c r="E741" s="124">
        <v>339.84</v>
      </c>
      <c r="F741" s="168">
        <f t="shared" si="26"/>
        <v>10.160000000000025</v>
      </c>
      <c r="G741" s="165">
        <f t="shared" si="25"/>
        <v>0.97097142857142849</v>
      </c>
    </row>
    <row r="742" spans="1:7" s="6" customFormat="1" x14ac:dyDescent="0.2">
      <c r="A742" s="33" t="s">
        <v>79</v>
      </c>
      <c r="B742" s="7" t="s">
        <v>117</v>
      </c>
      <c r="C742" s="72"/>
      <c r="D742" s="88">
        <f>SUM(D743+D747)</f>
        <v>56252</v>
      </c>
      <c r="E742" s="139">
        <f>SUM(E743+E747)</f>
        <v>14047.89</v>
      </c>
      <c r="F742" s="163">
        <f t="shared" si="26"/>
        <v>42204.11</v>
      </c>
      <c r="G742" s="179">
        <f t="shared" si="25"/>
        <v>0.24973138732845054</v>
      </c>
    </row>
    <row r="743" spans="1:7" s="6" customFormat="1" x14ac:dyDescent="0.2">
      <c r="A743" s="33"/>
      <c r="B743" s="7">
        <v>50</v>
      </c>
      <c r="C743" s="50" t="s">
        <v>23</v>
      </c>
      <c r="D743" s="88">
        <f>SUM(D744+D746)</f>
        <v>47042</v>
      </c>
      <c r="E743" s="139">
        <f>SUM(E744+E746)</f>
        <v>11928.78</v>
      </c>
      <c r="F743" s="163">
        <f t="shared" si="26"/>
        <v>35113.22</v>
      </c>
      <c r="G743" s="179">
        <f t="shared" si="25"/>
        <v>0.25357722885931722</v>
      </c>
    </row>
    <row r="744" spans="1:7" s="6" customFormat="1" x14ac:dyDescent="0.2">
      <c r="A744" s="33"/>
      <c r="B744" s="5">
        <v>500</v>
      </c>
      <c r="C744" s="49" t="s">
        <v>228</v>
      </c>
      <c r="D744" s="87">
        <f>SUM(D745)</f>
        <v>35106</v>
      </c>
      <c r="E744" s="149">
        <f>SUM(E745)</f>
        <v>8933.8700000000008</v>
      </c>
      <c r="F744" s="168">
        <f t="shared" si="26"/>
        <v>26172.129999999997</v>
      </c>
      <c r="G744" s="165">
        <f t="shared" si="25"/>
        <v>0.25448270950834617</v>
      </c>
    </row>
    <row r="745" spans="1:7" s="6" customFormat="1" x14ac:dyDescent="0.2">
      <c r="A745" s="33"/>
      <c r="B745" s="5">
        <v>5002</v>
      </c>
      <c r="C745" s="49" t="s">
        <v>342</v>
      </c>
      <c r="D745" s="87">
        <v>35106</v>
      </c>
      <c r="E745" s="124">
        <v>8933.8700000000008</v>
      </c>
      <c r="F745" s="168">
        <f t="shared" si="26"/>
        <v>26172.129999999997</v>
      </c>
      <c r="G745" s="165">
        <f t="shared" si="25"/>
        <v>0.25448270950834617</v>
      </c>
    </row>
    <row r="746" spans="1:7" s="6" customFormat="1" x14ac:dyDescent="0.2">
      <c r="A746" s="33"/>
      <c r="B746" s="5">
        <v>506</v>
      </c>
      <c r="C746" s="49" t="s">
        <v>229</v>
      </c>
      <c r="D746" s="87">
        <v>11936</v>
      </c>
      <c r="E746" s="124">
        <v>2994.91</v>
      </c>
      <c r="F746" s="168">
        <f t="shared" si="26"/>
        <v>8941.09</v>
      </c>
      <c r="G746" s="165">
        <f t="shared" si="25"/>
        <v>0.25091404155495978</v>
      </c>
    </row>
    <row r="747" spans="1:7" s="6" customFormat="1" x14ac:dyDescent="0.2">
      <c r="A747" s="33"/>
      <c r="B747" s="7">
        <v>55</v>
      </c>
      <c r="C747" s="50" t="s">
        <v>24</v>
      </c>
      <c r="D747" s="104">
        <f>SUM(D748:D749)</f>
        <v>9210</v>
      </c>
      <c r="E747" s="159">
        <f>SUM(E748:E749)</f>
        <v>2119.1099999999997</v>
      </c>
      <c r="F747" s="163">
        <f t="shared" si="26"/>
        <v>7090.89</v>
      </c>
      <c r="G747" s="179">
        <f t="shared" si="25"/>
        <v>0.23008794788273612</v>
      </c>
    </row>
    <row r="748" spans="1:7" s="6" customFormat="1" x14ac:dyDescent="0.2">
      <c r="A748" s="33"/>
      <c r="B748" s="5">
        <v>5521</v>
      </c>
      <c r="C748" s="49" t="s">
        <v>133</v>
      </c>
      <c r="D748" s="116">
        <v>5970</v>
      </c>
      <c r="E748" s="124">
        <v>1341.3</v>
      </c>
      <c r="F748" s="168">
        <f t="shared" si="26"/>
        <v>4628.7</v>
      </c>
      <c r="G748" s="165">
        <f t="shared" si="25"/>
        <v>0.22467336683417086</v>
      </c>
    </row>
    <row r="749" spans="1:7" s="6" customFormat="1" x14ac:dyDescent="0.2">
      <c r="A749" s="33"/>
      <c r="B749" s="5">
        <v>5524</v>
      </c>
      <c r="C749" s="49" t="s">
        <v>31</v>
      </c>
      <c r="D749" s="116">
        <v>3240</v>
      </c>
      <c r="E749" s="124">
        <v>777.81</v>
      </c>
      <c r="F749" s="168">
        <f t="shared" si="26"/>
        <v>2462.19</v>
      </c>
      <c r="G749" s="165">
        <f t="shared" si="25"/>
        <v>0.24006481481481479</v>
      </c>
    </row>
    <row r="750" spans="1:7" s="6" customFormat="1" x14ac:dyDescent="0.2">
      <c r="A750" s="33" t="s">
        <v>79</v>
      </c>
      <c r="B750" s="7" t="s">
        <v>425</v>
      </c>
      <c r="C750" s="72"/>
      <c r="D750" s="88">
        <f>SUM(D751+D755)</f>
        <v>27236</v>
      </c>
      <c r="E750" s="139">
        <f>SUM(E751+E755)</f>
        <v>6693.1900000000005</v>
      </c>
      <c r="F750" s="163">
        <f t="shared" si="26"/>
        <v>20542.809999999998</v>
      </c>
      <c r="G750" s="179">
        <f t="shared" si="25"/>
        <v>0.24574790718167133</v>
      </c>
    </row>
    <row r="751" spans="1:7" s="6" customFormat="1" x14ac:dyDescent="0.2">
      <c r="A751" s="33"/>
      <c r="B751" s="7">
        <v>50</v>
      </c>
      <c r="C751" s="50" t="s">
        <v>344</v>
      </c>
      <c r="D751" s="88">
        <f>SUM(D752+D754)</f>
        <v>23336</v>
      </c>
      <c r="E751" s="139">
        <f>SUM(E752+E754)</f>
        <v>5890.88</v>
      </c>
      <c r="F751" s="163">
        <f t="shared" si="26"/>
        <v>17445.12</v>
      </c>
      <c r="G751" s="179">
        <f t="shared" si="25"/>
        <v>0.2524374357216318</v>
      </c>
    </row>
    <row r="752" spans="1:7" s="6" customFormat="1" x14ac:dyDescent="0.2">
      <c r="A752" s="33"/>
      <c r="B752" s="5">
        <v>500</v>
      </c>
      <c r="C752" s="49" t="s">
        <v>228</v>
      </c>
      <c r="D752" s="87">
        <f>SUM(D753)</f>
        <v>17415</v>
      </c>
      <c r="E752" s="149">
        <f>SUM(E753)</f>
        <v>4396.18</v>
      </c>
      <c r="F752" s="168">
        <f t="shared" si="26"/>
        <v>13018.82</v>
      </c>
      <c r="G752" s="165">
        <f t="shared" si="25"/>
        <v>0.25243640539764572</v>
      </c>
    </row>
    <row r="753" spans="1:7" s="6" customFormat="1" x14ac:dyDescent="0.2">
      <c r="A753" s="33"/>
      <c r="B753" s="5">
        <v>5002</v>
      </c>
      <c r="C753" s="49" t="s">
        <v>236</v>
      </c>
      <c r="D753" s="87">
        <v>17415</v>
      </c>
      <c r="E753" s="124">
        <v>4396.18</v>
      </c>
      <c r="F753" s="168">
        <f t="shared" si="26"/>
        <v>13018.82</v>
      </c>
      <c r="G753" s="165">
        <f t="shared" si="25"/>
        <v>0.25243640539764572</v>
      </c>
    </row>
    <row r="754" spans="1:7" s="6" customFormat="1" x14ac:dyDescent="0.2">
      <c r="A754" s="33"/>
      <c r="B754" s="5">
        <v>506</v>
      </c>
      <c r="C754" s="49" t="s">
        <v>229</v>
      </c>
      <c r="D754" s="87">
        <v>5921</v>
      </c>
      <c r="E754" s="124">
        <v>1494.7</v>
      </c>
      <c r="F754" s="168">
        <f t="shared" si="26"/>
        <v>4426.3</v>
      </c>
      <c r="G754" s="165">
        <f t="shared" si="25"/>
        <v>0.25244046613747678</v>
      </c>
    </row>
    <row r="755" spans="1:7" s="6" customFormat="1" x14ac:dyDescent="0.2">
      <c r="A755" s="33"/>
      <c r="B755" s="7">
        <v>55</v>
      </c>
      <c r="C755" s="50" t="s">
        <v>24</v>
      </c>
      <c r="D755" s="104">
        <f>SUM(D756:D757)</f>
        <v>3900</v>
      </c>
      <c r="E755" s="159">
        <f>SUM(E756:E757)</f>
        <v>802.31000000000006</v>
      </c>
      <c r="F755" s="163">
        <f t="shared" si="26"/>
        <v>3097.69</v>
      </c>
      <c r="G755" s="179">
        <f t="shared" ref="G755:G820" si="27">SUM(E755/D755)</f>
        <v>0.20572051282051285</v>
      </c>
    </row>
    <row r="756" spans="1:7" s="6" customFormat="1" x14ac:dyDescent="0.2">
      <c r="A756" s="33"/>
      <c r="B756" s="5">
        <v>5521</v>
      </c>
      <c r="C756" s="49" t="s">
        <v>133</v>
      </c>
      <c r="D756" s="116">
        <v>2280</v>
      </c>
      <c r="E756" s="124">
        <v>662.72</v>
      </c>
      <c r="F756" s="168">
        <f t="shared" si="26"/>
        <v>1617.28</v>
      </c>
      <c r="G756" s="165">
        <f t="shared" si="27"/>
        <v>0.29066666666666668</v>
      </c>
    </row>
    <row r="757" spans="1:7" s="6" customFormat="1" x14ac:dyDescent="0.2">
      <c r="A757" s="33"/>
      <c r="B757" s="5">
        <v>5524</v>
      </c>
      <c r="C757" s="49" t="s">
        <v>31</v>
      </c>
      <c r="D757" s="116">
        <v>1620</v>
      </c>
      <c r="E757" s="124">
        <v>139.59</v>
      </c>
      <c r="F757" s="168">
        <f t="shared" si="26"/>
        <v>1480.41</v>
      </c>
      <c r="G757" s="165">
        <f t="shared" si="27"/>
        <v>8.6166666666666669E-2</v>
      </c>
    </row>
    <row r="758" spans="1:7" s="10" customFormat="1" ht="13.5" x14ac:dyDescent="0.25">
      <c r="A758" s="33" t="s">
        <v>79</v>
      </c>
      <c r="B758" s="7" t="s">
        <v>205</v>
      </c>
      <c r="C758" s="72"/>
      <c r="D758" s="88">
        <f>SUM(D759)</f>
        <v>8400</v>
      </c>
      <c r="E758" s="139">
        <f>SUM(E759)</f>
        <v>3539.17</v>
      </c>
      <c r="F758" s="163">
        <f t="shared" ref="F758:F823" si="28">SUM(D758-E758)</f>
        <v>4860.83</v>
      </c>
      <c r="G758" s="179">
        <f t="shared" si="27"/>
        <v>0.4213297619047619</v>
      </c>
    </row>
    <row r="759" spans="1:7" s="6" customFormat="1" x14ac:dyDescent="0.2">
      <c r="A759" s="33"/>
      <c r="B759" s="7">
        <v>55</v>
      </c>
      <c r="C759" s="50" t="s">
        <v>24</v>
      </c>
      <c r="D759" s="88">
        <f>SUM(D760)</f>
        <v>8400</v>
      </c>
      <c r="E759" s="139">
        <f>SUM(E760)</f>
        <v>3539.17</v>
      </c>
      <c r="F759" s="163">
        <f t="shared" si="28"/>
        <v>4860.83</v>
      </c>
      <c r="G759" s="179">
        <f t="shared" si="27"/>
        <v>0.4213297619047619</v>
      </c>
    </row>
    <row r="760" spans="1:7" x14ac:dyDescent="0.2">
      <c r="A760" s="35"/>
      <c r="B760" s="5">
        <v>5524</v>
      </c>
      <c r="C760" s="49" t="s">
        <v>31</v>
      </c>
      <c r="D760" s="87">
        <v>8400</v>
      </c>
      <c r="E760" s="124">
        <v>3539.17</v>
      </c>
      <c r="F760" s="168">
        <f t="shared" si="28"/>
        <v>4860.83</v>
      </c>
      <c r="G760" s="165">
        <f t="shared" si="27"/>
        <v>0.4213297619047619</v>
      </c>
    </row>
    <row r="761" spans="1:7" s="6" customFormat="1" x14ac:dyDescent="0.2">
      <c r="A761" s="33" t="s">
        <v>81</v>
      </c>
      <c r="B761" s="7" t="s">
        <v>445</v>
      </c>
      <c r="C761" s="50"/>
      <c r="D761" s="88">
        <f>SUM(D762+D784+D793)</f>
        <v>313869</v>
      </c>
      <c r="E761" s="139">
        <f>SUM(E762+E784+E793)</f>
        <v>74401.25</v>
      </c>
      <c r="F761" s="163">
        <f t="shared" si="28"/>
        <v>239467.75</v>
      </c>
      <c r="G761" s="179">
        <f t="shared" si="27"/>
        <v>0.23704555085083268</v>
      </c>
    </row>
    <row r="762" spans="1:7" s="6" customFormat="1" x14ac:dyDescent="0.2">
      <c r="A762" s="33" t="s">
        <v>81</v>
      </c>
      <c r="B762" s="9" t="s">
        <v>426</v>
      </c>
      <c r="C762" s="74"/>
      <c r="D762" s="88">
        <f>SUM(D763+D769+D782)</f>
        <v>129903</v>
      </c>
      <c r="E762" s="139">
        <f>SUM(E763+E769+E782)</f>
        <v>35047.279999999999</v>
      </c>
      <c r="F762" s="163">
        <f t="shared" si="28"/>
        <v>94855.72</v>
      </c>
      <c r="G762" s="179">
        <f t="shared" si="27"/>
        <v>0.26979577069043825</v>
      </c>
    </row>
    <row r="763" spans="1:7" s="6" customFormat="1" x14ac:dyDescent="0.2">
      <c r="A763" s="33"/>
      <c r="B763" s="7">
        <v>50</v>
      </c>
      <c r="C763" s="50" t="s">
        <v>23</v>
      </c>
      <c r="D763" s="88">
        <f>SUM(D764+D767+D768)</f>
        <v>77754</v>
      </c>
      <c r="E763" s="139">
        <f>SUM(E764+E767+E768)</f>
        <v>18959.260000000002</v>
      </c>
      <c r="F763" s="163">
        <f t="shared" si="28"/>
        <v>58794.74</v>
      </c>
      <c r="G763" s="179">
        <f t="shared" si="27"/>
        <v>0.2438364585744785</v>
      </c>
    </row>
    <row r="764" spans="1:7" s="6" customFormat="1" x14ac:dyDescent="0.2">
      <c r="A764" s="33"/>
      <c r="B764" s="5">
        <v>500</v>
      </c>
      <c r="C764" s="49" t="s">
        <v>228</v>
      </c>
      <c r="D764" s="87">
        <f>SUM(D765:D766)</f>
        <v>56374</v>
      </c>
      <c r="E764" s="149">
        <f>SUM(E765:E766)</f>
        <v>13694.34</v>
      </c>
      <c r="F764" s="168">
        <f t="shared" si="28"/>
        <v>42679.66</v>
      </c>
      <c r="G764" s="165">
        <f t="shared" si="27"/>
        <v>0.24291943094334267</v>
      </c>
    </row>
    <row r="765" spans="1:7" s="6" customFormat="1" x14ac:dyDescent="0.2">
      <c r="A765" s="33"/>
      <c r="B765" s="5">
        <v>5002</v>
      </c>
      <c r="C765" s="49" t="s">
        <v>236</v>
      </c>
      <c r="D765" s="87">
        <v>56374</v>
      </c>
      <c r="E765" s="124">
        <v>13530.78</v>
      </c>
      <c r="F765" s="168">
        <f t="shared" si="28"/>
        <v>42843.22</v>
      </c>
      <c r="G765" s="165">
        <f t="shared" si="27"/>
        <v>0.24001809344733388</v>
      </c>
    </row>
    <row r="766" spans="1:7" s="6" customFormat="1" x14ac:dyDescent="0.2">
      <c r="A766" s="33"/>
      <c r="B766" s="5">
        <v>5005</v>
      </c>
      <c r="C766" s="49" t="s">
        <v>282</v>
      </c>
      <c r="D766" s="87">
        <v>0</v>
      </c>
      <c r="E766" s="124">
        <v>163.56</v>
      </c>
      <c r="F766" s="168">
        <f t="shared" si="28"/>
        <v>-163.56</v>
      </c>
      <c r="G766" s="165"/>
    </row>
    <row r="767" spans="1:7" s="6" customFormat="1" x14ac:dyDescent="0.2">
      <c r="A767" s="33"/>
      <c r="B767" s="5">
        <v>505</v>
      </c>
      <c r="C767" s="49" t="s">
        <v>94</v>
      </c>
      <c r="D767" s="87">
        <v>1314</v>
      </c>
      <c r="E767" s="124">
        <v>330.53</v>
      </c>
      <c r="F767" s="168">
        <f t="shared" si="28"/>
        <v>983.47</v>
      </c>
      <c r="G767" s="165">
        <f t="shared" si="27"/>
        <v>0.25154490106544897</v>
      </c>
    </row>
    <row r="768" spans="1:7" s="6" customFormat="1" x14ac:dyDescent="0.2">
      <c r="A768" s="33"/>
      <c r="B768" s="5">
        <v>506</v>
      </c>
      <c r="C768" s="49" t="s">
        <v>229</v>
      </c>
      <c r="D768" s="87">
        <v>20066</v>
      </c>
      <c r="E768" s="124">
        <v>4934.3900000000003</v>
      </c>
      <c r="F768" s="168">
        <f t="shared" si="28"/>
        <v>15131.61</v>
      </c>
      <c r="G768" s="165">
        <f t="shared" si="27"/>
        <v>0.24590800358815909</v>
      </c>
    </row>
    <row r="769" spans="1:7" s="6" customFormat="1" x14ac:dyDescent="0.2">
      <c r="A769" s="33"/>
      <c r="B769" s="7">
        <v>55</v>
      </c>
      <c r="C769" s="50" t="s">
        <v>24</v>
      </c>
      <c r="D769" s="88">
        <f>SUM(D770:D781)</f>
        <v>52149</v>
      </c>
      <c r="E769" s="139">
        <f>SUM(E770:E781)</f>
        <v>16083.130000000001</v>
      </c>
      <c r="F769" s="163">
        <f t="shared" si="28"/>
        <v>36065.869999999995</v>
      </c>
      <c r="G769" s="179">
        <f t="shared" si="27"/>
        <v>0.30840725613146946</v>
      </c>
    </row>
    <row r="770" spans="1:7" s="6" customFormat="1" x14ac:dyDescent="0.2">
      <c r="A770" s="33"/>
      <c r="B770" s="5">
        <v>5500</v>
      </c>
      <c r="C770" s="49" t="s">
        <v>25</v>
      </c>
      <c r="D770" s="87">
        <v>1070</v>
      </c>
      <c r="E770" s="124">
        <v>593.34</v>
      </c>
      <c r="F770" s="168">
        <f t="shared" si="28"/>
        <v>476.65999999999997</v>
      </c>
      <c r="G770" s="165">
        <f t="shared" si="27"/>
        <v>0.55452336448598138</v>
      </c>
    </row>
    <row r="771" spans="1:7" s="6" customFormat="1" x14ac:dyDescent="0.2">
      <c r="A771" s="33"/>
      <c r="B771" s="5">
        <v>5504</v>
      </c>
      <c r="C771" s="49" t="s">
        <v>27</v>
      </c>
      <c r="D771" s="87">
        <v>319</v>
      </c>
      <c r="E771" s="124">
        <v>273.74</v>
      </c>
      <c r="F771" s="168">
        <f t="shared" si="28"/>
        <v>45.259999999999991</v>
      </c>
      <c r="G771" s="165">
        <f t="shared" si="27"/>
        <v>0.85811912225705334</v>
      </c>
    </row>
    <row r="772" spans="1:7" s="6" customFormat="1" x14ac:dyDescent="0.2">
      <c r="A772" s="33"/>
      <c r="B772" s="5">
        <v>5505</v>
      </c>
      <c r="C772" s="49" t="s">
        <v>339</v>
      </c>
      <c r="D772" s="116">
        <v>781</v>
      </c>
      <c r="E772" s="124">
        <v>430.93</v>
      </c>
      <c r="F772" s="168">
        <f t="shared" si="28"/>
        <v>350.07</v>
      </c>
      <c r="G772" s="165">
        <f t="shared" si="27"/>
        <v>0.55176696542893722</v>
      </c>
    </row>
    <row r="773" spans="1:7" s="6" customFormat="1" x14ac:dyDescent="0.2">
      <c r="A773" s="33"/>
      <c r="B773" s="5">
        <v>5511</v>
      </c>
      <c r="C773" s="49" t="s">
        <v>230</v>
      </c>
      <c r="D773" s="87">
        <v>40422</v>
      </c>
      <c r="E773" s="124">
        <v>13403.28</v>
      </c>
      <c r="F773" s="168">
        <f t="shared" si="28"/>
        <v>27018.720000000001</v>
      </c>
      <c r="G773" s="165">
        <f t="shared" si="27"/>
        <v>0.33158379100489832</v>
      </c>
    </row>
    <row r="774" spans="1:7" s="6" customFormat="1" x14ac:dyDescent="0.2">
      <c r="A774" s="33"/>
      <c r="B774" s="5">
        <v>5513</v>
      </c>
      <c r="C774" s="49" t="s">
        <v>28</v>
      </c>
      <c r="D774" s="87">
        <v>760</v>
      </c>
      <c r="E774" s="124">
        <v>187.88</v>
      </c>
      <c r="F774" s="168">
        <f t="shared" si="28"/>
        <v>572.12</v>
      </c>
      <c r="G774" s="165">
        <f t="shared" si="27"/>
        <v>0.24721052631578946</v>
      </c>
    </row>
    <row r="775" spans="1:7" s="6" customFormat="1" x14ac:dyDescent="0.2">
      <c r="A775" s="33"/>
      <c r="B775" s="5">
        <v>5514</v>
      </c>
      <c r="C775" s="49" t="s">
        <v>231</v>
      </c>
      <c r="D775" s="87">
        <v>4757</v>
      </c>
      <c r="E775" s="124">
        <v>316.16000000000003</v>
      </c>
      <c r="F775" s="168">
        <f t="shared" si="28"/>
        <v>4440.84</v>
      </c>
      <c r="G775" s="165">
        <f t="shared" si="27"/>
        <v>6.6462055917595131E-2</v>
      </c>
    </row>
    <row r="776" spans="1:7" s="6" customFormat="1" x14ac:dyDescent="0.2">
      <c r="A776" s="33"/>
      <c r="B776" s="5">
        <v>5515</v>
      </c>
      <c r="C776" s="49" t="s">
        <v>29</v>
      </c>
      <c r="D776" s="87">
        <v>2000</v>
      </c>
      <c r="E776" s="124">
        <v>550.71</v>
      </c>
      <c r="F776" s="168">
        <f t="shared" si="28"/>
        <v>1449.29</v>
      </c>
      <c r="G776" s="165">
        <f t="shared" si="27"/>
        <v>0.27535500000000002</v>
      </c>
    </row>
    <row r="777" spans="1:7" s="6" customFormat="1" x14ac:dyDescent="0.2">
      <c r="A777" s="33"/>
      <c r="B777" s="5">
        <v>5522</v>
      </c>
      <c r="C777" s="49" t="s">
        <v>95</v>
      </c>
      <c r="D777" s="87">
        <v>0</v>
      </c>
      <c r="E777" s="124">
        <v>79.69</v>
      </c>
      <c r="F777" s="168">
        <f t="shared" si="28"/>
        <v>-79.69</v>
      </c>
      <c r="G777" s="165"/>
    </row>
    <row r="778" spans="1:7" s="6" customFormat="1" x14ac:dyDescent="0.2">
      <c r="A778" s="33"/>
      <c r="B778" s="5">
        <v>5525</v>
      </c>
      <c r="C778" s="49" t="s">
        <v>46</v>
      </c>
      <c r="D778" s="87">
        <v>300</v>
      </c>
      <c r="E778" s="124">
        <v>25</v>
      </c>
      <c r="F778" s="168">
        <f t="shared" si="28"/>
        <v>275</v>
      </c>
      <c r="G778" s="165">
        <f t="shared" si="27"/>
        <v>8.3333333333333329E-2</v>
      </c>
    </row>
    <row r="779" spans="1:7" s="6" customFormat="1" x14ac:dyDescent="0.2">
      <c r="A779" s="33"/>
      <c r="B779" s="5">
        <v>5532</v>
      </c>
      <c r="C779" s="49" t="s">
        <v>93</v>
      </c>
      <c r="D779" s="87">
        <v>200</v>
      </c>
      <c r="E779" s="124">
        <v>69.400000000000006</v>
      </c>
      <c r="F779" s="168">
        <f t="shared" si="28"/>
        <v>130.6</v>
      </c>
      <c r="G779" s="165">
        <f t="shared" si="27"/>
        <v>0.34700000000000003</v>
      </c>
    </row>
    <row r="780" spans="1:7" s="6" customFormat="1" x14ac:dyDescent="0.2">
      <c r="A780" s="33"/>
      <c r="B780" s="5">
        <v>5539</v>
      </c>
      <c r="C780" s="49" t="s">
        <v>257</v>
      </c>
      <c r="D780" s="87">
        <v>40</v>
      </c>
      <c r="E780" s="124">
        <v>16</v>
      </c>
      <c r="F780" s="168">
        <f t="shared" si="28"/>
        <v>24</v>
      </c>
      <c r="G780" s="165">
        <f t="shared" si="27"/>
        <v>0.4</v>
      </c>
    </row>
    <row r="781" spans="1:7" s="6" customFormat="1" x14ac:dyDescent="0.2">
      <c r="A781" s="33"/>
      <c r="B781" s="5">
        <v>5540</v>
      </c>
      <c r="C781" s="49" t="s">
        <v>252</v>
      </c>
      <c r="D781" s="87">
        <v>1500</v>
      </c>
      <c r="E781" s="124">
        <v>137</v>
      </c>
      <c r="F781" s="168">
        <f t="shared" si="28"/>
        <v>1363</v>
      </c>
      <c r="G781" s="165">
        <f t="shared" si="27"/>
        <v>9.1333333333333336E-2</v>
      </c>
    </row>
    <row r="782" spans="1:7" s="6" customFormat="1" x14ac:dyDescent="0.2">
      <c r="A782" s="33"/>
      <c r="B782" s="22">
        <v>60</v>
      </c>
      <c r="C782" s="51" t="s">
        <v>90</v>
      </c>
      <c r="D782" s="88">
        <f>SUM(D783)</f>
        <v>0</v>
      </c>
      <c r="E782" s="139">
        <f>SUM(E783)</f>
        <v>4.8899999999999997</v>
      </c>
      <c r="F782" s="163">
        <f t="shared" si="28"/>
        <v>-4.8899999999999997</v>
      </c>
      <c r="G782" s="165"/>
    </row>
    <row r="783" spans="1:7" s="6" customFormat="1" x14ac:dyDescent="0.2">
      <c r="A783" s="33"/>
      <c r="B783" s="20">
        <v>608</v>
      </c>
      <c r="C783" s="54" t="s">
        <v>154</v>
      </c>
      <c r="D783" s="87">
        <v>0</v>
      </c>
      <c r="E783" s="124">
        <v>4.8899999999999997</v>
      </c>
      <c r="F783" s="168">
        <f t="shared" si="28"/>
        <v>-4.8899999999999997</v>
      </c>
      <c r="G783" s="165"/>
    </row>
    <row r="784" spans="1:7" s="6" customFormat="1" x14ac:dyDescent="0.2">
      <c r="A784" s="33" t="s">
        <v>81</v>
      </c>
      <c r="B784" s="9" t="s">
        <v>290</v>
      </c>
      <c r="C784" s="74"/>
      <c r="D784" s="88">
        <f>SUM(D785+D789)</f>
        <v>9435</v>
      </c>
      <c r="E784" s="139">
        <f>SUM(E785+E789)</f>
        <v>0</v>
      </c>
      <c r="F784" s="163">
        <f t="shared" si="28"/>
        <v>9435</v>
      </c>
      <c r="G784" s="179">
        <f t="shared" si="27"/>
        <v>0</v>
      </c>
    </row>
    <row r="785" spans="1:8" s="6" customFormat="1" x14ac:dyDescent="0.2">
      <c r="A785" s="33"/>
      <c r="B785" s="7">
        <v>50</v>
      </c>
      <c r="C785" s="50" t="s">
        <v>23</v>
      </c>
      <c r="D785" s="88">
        <f>SUM(D786+D788)</f>
        <v>4058</v>
      </c>
      <c r="E785" s="139">
        <f>SUM(E786+E788)</f>
        <v>0</v>
      </c>
      <c r="F785" s="163">
        <f t="shared" si="28"/>
        <v>4058</v>
      </c>
      <c r="G785" s="179">
        <f t="shared" si="27"/>
        <v>0</v>
      </c>
    </row>
    <row r="786" spans="1:8" s="6" customFormat="1" x14ac:dyDescent="0.2">
      <c r="A786" s="33"/>
      <c r="B786" s="5">
        <v>500</v>
      </c>
      <c r="C786" s="49" t="s">
        <v>228</v>
      </c>
      <c r="D786" s="87">
        <f>SUM(D787)</f>
        <v>3028</v>
      </c>
      <c r="E786" s="149">
        <f>SUM(E787)</f>
        <v>0</v>
      </c>
      <c r="F786" s="168">
        <f t="shared" si="28"/>
        <v>3028</v>
      </c>
      <c r="G786" s="165">
        <f t="shared" si="27"/>
        <v>0</v>
      </c>
    </row>
    <row r="787" spans="1:8" s="6" customFormat="1" x14ac:dyDescent="0.2">
      <c r="A787" s="33"/>
      <c r="B787" s="5">
        <v>5002</v>
      </c>
      <c r="C787" s="49" t="s">
        <v>236</v>
      </c>
      <c r="D787" s="87">
        <v>3028</v>
      </c>
      <c r="E787" s="124">
        <v>0</v>
      </c>
      <c r="F787" s="168">
        <f t="shared" si="28"/>
        <v>3028</v>
      </c>
      <c r="G787" s="165">
        <f t="shared" si="27"/>
        <v>0</v>
      </c>
    </row>
    <row r="788" spans="1:8" s="6" customFormat="1" x14ac:dyDescent="0.2">
      <c r="A788" s="33"/>
      <c r="B788" s="5">
        <v>506</v>
      </c>
      <c r="C788" s="49" t="s">
        <v>229</v>
      </c>
      <c r="D788" s="87">
        <v>1030</v>
      </c>
      <c r="E788" s="124">
        <v>0</v>
      </c>
      <c r="F788" s="168">
        <f t="shared" si="28"/>
        <v>1030</v>
      </c>
      <c r="G788" s="165">
        <f t="shared" si="27"/>
        <v>0</v>
      </c>
    </row>
    <row r="789" spans="1:8" s="6" customFormat="1" x14ac:dyDescent="0.2">
      <c r="A789" s="33"/>
      <c r="B789" s="7">
        <v>55</v>
      </c>
      <c r="C789" s="50" t="s">
        <v>24</v>
      </c>
      <c r="D789" s="88">
        <f>SUM(D790:D792)</f>
        <v>5377</v>
      </c>
      <c r="E789" s="139">
        <f>SUM(E790:E792)</f>
        <v>0</v>
      </c>
      <c r="F789" s="163">
        <f t="shared" si="28"/>
        <v>5377</v>
      </c>
      <c r="G789" s="179">
        <f t="shared" si="27"/>
        <v>0</v>
      </c>
    </row>
    <row r="790" spans="1:8" s="6" customFormat="1" x14ac:dyDescent="0.2">
      <c r="A790" s="33"/>
      <c r="B790" s="5">
        <v>5511</v>
      </c>
      <c r="C790" s="49" t="s">
        <v>230</v>
      </c>
      <c r="D790" s="87">
        <v>2000</v>
      </c>
      <c r="E790" s="124">
        <v>0</v>
      </c>
      <c r="F790" s="168">
        <f t="shared" si="28"/>
        <v>2000</v>
      </c>
      <c r="G790" s="165">
        <f t="shared" si="27"/>
        <v>0</v>
      </c>
    </row>
    <row r="791" spans="1:8" s="6" customFormat="1" x14ac:dyDescent="0.2">
      <c r="A791" s="33"/>
      <c r="B791" s="5">
        <v>5515</v>
      </c>
      <c r="C791" s="49" t="s">
        <v>29</v>
      </c>
      <c r="D791" s="87">
        <v>877</v>
      </c>
      <c r="E791" s="124">
        <v>0</v>
      </c>
      <c r="F791" s="168">
        <f t="shared" si="28"/>
        <v>877</v>
      </c>
      <c r="G791" s="165">
        <f t="shared" si="27"/>
        <v>0</v>
      </c>
    </row>
    <row r="792" spans="1:8" s="6" customFormat="1" x14ac:dyDescent="0.2">
      <c r="A792" s="33"/>
      <c r="B792" s="5">
        <v>5521</v>
      </c>
      <c r="C792" s="49" t="s">
        <v>133</v>
      </c>
      <c r="D792" s="87">
        <v>2500</v>
      </c>
      <c r="E792" s="124">
        <v>0</v>
      </c>
      <c r="F792" s="168">
        <f t="shared" si="28"/>
        <v>2500</v>
      </c>
      <c r="G792" s="165">
        <f t="shared" si="27"/>
        <v>0</v>
      </c>
    </row>
    <row r="793" spans="1:8" s="6" customFormat="1" x14ac:dyDescent="0.2">
      <c r="A793" s="33" t="s">
        <v>81</v>
      </c>
      <c r="B793" s="9" t="s">
        <v>38</v>
      </c>
      <c r="C793" s="74"/>
      <c r="D793" s="88">
        <f>SUM(D794+D799)</f>
        <v>174531</v>
      </c>
      <c r="E793" s="139">
        <f>SUM(E794+E799)</f>
        <v>39353.97</v>
      </c>
      <c r="F793" s="163">
        <f t="shared" si="28"/>
        <v>135177.03</v>
      </c>
      <c r="G793" s="179">
        <f t="shared" si="27"/>
        <v>0.2254841260291868</v>
      </c>
      <c r="H793" s="185"/>
    </row>
    <row r="794" spans="1:8" s="6" customFormat="1" x14ac:dyDescent="0.2">
      <c r="A794" s="33"/>
      <c r="B794" s="7">
        <v>50</v>
      </c>
      <c r="C794" s="50" t="s">
        <v>23</v>
      </c>
      <c r="D794" s="88">
        <f>SUM(D795+D797+D798)</f>
        <v>118681</v>
      </c>
      <c r="E794" s="139">
        <f>SUM(E795+E797+E798)</f>
        <v>23078.02</v>
      </c>
      <c r="F794" s="163">
        <f t="shared" si="28"/>
        <v>95602.98</v>
      </c>
      <c r="G794" s="179">
        <f t="shared" si="27"/>
        <v>0.19445420918259873</v>
      </c>
    </row>
    <row r="795" spans="1:8" s="6" customFormat="1" x14ac:dyDescent="0.2">
      <c r="A795" s="33"/>
      <c r="B795" s="5">
        <v>500</v>
      </c>
      <c r="C795" s="49" t="s">
        <v>228</v>
      </c>
      <c r="D795" s="87">
        <f>SUM(D796)</f>
        <v>85781</v>
      </c>
      <c r="E795" s="149">
        <f>SUM(E796)</f>
        <v>16401.169999999998</v>
      </c>
      <c r="F795" s="168">
        <f t="shared" si="28"/>
        <v>69379.83</v>
      </c>
      <c r="G795" s="165">
        <f t="shared" si="27"/>
        <v>0.19119816742635312</v>
      </c>
    </row>
    <row r="796" spans="1:8" s="6" customFormat="1" x14ac:dyDescent="0.2">
      <c r="A796" s="33"/>
      <c r="B796" s="5">
        <v>5002</v>
      </c>
      <c r="C796" s="49" t="s">
        <v>236</v>
      </c>
      <c r="D796" s="87">
        <v>85781</v>
      </c>
      <c r="E796" s="124">
        <v>16401.169999999998</v>
      </c>
      <c r="F796" s="168">
        <f t="shared" si="28"/>
        <v>69379.83</v>
      </c>
      <c r="G796" s="165">
        <f t="shared" si="27"/>
        <v>0.19119816742635312</v>
      </c>
    </row>
    <row r="797" spans="1:8" s="6" customFormat="1" x14ac:dyDescent="0.2">
      <c r="A797" s="33"/>
      <c r="B797" s="5">
        <v>505</v>
      </c>
      <c r="C797" s="49" t="s">
        <v>94</v>
      </c>
      <c r="D797" s="87">
        <v>2218</v>
      </c>
      <c r="E797" s="124">
        <v>591.4</v>
      </c>
      <c r="F797" s="168">
        <f t="shared" si="28"/>
        <v>1626.6</v>
      </c>
      <c r="G797" s="165">
        <f t="shared" si="27"/>
        <v>0.26663660955816049</v>
      </c>
    </row>
    <row r="798" spans="1:8" s="6" customFormat="1" x14ac:dyDescent="0.2">
      <c r="A798" s="33"/>
      <c r="B798" s="5">
        <v>506</v>
      </c>
      <c r="C798" s="49" t="s">
        <v>229</v>
      </c>
      <c r="D798" s="87">
        <v>30682</v>
      </c>
      <c r="E798" s="124">
        <v>6085.45</v>
      </c>
      <c r="F798" s="168">
        <f t="shared" si="28"/>
        <v>24596.55</v>
      </c>
      <c r="G798" s="165">
        <f t="shared" si="27"/>
        <v>0.19833941724789778</v>
      </c>
    </row>
    <row r="799" spans="1:8" s="6" customFormat="1" x14ac:dyDescent="0.2">
      <c r="A799" s="33"/>
      <c r="B799" s="7">
        <v>55</v>
      </c>
      <c r="C799" s="50" t="s">
        <v>24</v>
      </c>
      <c r="D799" s="88">
        <f>SUM(D800:D812)</f>
        <v>55850</v>
      </c>
      <c r="E799" s="139">
        <f>SUM(E800:E812)</f>
        <v>16275.949999999999</v>
      </c>
      <c r="F799" s="163">
        <f t="shared" si="28"/>
        <v>39574.050000000003</v>
      </c>
      <c r="G799" s="179">
        <f t="shared" si="27"/>
        <v>0.29142256042972248</v>
      </c>
    </row>
    <row r="800" spans="1:8" s="6" customFormat="1" x14ac:dyDescent="0.2">
      <c r="A800" s="33"/>
      <c r="B800" s="5">
        <v>5500</v>
      </c>
      <c r="C800" s="49" t="s">
        <v>25</v>
      </c>
      <c r="D800" s="87">
        <v>2200</v>
      </c>
      <c r="E800" s="124">
        <v>415.06</v>
      </c>
      <c r="F800" s="168">
        <f t="shared" si="28"/>
        <v>1784.94</v>
      </c>
      <c r="G800" s="165">
        <f t="shared" si="27"/>
        <v>0.18866363636363637</v>
      </c>
    </row>
    <row r="801" spans="1:13" s="6" customFormat="1" x14ac:dyDescent="0.2">
      <c r="A801" s="33"/>
      <c r="B801" s="5">
        <v>5503</v>
      </c>
      <c r="C801" s="49" t="s">
        <v>26</v>
      </c>
      <c r="D801" s="87">
        <v>200</v>
      </c>
      <c r="E801" s="124">
        <v>14.96</v>
      </c>
      <c r="F801" s="168">
        <f t="shared" si="28"/>
        <v>185.04</v>
      </c>
      <c r="G801" s="165">
        <f t="shared" si="27"/>
        <v>7.4800000000000005E-2</v>
      </c>
    </row>
    <row r="802" spans="1:13" s="6" customFormat="1" x14ac:dyDescent="0.2">
      <c r="A802" s="33"/>
      <c r="B802" s="5">
        <v>5504</v>
      </c>
      <c r="C802" s="49" t="s">
        <v>27</v>
      </c>
      <c r="D802" s="87">
        <v>599</v>
      </c>
      <c r="E802" s="124">
        <v>0</v>
      </c>
      <c r="F802" s="168">
        <f t="shared" si="28"/>
        <v>599</v>
      </c>
      <c r="G802" s="165">
        <f t="shared" si="27"/>
        <v>0</v>
      </c>
    </row>
    <row r="803" spans="1:13" s="6" customFormat="1" x14ac:dyDescent="0.2">
      <c r="A803" s="33"/>
      <c r="B803" s="5">
        <v>5505</v>
      </c>
      <c r="C803" s="49" t="s">
        <v>339</v>
      </c>
      <c r="D803" s="116">
        <v>901</v>
      </c>
      <c r="E803" s="124">
        <v>124.2</v>
      </c>
      <c r="F803" s="168">
        <f t="shared" si="28"/>
        <v>776.8</v>
      </c>
      <c r="G803" s="165">
        <f t="shared" si="27"/>
        <v>0.13784683684794674</v>
      </c>
    </row>
    <row r="804" spans="1:13" s="6" customFormat="1" x14ac:dyDescent="0.2">
      <c r="A804" s="33"/>
      <c r="B804" s="5">
        <v>5511</v>
      </c>
      <c r="C804" s="49" t="s">
        <v>230</v>
      </c>
      <c r="D804" s="87">
        <v>36050</v>
      </c>
      <c r="E804" s="124">
        <v>14409.9</v>
      </c>
      <c r="F804" s="168">
        <f t="shared" si="28"/>
        <v>21640.1</v>
      </c>
      <c r="G804" s="165">
        <f t="shared" si="27"/>
        <v>0.39971983356449375</v>
      </c>
    </row>
    <row r="805" spans="1:13" s="6" customFormat="1" x14ac:dyDescent="0.2">
      <c r="A805" s="33"/>
      <c r="B805" s="5">
        <v>5513</v>
      </c>
      <c r="C805" s="49" t="s">
        <v>28</v>
      </c>
      <c r="D805" s="87">
        <v>5100</v>
      </c>
      <c r="E805" s="124">
        <v>195.7</v>
      </c>
      <c r="F805" s="168">
        <f t="shared" si="28"/>
        <v>4904.3</v>
      </c>
      <c r="G805" s="165">
        <f t="shared" si="27"/>
        <v>3.8372549019607842E-2</v>
      </c>
    </row>
    <row r="806" spans="1:13" s="6" customFormat="1" x14ac:dyDescent="0.2">
      <c r="A806" s="33"/>
      <c r="B806" s="5">
        <v>5514</v>
      </c>
      <c r="C806" s="49" t="s">
        <v>231</v>
      </c>
      <c r="D806" s="87">
        <v>5600</v>
      </c>
      <c r="E806" s="124">
        <v>399.35</v>
      </c>
      <c r="F806" s="168">
        <f t="shared" si="28"/>
        <v>5200.6499999999996</v>
      </c>
      <c r="G806" s="165">
        <f t="shared" si="27"/>
        <v>7.1312500000000001E-2</v>
      </c>
    </row>
    <row r="807" spans="1:13" s="6" customFormat="1" x14ac:dyDescent="0.2">
      <c r="A807" s="33"/>
      <c r="B807" s="5">
        <v>5515</v>
      </c>
      <c r="C807" s="49" t="s">
        <v>29</v>
      </c>
      <c r="D807" s="87">
        <v>1500</v>
      </c>
      <c r="E807" s="124">
        <v>90.47</v>
      </c>
      <c r="F807" s="168">
        <f t="shared" si="28"/>
        <v>1409.53</v>
      </c>
      <c r="G807" s="165">
        <f t="shared" si="27"/>
        <v>6.031333333333333E-2</v>
      </c>
    </row>
    <row r="808" spans="1:13" s="6" customFormat="1" x14ac:dyDescent="0.2">
      <c r="A808" s="33"/>
      <c r="B808" s="5">
        <v>5522</v>
      </c>
      <c r="C808" s="49" t="s">
        <v>95</v>
      </c>
      <c r="D808" s="87">
        <v>200</v>
      </c>
      <c r="E808" s="124">
        <v>199.6</v>
      </c>
      <c r="F808" s="168">
        <f t="shared" si="28"/>
        <v>0.40000000000000568</v>
      </c>
      <c r="G808" s="165">
        <f t="shared" si="27"/>
        <v>0.998</v>
      </c>
    </row>
    <row r="809" spans="1:13" s="6" customFormat="1" x14ac:dyDescent="0.2">
      <c r="A809" s="33"/>
      <c r="B809" s="5">
        <v>5525</v>
      </c>
      <c r="C809" s="49" t="s">
        <v>46</v>
      </c>
      <c r="D809" s="87">
        <v>1300</v>
      </c>
      <c r="E809" s="124">
        <v>38.549999999999997</v>
      </c>
      <c r="F809" s="168">
        <f t="shared" si="28"/>
        <v>1261.45</v>
      </c>
      <c r="G809" s="165">
        <f t="shared" si="27"/>
        <v>2.9653846153846152E-2</v>
      </c>
    </row>
    <row r="810" spans="1:13" s="6" customFormat="1" x14ac:dyDescent="0.2">
      <c r="A810" s="33"/>
      <c r="B810" s="5">
        <v>5532</v>
      </c>
      <c r="C810" s="49" t="s">
        <v>93</v>
      </c>
      <c r="D810" s="87">
        <v>100</v>
      </c>
      <c r="E810" s="124">
        <v>60.32</v>
      </c>
      <c r="F810" s="168">
        <f t="shared" si="28"/>
        <v>39.68</v>
      </c>
      <c r="G810" s="165">
        <f t="shared" si="27"/>
        <v>0.60319999999999996</v>
      </c>
    </row>
    <row r="811" spans="1:13" s="6" customFormat="1" x14ac:dyDescent="0.2">
      <c r="A811" s="33"/>
      <c r="B811" s="5">
        <v>5539</v>
      </c>
      <c r="C811" s="49" t="s">
        <v>257</v>
      </c>
      <c r="D811" s="87">
        <v>100</v>
      </c>
      <c r="E811" s="124">
        <v>0</v>
      </c>
      <c r="F811" s="168">
        <f t="shared" si="28"/>
        <v>100</v>
      </c>
      <c r="G811" s="165">
        <f t="shared" si="27"/>
        <v>0</v>
      </c>
    </row>
    <row r="812" spans="1:13" s="6" customFormat="1" x14ac:dyDescent="0.2">
      <c r="A812" s="33"/>
      <c r="B812" s="5">
        <v>5540</v>
      </c>
      <c r="C812" s="49" t="s">
        <v>252</v>
      </c>
      <c r="D812" s="87">
        <v>2000</v>
      </c>
      <c r="E812" s="124">
        <v>327.84</v>
      </c>
      <c r="F812" s="168">
        <f t="shared" si="28"/>
        <v>1672.16</v>
      </c>
      <c r="G812" s="165">
        <f t="shared" si="27"/>
        <v>0.16391999999999998</v>
      </c>
    </row>
    <row r="813" spans="1:13" s="6" customFormat="1" x14ac:dyDescent="0.2">
      <c r="A813" s="33" t="s">
        <v>80</v>
      </c>
      <c r="B813" s="7" t="s">
        <v>446</v>
      </c>
      <c r="C813" s="50"/>
      <c r="D813" s="88">
        <f>SUM(D814+D821+D828+D833)</f>
        <v>617360</v>
      </c>
      <c r="E813" s="139">
        <f>SUM(E814+E821+E828+E833)</f>
        <v>173892.46000000002</v>
      </c>
      <c r="F813" s="163">
        <f t="shared" si="28"/>
        <v>443467.54</v>
      </c>
      <c r="G813" s="179">
        <f t="shared" si="27"/>
        <v>0.28167108332253471</v>
      </c>
    </row>
    <row r="814" spans="1:13" s="6" customFormat="1" x14ac:dyDescent="0.2">
      <c r="A814" s="33" t="s">
        <v>80</v>
      </c>
      <c r="B814" s="7" t="s">
        <v>426</v>
      </c>
      <c r="C814" s="72"/>
      <c r="D814" s="104">
        <f>SUM(D815+D819)</f>
        <v>44243</v>
      </c>
      <c r="E814" s="159">
        <f>SUM(E815+E819)</f>
        <v>12228.66</v>
      </c>
      <c r="F814" s="163">
        <f t="shared" si="28"/>
        <v>32014.34</v>
      </c>
      <c r="G814" s="179">
        <f t="shared" si="27"/>
        <v>0.27639762222272451</v>
      </c>
      <c r="M814" s="6" t="s">
        <v>424</v>
      </c>
    </row>
    <row r="815" spans="1:13" s="6" customFormat="1" x14ac:dyDescent="0.2">
      <c r="A815" s="33"/>
      <c r="B815" s="7">
        <v>50</v>
      </c>
      <c r="C815" s="50" t="s">
        <v>23</v>
      </c>
      <c r="D815" s="88">
        <f>SUM(D816+D818)</f>
        <v>42593</v>
      </c>
      <c r="E815" s="139">
        <f>SUM(E816+E818)</f>
        <v>11820.41</v>
      </c>
      <c r="F815" s="163">
        <f t="shared" si="28"/>
        <v>30772.59</v>
      </c>
      <c r="G815" s="179">
        <f t="shared" si="27"/>
        <v>0.2775200150259432</v>
      </c>
    </row>
    <row r="816" spans="1:13" s="6" customFormat="1" x14ac:dyDescent="0.2">
      <c r="A816" s="33"/>
      <c r="B816" s="5">
        <v>500</v>
      </c>
      <c r="C816" s="49" t="s">
        <v>228</v>
      </c>
      <c r="D816" s="87">
        <f>SUM(D817)</f>
        <v>31786</v>
      </c>
      <c r="E816" s="149">
        <f>SUM(E817)</f>
        <v>8873.94</v>
      </c>
      <c r="F816" s="168">
        <f t="shared" si="28"/>
        <v>22912.059999999998</v>
      </c>
      <c r="G816" s="165">
        <f t="shared" si="27"/>
        <v>0.27917762536965962</v>
      </c>
    </row>
    <row r="817" spans="1:8" s="6" customFormat="1" x14ac:dyDescent="0.2">
      <c r="A817" s="33"/>
      <c r="B817" s="5">
        <v>5002</v>
      </c>
      <c r="C817" s="49" t="s">
        <v>236</v>
      </c>
      <c r="D817" s="87">
        <v>31786</v>
      </c>
      <c r="E817" s="124">
        <v>8873.94</v>
      </c>
      <c r="F817" s="168">
        <f t="shared" si="28"/>
        <v>22912.059999999998</v>
      </c>
      <c r="G817" s="165">
        <f t="shared" si="27"/>
        <v>0.27917762536965962</v>
      </c>
    </row>
    <row r="818" spans="1:8" s="6" customFormat="1" x14ac:dyDescent="0.2">
      <c r="A818" s="33"/>
      <c r="B818" s="5">
        <v>506</v>
      </c>
      <c r="C818" s="49" t="s">
        <v>229</v>
      </c>
      <c r="D818" s="87">
        <v>10807</v>
      </c>
      <c r="E818" s="124">
        <v>2946.47</v>
      </c>
      <c r="F818" s="168">
        <f t="shared" si="28"/>
        <v>7860.5300000000007</v>
      </c>
      <c r="G818" s="165">
        <f t="shared" si="27"/>
        <v>0.27264458221523086</v>
      </c>
    </row>
    <row r="819" spans="1:8" s="6" customFormat="1" x14ac:dyDescent="0.2">
      <c r="A819" s="33"/>
      <c r="B819" s="7">
        <v>55</v>
      </c>
      <c r="C819" s="50" t="s">
        <v>24</v>
      </c>
      <c r="D819" s="88">
        <f>SUM(D820)</f>
        <v>1650</v>
      </c>
      <c r="E819" s="139">
        <f>SUM(E820)</f>
        <v>408.25</v>
      </c>
      <c r="F819" s="163">
        <f t="shared" si="28"/>
        <v>1241.75</v>
      </c>
      <c r="G819" s="179">
        <f t="shared" si="27"/>
        <v>0.24742424242424244</v>
      </c>
    </row>
    <row r="820" spans="1:8" s="6" customFormat="1" x14ac:dyDescent="0.2">
      <c r="A820" s="33"/>
      <c r="B820" s="5">
        <v>5524</v>
      </c>
      <c r="C820" s="49" t="s">
        <v>31</v>
      </c>
      <c r="D820" s="87">
        <v>1650</v>
      </c>
      <c r="E820" s="124">
        <v>408.25</v>
      </c>
      <c r="F820" s="168">
        <f t="shared" si="28"/>
        <v>1241.75</v>
      </c>
      <c r="G820" s="165">
        <f t="shared" si="27"/>
        <v>0.24742424242424244</v>
      </c>
      <c r="H820" s="185"/>
    </row>
    <row r="821" spans="1:8" s="6" customFormat="1" x14ac:dyDescent="0.2">
      <c r="A821" s="33" t="s">
        <v>80</v>
      </c>
      <c r="B821" s="7" t="s">
        <v>425</v>
      </c>
      <c r="C821" s="72"/>
      <c r="D821" s="104">
        <f>SUM(D822+D826)</f>
        <v>98634</v>
      </c>
      <c r="E821" s="159">
        <f>SUM(E822+E826)</f>
        <v>26622.440000000002</v>
      </c>
      <c r="F821" s="163">
        <f t="shared" si="28"/>
        <v>72011.56</v>
      </c>
      <c r="G821" s="179">
        <f t="shared" ref="G821:G884" si="29">SUM(E821/D821)</f>
        <v>0.26991138958168587</v>
      </c>
    </row>
    <row r="822" spans="1:8" s="6" customFormat="1" x14ac:dyDescent="0.2">
      <c r="A822" s="33"/>
      <c r="B822" s="7">
        <v>50</v>
      </c>
      <c r="C822" s="50" t="s">
        <v>23</v>
      </c>
      <c r="D822" s="88">
        <f>SUM(D823+D825)</f>
        <v>92755</v>
      </c>
      <c r="E822" s="139">
        <f>SUM(E823+E825)</f>
        <v>26046.2</v>
      </c>
      <c r="F822" s="163">
        <f t="shared" si="28"/>
        <v>66708.800000000003</v>
      </c>
      <c r="G822" s="179">
        <f t="shared" si="29"/>
        <v>0.28080642552962104</v>
      </c>
    </row>
    <row r="823" spans="1:8" s="6" customFormat="1" x14ac:dyDescent="0.2">
      <c r="A823" s="33"/>
      <c r="B823" s="5">
        <v>500</v>
      </c>
      <c r="C823" s="49" t="s">
        <v>228</v>
      </c>
      <c r="D823" s="87">
        <f>SUM(D824)</f>
        <v>69220</v>
      </c>
      <c r="E823" s="149">
        <f>SUM(E824)</f>
        <v>19671.63</v>
      </c>
      <c r="F823" s="168">
        <f t="shared" si="28"/>
        <v>49548.369999999995</v>
      </c>
      <c r="G823" s="165">
        <f t="shared" si="29"/>
        <v>0.28418997399595491</v>
      </c>
    </row>
    <row r="824" spans="1:8" s="6" customFormat="1" x14ac:dyDescent="0.2">
      <c r="A824" s="33"/>
      <c r="B824" s="5">
        <v>5002</v>
      </c>
      <c r="C824" s="49" t="s">
        <v>236</v>
      </c>
      <c r="D824" s="87">
        <v>69220</v>
      </c>
      <c r="E824" s="124">
        <v>19671.63</v>
      </c>
      <c r="F824" s="168">
        <f t="shared" ref="F824:F887" si="30">SUM(D824-E824)</f>
        <v>49548.369999999995</v>
      </c>
      <c r="G824" s="165">
        <f t="shared" si="29"/>
        <v>0.28418997399595491</v>
      </c>
    </row>
    <row r="825" spans="1:8" s="6" customFormat="1" x14ac:dyDescent="0.2">
      <c r="A825" s="33"/>
      <c r="B825" s="5">
        <v>506</v>
      </c>
      <c r="C825" s="49" t="s">
        <v>229</v>
      </c>
      <c r="D825" s="87">
        <v>23535</v>
      </c>
      <c r="E825" s="124">
        <v>6374.57</v>
      </c>
      <c r="F825" s="168">
        <f t="shared" si="30"/>
        <v>17160.43</v>
      </c>
      <c r="G825" s="165">
        <f t="shared" si="29"/>
        <v>0.27085489696197151</v>
      </c>
    </row>
    <row r="826" spans="1:8" s="6" customFormat="1" x14ac:dyDescent="0.2">
      <c r="A826" s="33"/>
      <c r="B826" s="7">
        <v>55</v>
      </c>
      <c r="C826" s="50" t="s">
        <v>24</v>
      </c>
      <c r="D826" s="88">
        <f>SUM(D827)</f>
        <v>5879</v>
      </c>
      <c r="E826" s="139">
        <f>SUM(E827)</f>
        <v>576.24</v>
      </c>
      <c r="F826" s="163">
        <f t="shared" si="30"/>
        <v>5302.76</v>
      </c>
      <c r="G826" s="179">
        <f t="shared" si="29"/>
        <v>9.8016669501615916E-2</v>
      </c>
    </row>
    <row r="827" spans="1:8" s="6" customFormat="1" x14ac:dyDescent="0.2">
      <c r="A827" s="33"/>
      <c r="B827" s="5">
        <v>5524</v>
      </c>
      <c r="C827" s="49" t="s">
        <v>31</v>
      </c>
      <c r="D827" s="87">
        <v>5879</v>
      </c>
      <c r="E827" s="124">
        <v>576.24</v>
      </c>
      <c r="F827" s="168">
        <f t="shared" si="30"/>
        <v>5302.76</v>
      </c>
      <c r="G827" s="165">
        <f t="shared" si="29"/>
        <v>9.8016669501615916E-2</v>
      </c>
      <c r="H827" s="185"/>
    </row>
    <row r="828" spans="1:8" s="6" customFormat="1" x14ac:dyDescent="0.2">
      <c r="A828" s="33" t="s">
        <v>80</v>
      </c>
      <c r="B828" s="9" t="s">
        <v>415</v>
      </c>
      <c r="C828" s="74"/>
      <c r="D828" s="91">
        <f>SUM(D829)</f>
        <v>0</v>
      </c>
      <c r="E828" s="126">
        <f>SUM(E829)</f>
        <v>2036.14</v>
      </c>
      <c r="F828" s="163">
        <f t="shared" si="30"/>
        <v>-2036.14</v>
      </c>
      <c r="G828" s="165"/>
    </row>
    <row r="829" spans="1:8" s="6" customFormat="1" x14ac:dyDescent="0.2">
      <c r="A829" s="33"/>
      <c r="B829" s="7">
        <v>55</v>
      </c>
      <c r="C829" s="50" t="s">
        <v>24</v>
      </c>
      <c r="D829" s="91">
        <f>SUM(D830:D831)</f>
        <v>0</v>
      </c>
      <c r="E829" s="126">
        <f>SUM(E830:E831)</f>
        <v>2036.14</v>
      </c>
      <c r="F829" s="163">
        <f t="shared" si="30"/>
        <v>-2036.14</v>
      </c>
      <c r="G829" s="165"/>
    </row>
    <row r="830" spans="1:8" s="6" customFormat="1" x14ac:dyDescent="0.2">
      <c r="A830" s="33"/>
      <c r="B830" s="5">
        <v>5503</v>
      </c>
      <c r="C830" s="49" t="s">
        <v>26</v>
      </c>
      <c r="D830" s="87">
        <v>0</v>
      </c>
      <c r="E830" s="124">
        <v>320</v>
      </c>
      <c r="F830" s="168">
        <f t="shared" si="30"/>
        <v>-320</v>
      </c>
      <c r="G830" s="165"/>
    </row>
    <row r="831" spans="1:8" s="6" customFormat="1" x14ac:dyDescent="0.2">
      <c r="A831" s="33"/>
      <c r="B831" s="5">
        <v>5525</v>
      </c>
      <c r="C831" s="49" t="s">
        <v>46</v>
      </c>
      <c r="D831" s="87">
        <v>0</v>
      </c>
      <c r="E831" s="124">
        <v>1716.14</v>
      </c>
      <c r="F831" s="168">
        <f t="shared" si="30"/>
        <v>-1716.14</v>
      </c>
      <c r="G831" s="165"/>
    </row>
    <row r="832" spans="1:8" s="6" customFormat="1" ht="38.25" x14ac:dyDescent="0.2">
      <c r="A832" s="33"/>
      <c r="B832" s="160" t="s">
        <v>416</v>
      </c>
      <c r="C832" s="56" t="s">
        <v>417</v>
      </c>
      <c r="D832" s="92">
        <f>SUM(D830:D831)</f>
        <v>0</v>
      </c>
      <c r="E832" s="124">
        <f>SUM(E830:E831)</f>
        <v>2036.14</v>
      </c>
      <c r="F832" s="168">
        <f t="shared" si="30"/>
        <v>-2036.14</v>
      </c>
      <c r="G832" s="165"/>
    </row>
    <row r="833" spans="1:7" s="6" customFormat="1" x14ac:dyDescent="0.2">
      <c r="A833" s="33" t="s">
        <v>80</v>
      </c>
      <c r="B833" s="7" t="s">
        <v>427</v>
      </c>
      <c r="C833" s="72"/>
      <c r="D833" s="104">
        <f>SUM(D834)</f>
        <v>474483</v>
      </c>
      <c r="E833" s="159">
        <f>SUM(E834)</f>
        <v>133005.22</v>
      </c>
      <c r="F833" s="163">
        <f t="shared" si="30"/>
        <v>341477.78</v>
      </c>
      <c r="G833" s="179">
        <f t="shared" si="29"/>
        <v>0.28031609140896513</v>
      </c>
    </row>
    <row r="834" spans="1:7" s="6" customFormat="1" x14ac:dyDescent="0.2">
      <c r="A834" s="33"/>
      <c r="B834" s="7">
        <v>50</v>
      </c>
      <c r="C834" s="50" t="s">
        <v>23</v>
      </c>
      <c r="D834" s="88">
        <f>SUM(D835+D837)</f>
        <v>474483</v>
      </c>
      <c r="E834" s="139">
        <f>SUM(E835+E837)</f>
        <v>133005.22</v>
      </c>
      <c r="F834" s="163">
        <f t="shared" si="30"/>
        <v>341477.78</v>
      </c>
      <c r="G834" s="179">
        <f t="shared" si="29"/>
        <v>0.28031609140896513</v>
      </c>
    </row>
    <row r="835" spans="1:7" s="6" customFormat="1" x14ac:dyDescent="0.2">
      <c r="A835" s="33"/>
      <c r="B835" s="5">
        <v>500</v>
      </c>
      <c r="C835" s="49" t="s">
        <v>228</v>
      </c>
      <c r="D835" s="87">
        <f>SUM(D836)</f>
        <v>354092</v>
      </c>
      <c r="E835" s="149">
        <f>SUM(E836)</f>
        <v>99295.33</v>
      </c>
      <c r="F835" s="168">
        <f t="shared" si="30"/>
        <v>254796.66999999998</v>
      </c>
      <c r="G835" s="165">
        <f t="shared" si="29"/>
        <v>0.28042240434689292</v>
      </c>
    </row>
    <row r="836" spans="1:7" s="6" customFormat="1" x14ac:dyDescent="0.2">
      <c r="A836" s="33"/>
      <c r="B836" s="5">
        <v>5002</v>
      </c>
      <c r="C836" s="49" t="s">
        <v>236</v>
      </c>
      <c r="D836" s="87">
        <v>354092</v>
      </c>
      <c r="E836" s="124">
        <v>99295.33</v>
      </c>
      <c r="F836" s="168">
        <f t="shared" si="30"/>
        <v>254796.66999999998</v>
      </c>
      <c r="G836" s="165">
        <f t="shared" si="29"/>
        <v>0.28042240434689292</v>
      </c>
    </row>
    <row r="837" spans="1:7" s="6" customFormat="1" x14ac:dyDescent="0.2">
      <c r="A837" s="33"/>
      <c r="B837" s="5">
        <v>506</v>
      </c>
      <c r="C837" s="49" t="s">
        <v>229</v>
      </c>
      <c r="D837" s="87">
        <v>120391</v>
      </c>
      <c r="E837" s="124">
        <v>33709.89</v>
      </c>
      <c r="F837" s="168">
        <f t="shared" si="30"/>
        <v>86681.11</v>
      </c>
      <c r="G837" s="165">
        <f t="shared" si="29"/>
        <v>0.28000340557018383</v>
      </c>
    </row>
    <row r="838" spans="1:7" s="6" customFormat="1" x14ac:dyDescent="0.2">
      <c r="A838" s="33" t="s">
        <v>345</v>
      </c>
      <c r="B838" s="7" t="s">
        <v>447</v>
      </c>
      <c r="C838" s="50"/>
      <c r="D838" s="88">
        <f>SUM(D839)</f>
        <v>140696</v>
      </c>
      <c r="E838" s="139">
        <f>SUM(E839)</f>
        <v>38102.83</v>
      </c>
      <c r="F838" s="163">
        <f t="shared" si="30"/>
        <v>102593.17</v>
      </c>
      <c r="G838" s="179">
        <f t="shared" si="29"/>
        <v>0.27081672542218688</v>
      </c>
    </row>
    <row r="839" spans="1:7" s="6" customFormat="1" x14ac:dyDescent="0.2">
      <c r="A839" s="33" t="s">
        <v>345</v>
      </c>
      <c r="B839" s="7" t="s">
        <v>427</v>
      </c>
      <c r="C839" s="72"/>
      <c r="D839" s="104">
        <f>SUM(D840)</f>
        <v>140696</v>
      </c>
      <c r="E839" s="159">
        <f>SUM(E840)</f>
        <v>38102.83</v>
      </c>
      <c r="F839" s="163">
        <f t="shared" si="30"/>
        <v>102593.17</v>
      </c>
      <c r="G839" s="179">
        <f t="shared" si="29"/>
        <v>0.27081672542218688</v>
      </c>
    </row>
    <row r="840" spans="1:7" s="6" customFormat="1" x14ac:dyDescent="0.2">
      <c r="A840" s="33"/>
      <c r="B840" s="7">
        <v>50</v>
      </c>
      <c r="C840" s="50" t="s">
        <v>23</v>
      </c>
      <c r="D840" s="88">
        <f>SUM(D841+D843)</f>
        <v>140696</v>
      </c>
      <c r="E840" s="139">
        <f>SUM(E841+E843)</f>
        <v>38102.83</v>
      </c>
      <c r="F840" s="163">
        <f t="shared" si="30"/>
        <v>102593.17</v>
      </c>
      <c r="G840" s="179">
        <f t="shared" si="29"/>
        <v>0.27081672542218688</v>
      </c>
    </row>
    <row r="841" spans="1:7" s="6" customFormat="1" x14ac:dyDescent="0.2">
      <c r="A841" s="33"/>
      <c r="B841" s="5">
        <v>500</v>
      </c>
      <c r="C841" s="49" t="s">
        <v>228</v>
      </c>
      <c r="D841" s="87">
        <f>SUM(D842)</f>
        <v>104997</v>
      </c>
      <c r="E841" s="149">
        <f>SUM(E842)</f>
        <v>28424.05</v>
      </c>
      <c r="F841" s="168">
        <f t="shared" si="30"/>
        <v>76572.95</v>
      </c>
      <c r="G841" s="165">
        <f t="shared" si="29"/>
        <v>0.27071297275160244</v>
      </c>
    </row>
    <row r="842" spans="1:7" s="6" customFormat="1" x14ac:dyDescent="0.2">
      <c r="A842" s="33"/>
      <c r="B842" s="5">
        <v>5002</v>
      </c>
      <c r="C842" s="49" t="s">
        <v>236</v>
      </c>
      <c r="D842" s="87">
        <v>104997</v>
      </c>
      <c r="E842" s="124">
        <v>28424.05</v>
      </c>
      <c r="F842" s="168">
        <f t="shared" si="30"/>
        <v>76572.95</v>
      </c>
      <c r="G842" s="165">
        <f t="shared" si="29"/>
        <v>0.27071297275160244</v>
      </c>
    </row>
    <row r="843" spans="1:7" s="6" customFormat="1" x14ac:dyDescent="0.2">
      <c r="A843" s="33"/>
      <c r="B843" s="5">
        <v>506</v>
      </c>
      <c r="C843" s="49" t="s">
        <v>229</v>
      </c>
      <c r="D843" s="87">
        <v>35699</v>
      </c>
      <c r="E843" s="124">
        <v>9678.7800000000007</v>
      </c>
      <c r="F843" s="168">
        <f t="shared" si="30"/>
        <v>26020.22</v>
      </c>
      <c r="G843" s="165">
        <f t="shared" si="29"/>
        <v>0.2711218801647105</v>
      </c>
    </row>
    <row r="844" spans="1:7" s="6" customFormat="1" x14ac:dyDescent="0.2">
      <c r="A844" s="33" t="s">
        <v>66</v>
      </c>
      <c r="B844" s="7" t="s">
        <v>448</v>
      </c>
      <c r="C844" s="50"/>
      <c r="D844" s="88">
        <f>SUM(D845+D872+D877)</f>
        <v>718738</v>
      </c>
      <c r="E844" s="139">
        <f>SUM(E845+E872+E877)</f>
        <v>199103.7</v>
      </c>
      <c r="F844" s="163">
        <f t="shared" si="30"/>
        <v>519634.3</v>
      </c>
      <c r="G844" s="179">
        <f>SUM(E844/D844)</f>
        <v>0.27701846848225642</v>
      </c>
    </row>
    <row r="845" spans="1:7" s="6" customFormat="1" x14ac:dyDescent="0.2">
      <c r="A845" s="33" t="s">
        <v>66</v>
      </c>
      <c r="B845" s="9" t="s">
        <v>427</v>
      </c>
      <c r="C845" s="74"/>
      <c r="D845" s="88">
        <f>SUM(D846+D852+D866+D868)</f>
        <v>615938</v>
      </c>
      <c r="E845" s="139">
        <f>SUM(E846+E852+E866+E868)</f>
        <v>168975.75000000003</v>
      </c>
      <c r="F845" s="163">
        <f t="shared" si="30"/>
        <v>446962.25</v>
      </c>
      <c r="G845" s="179">
        <f>SUM(E845/D845)</f>
        <v>0.27433889449912169</v>
      </c>
    </row>
    <row r="846" spans="1:7" s="6" customFormat="1" x14ac:dyDescent="0.2">
      <c r="A846" s="33"/>
      <c r="B846" s="7">
        <v>50</v>
      </c>
      <c r="C846" s="50" t="s">
        <v>23</v>
      </c>
      <c r="D846" s="88">
        <f>SUM(D847+D850+D851)</f>
        <v>305383</v>
      </c>
      <c r="E846" s="139">
        <f>SUM(E847+E850+E851)</f>
        <v>68630.75</v>
      </c>
      <c r="F846" s="163">
        <f t="shared" si="30"/>
        <v>236752.25</v>
      </c>
      <c r="G846" s="179">
        <f t="shared" si="29"/>
        <v>0.22473664218374959</v>
      </c>
    </row>
    <row r="847" spans="1:7" s="6" customFormat="1" x14ac:dyDescent="0.2">
      <c r="A847" s="33"/>
      <c r="B847" s="5">
        <v>500</v>
      </c>
      <c r="C847" s="49" t="s">
        <v>228</v>
      </c>
      <c r="D847" s="87">
        <f>SUM(D848:D849)</f>
        <v>227597</v>
      </c>
      <c r="E847" s="149">
        <f>SUM(E848:E849)</f>
        <v>51511.95</v>
      </c>
      <c r="F847" s="168">
        <f t="shared" si="30"/>
        <v>176085.05</v>
      </c>
      <c r="G847" s="165">
        <f t="shared" si="29"/>
        <v>0.22632965285131174</v>
      </c>
    </row>
    <row r="848" spans="1:7" s="6" customFormat="1" x14ac:dyDescent="0.2">
      <c r="A848" s="33"/>
      <c r="B848" s="5">
        <v>5002</v>
      </c>
      <c r="C848" s="49" t="s">
        <v>236</v>
      </c>
      <c r="D848" s="87">
        <v>227597</v>
      </c>
      <c r="E848" s="124">
        <v>50297.1</v>
      </c>
      <c r="F848" s="168">
        <f t="shared" si="30"/>
        <v>177299.9</v>
      </c>
      <c r="G848" s="165">
        <f t="shared" si="29"/>
        <v>0.22099192871610784</v>
      </c>
    </row>
    <row r="849" spans="1:7" s="6" customFormat="1" x14ac:dyDescent="0.2">
      <c r="A849" s="33"/>
      <c r="B849" s="5">
        <v>5005</v>
      </c>
      <c r="C849" s="49" t="s">
        <v>282</v>
      </c>
      <c r="D849" s="87">
        <v>0</v>
      </c>
      <c r="E849" s="124">
        <v>1214.8499999999999</v>
      </c>
      <c r="F849" s="168">
        <f t="shared" si="30"/>
        <v>-1214.8499999999999</v>
      </c>
      <c r="G849" s="165"/>
    </row>
    <row r="850" spans="1:7" s="6" customFormat="1" x14ac:dyDescent="0.2">
      <c r="A850" s="33"/>
      <c r="B850" s="5">
        <v>505</v>
      </c>
      <c r="C850" s="49" t="s">
        <v>94</v>
      </c>
      <c r="D850" s="87">
        <v>400</v>
      </c>
      <c r="E850" s="124">
        <v>358.33</v>
      </c>
      <c r="F850" s="168">
        <f t="shared" si="30"/>
        <v>41.670000000000016</v>
      </c>
      <c r="G850" s="165">
        <f t="shared" si="29"/>
        <v>0.89582499999999998</v>
      </c>
    </row>
    <row r="851" spans="1:7" s="6" customFormat="1" x14ac:dyDescent="0.2">
      <c r="A851" s="33"/>
      <c r="B851" s="5">
        <v>506</v>
      </c>
      <c r="C851" s="49" t="s">
        <v>229</v>
      </c>
      <c r="D851" s="87">
        <v>77386</v>
      </c>
      <c r="E851" s="124">
        <v>16760.47</v>
      </c>
      <c r="F851" s="168">
        <f t="shared" si="30"/>
        <v>60625.53</v>
      </c>
      <c r="G851" s="165">
        <f t="shared" si="29"/>
        <v>0.21658271521980721</v>
      </c>
    </row>
    <row r="852" spans="1:7" s="6" customFormat="1" x14ac:dyDescent="0.2">
      <c r="A852" s="33"/>
      <c r="B852" s="7">
        <v>55</v>
      </c>
      <c r="C852" s="50" t="s">
        <v>24</v>
      </c>
      <c r="D852" s="88">
        <f>SUM(D853:D865)</f>
        <v>250235</v>
      </c>
      <c r="E852" s="139">
        <f>SUM(E853:E865)</f>
        <v>97353.020000000019</v>
      </c>
      <c r="F852" s="163">
        <f t="shared" si="30"/>
        <v>152881.97999999998</v>
      </c>
      <c r="G852" s="179">
        <f t="shared" si="29"/>
        <v>0.38904637640617828</v>
      </c>
    </row>
    <row r="853" spans="1:7" s="6" customFormat="1" x14ac:dyDescent="0.2">
      <c r="A853" s="33"/>
      <c r="B853" s="5">
        <v>5500</v>
      </c>
      <c r="C853" s="49" t="s">
        <v>25</v>
      </c>
      <c r="D853" s="87">
        <v>5500</v>
      </c>
      <c r="E853" s="124">
        <v>1984.67</v>
      </c>
      <c r="F853" s="168">
        <f t="shared" si="30"/>
        <v>3515.33</v>
      </c>
      <c r="G853" s="165">
        <f t="shared" si="29"/>
        <v>0.3608490909090909</v>
      </c>
    </row>
    <row r="854" spans="1:7" s="6" customFormat="1" x14ac:dyDescent="0.2">
      <c r="A854" s="33"/>
      <c r="B854" s="5">
        <v>5504</v>
      </c>
      <c r="C854" s="49" t="s">
        <v>27</v>
      </c>
      <c r="D854" s="87">
        <v>452</v>
      </c>
      <c r="E854" s="124">
        <v>146.27000000000001</v>
      </c>
      <c r="F854" s="168">
        <f t="shared" si="30"/>
        <v>305.73</v>
      </c>
      <c r="G854" s="165">
        <f t="shared" si="29"/>
        <v>0.32360619469026553</v>
      </c>
    </row>
    <row r="855" spans="1:7" s="6" customFormat="1" x14ac:dyDescent="0.2">
      <c r="A855" s="33"/>
      <c r="B855" s="5">
        <v>5505</v>
      </c>
      <c r="C855" s="49" t="s">
        <v>339</v>
      </c>
      <c r="D855" s="116">
        <v>6548</v>
      </c>
      <c r="E855" s="124">
        <v>3519.47</v>
      </c>
      <c r="F855" s="168">
        <f t="shared" si="30"/>
        <v>3028.53</v>
      </c>
      <c r="G855" s="165">
        <f t="shared" si="29"/>
        <v>0.53748778252901641</v>
      </c>
    </row>
    <row r="856" spans="1:7" s="6" customFormat="1" x14ac:dyDescent="0.2">
      <c r="A856" s="33"/>
      <c r="B856" s="5">
        <v>5511</v>
      </c>
      <c r="C856" s="49" t="s">
        <v>230</v>
      </c>
      <c r="D856" s="87">
        <v>158540</v>
      </c>
      <c r="E856" s="124">
        <v>64941.06</v>
      </c>
      <c r="F856" s="168">
        <f t="shared" si="30"/>
        <v>93598.94</v>
      </c>
      <c r="G856" s="165">
        <f t="shared" si="29"/>
        <v>0.40961940204364827</v>
      </c>
    </row>
    <row r="857" spans="1:7" s="6" customFormat="1" x14ac:dyDescent="0.2">
      <c r="A857" s="33"/>
      <c r="B857" s="5">
        <v>5513</v>
      </c>
      <c r="C857" s="49" t="s">
        <v>28</v>
      </c>
      <c r="D857" s="87">
        <v>11700</v>
      </c>
      <c r="E857" s="124">
        <v>3214.09</v>
      </c>
      <c r="F857" s="168">
        <f t="shared" si="30"/>
        <v>8485.91</v>
      </c>
      <c r="G857" s="165">
        <f t="shared" si="29"/>
        <v>0.27470854700854702</v>
      </c>
    </row>
    <row r="858" spans="1:7" s="6" customFormat="1" x14ac:dyDescent="0.2">
      <c r="A858" s="33"/>
      <c r="B858" s="5">
        <v>5514</v>
      </c>
      <c r="C858" s="49" t="s">
        <v>231</v>
      </c>
      <c r="D858" s="87">
        <v>19200</v>
      </c>
      <c r="E858" s="124">
        <v>3800.16</v>
      </c>
      <c r="F858" s="168">
        <f t="shared" si="30"/>
        <v>15399.84</v>
      </c>
      <c r="G858" s="165">
        <f t="shared" si="29"/>
        <v>0.19792499999999999</v>
      </c>
    </row>
    <row r="859" spans="1:7" s="6" customFormat="1" x14ac:dyDescent="0.2">
      <c r="A859" s="33"/>
      <c r="B859" s="5">
        <v>5515</v>
      </c>
      <c r="C859" s="49" t="s">
        <v>29</v>
      </c>
      <c r="D859" s="87">
        <v>4995</v>
      </c>
      <c r="E859" s="124">
        <v>752.57</v>
      </c>
      <c r="F859" s="168">
        <f t="shared" si="30"/>
        <v>4242.43</v>
      </c>
      <c r="G859" s="165">
        <f t="shared" si="29"/>
        <v>0.15066466466466469</v>
      </c>
    </row>
    <row r="860" spans="1:7" s="6" customFormat="1" x14ac:dyDescent="0.2">
      <c r="A860" s="33"/>
      <c r="B860" s="5">
        <v>5522</v>
      </c>
      <c r="C860" s="49" t="s">
        <v>95</v>
      </c>
      <c r="D860" s="87">
        <v>200</v>
      </c>
      <c r="E860" s="124">
        <v>0</v>
      </c>
      <c r="F860" s="168">
        <f t="shared" si="30"/>
        <v>200</v>
      </c>
      <c r="G860" s="165">
        <f t="shared" si="29"/>
        <v>0</v>
      </c>
    </row>
    <row r="861" spans="1:7" s="6" customFormat="1" x14ac:dyDescent="0.2">
      <c r="A861" s="33"/>
      <c r="B861" s="5">
        <v>5524</v>
      </c>
      <c r="C861" s="49" t="s">
        <v>31</v>
      </c>
      <c r="D861" s="87">
        <v>38500</v>
      </c>
      <c r="E861" s="124">
        <v>18211.02</v>
      </c>
      <c r="F861" s="168">
        <f t="shared" si="30"/>
        <v>20288.98</v>
      </c>
      <c r="G861" s="165">
        <f t="shared" si="29"/>
        <v>0.47301350649350649</v>
      </c>
    </row>
    <row r="862" spans="1:7" s="6" customFormat="1" x14ac:dyDescent="0.2">
      <c r="A862" s="33"/>
      <c r="B862" s="5">
        <v>5525</v>
      </c>
      <c r="C862" s="49" t="s">
        <v>46</v>
      </c>
      <c r="D862" s="87">
        <v>3000</v>
      </c>
      <c r="E862" s="124">
        <v>691.86</v>
      </c>
      <c r="F862" s="168">
        <f t="shared" si="30"/>
        <v>2308.14</v>
      </c>
      <c r="G862" s="165">
        <f t="shared" si="29"/>
        <v>0.23061999999999999</v>
      </c>
    </row>
    <row r="863" spans="1:7" s="6" customFormat="1" x14ac:dyDescent="0.2">
      <c r="A863" s="33"/>
      <c r="B863" s="5">
        <v>5532</v>
      </c>
      <c r="C863" s="49" t="s">
        <v>93</v>
      </c>
      <c r="D863" s="87">
        <v>100</v>
      </c>
      <c r="E863" s="124">
        <v>0</v>
      </c>
      <c r="F863" s="168">
        <f t="shared" si="30"/>
        <v>100</v>
      </c>
      <c r="G863" s="165">
        <f t="shared" si="29"/>
        <v>0</v>
      </c>
    </row>
    <row r="864" spans="1:7" s="6" customFormat="1" x14ac:dyDescent="0.2">
      <c r="A864" s="33"/>
      <c r="B864" s="5">
        <v>5539</v>
      </c>
      <c r="C864" s="49" t="s">
        <v>257</v>
      </c>
      <c r="D864" s="87">
        <v>500</v>
      </c>
      <c r="E864" s="124">
        <v>0</v>
      </c>
      <c r="F864" s="168">
        <f t="shared" si="30"/>
        <v>500</v>
      </c>
      <c r="G864" s="165">
        <f t="shared" si="29"/>
        <v>0</v>
      </c>
    </row>
    <row r="865" spans="1:8" s="6" customFormat="1" x14ac:dyDescent="0.2">
      <c r="A865" s="33"/>
      <c r="B865" s="5">
        <v>5540</v>
      </c>
      <c r="C865" s="49" t="s">
        <v>252</v>
      </c>
      <c r="D865" s="87">
        <v>1000</v>
      </c>
      <c r="E865" s="124">
        <v>91.85</v>
      </c>
      <c r="F865" s="168">
        <f t="shared" si="30"/>
        <v>908.15</v>
      </c>
      <c r="G865" s="165">
        <f t="shared" si="29"/>
        <v>9.1850000000000001E-2</v>
      </c>
    </row>
    <row r="866" spans="1:8" s="6" customFormat="1" x14ac:dyDescent="0.2">
      <c r="A866" s="33"/>
      <c r="B866" s="22">
        <v>60</v>
      </c>
      <c r="C866" s="51" t="s">
        <v>90</v>
      </c>
      <c r="D866" s="88">
        <f>SUM(D867)</f>
        <v>320</v>
      </c>
      <c r="E866" s="139">
        <f>SUM(E867)</f>
        <v>38.79</v>
      </c>
      <c r="F866" s="163">
        <f t="shared" si="30"/>
        <v>281.20999999999998</v>
      </c>
      <c r="G866" s="179">
        <f t="shared" si="29"/>
        <v>0.12121875</v>
      </c>
    </row>
    <row r="867" spans="1:8" x14ac:dyDescent="0.2">
      <c r="A867" s="35"/>
      <c r="B867" s="20">
        <v>601</v>
      </c>
      <c r="C867" s="54" t="s">
        <v>233</v>
      </c>
      <c r="D867" s="87">
        <v>320</v>
      </c>
      <c r="E867" s="124">
        <v>38.79</v>
      </c>
      <c r="F867" s="168">
        <f t="shared" si="30"/>
        <v>281.20999999999998</v>
      </c>
      <c r="G867" s="165">
        <f t="shared" si="29"/>
        <v>0.12121875</v>
      </c>
    </row>
    <row r="868" spans="1:8" x14ac:dyDescent="0.2">
      <c r="A868" s="35"/>
      <c r="B868" s="7">
        <v>15</v>
      </c>
      <c r="C868" s="50" t="s">
        <v>283</v>
      </c>
      <c r="D868" s="88">
        <f>SUM(D869)</f>
        <v>60000</v>
      </c>
      <c r="E868" s="139">
        <f>SUM(E869)</f>
        <v>2953.19</v>
      </c>
      <c r="F868" s="163">
        <f t="shared" si="30"/>
        <v>57046.81</v>
      </c>
      <c r="G868" s="179">
        <f t="shared" si="29"/>
        <v>4.9219833333333338E-2</v>
      </c>
    </row>
    <row r="869" spans="1:8" x14ac:dyDescent="0.2">
      <c r="A869" s="35"/>
      <c r="B869" s="5">
        <v>1551</v>
      </c>
      <c r="C869" s="49" t="s">
        <v>255</v>
      </c>
      <c r="D869" s="87">
        <f>SUM(D870:D871)</f>
        <v>60000</v>
      </c>
      <c r="E869" s="149">
        <f>SUM(E870:E871)</f>
        <v>2953.19</v>
      </c>
      <c r="F869" s="168">
        <f t="shared" si="30"/>
        <v>57046.81</v>
      </c>
      <c r="G869" s="165">
        <f t="shared" si="29"/>
        <v>4.9219833333333338E-2</v>
      </c>
    </row>
    <row r="870" spans="1:8" ht="25.5" x14ac:dyDescent="0.2">
      <c r="A870" s="35"/>
      <c r="B870" s="5"/>
      <c r="C870" s="65" t="s">
        <v>347</v>
      </c>
      <c r="D870" s="87">
        <v>60000</v>
      </c>
      <c r="E870" s="124">
        <v>0</v>
      </c>
      <c r="F870" s="168">
        <f t="shared" si="30"/>
        <v>60000</v>
      </c>
      <c r="G870" s="165">
        <f t="shared" si="29"/>
        <v>0</v>
      </c>
    </row>
    <row r="871" spans="1:8" ht="25.5" x14ac:dyDescent="0.2">
      <c r="A871" s="35"/>
      <c r="B871" s="5"/>
      <c r="C871" s="65" t="s">
        <v>423</v>
      </c>
      <c r="D871" s="87">
        <v>0</v>
      </c>
      <c r="E871" s="124">
        <v>2953.19</v>
      </c>
      <c r="F871" s="168">
        <f t="shared" si="30"/>
        <v>-2953.19</v>
      </c>
      <c r="G871" s="165"/>
    </row>
    <row r="872" spans="1:8" x14ac:dyDescent="0.2">
      <c r="A872" s="33" t="s">
        <v>66</v>
      </c>
      <c r="B872" s="9" t="s">
        <v>418</v>
      </c>
      <c r="C872" s="74"/>
      <c r="D872" s="91">
        <f>SUM(D873)</f>
        <v>0</v>
      </c>
      <c r="E872" s="126">
        <f>SUM(E873)</f>
        <v>748.55</v>
      </c>
      <c r="F872" s="163">
        <f t="shared" si="30"/>
        <v>-748.55</v>
      </c>
      <c r="G872" s="165"/>
      <c r="H872" s="185"/>
    </row>
    <row r="873" spans="1:8" x14ac:dyDescent="0.2">
      <c r="A873" s="35"/>
      <c r="B873" s="7">
        <v>55</v>
      </c>
      <c r="C873" s="50" t="s">
        <v>24</v>
      </c>
      <c r="D873" s="91">
        <f>SUM(D874)</f>
        <v>0</v>
      </c>
      <c r="E873" s="126">
        <f>SUM(E874)</f>
        <v>748.55</v>
      </c>
      <c r="F873" s="163">
        <f t="shared" si="30"/>
        <v>-748.55</v>
      </c>
      <c r="G873" s="165"/>
    </row>
    <row r="874" spans="1:8" x14ac:dyDescent="0.2">
      <c r="A874" s="35"/>
      <c r="B874" s="19">
        <v>5525</v>
      </c>
      <c r="C874" s="54" t="s">
        <v>46</v>
      </c>
      <c r="D874" s="92">
        <f>SUM(D875:D876)</f>
        <v>0</v>
      </c>
      <c r="E874" s="124">
        <f>SUM(E875:E876)</f>
        <v>748.55</v>
      </c>
      <c r="F874" s="168">
        <f t="shared" si="30"/>
        <v>-748.55</v>
      </c>
      <c r="G874" s="165"/>
    </row>
    <row r="875" spans="1:8" ht="38.25" x14ac:dyDescent="0.2">
      <c r="A875" s="35"/>
      <c r="B875" s="19" t="s">
        <v>419</v>
      </c>
      <c r="C875" s="132" t="s">
        <v>420</v>
      </c>
      <c r="D875" s="87">
        <v>0</v>
      </c>
      <c r="E875" s="124">
        <v>184.7</v>
      </c>
      <c r="F875" s="168">
        <f t="shared" si="30"/>
        <v>-184.7</v>
      </c>
      <c r="G875" s="165"/>
    </row>
    <row r="876" spans="1:8" ht="38.25" x14ac:dyDescent="0.2">
      <c r="A876" s="35"/>
      <c r="B876" s="19" t="s">
        <v>421</v>
      </c>
      <c r="C876" s="132" t="s">
        <v>411</v>
      </c>
      <c r="D876" s="87">
        <v>0</v>
      </c>
      <c r="E876" s="124">
        <v>563.85</v>
      </c>
      <c r="F876" s="168">
        <f t="shared" si="30"/>
        <v>-563.85</v>
      </c>
      <c r="G876" s="165"/>
    </row>
    <row r="877" spans="1:8" x14ac:dyDescent="0.2">
      <c r="A877" s="33" t="s">
        <v>66</v>
      </c>
      <c r="B877" s="9" t="s">
        <v>206</v>
      </c>
      <c r="C877" s="74"/>
      <c r="D877" s="88">
        <f>SUM(D878)</f>
        <v>102800</v>
      </c>
      <c r="E877" s="139">
        <f>SUM(E878)</f>
        <v>29379.4</v>
      </c>
      <c r="F877" s="163">
        <f t="shared" si="30"/>
        <v>73420.600000000006</v>
      </c>
      <c r="G877" s="179">
        <f t="shared" si="29"/>
        <v>0.28579182879377435</v>
      </c>
    </row>
    <row r="878" spans="1:8" s="6" customFormat="1" x14ac:dyDescent="0.2">
      <c r="A878" s="33"/>
      <c r="B878" s="7">
        <v>55</v>
      </c>
      <c r="C878" s="50" t="s">
        <v>24</v>
      </c>
      <c r="D878" s="88">
        <f>SUM(D879)</f>
        <v>102800</v>
      </c>
      <c r="E878" s="139">
        <f>SUM(E879)</f>
        <v>29379.4</v>
      </c>
      <c r="F878" s="163">
        <f t="shared" si="30"/>
        <v>73420.600000000006</v>
      </c>
      <c r="G878" s="179">
        <f t="shared" si="29"/>
        <v>0.28579182879377435</v>
      </c>
    </row>
    <row r="879" spans="1:8" s="6" customFormat="1" x14ac:dyDescent="0.2">
      <c r="A879" s="33"/>
      <c r="B879" s="5">
        <v>5524</v>
      </c>
      <c r="C879" s="49" t="s">
        <v>31</v>
      </c>
      <c r="D879" s="87">
        <v>102800</v>
      </c>
      <c r="E879" s="124">
        <v>29379.4</v>
      </c>
      <c r="F879" s="168">
        <f t="shared" si="30"/>
        <v>73420.600000000006</v>
      </c>
      <c r="G879" s="165">
        <f t="shared" si="29"/>
        <v>0.28579182879377435</v>
      </c>
    </row>
    <row r="880" spans="1:8" s="6" customFormat="1" x14ac:dyDescent="0.2">
      <c r="A880" s="33" t="s">
        <v>82</v>
      </c>
      <c r="B880" s="7" t="s">
        <v>449</v>
      </c>
      <c r="C880" s="72"/>
      <c r="D880" s="88">
        <f>SUM(D881+D883)</f>
        <v>209300</v>
      </c>
      <c r="E880" s="139">
        <f>SUM(E881+E883)</f>
        <v>80965.850000000006</v>
      </c>
      <c r="F880" s="163">
        <f t="shared" si="30"/>
        <v>128334.15</v>
      </c>
      <c r="G880" s="179">
        <f t="shared" si="29"/>
        <v>0.38684113712374585</v>
      </c>
    </row>
    <row r="881" spans="1:7" s="6" customFormat="1" ht="25.5" x14ac:dyDescent="0.2">
      <c r="A881" s="33"/>
      <c r="B881" s="21">
        <v>413</v>
      </c>
      <c r="C881" s="69" t="s">
        <v>151</v>
      </c>
      <c r="D881" s="98">
        <f>SUM(D882)</f>
        <v>4100</v>
      </c>
      <c r="E881" s="143">
        <f>SUM(E882)</f>
        <v>1661.11</v>
      </c>
      <c r="F881" s="163">
        <f t="shared" si="30"/>
        <v>2438.8900000000003</v>
      </c>
      <c r="G881" s="179">
        <f t="shared" si="29"/>
        <v>0.40514878048780484</v>
      </c>
    </row>
    <row r="882" spans="1:7" x14ac:dyDescent="0.2">
      <c r="A882" s="35"/>
      <c r="B882" s="19">
        <v>4134</v>
      </c>
      <c r="C882" s="67" t="s">
        <v>258</v>
      </c>
      <c r="D882" s="99">
        <v>4100</v>
      </c>
      <c r="E882" s="124">
        <v>1661.11</v>
      </c>
      <c r="F882" s="168">
        <f t="shared" si="30"/>
        <v>2438.8900000000003</v>
      </c>
      <c r="G882" s="165">
        <f t="shared" si="29"/>
        <v>0.40514878048780484</v>
      </c>
    </row>
    <row r="883" spans="1:7" s="6" customFormat="1" x14ac:dyDescent="0.2">
      <c r="A883" s="33"/>
      <c r="B883" s="22">
        <v>55</v>
      </c>
      <c r="C883" s="51" t="s">
        <v>24</v>
      </c>
      <c r="D883" s="100">
        <f>SUM(D884)</f>
        <v>205200</v>
      </c>
      <c r="E883" s="142">
        <f>SUM(E884)</f>
        <v>79304.740000000005</v>
      </c>
      <c r="F883" s="163">
        <f t="shared" si="30"/>
        <v>125895.26</v>
      </c>
      <c r="G883" s="179">
        <f t="shared" si="29"/>
        <v>0.38647534113060433</v>
      </c>
    </row>
    <row r="884" spans="1:7" s="6" customFormat="1" x14ac:dyDescent="0.2">
      <c r="A884" s="33"/>
      <c r="B884" s="5">
        <v>5540</v>
      </c>
      <c r="C884" s="49" t="s">
        <v>252</v>
      </c>
      <c r="D884" s="101">
        <v>205200</v>
      </c>
      <c r="E884" s="124">
        <v>79304.740000000005</v>
      </c>
      <c r="F884" s="168">
        <f t="shared" si="30"/>
        <v>125895.26</v>
      </c>
      <c r="G884" s="165">
        <f t="shared" si="29"/>
        <v>0.38647534113060433</v>
      </c>
    </row>
    <row r="885" spans="1:7" s="6" customFormat="1" x14ac:dyDescent="0.2">
      <c r="A885" s="33" t="s">
        <v>291</v>
      </c>
      <c r="B885" s="7" t="s">
        <v>292</v>
      </c>
      <c r="C885" s="50"/>
      <c r="D885" s="100">
        <f>SUM(D886+D890+D894+D898+D901+D912+D921)</f>
        <v>132748</v>
      </c>
      <c r="E885" s="142">
        <f>SUM(E886+E890+E894+E898+E901+E912+E921)</f>
        <v>40249.729999999996</v>
      </c>
      <c r="F885" s="163">
        <f t="shared" si="30"/>
        <v>92498.27</v>
      </c>
      <c r="G885" s="179">
        <f t="shared" ref="G885:G952" si="31">SUM(E885/D885)</f>
        <v>0.30320404073884349</v>
      </c>
    </row>
    <row r="886" spans="1:7" s="6" customFormat="1" x14ac:dyDescent="0.2">
      <c r="A886" s="33" t="s">
        <v>291</v>
      </c>
      <c r="B886" s="7" t="s">
        <v>293</v>
      </c>
      <c r="C886" s="72"/>
      <c r="D886" s="100">
        <f>SUM(D887)</f>
        <v>2600</v>
      </c>
      <c r="E886" s="142">
        <f>SUM(E887)</f>
        <v>881.37</v>
      </c>
      <c r="F886" s="163">
        <f t="shared" si="30"/>
        <v>1718.63</v>
      </c>
      <c r="G886" s="179">
        <f t="shared" si="31"/>
        <v>0.33898846153846152</v>
      </c>
    </row>
    <row r="887" spans="1:7" s="6" customFormat="1" x14ac:dyDescent="0.2">
      <c r="A887" s="33"/>
      <c r="B887" s="7">
        <v>55</v>
      </c>
      <c r="C887" s="50" t="s">
        <v>24</v>
      </c>
      <c r="D887" s="100">
        <f>SUM(D888:D889)</f>
        <v>2600</v>
      </c>
      <c r="E887" s="142">
        <f>SUM(E888:E889)</f>
        <v>881.37</v>
      </c>
      <c r="F887" s="163">
        <f t="shared" si="30"/>
        <v>1718.63</v>
      </c>
      <c r="G887" s="179">
        <f t="shared" si="31"/>
        <v>0.33898846153846152</v>
      </c>
    </row>
    <row r="888" spans="1:7" s="6" customFormat="1" x14ac:dyDescent="0.2">
      <c r="A888" s="33"/>
      <c r="B888" s="5">
        <v>5521</v>
      </c>
      <c r="C888" s="49" t="s">
        <v>294</v>
      </c>
      <c r="D888" s="101">
        <v>2000</v>
      </c>
      <c r="E888" s="124">
        <v>516.72</v>
      </c>
      <c r="F888" s="168">
        <f t="shared" ref="F888:F956" si="32">SUM(D888-E888)</f>
        <v>1483.28</v>
      </c>
      <c r="G888" s="165">
        <f t="shared" si="31"/>
        <v>0.25836000000000003</v>
      </c>
    </row>
    <row r="889" spans="1:7" s="6" customFormat="1" x14ac:dyDescent="0.2">
      <c r="A889" s="33"/>
      <c r="B889" s="5">
        <v>5521</v>
      </c>
      <c r="C889" s="49" t="s">
        <v>346</v>
      </c>
      <c r="D889" s="101">
        <v>600</v>
      </c>
      <c r="E889" s="124">
        <v>364.65</v>
      </c>
      <c r="F889" s="168">
        <f t="shared" si="32"/>
        <v>235.35000000000002</v>
      </c>
      <c r="G889" s="165">
        <f t="shared" si="31"/>
        <v>0.60775000000000001</v>
      </c>
    </row>
    <row r="890" spans="1:7" s="6" customFormat="1" x14ac:dyDescent="0.2">
      <c r="A890" s="33" t="s">
        <v>291</v>
      </c>
      <c r="B890" s="7" t="s">
        <v>295</v>
      </c>
      <c r="C890" s="72"/>
      <c r="D890" s="100">
        <f>SUM(D891)</f>
        <v>1700</v>
      </c>
      <c r="E890" s="142">
        <f>SUM(E891)</f>
        <v>563.46</v>
      </c>
      <c r="F890" s="163">
        <f t="shared" si="32"/>
        <v>1136.54</v>
      </c>
      <c r="G890" s="179">
        <f t="shared" si="31"/>
        <v>0.33144705882352943</v>
      </c>
    </row>
    <row r="891" spans="1:7" s="6" customFormat="1" x14ac:dyDescent="0.2">
      <c r="A891" s="33"/>
      <c r="B891" s="7">
        <v>55</v>
      </c>
      <c r="C891" s="50" t="s">
        <v>24</v>
      </c>
      <c r="D891" s="100">
        <f>SUM(D892:D893)</f>
        <v>1700</v>
      </c>
      <c r="E891" s="142">
        <f>SUM(E892:E893)</f>
        <v>563.46</v>
      </c>
      <c r="F891" s="163">
        <f t="shared" si="32"/>
        <v>1136.54</v>
      </c>
      <c r="G891" s="179">
        <f t="shared" si="31"/>
        <v>0.33144705882352943</v>
      </c>
    </row>
    <row r="892" spans="1:7" s="6" customFormat="1" x14ac:dyDescent="0.2">
      <c r="A892" s="33"/>
      <c r="B892" s="5">
        <v>5521</v>
      </c>
      <c r="C892" s="49" t="s">
        <v>294</v>
      </c>
      <c r="D892" s="101">
        <v>1300</v>
      </c>
      <c r="E892" s="124">
        <v>347.08</v>
      </c>
      <c r="F892" s="168">
        <f t="shared" si="32"/>
        <v>952.92000000000007</v>
      </c>
      <c r="G892" s="165">
        <f t="shared" si="31"/>
        <v>0.26698461538461538</v>
      </c>
    </row>
    <row r="893" spans="1:7" s="6" customFormat="1" x14ac:dyDescent="0.2">
      <c r="A893" s="33"/>
      <c r="B893" s="5">
        <v>5521</v>
      </c>
      <c r="C893" s="49" t="s">
        <v>346</v>
      </c>
      <c r="D893" s="101">
        <v>400</v>
      </c>
      <c r="E893" s="124">
        <v>216.38</v>
      </c>
      <c r="F893" s="168">
        <f t="shared" si="32"/>
        <v>183.62</v>
      </c>
      <c r="G893" s="165">
        <f t="shared" si="31"/>
        <v>0.54095000000000004</v>
      </c>
    </row>
    <row r="894" spans="1:7" s="6" customFormat="1" x14ac:dyDescent="0.2">
      <c r="A894" s="33" t="s">
        <v>291</v>
      </c>
      <c r="B894" s="7" t="s">
        <v>296</v>
      </c>
      <c r="C894" s="72"/>
      <c r="D894" s="100">
        <f>SUM(D895)</f>
        <v>400</v>
      </c>
      <c r="E894" s="142">
        <f>SUM(E895)</f>
        <v>221.20000000000002</v>
      </c>
      <c r="F894" s="163">
        <f t="shared" si="32"/>
        <v>178.79999999999998</v>
      </c>
      <c r="G894" s="179">
        <f t="shared" si="31"/>
        <v>0.55300000000000005</v>
      </c>
    </row>
    <row r="895" spans="1:7" s="6" customFormat="1" x14ac:dyDescent="0.2">
      <c r="A895" s="33"/>
      <c r="B895" s="7">
        <v>55</v>
      </c>
      <c r="C895" s="50" t="s">
        <v>24</v>
      </c>
      <c r="D895" s="100">
        <f>SUM(D896:D897)</f>
        <v>400</v>
      </c>
      <c r="E895" s="142">
        <f>SUM(E896:E897)</f>
        <v>221.20000000000002</v>
      </c>
      <c r="F895" s="163">
        <f t="shared" si="32"/>
        <v>178.79999999999998</v>
      </c>
      <c r="G895" s="179">
        <f t="shared" si="31"/>
        <v>0.55300000000000005</v>
      </c>
    </row>
    <row r="896" spans="1:7" s="6" customFormat="1" x14ac:dyDescent="0.2">
      <c r="A896" s="33"/>
      <c r="B896" s="5">
        <v>5521</v>
      </c>
      <c r="C896" s="49" t="s">
        <v>294</v>
      </c>
      <c r="D896" s="101">
        <v>300</v>
      </c>
      <c r="E896" s="124">
        <v>168.02</v>
      </c>
      <c r="F896" s="168">
        <f t="shared" si="32"/>
        <v>131.97999999999999</v>
      </c>
      <c r="G896" s="165">
        <f t="shared" si="31"/>
        <v>0.56006666666666671</v>
      </c>
    </row>
    <row r="897" spans="1:7" s="6" customFormat="1" x14ac:dyDescent="0.2">
      <c r="A897" s="33"/>
      <c r="B897" s="5">
        <v>5521</v>
      </c>
      <c r="C897" s="49" t="s">
        <v>346</v>
      </c>
      <c r="D897" s="101">
        <v>100</v>
      </c>
      <c r="E897" s="124">
        <v>53.18</v>
      </c>
      <c r="F897" s="168">
        <f t="shared" si="32"/>
        <v>46.82</v>
      </c>
      <c r="G897" s="165">
        <f t="shared" si="31"/>
        <v>0.53180000000000005</v>
      </c>
    </row>
    <row r="898" spans="1:7" s="6" customFormat="1" x14ac:dyDescent="0.2">
      <c r="A898" s="33" t="s">
        <v>291</v>
      </c>
      <c r="B898" s="7" t="s">
        <v>297</v>
      </c>
      <c r="C898" s="72"/>
      <c r="D898" s="100">
        <f>SUM(D899)</f>
        <v>500</v>
      </c>
      <c r="E898" s="142">
        <f>SUM(E899)</f>
        <v>89.18</v>
      </c>
      <c r="F898" s="163">
        <f t="shared" si="32"/>
        <v>410.82</v>
      </c>
      <c r="G898" s="179">
        <f t="shared" si="31"/>
        <v>0.17836000000000002</v>
      </c>
    </row>
    <row r="899" spans="1:7" s="6" customFormat="1" x14ac:dyDescent="0.2">
      <c r="A899" s="33"/>
      <c r="B899" s="7">
        <v>55</v>
      </c>
      <c r="C899" s="50" t="s">
        <v>24</v>
      </c>
      <c r="D899" s="100">
        <f>SUM(D900)</f>
        <v>500</v>
      </c>
      <c r="E899" s="142">
        <f>SUM(E900)</f>
        <v>89.18</v>
      </c>
      <c r="F899" s="163">
        <f t="shared" si="32"/>
        <v>410.82</v>
      </c>
      <c r="G899" s="179">
        <f t="shared" si="31"/>
        <v>0.17836000000000002</v>
      </c>
    </row>
    <row r="900" spans="1:7" s="6" customFormat="1" x14ac:dyDescent="0.2">
      <c r="A900" s="33"/>
      <c r="B900" s="5">
        <v>5521</v>
      </c>
      <c r="C900" s="49" t="s">
        <v>294</v>
      </c>
      <c r="D900" s="101">
        <v>500</v>
      </c>
      <c r="E900" s="124">
        <v>89.18</v>
      </c>
      <c r="F900" s="168">
        <f t="shared" si="32"/>
        <v>410.82</v>
      </c>
      <c r="G900" s="165">
        <f t="shared" si="31"/>
        <v>0.17836000000000002</v>
      </c>
    </row>
    <row r="901" spans="1:7" s="6" customFormat="1" x14ac:dyDescent="0.2">
      <c r="A901" s="33" t="s">
        <v>291</v>
      </c>
      <c r="B901" s="7" t="s">
        <v>298</v>
      </c>
      <c r="C901" s="72"/>
      <c r="D901" s="100">
        <f>SUM(D902+D906)</f>
        <v>18092</v>
      </c>
      <c r="E901" s="142">
        <f>SUM(E902+E906)</f>
        <v>4984.0599999999995</v>
      </c>
      <c r="F901" s="163">
        <f t="shared" si="32"/>
        <v>13107.94</v>
      </c>
      <c r="G901" s="179">
        <f t="shared" si="31"/>
        <v>0.27548419190802564</v>
      </c>
    </row>
    <row r="902" spans="1:7" s="6" customFormat="1" x14ac:dyDescent="0.2">
      <c r="A902" s="33"/>
      <c r="B902" s="7">
        <v>50</v>
      </c>
      <c r="C902" s="50" t="s">
        <v>23</v>
      </c>
      <c r="D902" s="100">
        <f>SUM(D903+D905)</f>
        <v>13089</v>
      </c>
      <c r="E902" s="142">
        <f>SUM(E903+E905)</f>
        <v>3269.5699999999997</v>
      </c>
      <c r="F902" s="163">
        <f t="shared" si="32"/>
        <v>9819.43</v>
      </c>
      <c r="G902" s="179">
        <f t="shared" si="31"/>
        <v>0.24979524791809915</v>
      </c>
    </row>
    <row r="903" spans="1:7" s="6" customFormat="1" x14ac:dyDescent="0.2">
      <c r="A903" s="33"/>
      <c r="B903" s="5">
        <v>500</v>
      </c>
      <c r="C903" s="49" t="s">
        <v>228</v>
      </c>
      <c r="D903" s="101">
        <f>SUM(D904)</f>
        <v>9768</v>
      </c>
      <c r="E903" s="161">
        <f>SUM(E904)</f>
        <v>2439.29</v>
      </c>
      <c r="F903" s="168">
        <f t="shared" si="32"/>
        <v>7328.71</v>
      </c>
      <c r="G903" s="165">
        <f t="shared" si="31"/>
        <v>0.24972256347256347</v>
      </c>
    </row>
    <row r="904" spans="1:7" s="6" customFormat="1" x14ac:dyDescent="0.2">
      <c r="A904" s="33"/>
      <c r="B904" s="5">
        <v>5002</v>
      </c>
      <c r="C904" s="49" t="s">
        <v>236</v>
      </c>
      <c r="D904" s="101">
        <v>9768</v>
      </c>
      <c r="E904" s="124">
        <v>2439.29</v>
      </c>
      <c r="F904" s="168">
        <f t="shared" si="32"/>
        <v>7328.71</v>
      </c>
      <c r="G904" s="165">
        <f t="shared" si="31"/>
        <v>0.24972256347256347</v>
      </c>
    </row>
    <row r="905" spans="1:7" s="6" customFormat="1" x14ac:dyDescent="0.2">
      <c r="A905" s="33"/>
      <c r="B905" s="5">
        <v>506</v>
      </c>
      <c r="C905" s="49" t="s">
        <v>229</v>
      </c>
      <c r="D905" s="101">
        <v>3321</v>
      </c>
      <c r="E905" s="124">
        <v>830.28</v>
      </c>
      <c r="F905" s="168">
        <f t="shared" si="32"/>
        <v>2490.7200000000003</v>
      </c>
      <c r="G905" s="165">
        <f t="shared" si="31"/>
        <v>0.25000903342366754</v>
      </c>
    </row>
    <row r="906" spans="1:7" s="6" customFormat="1" x14ac:dyDescent="0.2">
      <c r="A906" s="33"/>
      <c r="B906" s="7">
        <v>55</v>
      </c>
      <c r="C906" s="50" t="s">
        <v>24</v>
      </c>
      <c r="D906" s="100">
        <f>SUM(D907:D911)</f>
        <v>5003</v>
      </c>
      <c r="E906" s="142">
        <f>SUM(E907:E911)</f>
        <v>1714.4900000000002</v>
      </c>
      <c r="F906" s="163">
        <f t="shared" si="32"/>
        <v>3288.5099999999998</v>
      </c>
      <c r="G906" s="179">
        <f t="shared" si="31"/>
        <v>0.34269238456925849</v>
      </c>
    </row>
    <row r="907" spans="1:7" s="6" customFormat="1" x14ac:dyDescent="0.2">
      <c r="A907" s="33"/>
      <c r="B907" s="5">
        <v>5521</v>
      </c>
      <c r="C907" s="49" t="s">
        <v>292</v>
      </c>
      <c r="D907" s="101">
        <v>3003</v>
      </c>
      <c r="E907" s="124">
        <v>907.35</v>
      </c>
      <c r="F907" s="168">
        <f t="shared" si="32"/>
        <v>2095.65</v>
      </c>
      <c r="G907" s="165">
        <f t="shared" si="31"/>
        <v>0.30214785214785217</v>
      </c>
    </row>
    <row r="908" spans="1:7" s="6" customFormat="1" x14ac:dyDescent="0.2">
      <c r="A908" s="33"/>
      <c r="B908" s="5">
        <v>5521</v>
      </c>
      <c r="C908" s="49" t="s">
        <v>294</v>
      </c>
      <c r="D908" s="101">
        <v>500</v>
      </c>
      <c r="E908" s="124">
        <v>130.74</v>
      </c>
      <c r="F908" s="168">
        <f t="shared" si="32"/>
        <v>369.26</v>
      </c>
      <c r="G908" s="165">
        <f t="shared" si="31"/>
        <v>0.26148000000000005</v>
      </c>
    </row>
    <row r="909" spans="1:7" s="6" customFormat="1" x14ac:dyDescent="0.2">
      <c r="A909" s="33"/>
      <c r="B909" s="5">
        <v>5521</v>
      </c>
      <c r="C909" s="49" t="s">
        <v>346</v>
      </c>
      <c r="D909" s="101">
        <v>300</v>
      </c>
      <c r="E909" s="124">
        <v>80.66</v>
      </c>
      <c r="F909" s="168">
        <f t="shared" si="32"/>
        <v>219.34</v>
      </c>
      <c r="G909" s="165">
        <f t="shared" si="31"/>
        <v>0.26886666666666664</v>
      </c>
    </row>
    <row r="910" spans="1:7" s="6" customFormat="1" x14ac:dyDescent="0.2">
      <c r="A910" s="33"/>
      <c r="B910" s="5">
        <v>5521</v>
      </c>
      <c r="C910" s="49" t="s">
        <v>299</v>
      </c>
      <c r="D910" s="101">
        <v>963</v>
      </c>
      <c r="E910" s="124">
        <v>357.49</v>
      </c>
      <c r="F910" s="168">
        <f t="shared" si="32"/>
        <v>605.51</v>
      </c>
      <c r="G910" s="165">
        <f t="shared" si="31"/>
        <v>0.37122533748701975</v>
      </c>
    </row>
    <row r="911" spans="1:7" s="6" customFormat="1" x14ac:dyDescent="0.2">
      <c r="A911" s="33"/>
      <c r="B911" s="5">
        <v>5521</v>
      </c>
      <c r="C911" s="49" t="s">
        <v>300</v>
      </c>
      <c r="D911" s="101">
        <v>237</v>
      </c>
      <c r="E911" s="124">
        <v>238.25</v>
      </c>
      <c r="F911" s="168">
        <f t="shared" si="32"/>
        <v>-1.25</v>
      </c>
      <c r="G911" s="165">
        <f t="shared" si="31"/>
        <v>1.0052742616033756</v>
      </c>
    </row>
    <row r="912" spans="1:7" s="6" customFormat="1" x14ac:dyDescent="0.2">
      <c r="A912" s="33" t="s">
        <v>291</v>
      </c>
      <c r="B912" s="7" t="s">
        <v>301</v>
      </c>
      <c r="C912" s="72"/>
      <c r="D912" s="100">
        <f>SUM(D913+D917)</f>
        <v>20588</v>
      </c>
      <c r="E912" s="142">
        <f>SUM(E913+E917)</f>
        <v>5088.3200000000006</v>
      </c>
      <c r="F912" s="163">
        <f t="shared" si="32"/>
        <v>15499.68</v>
      </c>
      <c r="G912" s="179">
        <f t="shared" si="31"/>
        <v>0.24714979599766856</v>
      </c>
    </row>
    <row r="913" spans="1:7" s="6" customFormat="1" x14ac:dyDescent="0.2">
      <c r="A913" s="33"/>
      <c r="B913" s="7">
        <v>50</v>
      </c>
      <c r="C913" s="50" t="s">
        <v>23</v>
      </c>
      <c r="D913" s="100">
        <f>SUM(D914+D916)</f>
        <v>13073</v>
      </c>
      <c r="E913" s="142">
        <f>SUM(E914+E916)</f>
        <v>2781.01</v>
      </c>
      <c r="F913" s="163">
        <f t="shared" si="32"/>
        <v>10291.99</v>
      </c>
      <c r="G913" s="179">
        <f t="shared" si="31"/>
        <v>0.21272928937504781</v>
      </c>
    </row>
    <row r="914" spans="1:7" s="6" customFormat="1" x14ac:dyDescent="0.2">
      <c r="A914" s="33"/>
      <c r="B914" s="5">
        <v>500</v>
      </c>
      <c r="C914" s="49" t="s">
        <v>228</v>
      </c>
      <c r="D914" s="101">
        <f>SUM(D915)</f>
        <v>9756</v>
      </c>
      <c r="E914" s="161">
        <f>SUM(E915)</f>
        <v>2050.5</v>
      </c>
      <c r="F914" s="168">
        <f t="shared" si="32"/>
        <v>7705.5</v>
      </c>
      <c r="G914" s="165">
        <f t="shared" si="31"/>
        <v>0.21017835178351785</v>
      </c>
    </row>
    <row r="915" spans="1:7" s="6" customFormat="1" x14ac:dyDescent="0.2">
      <c r="A915" s="33"/>
      <c r="B915" s="5">
        <v>5002</v>
      </c>
      <c r="C915" s="49" t="s">
        <v>236</v>
      </c>
      <c r="D915" s="101">
        <v>9756</v>
      </c>
      <c r="E915" s="124">
        <v>2050.5</v>
      </c>
      <c r="F915" s="168">
        <f t="shared" si="32"/>
        <v>7705.5</v>
      </c>
      <c r="G915" s="165">
        <f t="shared" si="31"/>
        <v>0.21017835178351785</v>
      </c>
    </row>
    <row r="916" spans="1:7" s="6" customFormat="1" x14ac:dyDescent="0.2">
      <c r="A916" s="33"/>
      <c r="B916" s="5">
        <v>506</v>
      </c>
      <c r="C916" s="49" t="s">
        <v>229</v>
      </c>
      <c r="D916" s="101">
        <v>3317</v>
      </c>
      <c r="E916" s="124">
        <v>730.51</v>
      </c>
      <c r="F916" s="168">
        <f t="shared" si="32"/>
        <v>2586.4899999999998</v>
      </c>
      <c r="G916" s="165">
        <f t="shared" si="31"/>
        <v>0.22023213747362075</v>
      </c>
    </row>
    <row r="917" spans="1:7" s="6" customFormat="1" x14ac:dyDescent="0.2">
      <c r="A917" s="33"/>
      <c r="B917" s="7">
        <v>55</v>
      </c>
      <c r="C917" s="50" t="s">
        <v>24</v>
      </c>
      <c r="D917" s="100">
        <f>SUM(D918:D920)</f>
        <v>7515</v>
      </c>
      <c r="E917" s="142">
        <f>SUM(E918:E920)</f>
        <v>2307.3100000000004</v>
      </c>
      <c r="F917" s="163">
        <f t="shared" si="32"/>
        <v>5207.6899999999996</v>
      </c>
      <c r="G917" s="179">
        <f t="shared" si="31"/>
        <v>0.30702727877578184</v>
      </c>
    </row>
    <row r="918" spans="1:7" s="6" customFormat="1" x14ac:dyDescent="0.2">
      <c r="A918" s="33"/>
      <c r="B918" s="5">
        <v>5521</v>
      </c>
      <c r="C918" s="49" t="s">
        <v>292</v>
      </c>
      <c r="D918" s="101">
        <v>6689</v>
      </c>
      <c r="E918" s="124">
        <v>2013.4</v>
      </c>
      <c r="F918" s="168">
        <f t="shared" si="32"/>
        <v>4675.6000000000004</v>
      </c>
      <c r="G918" s="165">
        <f t="shared" si="31"/>
        <v>0.30100164449095529</v>
      </c>
    </row>
    <row r="919" spans="1:7" s="6" customFormat="1" x14ac:dyDescent="0.2">
      <c r="A919" s="33"/>
      <c r="B919" s="5">
        <v>5521</v>
      </c>
      <c r="C919" s="49" t="s">
        <v>294</v>
      </c>
      <c r="D919" s="101">
        <v>400</v>
      </c>
      <c r="E919" s="124">
        <v>126.59</v>
      </c>
      <c r="F919" s="168">
        <f t="shared" si="32"/>
        <v>273.40999999999997</v>
      </c>
      <c r="G919" s="165">
        <f t="shared" si="31"/>
        <v>0.31647500000000001</v>
      </c>
    </row>
    <row r="920" spans="1:7" s="6" customFormat="1" x14ac:dyDescent="0.2">
      <c r="A920" s="33"/>
      <c r="B920" s="5">
        <v>5521</v>
      </c>
      <c r="C920" s="49" t="s">
        <v>299</v>
      </c>
      <c r="D920" s="101">
        <v>426</v>
      </c>
      <c r="E920" s="124">
        <v>167.32</v>
      </c>
      <c r="F920" s="168">
        <f t="shared" si="32"/>
        <v>258.68</v>
      </c>
      <c r="G920" s="165">
        <f t="shared" si="31"/>
        <v>0.39276995305164319</v>
      </c>
    </row>
    <row r="921" spans="1:7" s="6" customFormat="1" x14ac:dyDescent="0.2">
      <c r="A921" s="33" t="s">
        <v>291</v>
      </c>
      <c r="B921" s="7" t="s">
        <v>302</v>
      </c>
      <c r="C921" s="72"/>
      <c r="D921" s="100">
        <f>SUM(D922)</f>
        <v>88868</v>
      </c>
      <c r="E921" s="142">
        <f>SUM(E922)</f>
        <v>28422.14</v>
      </c>
      <c r="F921" s="163">
        <f t="shared" si="32"/>
        <v>60445.86</v>
      </c>
      <c r="G921" s="179">
        <f t="shared" si="31"/>
        <v>0.3198242336949183</v>
      </c>
    </row>
    <row r="922" spans="1:7" s="6" customFormat="1" x14ac:dyDescent="0.2">
      <c r="A922" s="33"/>
      <c r="B922" s="7">
        <v>55</v>
      </c>
      <c r="C922" s="50" t="s">
        <v>24</v>
      </c>
      <c r="D922" s="100">
        <f>SUM(D923:D924)</f>
        <v>88868</v>
      </c>
      <c r="E922" s="142">
        <f>SUM(E923:E924)</f>
        <v>28422.14</v>
      </c>
      <c r="F922" s="163">
        <f t="shared" si="32"/>
        <v>60445.86</v>
      </c>
      <c r="G922" s="179">
        <f t="shared" si="31"/>
        <v>0.3198242336949183</v>
      </c>
    </row>
    <row r="923" spans="1:7" s="6" customFormat="1" x14ac:dyDescent="0.2">
      <c r="A923" s="33"/>
      <c r="B923" s="5">
        <v>5521</v>
      </c>
      <c r="C923" s="49" t="s">
        <v>292</v>
      </c>
      <c r="D923" s="101">
        <v>85268</v>
      </c>
      <c r="E923" s="124">
        <v>27567.040000000001</v>
      </c>
      <c r="F923" s="168">
        <f t="shared" si="32"/>
        <v>57700.959999999999</v>
      </c>
      <c r="G923" s="165">
        <f t="shared" si="31"/>
        <v>0.32329877562508796</v>
      </c>
    </row>
    <row r="924" spans="1:7" s="6" customFormat="1" x14ac:dyDescent="0.2">
      <c r="A924" s="33"/>
      <c r="B924" s="5">
        <v>5521</v>
      </c>
      <c r="C924" s="49" t="s">
        <v>299</v>
      </c>
      <c r="D924" s="101">
        <v>3600</v>
      </c>
      <c r="E924" s="124">
        <v>855.1</v>
      </c>
      <c r="F924" s="168">
        <f t="shared" si="32"/>
        <v>2744.9</v>
      </c>
      <c r="G924" s="165">
        <f t="shared" si="31"/>
        <v>0.23752777777777778</v>
      </c>
    </row>
    <row r="925" spans="1:7" s="6" customFormat="1" x14ac:dyDescent="0.2">
      <c r="A925" s="33" t="s">
        <v>458</v>
      </c>
      <c r="B925" s="7" t="s">
        <v>459</v>
      </c>
      <c r="C925" s="72"/>
      <c r="D925" s="91">
        <f t="shared" ref="D925:E927" si="33">SUM(D926)</f>
        <v>0</v>
      </c>
      <c r="E925" s="126">
        <f t="shared" si="33"/>
        <v>275</v>
      </c>
      <c r="F925" s="163">
        <f t="shared" si="32"/>
        <v>-275</v>
      </c>
      <c r="G925" s="165"/>
    </row>
    <row r="926" spans="1:7" s="6" customFormat="1" x14ac:dyDescent="0.2">
      <c r="A926" s="33"/>
      <c r="B926" s="7">
        <v>55</v>
      </c>
      <c r="C926" s="50" t="s">
        <v>24</v>
      </c>
      <c r="D926" s="91">
        <f t="shared" si="33"/>
        <v>0</v>
      </c>
      <c r="E926" s="126">
        <f t="shared" si="33"/>
        <v>275</v>
      </c>
      <c r="F926" s="163">
        <f t="shared" si="32"/>
        <v>-275</v>
      </c>
      <c r="G926" s="165"/>
    </row>
    <row r="927" spans="1:7" s="6" customFormat="1" x14ac:dyDescent="0.2">
      <c r="A927" s="33"/>
      <c r="B927" s="5">
        <v>5525</v>
      </c>
      <c r="C927" s="49" t="s">
        <v>46</v>
      </c>
      <c r="D927" s="92">
        <f t="shared" si="33"/>
        <v>0</v>
      </c>
      <c r="E927" s="124">
        <f t="shared" si="33"/>
        <v>275</v>
      </c>
      <c r="F927" s="168">
        <f t="shared" si="32"/>
        <v>-275</v>
      </c>
      <c r="G927" s="165"/>
    </row>
    <row r="928" spans="1:7" s="6" customFormat="1" ht="38.25" x14ac:dyDescent="0.2">
      <c r="A928" s="33"/>
      <c r="B928" s="160" t="s">
        <v>491</v>
      </c>
      <c r="C928" s="65" t="s">
        <v>460</v>
      </c>
      <c r="D928" s="101">
        <v>0</v>
      </c>
      <c r="E928" s="124">
        <v>275</v>
      </c>
      <c r="F928" s="168">
        <f t="shared" si="32"/>
        <v>-275</v>
      </c>
      <c r="G928" s="165"/>
    </row>
    <row r="929" spans="1:7" s="6" customFormat="1" x14ac:dyDescent="0.2">
      <c r="A929" s="33" t="s">
        <v>83</v>
      </c>
      <c r="B929" s="14" t="s">
        <v>450</v>
      </c>
      <c r="C929" s="74"/>
      <c r="D929" s="88">
        <f>SUM(D930+D932)</f>
        <v>5200</v>
      </c>
      <c r="E929" s="139">
        <f>SUM(E930+E932)</f>
        <v>0</v>
      </c>
      <c r="F929" s="163">
        <f t="shared" si="32"/>
        <v>5200</v>
      </c>
      <c r="G929" s="179">
        <f t="shared" si="31"/>
        <v>0</v>
      </c>
    </row>
    <row r="930" spans="1:7" s="6" customFormat="1" ht="25.5" x14ac:dyDescent="0.2">
      <c r="A930" s="33"/>
      <c r="B930" s="21">
        <v>413</v>
      </c>
      <c r="C930" s="69" t="s">
        <v>151</v>
      </c>
      <c r="D930" s="98">
        <f>SUM(D931)</f>
        <v>4000</v>
      </c>
      <c r="E930" s="143">
        <f>SUM(E931)</f>
        <v>0</v>
      </c>
      <c r="F930" s="163">
        <f t="shared" si="32"/>
        <v>4000</v>
      </c>
      <c r="G930" s="179">
        <f t="shared" si="31"/>
        <v>0</v>
      </c>
    </row>
    <row r="931" spans="1:7" s="6" customFormat="1" x14ac:dyDescent="0.2">
      <c r="A931" s="33"/>
      <c r="B931" s="19">
        <v>4134</v>
      </c>
      <c r="C931" s="67" t="s">
        <v>259</v>
      </c>
      <c r="D931" s="99">
        <v>4000</v>
      </c>
      <c r="E931" s="124">
        <v>0</v>
      </c>
      <c r="F931" s="168">
        <f t="shared" si="32"/>
        <v>4000</v>
      </c>
      <c r="G931" s="165">
        <f t="shared" si="31"/>
        <v>0</v>
      </c>
    </row>
    <row r="932" spans="1:7" s="6" customFormat="1" x14ac:dyDescent="0.2">
      <c r="A932" s="33"/>
      <c r="B932" s="22">
        <v>55</v>
      </c>
      <c r="C932" s="51" t="s">
        <v>24</v>
      </c>
      <c r="D932" s="100">
        <f>SUM(D933)</f>
        <v>1200</v>
      </c>
      <c r="E932" s="142">
        <f>SUM(E933)</f>
        <v>0</v>
      </c>
      <c r="F932" s="163">
        <f t="shared" si="32"/>
        <v>1200</v>
      </c>
      <c r="G932" s="179">
        <f t="shared" si="31"/>
        <v>0</v>
      </c>
    </row>
    <row r="933" spans="1:7" s="6" customFormat="1" x14ac:dyDescent="0.2">
      <c r="A933" s="33"/>
      <c r="B933" s="5">
        <v>5525</v>
      </c>
      <c r="C933" s="49" t="s">
        <v>46</v>
      </c>
      <c r="D933" s="101">
        <f>SUM(D934:D935)</f>
        <v>1200</v>
      </c>
      <c r="E933" s="161">
        <f>SUM(E934:E935)</f>
        <v>0</v>
      </c>
      <c r="F933" s="168">
        <f t="shared" si="32"/>
        <v>1200</v>
      </c>
      <c r="G933" s="165">
        <f t="shared" si="31"/>
        <v>0</v>
      </c>
    </row>
    <row r="934" spans="1:7" s="6" customFormat="1" x14ac:dyDescent="0.2">
      <c r="A934" s="33"/>
      <c r="B934" s="22"/>
      <c r="C934" s="67" t="s">
        <v>2</v>
      </c>
      <c r="D934" s="101">
        <v>900</v>
      </c>
      <c r="E934" s="124">
        <v>0</v>
      </c>
      <c r="F934" s="168">
        <f t="shared" si="32"/>
        <v>900</v>
      </c>
      <c r="G934" s="165">
        <f t="shared" si="31"/>
        <v>0</v>
      </c>
    </row>
    <row r="935" spans="1:7" s="6" customFormat="1" ht="13.5" thickBot="1" x14ac:dyDescent="0.25">
      <c r="A935" s="33"/>
      <c r="B935" s="22"/>
      <c r="C935" s="67" t="s">
        <v>453</v>
      </c>
      <c r="D935" s="101">
        <v>300</v>
      </c>
      <c r="E935" s="124">
        <v>0</v>
      </c>
      <c r="F935" s="168">
        <f t="shared" si="32"/>
        <v>300</v>
      </c>
      <c r="G935" s="165">
        <f t="shared" si="31"/>
        <v>0</v>
      </c>
    </row>
    <row r="936" spans="1:7" ht="13.5" thickBot="1" x14ac:dyDescent="0.25">
      <c r="A936" s="44" t="s">
        <v>84</v>
      </c>
      <c r="B936" s="4" t="s">
        <v>182</v>
      </c>
      <c r="C936" s="183"/>
      <c r="D936" s="112">
        <f>SUM(D937+D944+D959+D974+D1000+D1005+D1009+D1016)</f>
        <v>430806</v>
      </c>
      <c r="E936" s="138">
        <f>SUM(E937+E944+E959+E974+E1000+E1005+E1009+E1016)</f>
        <v>117491.12</v>
      </c>
      <c r="F936" s="177">
        <f t="shared" si="32"/>
        <v>313314.88</v>
      </c>
      <c r="G936" s="175">
        <f t="shared" si="31"/>
        <v>0.27272396391879405</v>
      </c>
    </row>
    <row r="937" spans="1:7" s="6" customFormat="1" x14ac:dyDescent="0.2">
      <c r="A937" s="33" t="s">
        <v>100</v>
      </c>
      <c r="B937" s="7" t="s">
        <v>183</v>
      </c>
      <c r="C937" s="72"/>
      <c r="D937" s="88">
        <f>SUM(D938+D941)</f>
        <v>61282</v>
      </c>
      <c r="E937" s="139">
        <f>SUM(E938+E941)</f>
        <v>16381.49</v>
      </c>
      <c r="F937" s="163">
        <f t="shared" si="32"/>
        <v>44900.51</v>
      </c>
      <c r="G937" s="179">
        <f t="shared" si="31"/>
        <v>0.2673132404294899</v>
      </c>
    </row>
    <row r="938" spans="1:7" s="6" customFormat="1" ht="25.5" x14ac:dyDescent="0.2">
      <c r="A938" s="33"/>
      <c r="B938" s="21">
        <v>413</v>
      </c>
      <c r="C938" s="69" t="s">
        <v>151</v>
      </c>
      <c r="D938" s="98">
        <f>SUM(D939:D940)</f>
        <v>54882</v>
      </c>
      <c r="E938" s="143">
        <f>SUM(E939:E940)</f>
        <v>14859.59</v>
      </c>
      <c r="F938" s="163">
        <f t="shared" si="32"/>
        <v>40022.410000000003</v>
      </c>
      <c r="G938" s="179">
        <f t="shared" si="31"/>
        <v>0.27075525673262635</v>
      </c>
    </row>
    <row r="939" spans="1:7" x14ac:dyDescent="0.2">
      <c r="A939" s="35"/>
      <c r="B939" s="19">
        <v>4133</v>
      </c>
      <c r="C939" s="67" t="s">
        <v>101</v>
      </c>
      <c r="D939" s="99">
        <v>35874</v>
      </c>
      <c r="E939" s="124">
        <v>10211.49</v>
      </c>
      <c r="F939" s="168">
        <f t="shared" si="32"/>
        <v>25662.510000000002</v>
      </c>
      <c r="G939" s="165">
        <f t="shared" si="31"/>
        <v>0.28464877069744104</v>
      </c>
    </row>
    <row r="940" spans="1:7" x14ac:dyDescent="0.2">
      <c r="A940" s="35"/>
      <c r="B940" s="19">
        <v>4137</v>
      </c>
      <c r="C940" s="67" t="s">
        <v>13</v>
      </c>
      <c r="D940" s="99">
        <v>19008</v>
      </c>
      <c r="E940" s="124">
        <v>4648.1000000000004</v>
      </c>
      <c r="F940" s="168">
        <f t="shared" si="32"/>
        <v>14359.9</v>
      </c>
      <c r="G940" s="165">
        <f t="shared" si="31"/>
        <v>0.2445338804713805</v>
      </c>
    </row>
    <row r="941" spans="1:7" s="6" customFormat="1" x14ac:dyDescent="0.2">
      <c r="A941" s="33"/>
      <c r="B941" s="22">
        <v>55</v>
      </c>
      <c r="C941" s="51" t="s">
        <v>24</v>
      </c>
      <c r="D941" s="100">
        <f>SUM(D942:D943)</f>
        <v>6400</v>
      </c>
      <c r="E941" s="142">
        <f>SUM(E942:E943)</f>
        <v>1521.9</v>
      </c>
      <c r="F941" s="163">
        <f t="shared" si="32"/>
        <v>4878.1000000000004</v>
      </c>
      <c r="G941" s="179">
        <f t="shared" si="31"/>
        <v>0.23779687500000002</v>
      </c>
    </row>
    <row r="942" spans="1:7" x14ac:dyDescent="0.2">
      <c r="A942" s="35"/>
      <c r="B942" s="5">
        <v>5513</v>
      </c>
      <c r="C942" s="49" t="s">
        <v>28</v>
      </c>
      <c r="D942" s="101">
        <v>400</v>
      </c>
      <c r="E942" s="124">
        <v>0</v>
      </c>
      <c r="F942" s="168">
        <f t="shared" si="32"/>
        <v>400</v>
      </c>
      <c r="G942" s="165">
        <f t="shared" si="31"/>
        <v>0</v>
      </c>
    </row>
    <row r="943" spans="1:7" x14ac:dyDescent="0.2">
      <c r="A943" s="35"/>
      <c r="B943" s="20">
        <v>5526</v>
      </c>
      <c r="C943" s="54" t="s">
        <v>8</v>
      </c>
      <c r="D943" s="101">
        <v>6000</v>
      </c>
      <c r="E943" s="124">
        <v>1521.9</v>
      </c>
      <c r="F943" s="168">
        <f t="shared" si="32"/>
        <v>4478.1000000000004</v>
      </c>
      <c r="G943" s="165">
        <f t="shared" si="31"/>
        <v>0.25365000000000004</v>
      </c>
    </row>
    <row r="944" spans="1:7" s="6" customFormat="1" x14ac:dyDescent="0.2">
      <c r="A944" s="33" t="s">
        <v>85</v>
      </c>
      <c r="B944" s="7" t="s">
        <v>451</v>
      </c>
      <c r="C944" s="72"/>
      <c r="D944" s="100">
        <f>SUM(D945+D948)</f>
        <v>81946</v>
      </c>
      <c r="E944" s="142">
        <f>SUM(E945+E948)</f>
        <v>25419.02</v>
      </c>
      <c r="F944" s="163">
        <f t="shared" si="32"/>
        <v>56526.979999999996</v>
      </c>
      <c r="G944" s="179">
        <f t="shared" si="31"/>
        <v>0.31019232177287481</v>
      </c>
    </row>
    <row r="945" spans="1:7" s="6" customFormat="1" x14ac:dyDescent="0.2">
      <c r="A945" s="33" t="s">
        <v>85</v>
      </c>
      <c r="B945" s="7" t="s">
        <v>184</v>
      </c>
      <c r="C945" s="72"/>
      <c r="D945" s="88">
        <f>SUM(D946)</f>
        <v>60032</v>
      </c>
      <c r="E945" s="139">
        <f>SUM(E946)</f>
        <v>19654.990000000002</v>
      </c>
      <c r="F945" s="163">
        <f t="shared" si="32"/>
        <v>40377.009999999995</v>
      </c>
      <c r="G945" s="179">
        <f t="shared" si="31"/>
        <v>0.32740854877398723</v>
      </c>
    </row>
    <row r="946" spans="1:7" s="6" customFormat="1" x14ac:dyDescent="0.2">
      <c r="A946" s="33"/>
      <c r="B946" s="22">
        <v>55</v>
      </c>
      <c r="C946" s="51" t="s">
        <v>24</v>
      </c>
      <c r="D946" s="100">
        <f>SUM(D947)</f>
        <v>60032</v>
      </c>
      <c r="E946" s="142">
        <f>SUM(E947)</f>
        <v>19654.990000000002</v>
      </c>
      <c r="F946" s="163">
        <f t="shared" si="32"/>
        <v>40377.009999999995</v>
      </c>
      <c r="G946" s="179">
        <f t="shared" si="31"/>
        <v>0.32740854877398723</v>
      </c>
    </row>
    <row r="947" spans="1:7" s="6" customFormat="1" x14ac:dyDescent="0.2">
      <c r="A947" s="33"/>
      <c r="B947" s="20">
        <v>5526</v>
      </c>
      <c r="C947" s="54" t="s">
        <v>8</v>
      </c>
      <c r="D947" s="101">
        <v>60032</v>
      </c>
      <c r="E947" s="124">
        <v>19654.990000000002</v>
      </c>
      <c r="F947" s="168">
        <f t="shared" si="32"/>
        <v>40377.009999999995</v>
      </c>
      <c r="G947" s="165">
        <f t="shared" si="31"/>
        <v>0.32740854877398723</v>
      </c>
    </row>
    <row r="948" spans="1:7" x14ac:dyDescent="0.2">
      <c r="A948" s="33" t="s">
        <v>85</v>
      </c>
      <c r="B948" s="7" t="s">
        <v>304</v>
      </c>
      <c r="C948" s="72"/>
      <c r="D948" s="88">
        <f>SUM(D949+D953)</f>
        <v>21914</v>
      </c>
      <c r="E948" s="139">
        <f>SUM(E949+E953)</f>
        <v>5764.03</v>
      </c>
      <c r="F948" s="163">
        <f t="shared" si="32"/>
        <v>16149.970000000001</v>
      </c>
      <c r="G948" s="179">
        <f t="shared" si="31"/>
        <v>0.26302957013781142</v>
      </c>
    </row>
    <row r="949" spans="1:7" s="6" customFormat="1" x14ac:dyDescent="0.2">
      <c r="A949" s="33"/>
      <c r="B949" s="7">
        <v>50</v>
      </c>
      <c r="C949" s="50" t="s">
        <v>23</v>
      </c>
      <c r="D949" s="88">
        <f>SUM(D950+D952)</f>
        <v>12944</v>
      </c>
      <c r="E949" s="139">
        <f>SUM(E950+E952)</f>
        <v>3254.49</v>
      </c>
      <c r="F949" s="163">
        <f t="shared" si="32"/>
        <v>9689.51</v>
      </c>
      <c r="G949" s="179">
        <f t="shared" si="31"/>
        <v>0.25142846106304079</v>
      </c>
    </row>
    <row r="950" spans="1:7" s="6" customFormat="1" x14ac:dyDescent="0.2">
      <c r="A950" s="33"/>
      <c r="B950" s="5">
        <v>500</v>
      </c>
      <c r="C950" s="49" t="s">
        <v>228</v>
      </c>
      <c r="D950" s="87">
        <f>SUM(D951)</f>
        <v>9660</v>
      </c>
      <c r="E950" s="149">
        <f>SUM(E951)</f>
        <v>2442.96</v>
      </c>
      <c r="F950" s="168">
        <f t="shared" si="32"/>
        <v>7217.04</v>
      </c>
      <c r="G950" s="165">
        <f t="shared" si="31"/>
        <v>0.2528944099378882</v>
      </c>
    </row>
    <row r="951" spans="1:7" s="6" customFormat="1" x14ac:dyDescent="0.2">
      <c r="A951" s="33"/>
      <c r="B951" s="5">
        <v>5002</v>
      </c>
      <c r="C951" s="49" t="s">
        <v>236</v>
      </c>
      <c r="D951" s="87">
        <v>9660</v>
      </c>
      <c r="E951" s="124">
        <v>2442.96</v>
      </c>
      <c r="F951" s="168">
        <f t="shared" si="32"/>
        <v>7217.04</v>
      </c>
      <c r="G951" s="165">
        <f t="shared" si="31"/>
        <v>0.2528944099378882</v>
      </c>
    </row>
    <row r="952" spans="1:7" s="6" customFormat="1" x14ac:dyDescent="0.2">
      <c r="A952" s="33"/>
      <c r="B952" s="5">
        <v>506</v>
      </c>
      <c r="C952" s="49" t="s">
        <v>229</v>
      </c>
      <c r="D952" s="87">
        <v>3284</v>
      </c>
      <c r="E952" s="124">
        <v>811.53</v>
      </c>
      <c r="F952" s="168">
        <f t="shared" si="32"/>
        <v>2472.4700000000003</v>
      </c>
      <c r="G952" s="165">
        <f t="shared" si="31"/>
        <v>0.24711632155907429</v>
      </c>
    </row>
    <row r="953" spans="1:7" s="6" customFormat="1" x14ac:dyDescent="0.2">
      <c r="A953" s="33"/>
      <c r="B953" s="22">
        <v>55</v>
      </c>
      <c r="C953" s="51" t="s">
        <v>24</v>
      </c>
      <c r="D953" s="100">
        <f>SUM(D954:D958)</f>
        <v>8970</v>
      </c>
      <c r="E953" s="142">
        <f>SUM(E954:E958)</f>
        <v>2509.54</v>
      </c>
      <c r="F953" s="163">
        <f t="shared" si="32"/>
        <v>6460.46</v>
      </c>
      <c r="G953" s="179">
        <f t="shared" ref="G953:G1017" si="34">SUM(E953/D953)</f>
        <v>0.27977034559643255</v>
      </c>
    </row>
    <row r="954" spans="1:7" s="6" customFormat="1" x14ac:dyDescent="0.2">
      <c r="A954" s="33"/>
      <c r="B954" s="5">
        <v>5500</v>
      </c>
      <c r="C954" s="49" t="s">
        <v>25</v>
      </c>
      <c r="D954" s="101">
        <v>290</v>
      </c>
      <c r="E954" s="124">
        <v>164.82</v>
      </c>
      <c r="F954" s="168">
        <f t="shared" si="32"/>
        <v>125.18</v>
      </c>
      <c r="G954" s="165">
        <f t="shared" si="34"/>
        <v>0.56834482758620686</v>
      </c>
    </row>
    <row r="955" spans="1:7" s="6" customFormat="1" x14ac:dyDescent="0.2">
      <c r="A955" s="33"/>
      <c r="B955" s="5">
        <v>5504</v>
      </c>
      <c r="C955" s="49" t="s">
        <v>27</v>
      </c>
      <c r="D955" s="101">
        <v>0</v>
      </c>
      <c r="E955" s="124">
        <v>14.29</v>
      </c>
      <c r="F955" s="168">
        <f t="shared" si="32"/>
        <v>-14.29</v>
      </c>
      <c r="G955" s="165"/>
    </row>
    <row r="956" spans="1:7" s="6" customFormat="1" x14ac:dyDescent="0.2">
      <c r="A956" s="33"/>
      <c r="B956" s="5">
        <v>5511</v>
      </c>
      <c r="C956" s="49" t="s">
        <v>230</v>
      </c>
      <c r="D956" s="101">
        <v>7110</v>
      </c>
      <c r="E956" s="124">
        <v>2142.4299999999998</v>
      </c>
      <c r="F956" s="168">
        <f t="shared" si="32"/>
        <v>4967.57</v>
      </c>
      <c r="G956" s="165">
        <f t="shared" si="34"/>
        <v>0.30132630098452878</v>
      </c>
    </row>
    <row r="957" spans="1:7" s="6" customFormat="1" x14ac:dyDescent="0.2">
      <c r="A957" s="33"/>
      <c r="B957" s="5">
        <v>5514</v>
      </c>
      <c r="C957" s="49" t="s">
        <v>231</v>
      </c>
      <c r="D957" s="101">
        <v>770</v>
      </c>
      <c r="E957" s="124">
        <v>50</v>
      </c>
      <c r="F957" s="168">
        <f t="shared" ref="F957:F1019" si="35">SUM(D957-E957)</f>
        <v>720</v>
      </c>
      <c r="G957" s="165">
        <f t="shared" si="34"/>
        <v>6.4935064935064929E-2</v>
      </c>
    </row>
    <row r="958" spans="1:7" s="6" customFormat="1" x14ac:dyDescent="0.2">
      <c r="A958" s="33"/>
      <c r="B958" s="5">
        <v>5515</v>
      </c>
      <c r="C958" s="49" t="s">
        <v>29</v>
      </c>
      <c r="D958" s="101">
        <v>800</v>
      </c>
      <c r="E958" s="124">
        <v>138</v>
      </c>
      <c r="F958" s="168">
        <f t="shared" si="35"/>
        <v>662</v>
      </c>
      <c r="G958" s="165">
        <f t="shared" si="34"/>
        <v>0.17249999999999999</v>
      </c>
    </row>
    <row r="959" spans="1:7" s="6" customFormat="1" x14ac:dyDescent="0.2">
      <c r="A959" s="33" t="s">
        <v>86</v>
      </c>
      <c r="B959" s="7" t="s">
        <v>185</v>
      </c>
      <c r="C959" s="72"/>
      <c r="D959" s="88">
        <f>SUM(D960+D962+D966)</f>
        <v>45413</v>
      </c>
      <c r="E959" s="139">
        <f>SUM(E960+E962+E966)</f>
        <v>10532.43</v>
      </c>
      <c r="F959" s="163">
        <f t="shared" si="35"/>
        <v>34880.57</v>
      </c>
      <c r="G959" s="179">
        <f t="shared" si="34"/>
        <v>0.23192543985202477</v>
      </c>
    </row>
    <row r="960" spans="1:7" s="6" customFormat="1" ht="25.5" x14ac:dyDescent="0.2">
      <c r="A960" s="33"/>
      <c r="B960" s="21">
        <v>413</v>
      </c>
      <c r="C960" s="69" t="s">
        <v>151</v>
      </c>
      <c r="D960" s="98">
        <f>SUM(D961)</f>
        <v>8346</v>
      </c>
      <c r="E960" s="143">
        <f>SUM(E961)</f>
        <v>2463.83</v>
      </c>
      <c r="F960" s="163">
        <f t="shared" si="35"/>
        <v>5882.17</v>
      </c>
      <c r="G960" s="179">
        <f t="shared" si="34"/>
        <v>0.29521087946321589</v>
      </c>
    </row>
    <row r="961" spans="1:7" ht="25.5" x14ac:dyDescent="0.2">
      <c r="A961" s="35"/>
      <c r="B961" s="19">
        <v>4138</v>
      </c>
      <c r="C961" s="67" t="s">
        <v>99</v>
      </c>
      <c r="D961" s="99">
        <v>8346</v>
      </c>
      <c r="E961" s="124">
        <v>2463.83</v>
      </c>
      <c r="F961" s="168">
        <f t="shared" si="35"/>
        <v>5882.17</v>
      </c>
      <c r="G961" s="165">
        <f t="shared" si="34"/>
        <v>0.29521087946321589</v>
      </c>
    </row>
    <row r="962" spans="1:7" s="6" customFormat="1" x14ac:dyDescent="0.2">
      <c r="A962" s="33"/>
      <c r="B962" s="7">
        <v>50</v>
      </c>
      <c r="C962" s="50" t="s">
        <v>23</v>
      </c>
      <c r="D962" s="88">
        <f>SUM(D963+D965)</f>
        <v>30024</v>
      </c>
      <c r="E962" s="139">
        <f>SUM(E963+E965)</f>
        <v>7066.92</v>
      </c>
      <c r="F962" s="163">
        <f t="shared" si="35"/>
        <v>22957.08</v>
      </c>
      <c r="G962" s="179">
        <f t="shared" si="34"/>
        <v>0.23537569944044764</v>
      </c>
    </row>
    <row r="963" spans="1:7" s="6" customFormat="1" x14ac:dyDescent="0.2">
      <c r="A963" s="33"/>
      <c r="B963" s="5">
        <v>500</v>
      </c>
      <c r="C963" s="49" t="s">
        <v>228</v>
      </c>
      <c r="D963" s="87">
        <f>SUM(D964)</f>
        <v>22406</v>
      </c>
      <c r="E963" s="149">
        <f>SUM(E964)</f>
        <v>5368.79</v>
      </c>
      <c r="F963" s="168">
        <f t="shared" si="35"/>
        <v>17037.21</v>
      </c>
      <c r="G963" s="165">
        <f t="shared" si="34"/>
        <v>0.23961394269392128</v>
      </c>
    </row>
    <row r="964" spans="1:7" s="6" customFormat="1" x14ac:dyDescent="0.2">
      <c r="A964" s="33"/>
      <c r="B964" s="5">
        <v>5002</v>
      </c>
      <c r="C964" s="49" t="s">
        <v>236</v>
      </c>
      <c r="D964" s="87">
        <v>22406</v>
      </c>
      <c r="E964" s="124">
        <v>5368.79</v>
      </c>
      <c r="F964" s="168">
        <f t="shared" si="35"/>
        <v>17037.21</v>
      </c>
      <c r="G964" s="165">
        <f t="shared" si="34"/>
        <v>0.23961394269392128</v>
      </c>
    </row>
    <row r="965" spans="1:7" s="6" customFormat="1" x14ac:dyDescent="0.2">
      <c r="A965" s="33"/>
      <c r="B965" s="5">
        <v>506</v>
      </c>
      <c r="C965" s="49" t="s">
        <v>229</v>
      </c>
      <c r="D965" s="87">
        <v>7618</v>
      </c>
      <c r="E965" s="124">
        <v>1698.13</v>
      </c>
      <c r="F965" s="168">
        <f t="shared" si="35"/>
        <v>5919.87</v>
      </c>
      <c r="G965" s="165">
        <f t="shared" si="34"/>
        <v>0.22291021265423996</v>
      </c>
    </row>
    <row r="966" spans="1:7" s="6" customFormat="1" x14ac:dyDescent="0.2">
      <c r="A966" s="33"/>
      <c r="B966" s="22">
        <v>55</v>
      </c>
      <c r="C966" s="51" t="s">
        <v>24</v>
      </c>
      <c r="D966" s="100">
        <f>SUM(D967:D973)</f>
        <v>7043</v>
      </c>
      <c r="E966" s="142">
        <f>SUM(E967:E973)</f>
        <v>1001.6800000000001</v>
      </c>
      <c r="F966" s="163">
        <f t="shared" si="35"/>
        <v>6041.32</v>
      </c>
      <c r="G966" s="179">
        <f t="shared" si="34"/>
        <v>0.14222348431066309</v>
      </c>
    </row>
    <row r="967" spans="1:7" s="6" customFormat="1" x14ac:dyDescent="0.2">
      <c r="A967" s="33"/>
      <c r="B967" s="5">
        <v>5500</v>
      </c>
      <c r="C967" s="49" t="s">
        <v>25</v>
      </c>
      <c r="D967" s="101">
        <v>324</v>
      </c>
      <c r="E967" s="124">
        <v>20</v>
      </c>
      <c r="F967" s="168">
        <f t="shared" si="35"/>
        <v>304</v>
      </c>
      <c r="G967" s="165">
        <f t="shared" si="34"/>
        <v>6.1728395061728392E-2</v>
      </c>
    </row>
    <row r="968" spans="1:7" s="6" customFormat="1" x14ac:dyDescent="0.2">
      <c r="A968" s="33"/>
      <c r="B968" s="5">
        <v>5503</v>
      </c>
      <c r="C968" s="49" t="s">
        <v>26</v>
      </c>
      <c r="D968" s="101">
        <v>30</v>
      </c>
      <c r="E968" s="124">
        <v>0</v>
      </c>
      <c r="F968" s="168">
        <f t="shared" si="35"/>
        <v>30</v>
      </c>
      <c r="G968" s="165">
        <f t="shared" si="34"/>
        <v>0</v>
      </c>
    </row>
    <row r="969" spans="1:7" x14ac:dyDescent="0.2">
      <c r="A969" s="35"/>
      <c r="B969" s="20">
        <v>5504</v>
      </c>
      <c r="C969" s="54" t="s">
        <v>27</v>
      </c>
      <c r="D969" s="101">
        <v>132</v>
      </c>
      <c r="E969" s="124">
        <v>0</v>
      </c>
      <c r="F969" s="168">
        <f t="shared" si="35"/>
        <v>132</v>
      </c>
      <c r="G969" s="165">
        <f t="shared" si="34"/>
        <v>0</v>
      </c>
    </row>
    <row r="970" spans="1:7" x14ac:dyDescent="0.2">
      <c r="A970" s="35"/>
      <c r="B970" s="20">
        <v>5513</v>
      </c>
      <c r="C970" s="54" t="s">
        <v>28</v>
      </c>
      <c r="D970" s="101">
        <v>1500</v>
      </c>
      <c r="E970" s="124">
        <v>287.08999999999997</v>
      </c>
      <c r="F970" s="168">
        <f t="shared" si="35"/>
        <v>1212.9100000000001</v>
      </c>
      <c r="G970" s="165">
        <f t="shared" si="34"/>
        <v>0.1913933333333333</v>
      </c>
    </row>
    <row r="971" spans="1:7" x14ac:dyDescent="0.2">
      <c r="A971" s="35"/>
      <c r="B971" s="20">
        <v>5515</v>
      </c>
      <c r="C971" s="54" t="s">
        <v>29</v>
      </c>
      <c r="D971" s="101">
        <v>640</v>
      </c>
      <c r="E971" s="124">
        <v>0</v>
      </c>
      <c r="F971" s="168">
        <f t="shared" si="35"/>
        <v>640</v>
      </c>
      <c r="G971" s="165">
        <f t="shared" si="34"/>
        <v>0</v>
      </c>
    </row>
    <row r="972" spans="1:7" x14ac:dyDescent="0.2">
      <c r="A972" s="35"/>
      <c r="B972" s="5">
        <v>5525</v>
      </c>
      <c r="C972" s="49" t="s">
        <v>46</v>
      </c>
      <c r="D972" s="101">
        <v>1417</v>
      </c>
      <c r="E972" s="124">
        <v>0</v>
      </c>
      <c r="F972" s="168">
        <f t="shared" si="35"/>
        <v>1417</v>
      </c>
      <c r="G972" s="165">
        <f t="shared" si="34"/>
        <v>0</v>
      </c>
    </row>
    <row r="973" spans="1:7" x14ac:dyDescent="0.2">
      <c r="A973" s="35"/>
      <c r="B973" s="20">
        <v>5526</v>
      </c>
      <c r="C973" s="54" t="s">
        <v>8</v>
      </c>
      <c r="D973" s="101">
        <v>3000</v>
      </c>
      <c r="E973" s="124">
        <v>694.59</v>
      </c>
      <c r="F973" s="168">
        <f t="shared" si="35"/>
        <v>2305.41</v>
      </c>
      <c r="G973" s="165">
        <f t="shared" si="34"/>
        <v>0.23153000000000001</v>
      </c>
    </row>
    <row r="974" spans="1:7" s="6" customFormat="1" x14ac:dyDescent="0.2">
      <c r="A974" s="33" t="s">
        <v>87</v>
      </c>
      <c r="B974" s="7" t="s">
        <v>452</v>
      </c>
      <c r="C974" s="72"/>
      <c r="D974" s="100">
        <f>SUM(D975+D982+D989+D992)</f>
        <v>78349</v>
      </c>
      <c r="E974" s="142">
        <f>SUM(E975+E982+E989+E992)</f>
        <v>17352.11</v>
      </c>
      <c r="F974" s="163">
        <f t="shared" si="35"/>
        <v>60996.89</v>
      </c>
      <c r="G974" s="179">
        <f t="shared" si="34"/>
        <v>0.22147200347164611</v>
      </c>
    </row>
    <row r="975" spans="1:7" s="6" customFormat="1" x14ac:dyDescent="0.2">
      <c r="A975" s="33" t="s">
        <v>87</v>
      </c>
      <c r="B975" s="7" t="s">
        <v>186</v>
      </c>
      <c r="C975" s="72"/>
      <c r="D975" s="88">
        <f>SUM(D976+D979)</f>
        <v>52347</v>
      </c>
      <c r="E975" s="139">
        <f>SUM(E976+E979)</f>
        <v>13341.23</v>
      </c>
      <c r="F975" s="163">
        <f t="shared" si="35"/>
        <v>39005.770000000004</v>
      </c>
      <c r="G975" s="179">
        <f t="shared" si="34"/>
        <v>0.25486140562018833</v>
      </c>
    </row>
    <row r="976" spans="1:7" s="6" customFormat="1" ht="25.5" x14ac:dyDescent="0.2">
      <c r="A976" s="33"/>
      <c r="B976" s="21">
        <v>413</v>
      </c>
      <c r="C976" s="69" t="s">
        <v>151</v>
      </c>
      <c r="D976" s="98">
        <f>SUM(D977:D978)</f>
        <v>41300</v>
      </c>
      <c r="E976" s="143">
        <f>SUM(E977:E978)</f>
        <v>11734.93</v>
      </c>
      <c r="F976" s="163">
        <f t="shared" si="35"/>
        <v>29565.07</v>
      </c>
      <c r="G976" s="179">
        <f t="shared" si="34"/>
        <v>0.28413874092009683</v>
      </c>
    </row>
    <row r="977" spans="1:7" x14ac:dyDescent="0.2">
      <c r="A977" s="35"/>
      <c r="B977" s="19">
        <v>4130</v>
      </c>
      <c r="C977" s="67" t="s">
        <v>34</v>
      </c>
      <c r="D977" s="99">
        <v>24500</v>
      </c>
      <c r="E977" s="124">
        <v>4728.0200000000004</v>
      </c>
      <c r="F977" s="168">
        <f t="shared" si="35"/>
        <v>19771.98</v>
      </c>
      <c r="G977" s="165">
        <f t="shared" si="34"/>
        <v>0.19298040816326531</v>
      </c>
    </row>
    <row r="978" spans="1:7" x14ac:dyDescent="0.2">
      <c r="A978" s="35"/>
      <c r="B978" s="19">
        <v>4134</v>
      </c>
      <c r="C978" s="67" t="s">
        <v>259</v>
      </c>
      <c r="D978" s="99">
        <v>16800</v>
      </c>
      <c r="E978" s="124">
        <v>7006.91</v>
      </c>
      <c r="F978" s="168">
        <f t="shared" si="35"/>
        <v>9793.09</v>
      </c>
      <c r="G978" s="165">
        <f t="shared" si="34"/>
        <v>0.41707797619047621</v>
      </c>
    </row>
    <row r="979" spans="1:7" s="6" customFormat="1" x14ac:dyDescent="0.2">
      <c r="A979" s="33"/>
      <c r="B979" s="22">
        <v>55</v>
      </c>
      <c r="C979" s="51" t="s">
        <v>24</v>
      </c>
      <c r="D979" s="100">
        <f>SUM(D980:D981)</f>
        <v>11047</v>
      </c>
      <c r="E979" s="142">
        <f>SUM(E980:E981)</f>
        <v>1606.3</v>
      </c>
      <c r="F979" s="163">
        <f t="shared" si="35"/>
        <v>9440.7000000000007</v>
      </c>
      <c r="G979" s="179">
        <f t="shared" si="34"/>
        <v>0.14540599257717027</v>
      </c>
    </row>
    <row r="980" spans="1:7" s="6" customFormat="1" x14ac:dyDescent="0.2">
      <c r="A980" s="33"/>
      <c r="B980" s="20">
        <v>5513</v>
      </c>
      <c r="C980" s="54" t="s">
        <v>28</v>
      </c>
      <c r="D980" s="101">
        <v>400</v>
      </c>
      <c r="E980" s="124">
        <v>0</v>
      </c>
      <c r="F980" s="168">
        <f t="shared" si="35"/>
        <v>400</v>
      </c>
      <c r="G980" s="165">
        <f t="shared" si="34"/>
        <v>0</v>
      </c>
    </row>
    <row r="981" spans="1:7" s="6" customFormat="1" x14ac:dyDescent="0.2">
      <c r="A981" s="33"/>
      <c r="B981" s="20">
        <v>5526</v>
      </c>
      <c r="C981" s="54" t="s">
        <v>8</v>
      </c>
      <c r="D981" s="101">
        <v>10647</v>
      </c>
      <c r="E981" s="124">
        <v>1606.3</v>
      </c>
      <c r="F981" s="168">
        <f t="shared" si="35"/>
        <v>9040.7000000000007</v>
      </c>
      <c r="G981" s="165">
        <f t="shared" si="34"/>
        <v>0.1508687893303278</v>
      </c>
    </row>
    <row r="982" spans="1:7" s="6" customFormat="1" x14ac:dyDescent="0.2">
      <c r="A982" s="33" t="s">
        <v>87</v>
      </c>
      <c r="B982" s="7" t="s">
        <v>303</v>
      </c>
      <c r="C982" s="72"/>
      <c r="D982" s="100">
        <f>SUM(D983+D985)</f>
        <v>11590</v>
      </c>
      <c r="E982" s="142">
        <f>SUM(E983+E985)</f>
        <v>1169.98</v>
      </c>
      <c r="F982" s="163">
        <f t="shared" si="35"/>
        <v>10420.02</v>
      </c>
      <c r="G982" s="179">
        <f t="shared" si="34"/>
        <v>0.10094736842105263</v>
      </c>
    </row>
    <row r="983" spans="1:7" s="6" customFormat="1" ht="25.5" x14ac:dyDescent="0.2">
      <c r="A983" s="33"/>
      <c r="B983" s="21">
        <v>413</v>
      </c>
      <c r="C983" s="69" t="s">
        <v>151</v>
      </c>
      <c r="D983" s="100">
        <f>SUM(D984)</f>
        <v>10674</v>
      </c>
      <c r="E983" s="142">
        <f>SUM(E984)</f>
        <v>1169.98</v>
      </c>
      <c r="F983" s="163">
        <f t="shared" si="35"/>
        <v>9504.02</v>
      </c>
      <c r="G983" s="179">
        <f t="shared" si="34"/>
        <v>0.10961026794079071</v>
      </c>
    </row>
    <row r="984" spans="1:7" s="6" customFormat="1" x14ac:dyDescent="0.2">
      <c r="A984" s="33"/>
      <c r="B984" s="19">
        <v>4130</v>
      </c>
      <c r="C984" s="67" t="s">
        <v>34</v>
      </c>
      <c r="D984" s="101">
        <v>10674</v>
      </c>
      <c r="E984" s="124">
        <v>1169.98</v>
      </c>
      <c r="F984" s="168">
        <f t="shared" si="35"/>
        <v>9504.02</v>
      </c>
      <c r="G984" s="165">
        <f t="shared" si="34"/>
        <v>0.10961026794079071</v>
      </c>
    </row>
    <row r="985" spans="1:7" s="6" customFormat="1" x14ac:dyDescent="0.2">
      <c r="A985" s="33"/>
      <c r="B985" s="7">
        <v>50</v>
      </c>
      <c r="C985" s="50" t="s">
        <v>23</v>
      </c>
      <c r="D985" s="88">
        <f>SUM(D986+D988)</f>
        <v>916</v>
      </c>
      <c r="E985" s="139">
        <f>SUM(E986+E988)</f>
        <v>0</v>
      </c>
      <c r="F985" s="163">
        <f t="shared" si="35"/>
        <v>916</v>
      </c>
      <c r="G985" s="179">
        <f t="shared" si="34"/>
        <v>0</v>
      </c>
    </row>
    <row r="986" spans="1:7" s="6" customFormat="1" x14ac:dyDescent="0.2">
      <c r="A986" s="33"/>
      <c r="B986" s="5">
        <v>500</v>
      </c>
      <c r="C986" s="49" t="s">
        <v>228</v>
      </c>
      <c r="D986" s="99">
        <f>SUM(D987)</f>
        <v>684</v>
      </c>
      <c r="E986" s="162">
        <f>SUM(E987)</f>
        <v>0</v>
      </c>
      <c r="F986" s="168">
        <f t="shared" si="35"/>
        <v>684</v>
      </c>
      <c r="G986" s="165">
        <f t="shared" si="34"/>
        <v>0</v>
      </c>
    </row>
    <row r="987" spans="1:7" s="6" customFormat="1" x14ac:dyDescent="0.2">
      <c r="A987" s="33"/>
      <c r="B987" s="5">
        <v>5002</v>
      </c>
      <c r="C987" s="49" t="s">
        <v>236</v>
      </c>
      <c r="D987" s="99">
        <v>684</v>
      </c>
      <c r="E987" s="124">
        <v>0</v>
      </c>
      <c r="F987" s="168">
        <f t="shared" si="35"/>
        <v>684</v>
      </c>
      <c r="G987" s="165">
        <f t="shared" si="34"/>
        <v>0</v>
      </c>
    </row>
    <row r="988" spans="1:7" s="6" customFormat="1" x14ac:dyDescent="0.2">
      <c r="A988" s="33"/>
      <c r="B988" s="5">
        <v>506</v>
      </c>
      <c r="C988" s="49" t="s">
        <v>229</v>
      </c>
      <c r="D988" s="99">
        <v>232</v>
      </c>
      <c r="E988" s="124">
        <v>0</v>
      </c>
      <c r="F988" s="168">
        <f t="shared" si="35"/>
        <v>232</v>
      </c>
      <c r="G988" s="165">
        <f t="shared" si="34"/>
        <v>0</v>
      </c>
    </row>
    <row r="989" spans="1:7" s="6" customFormat="1" x14ac:dyDescent="0.2">
      <c r="A989" s="33" t="s">
        <v>87</v>
      </c>
      <c r="B989" s="7" t="s">
        <v>305</v>
      </c>
      <c r="C989" s="72"/>
      <c r="D989" s="88">
        <f>SUM(D990)</f>
        <v>14412</v>
      </c>
      <c r="E989" s="139">
        <f>SUM(E990)</f>
        <v>1014.5</v>
      </c>
      <c r="F989" s="163">
        <f t="shared" si="35"/>
        <v>13397.5</v>
      </c>
      <c r="G989" s="179">
        <f t="shared" si="34"/>
        <v>7.0392728281987227E-2</v>
      </c>
    </row>
    <row r="990" spans="1:7" s="6" customFormat="1" ht="25.5" x14ac:dyDescent="0.2">
      <c r="A990" s="33"/>
      <c r="B990" s="21">
        <v>413</v>
      </c>
      <c r="C990" s="69" t="s">
        <v>151</v>
      </c>
      <c r="D990" s="98">
        <f>SUM(D991)</f>
        <v>14412</v>
      </c>
      <c r="E990" s="143">
        <f>SUM(E991)</f>
        <v>1014.5</v>
      </c>
      <c r="F990" s="163">
        <f t="shared" si="35"/>
        <v>13397.5</v>
      </c>
      <c r="G990" s="179">
        <f t="shared" si="34"/>
        <v>7.0392728281987227E-2</v>
      </c>
    </row>
    <row r="991" spans="1:7" s="6" customFormat="1" x14ac:dyDescent="0.2">
      <c r="A991" s="33"/>
      <c r="B991" s="5">
        <v>4130</v>
      </c>
      <c r="C991" s="49" t="s">
        <v>34</v>
      </c>
      <c r="D991" s="99">
        <v>14412</v>
      </c>
      <c r="E991" s="124">
        <v>1014.5</v>
      </c>
      <c r="F991" s="168">
        <f t="shared" si="35"/>
        <v>13397.5</v>
      </c>
      <c r="G991" s="165">
        <f t="shared" si="34"/>
        <v>7.0392728281987227E-2</v>
      </c>
    </row>
    <row r="992" spans="1:7" s="6" customFormat="1" x14ac:dyDescent="0.2">
      <c r="A992" s="33" t="s">
        <v>87</v>
      </c>
      <c r="B992" s="7" t="s">
        <v>422</v>
      </c>
      <c r="C992" s="72"/>
      <c r="D992" s="91">
        <f>SUM(D993+D997)</f>
        <v>0</v>
      </c>
      <c r="E992" s="126">
        <f>SUM(E993+E997)</f>
        <v>1826.4</v>
      </c>
      <c r="F992" s="163">
        <f t="shared" si="35"/>
        <v>-1826.4</v>
      </c>
      <c r="G992" s="165"/>
    </row>
    <row r="993" spans="1:7" s="6" customFormat="1" x14ac:dyDescent="0.2">
      <c r="A993" s="33"/>
      <c r="B993" s="7">
        <v>50</v>
      </c>
      <c r="C993" s="50" t="s">
        <v>23</v>
      </c>
      <c r="D993" s="91">
        <f>SUM(D994+D996)</f>
        <v>0</v>
      </c>
      <c r="E993" s="126">
        <f>SUM(E994+E996)</f>
        <v>792.43999999999994</v>
      </c>
      <c r="F993" s="163">
        <f t="shared" si="35"/>
        <v>-792.43999999999994</v>
      </c>
      <c r="G993" s="165"/>
    </row>
    <row r="994" spans="1:7" s="6" customFormat="1" x14ac:dyDescent="0.2">
      <c r="A994" s="33"/>
      <c r="B994" s="5">
        <v>500</v>
      </c>
      <c r="C994" s="49" t="s">
        <v>228</v>
      </c>
      <c r="D994" s="92">
        <f>SUM(D995)</f>
        <v>0</v>
      </c>
      <c r="E994" s="124">
        <f>SUM(E995)</f>
        <v>591.54</v>
      </c>
      <c r="F994" s="168">
        <f t="shared" si="35"/>
        <v>-591.54</v>
      </c>
      <c r="G994" s="165"/>
    </row>
    <row r="995" spans="1:7" s="6" customFormat="1" x14ac:dyDescent="0.2">
      <c r="A995" s="33"/>
      <c r="B995" s="5">
        <v>5005</v>
      </c>
      <c r="C995" s="49" t="s">
        <v>282</v>
      </c>
      <c r="D995" s="99">
        <v>0</v>
      </c>
      <c r="E995" s="124">
        <v>591.54</v>
      </c>
      <c r="F995" s="168">
        <f t="shared" si="35"/>
        <v>-591.54</v>
      </c>
      <c r="G995" s="165"/>
    </row>
    <row r="996" spans="1:7" s="6" customFormat="1" x14ac:dyDescent="0.2">
      <c r="A996" s="33"/>
      <c r="B996" s="5">
        <v>506</v>
      </c>
      <c r="C996" s="49" t="s">
        <v>229</v>
      </c>
      <c r="D996" s="99">
        <v>0</v>
      </c>
      <c r="E996" s="124">
        <v>200.9</v>
      </c>
      <c r="F996" s="168">
        <f t="shared" si="35"/>
        <v>-200.9</v>
      </c>
      <c r="G996" s="165"/>
    </row>
    <row r="997" spans="1:7" s="6" customFormat="1" x14ac:dyDescent="0.2">
      <c r="A997" s="33"/>
      <c r="B997" s="22">
        <v>55</v>
      </c>
      <c r="C997" s="51" t="s">
        <v>24</v>
      </c>
      <c r="D997" s="91">
        <f>SUM(D998:D999)</f>
        <v>0</v>
      </c>
      <c r="E997" s="126">
        <f>SUM(E998:E999)</f>
        <v>1033.96</v>
      </c>
      <c r="F997" s="163">
        <f t="shared" si="35"/>
        <v>-1033.96</v>
      </c>
      <c r="G997" s="165"/>
    </row>
    <row r="998" spans="1:7" s="6" customFormat="1" x14ac:dyDescent="0.2">
      <c r="A998" s="33"/>
      <c r="B998" s="5">
        <v>5513</v>
      </c>
      <c r="C998" s="49" t="s">
        <v>28</v>
      </c>
      <c r="D998" s="99">
        <v>0</v>
      </c>
      <c r="E998" s="124">
        <v>81.599999999999994</v>
      </c>
      <c r="F998" s="168">
        <f t="shared" si="35"/>
        <v>-81.599999999999994</v>
      </c>
      <c r="G998" s="165"/>
    </row>
    <row r="999" spans="1:7" s="6" customFormat="1" x14ac:dyDescent="0.2">
      <c r="A999" s="33"/>
      <c r="B999" s="20">
        <v>5526</v>
      </c>
      <c r="C999" s="54" t="s">
        <v>8</v>
      </c>
      <c r="D999" s="99">
        <v>0</v>
      </c>
      <c r="E999" s="124">
        <v>952.36</v>
      </c>
      <c r="F999" s="168">
        <f t="shared" si="35"/>
        <v>-952.36</v>
      </c>
      <c r="G999" s="165"/>
    </row>
    <row r="1000" spans="1:7" s="6" customFormat="1" x14ac:dyDescent="0.2">
      <c r="A1000" s="33" t="s">
        <v>88</v>
      </c>
      <c r="B1000" s="7" t="s">
        <v>187</v>
      </c>
      <c r="C1000" s="72"/>
      <c r="D1000" s="88">
        <f>SUM(D1001+D1003)</f>
        <v>1566</v>
      </c>
      <c r="E1000" s="139">
        <f>SUM(E1001+E1003)</f>
        <v>239.68</v>
      </c>
      <c r="F1000" s="163">
        <f t="shared" si="35"/>
        <v>1326.32</v>
      </c>
      <c r="G1000" s="179">
        <f t="shared" si="34"/>
        <v>0.15305236270753514</v>
      </c>
    </row>
    <row r="1001" spans="1:7" s="6" customFormat="1" ht="25.5" x14ac:dyDescent="0.2">
      <c r="A1001" s="33"/>
      <c r="B1001" s="21">
        <v>413</v>
      </c>
      <c r="C1001" s="69" t="s">
        <v>151</v>
      </c>
      <c r="D1001" s="98">
        <f>SUM(D1002)</f>
        <v>1198</v>
      </c>
      <c r="E1001" s="143">
        <f>SUM(E1002)</f>
        <v>239.68</v>
      </c>
      <c r="F1001" s="163">
        <f t="shared" si="35"/>
        <v>958.31999999999994</v>
      </c>
      <c r="G1001" s="179">
        <f t="shared" si="34"/>
        <v>0.20006677796327213</v>
      </c>
    </row>
    <row r="1002" spans="1:7" x14ac:dyDescent="0.2">
      <c r="A1002" s="35"/>
      <c r="B1002" s="19">
        <v>4132</v>
      </c>
      <c r="C1002" s="67" t="s">
        <v>35</v>
      </c>
      <c r="D1002" s="99">
        <v>1198</v>
      </c>
      <c r="E1002" s="124">
        <v>239.68</v>
      </c>
      <c r="F1002" s="168">
        <f t="shared" si="35"/>
        <v>958.31999999999994</v>
      </c>
      <c r="G1002" s="165">
        <f t="shared" si="34"/>
        <v>0.20006677796327213</v>
      </c>
    </row>
    <row r="1003" spans="1:7" x14ac:dyDescent="0.2">
      <c r="A1003" s="35"/>
      <c r="B1003" s="22">
        <v>55</v>
      </c>
      <c r="C1003" s="51" t="s">
        <v>24</v>
      </c>
      <c r="D1003" s="98">
        <f>SUM(D1004)</f>
        <v>368</v>
      </c>
      <c r="E1003" s="143">
        <f>SUM(E1004)</f>
        <v>0</v>
      </c>
      <c r="F1003" s="163">
        <f t="shared" si="35"/>
        <v>368</v>
      </c>
      <c r="G1003" s="179">
        <f t="shared" si="34"/>
        <v>0</v>
      </c>
    </row>
    <row r="1004" spans="1:7" x14ac:dyDescent="0.2">
      <c r="A1004" s="35"/>
      <c r="B1004" s="20">
        <v>5526</v>
      </c>
      <c r="C1004" s="54" t="s">
        <v>8</v>
      </c>
      <c r="D1004" s="99">
        <v>368</v>
      </c>
      <c r="E1004" s="124">
        <v>0</v>
      </c>
      <c r="F1004" s="168">
        <f t="shared" si="35"/>
        <v>368</v>
      </c>
      <c r="G1004" s="165">
        <f t="shared" si="34"/>
        <v>0</v>
      </c>
    </row>
    <row r="1005" spans="1:7" s="6" customFormat="1" x14ac:dyDescent="0.2">
      <c r="A1005" s="33" t="s">
        <v>89</v>
      </c>
      <c r="B1005" s="7" t="s">
        <v>188</v>
      </c>
      <c r="C1005" s="72"/>
      <c r="D1005" s="88">
        <f>SUM(D1006)</f>
        <v>7154</v>
      </c>
      <c r="E1005" s="139">
        <f>SUM(E1006)</f>
        <v>2381.23</v>
      </c>
      <c r="F1005" s="163">
        <f t="shared" si="35"/>
        <v>4772.7700000000004</v>
      </c>
      <c r="G1005" s="179">
        <f t="shared" si="34"/>
        <v>0.33285294939893767</v>
      </c>
    </row>
    <row r="1006" spans="1:7" s="6" customFormat="1" x14ac:dyDescent="0.2">
      <c r="A1006" s="33"/>
      <c r="B1006" s="22">
        <v>55</v>
      </c>
      <c r="C1006" s="51" t="s">
        <v>24</v>
      </c>
      <c r="D1006" s="100">
        <f>SUM(D1007:D1008)</f>
        <v>7154</v>
      </c>
      <c r="E1006" s="142">
        <f>SUM(E1007:E1008)</f>
        <v>2381.23</v>
      </c>
      <c r="F1006" s="163">
        <f t="shared" si="35"/>
        <v>4772.7700000000004</v>
      </c>
      <c r="G1006" s="179">
        <f t="shared" si="34"/>
        <v>0.33285294939893767</v>
      </c>
    </row>
    <row r="1007" spans="1:7" s="6" customFormat="1" x14ac:dyDescent="0.2">
      <c r="A1007" s="33"/>
      <c r="B1007" s="5">
        <v>5511</v>
      </c>
      <c r="C1007" s="49" t="s">
        <v>230</v>
      </c>
      <c r="D1007" s="101">
        <v>6654</v>
      </c>
      <c r="E1007" s="124">
        <v>2381.23</v>
      </c>
      <c r="F1007" s="168">
        <f t="shared" si="35"/>
        <v>4272.7700000000004</v>
      </c>
      <c r="G1007" s="165">
        <f t="shared" si="34"/>
        <v>0.3578644424406372</v>
      </c>
    </row>
    <row r="1008" spans="1:7" s="6" customFormat="1" x14ac:dyDescent="0.2">
      <c r="A1008" s="33"/>
      <c r="B1008" s="5">
        <v>5515</v>
      </c>
      <c r="C1008" s="49" t="s">
        <v>29</v>
      </c>
      <c r="D1008" s="101">
        <v>500</v>
      </c>
      <c r="E1008" s="124">
        <v>0</v>
      </c>
      <c r="F1008" s="168">
        <f t="shared" si="35"/>
        <v>500</v>
      </c>
      <c r="G1008" s="165">
        <f t="shared" si="34"/>
        <v>0</v>
      </c>
    </row>
    <row r="1009" spans="1:7" s="6" customFormat="1" x14ac:dyDescent="0.2">
      <c r="A1009" s="33" t="s">
        <v>119</v>
      </c>
      <c r="B1009" s="11" t="s">
        <v>189</v>
      </c>
      <c r="C1009" s="72"/>
      <c r="D1009" s="95">
        <f>SUM(D1010+D1012)</f>
        <v>152216</v>
      </c>
      <c r="E1009" s="144">
        <f>SUM(E1010+E1012)</f>
        <v>44939.98</v>
      </c>
      <c r="F1009" s="163">
        <f t="shared" si="35"/>
        <v>107276.01999999999</v>
      </c>
      <c r="G1009" s="179">
        <f t="shared" si="34"/>
        <v>0.29523821411678142</v>
      </c>
    </row>
    <row r="1010" spans="1:7" s="6" customFormat="1" ht="25.5" x14ac:dyDescent="0.2">
      <c r="A1010" s="33"/>
      <c r="B1010" s="21">
        <v>413</v>
      </c>
      <c r="C1010" s="69" t="s">
        <v>151</v>
      </c>
      <c r="D1010" s="98">
        <f>SUM(D1011)</f>
        <v>145875</v>
      </c>
      <c r="E1010" s="143">
        <f>SUM(E1011)</f>
        <v>44939.98</v>
      </c>
      <c r="F1010" s="163">
        <f t="shared" si="35"/>
        <v>100935.01999999999</v>
      </c>
      <c r="G1010" s="179">
        <f t="shared" si="34"/>
        <v>0.30807184233076268</v>
      </c>
    </row>
    <row r="1011" spans="1:7" x14ac:dyDescent="0.2">
      <c r="A1011" s="35"/>
      <c r="B1011" s="19">
        <v>4131</v>
      </c>
      <c r="C1011" s="67" t="s">
        <v>260</v>
      </c>
      <c r="D1011" s="99">
        <v>145875</v>
      </c>
      <c r="E1011" s="124">
        <v>44939.98</v>
      </c>
      <c r="F1011" s="168">
        <f t="shared" si="35"/>
        <v>100935.01999999999</v>
      </c>
      <c r="G1011" s="165">
        <f t="shared" si="34"/>
        <v>0.30807184233076268</v>
      </c>
    </row>
    <row r="1012" spans="1:7" s="6" customFormat="1" x14ac:dyDescent="0.2">
      <c r="A1012" s="33"/>
      <c r="B1012" s="7">
        <v>50</v>
      </c>
      <c r="C1012" s="50" t="s">
        <v>23</v>
      </c>
      <c r="D1012" s="88">
        <f>SUM(D1013+D1015)</f>
        <v>6341</v>
      </c>
      <c r="E1012" s="139">
        <f>SUM(E1013+E1015)</f>
        <v>0</v>
      </c>
      <c r="F1012" s="163">
        <f t="shared" si="35"/>
        <v>6341</v>
      </c>
      <c r="G1012" s="179">
        <f t="shared" si="34"/>
        <v>0</v>
      </c>
    </row>
    <row r="1013" spans="1:7" s="6" customFormat="1" x14ac:dyDescent="0.2">
      <c r="A1013" s="33"/>
      <c r="B1013" s="5">
        <v>500</v>
      </c>
      <c r="C1013" s="49" t="s">
        <v>228</v>
      </c>
      <c r="D1013" s="87">
        <f>SUM(D1014)</f>
        <v>4732</v>
      </c>
      <c r="E1013" s="149">
        <f>SUM(E1014)</f>
        <v>0</v>
      </c>
      <c r="F1013" s="168">
        <f t="shared" si="35"/>
        <v>4732</v>
      </c>
      <c r="G1013" s="165">
        <f t="shared" si="34"/>
        <v>0</v>
      </c>
    </row>
    <row r="1014" spans="1:7" s="6" customFormat="1" x14ac:dyDescent="0.2">
      <c r="A1014" s="33"/>
      <c r="B1014" s="5">
        <v>5002</v>
      </c>
      <c r="C1014" s="49" t="s">
        <v>236</v>
      </c>
      <c r="D1014" s="87">
        <v>4732</v>
      </c>
      <c r="E1014" s="124">
        <v>0</v>
      </c>
      <c r="F1014" s="168">
        <f t="shared" si="35"/>
        <v>4732</v>
      </c>
      <c r="G1014" s="165">
        <f t="shared" si="34"/>
        <v>0</v>
      </c>
    </row>
    <row r="1015" spans="1:7" s="6" customFormat="1" x14ac:dyDescent="0.2">
      <c r="A1015" s="33"/>
      <c r="B1015" s="5">
        <v>506</v>
      </c>
      <c r="C1015" s="49" t="s">
        <v>229</v>
      </c>
      <c r="D1015" s="87">
        <v>1609</v>
      </c>
      <c r="E1015" s="124">
        <v>0</v>
      </c>
      <c r="F1015" s="168">
        <f t="shared" si="35"/>
        <v>1609</v>
      </c>
      <c r="G1015" s="165">
        <f t="shared" si="34"/>
        <v>0</v>
      </c>
    </row>
    <row r="1016" spans="1:7" s="6" customFormat="1" x14ac:dyDescent="0.2">
      <c r="A1016" s="33" t="s">
        <v>306</v>
      </c>
      <c r="B1016" s="7" t="s">
        <v>307</v>
      </c>
      <c r="C1016" s="72"/>
      <c r="D1016" s="88">
        <f>SUM(D1017)</f>
        <v>2880</v>
      </c>
      <c r="E1016" s="139">
        <f>SUM(E1017)</f>
        <v>245.18</v>
      </c>
      <c r="F1016" s="163">
        <f t="shared" si="35"/>
        <v>2634.82</v>
      </c>
      <c r="G1016" s="179">
        <f t="shared" si="34"/>
        <v>8.5131944444444441E-2</v>
      </c>
    </row>
    <row r="1017" spans="1:7" s="6" customFormat="1" x14ac:dyDescent="0.2">
      <c r="A1017" s="33"/>
      <c r="B1017" s="22">
        <v>55</v>
      </c>
      <c r="C1017" s="51" t="s">
        <v>24</v>
      </c>
      <c r="D1017" s="100">
        <f>SUM(D1018:D1019)</f>
        <v>2880</v>
      </c>
      <c r="E1017" s="142">
        <f>SUM(E1018:E1019)</f>
        <v>245.18</v>
      </c>
      <c r="F1017" s="163">
        <f t="shared" si="35"/>
        <v>2634.82</v>
      </c>
      <c r="G1017" s="179">
        <f t="shared" si="34"/>
        <v>8.5131944444444441E-2</v>
      </c>
    </row>
    <row r="1018" spans="1:7" x14ac:dyDescent="0.2">
      <c r="A1018" s="35"/>
      <c r="B1018" s="20">
        <v>5513</v>
      </c>
      <c r="C1018" s="54" t="s">
        <v>28</v>
      </c>
      <c r="D1018" s="101">
        <v>0</v>
      </c>
      <c r="E1018" s="124">
        <v>245.18</v>
      </c>
      <c r="F1018" s="168">
        <f t="shared" si="35"/>
        <v>-245.18</v>
      </c>
      <c r="G1018" s="165"/>
    </row>
    <row r="1019" spans="1:7" s="6" customFormat="1" ht="13.5" thickBot="1" x14ac:dyDescent="0.25">
      <c r="A1019" s="46"/>
      <c r="B1019" s="25">
        <v>5526</v>
      </c>
      <c r="C1019" s="57" t="s">
        <v>8</v>
      </c>
      <c r="D1019" s="105">
        <v>2880</v>
      </c>
      <c r="E1019" s="129">
        <v>0</v>
      </c>
      <c r="F1019" s="169">
        <f t="shared" si="35"/>
        <v>2880</v>
      </c>
      <c r="G1019" s="166">
        <f>SUM(E1019/D1019)</f>
        <v>0</v>
      </c>
    </row>
    <row r="1020" spans="1:7" x14ac:dyDescent="0.2">
      <c r="A1020" s="12"/>
      <c r="B1020" s="12"/>
      <c r="C1020" s="12"/>
    </row>
  </sheetData>
  <sheetProtection password="DCEB" sheet="1" objects="1" scenarios="1"/>
  <autoFilter ref="A180:E1019"/>
  <mergeCells count="1">
    <mergeCell ref="B181:C181"/>
  </mergeCells>
  <conditionalFormatting sqref="D135">
    <cfRule type="cellIs" dxfId="19" priority="2" stopIfTrue="1" operator="lessThan">
      <formula>0</formula>
    </cfRule>
  </conditionalFormatting>
  <conditionalFormatting sqref="E135">
    <cfRule type="cellIs" dxfId="1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6"/>
  <sheetViews>
    <sheetView zoomScaleNormal="100" workbookViewId="0">
      <selection activeCell="K6" sqref="K6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492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D4+D7+D94+D121</f>
        <v>6283675</v>
      </c>
      <c r="E3" s="122">
        <f>E4+E7+E94+E121</f>
        <v>2433905.54</v>
      </c>
      <c r="F3" s="137">
        <f>SUM(D3-E3)</f>
        <v>3849769.46</v>
      </c>
      <c r="G3" s="176">
        <f>SUM(E3/D3)</f>
        <v>0.38733790974230847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1301383</v>
      </c>
      <c r="F4" s="177">
        <f>SUM(D4-E4)</f>
        <v>2526545</v>
      </c>
      <c r="G4" s="175">
        <f t="shared" ref="G4:G73" si="0">SUM(E4/D4)</f>
        <v>0.33997060550773162</v>
      </c>
    </row>
    <row r="5" spans="1:7" x14ac:dyDescent="0.2">
      <c r="A5" s="37">
        <v>3000</v>
      </c>
      <c r="B5" s="5"/>
      <c r="C5" s="49" t="s">
        <v>16</v>
      </c>
      <c r="D5" s="77">
        <v>3440928</v>
      </c>
      <c r="E5" s="124">
        <v>1075759</v>
      </c>
      <c r="F5" s="168">
        <f>SUM(D5-E5)</f>
        <v>2365169</v>
      </c>
      <c r="G5" s="165">
        <f t="shared" si="0"/>
        <v>0.31263630043988133</v>
      </c>
    </row>
    <row r="6" spans="1:7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225624</v>
      </c>
      <c r="F6" s="168">
        <f>SUM(D6-E6)</f>
        <v>161376</v>
      </c>
      <c r="G6" s="165">
        <f t="shared" si="0"/>
        <v>0.58300775193798449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SUM(D8+D11+D80)</f>
        <v>396217</v>
      </c>
      <c r="E7" s="123">
        <f>SUM(E8+E11+E80)</f>
        <v>163143.41999999998</v>
      </c>
      <c r="F7" s="177">
        <f>SUM(D7-E7)</f>
        <v>233073.58000000002</v>
      </c>
      <c r="G7" s="175">
        <f t="shared" si="0"/>
        <v>0.41175270117132778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3684.5</v>
      </c>
      <c r="F8" s="163">
        <f t="shared" ref="F8:F77" si="1">SUM(D8-E8)</f>
        <v>7815.5</v>
      </c>
      <c r="G8" s="179">
        <f t="shared" si="0"/>
        <v>0.32039130434782609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191.7</v>
      </c>
      <c r="F9" s="168">
        <f t="shared" si="1"/>
        <v>308.3</v>
      </c>
      <c r="G9" s="165">
        <f>SUM(E9/D9)</f>
        <v>0.38339999999999996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3492.8</v>
      </c>
      <c r="F10" s="168">
        <f t="shared" si="1"/>
        <v>7507.2</v>
      </c>
      <c r="G10" s="165">
        <f t="shared" si="0"/>
        <v>0.31752727272727277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SUM(D12+D55+D67+D71+D74+D76+D78)</f>
        <v>364352</v>
      </c>
      <c r="E11" s="125">
        <f>SUM(E12+E55+E67+E71+E74+E76+E78)</f>
        <v>152231.79999999999</v>
      </c>
      <c r="F11" s="163">
        <f t="shared" si="1"/>
        <v>212120.2</v>
      </c>
      <c r="G11" s="179">
        <f t="shared" si="0"/>
        <v>0.41781518970665726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SUM(D13+D18+D22+D27+D33+D41+D44+D49+D54)</f>
        <v>191807</v>
      </c>
      <c r="E12" s="125">
        <f>SUM(E13+E18+E22+E27+E33+E41+E44+E49+E54)</f>
        <v>72260.78</v>
      </c>
      <c r="F12" s="163">
        <f t="shared" si="1"/>
        <v>119546.22</v>
      </c>
      <c r="G12" s="179">
        <f t="shared" si="0"/>
        <v>0.37673692826643446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SUM(D14:D16)</f>
        <v>40000</v>
      </c>
      <c r="E13" s="125">
        <f>SUM(E14:E17)</f>
        <v>16195.89</v>
      </c>
      <c r="F13" s="163">
        <f t="shared" si="1"/>
        <v>23804.11</v>
      </c>
      <c r="G13" s="179">
        <f t="shared" si="0"/>
        <v>0.40489724999999999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4550</v>
      </c>
      <c r="F14" s="168">
        <f t="shared" si="1"/>
        <v>5800</v>
      </c>
      <c r="G14" s="165">
        <f t="shared" si="0"/>
        <v>0.43961352657004832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4540</v>
      </c>
      <c r="F15" s="168">
        <f t="shared" si="1"/>
        <v>5810</v>
      </c>
      <c r="G15" s="165">
        <f t="shared" si="0"/>
        <v>0.43864734299516911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7080.89</v>
      </c>
      <c r="F16" s="168">
        <f t="shared" si="1"/>
        <v>12219.11</v>
      </c>
      <c r="G16" s="165">
        <f t="shared" si="0"/>
        <v>0.36688549222797928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25</v>
      </c>
      <c r="F17" s="168">
        <f t="shared" si="1"/>
        <v>-25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28100</v>
      </c>
      <c r="E18" s="125">
        <f>SUM(E19:E21)</f>
        <v>11153.07</v>
      </c>
      <c r="F18" s="163">
        <f t="shared" si="1"/>
        <v>16946.93</v>
      </c>
      <c r="G18" s="179">
        <f t="shared" si="0"/>
        <v>0.39690640569395019</v>
      </c>
    </row>
    <row r="19" spans="1:7" x14ac:dyDescent="0.2">
      <c r="A19" s="39">
        <v>3220</v>
      </c>
      <c r="B19" s="5"/>
      <c r="C19" s="54" t="s">
        <v>212</v>
      </c>
      <c r="D19" s="84">
        <v>7200</v>
      </c>
      <c r="E19" s="124">
        <v>3320.67</v>
      </c>
      <c r="F19" s="168">
        <f t="shared" si="1"/>
        <v>3879.33</v>
      </c>
      <c r="G19" s="165">
        <f t="shared" si="0"/>
        <v>0.46120416666666669</v>
      </c>
    </row>
    <row r="20" spans="1:7" x14ac:dyDescent="0.2">
      <c r="A20" s="39">
        <v>3220</v>
      </c>
      <c r="B20" s="5"/>
      <c r="C20" s="54" t="s">
        <v>211</v>
      </c>
      <c r="D20" s="84">
        <v>7200</v>
      </c>
      <c r="E20" s="124">
        <v>3303.55</v>
      </c>
      <c r="F20" s="168">
        <f t="shared" si="1"/>
        <v>3896.45</v>
      </c>
      <c r="G20" s="165">
        <f t="shared" si="0"/>
        <v>0.45882638888888894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4528.8500000000004</v>
      </c>
      <c r="F21" s="168">
        <f t="shared" si="1"/>
        <v>9171.15</v>
      </c>
      <c r="G21" s="165">
        <f t="shared" si="0"/>
        <v>0.33057299270072993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11099</v>
      </c>
      <c r="E22" s="125">
        <f>SUM(E23:E26)</f>
        <v>4456.1499999999996</v>
      </c>
      <c r="F22" s="163">
        <f t="shared" si="1"/>
        <v>6642.85</v>
      </c>
      <c r="G22" s="179">
        <f t="shared" si="0"/>
        <v>0.40149112532660597</v>
      </c>
    </row>
    <row r="23" spans="1:7" x14ac:dyDescent="0.2">
      <c r="A23" s="39">
        <v>3220</v>
      </c>
      <c r="B23" s="5"/>
      <c r="C23" s="54" t="s">
        <v>212</v>
      </c>
      <c r="D23" s="84">
        <v>2700</v>
      </c>
      <c r="E23" s="124">
        <v>1256.45</v>
      </c>
      <c r="F23" s="168">
        <f t="shared" si="1"/>
        <v>1443.55</v>
      </c>
      <c r="G23" s="165">
        <f t="shared" si="0"/>
        <v>0.46535185185185185</v>
      </c>
    </row>
    <row r="24" spans="1:7" x14ac:dyDescent="0.2">
      <c r="A24" s="39">
        <v>3220</v>
      </c>
      <c r="B24" s="5"/>
      <c r="C24" s="54" t="s">
        <v>211</v>
      </c>
      <c r="D24" s="84">
        <v>2700</v>
      </c>
      <c r="E24" s="124">
        <v>1256.45</v>
      </c>
      <c r="F24" s="168">
        <f t="shared" si="1"/>
        <v>1443.55</v>
      </c>
      <c r="G24" s="165">
        <f t="shared" si="0"/>
        <v>0.46535185185185185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1503.25</v>
      </c>
      <c r="F25" s="168">
        <f t="shared" si="1"/>
        <v>3491.75</v>
      </c>
      <c r="G25" s="165">
        <f t="shared" si="0"/>
        <v>0.30095095095095092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440</v>
      </c>
      <c r="F26" s="168">
        <f t="shared" si="1"/>
        <v>264</v>
      </c>
      <c r="G26" s="165">
        <f t="shared" si="0"/>
        <v>0.625</v>
      </c>
    </row>
    <row r="27" spans="1:7" ht="13.5" x14ac:dyDescent="0.25">
      <c r="A27" s="38">
        <v>3220</v>
      </c>
      <c r="B27" s="17"/>
      <c r="C27" s="51" t="s">
        <v>204</v>
      </c>
      <c r="D27" s="83">
        <f>SUM(D28:D31)</f>
        <v>9830</v>
      </c>
      <c r="E27" s="125">
        <f>SUM(E28:E32)</f>
        <v>3617.19</v>
      </c>
      <c r="F27" s="163">
        <f t="shared" si="1"/>
        <v>6212.8099999999995</v>
      </c>
      <c r="G27" s="179">
        <f t="shared" si="0"/>
        <v>0.36797456765005088</v>
      </c>
    </row>
    <row r="28" spans="1:7" x14ac:dyDescent="0.2">
      <c r="A28" s="39">
        <v>3220</v>
      </c>
      <c r="B28" s="5"/>
      <c r="C28" s="54" t="s">
        <v>212</v>
      </c>
      <c r="D28" s="84">
        <v>2340</v>
      </c>
      <c r="E28" s="124">
        <v>900</v>
      </c>
      <c r="F28" s="168">
        <f t="shared" si="1"/>
        <v>1440</v>
      </c>
      <c r="G28" s="165">
        <f t="shared" si="0"/>
        <v>0.38461538461538464</v>
      </c>
    </row>
    <row r="29" spans="1:7" x14ac:dyDescent="0.2">
      <c r="A29" s="39">
        <v>3220</v>
      </c>
      <c r="B29" s="5"/>
      <c r="C29" s="54" t="s">
        <v>211</v>
      </c>
      <c r="D29" s="84">
        <v>2340</v>
      </c>
      <c r="E29" s="124">
        <v>900</v>
      </c>
      <c r="F29" s="168">
        <f t="shared" si="1"/>
        <v>1440</v>
      </c>
      <c r="G29" s="165">
        <f t="shared" si="0"/>
        <v>0.38461538461538464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1541.44</v>
      </c>
      <c r="F30" s="168">
        <f t="shared" si="1"/>
        <v>3608.56</v>
      </c>
      <c r="G30" s="165">
        <f t="shared" si="0"/>
        <v>0.29930873786407769</v>
      </c>
    </row>
    <row r="31" spans="1:7" x14ac:dyDescent="0.2">
      <c r="A31" s="39">
        <v>3220</v>
      </c>
      <c r="B31" s="5"/>
      <c r="C31" s="54" t="s">
        <v>319</v>
      </c>
      <c r="D31" s="84">
        <v>0</v>
      </c>
      <c r="E31" s="124">
        <v>175.75</v>
      </c>
      <c r="F31" s="168">
        <f t="shared" si="1"/>
        <v>-175.75</v>
      </c>
      <c r="G31" s="165"/>
    </row>
    <row r="32" spans="1:7" x14ac:dyDescent="0.2">
      <c r="A32" s="39">
        <v>3220</v>
      </c>
      <c r="B32" s="5"/>
      <c r="C32" s="54" t="s">
        <v>36</v>
      </c>
      <c r="D32" s="84">
        <v>0</v>
      </c>
      <c r="E32" s="124">
        <v>100</v>
      </c>
      <c r="F32" s="168">
        <f t="shared" si="1"/>
        <v>-100</v>
      </c>
      <c r="G32" s="165"/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13207</v>
      </c>
      <c r="E33" s="125">
        <f>SUM(E34:E40)</f>
        <v>6422.34</v>
      </c>
      <c r="F33" s="163">
        <f t="shared" si="1"/>
        <v>6784.66</v>
      </c>
      <c r="G33" s="179">
        <f t="shared" si="0"/>
        <v>0.48628303172560006</v>
      </c>
    </row>
    <row r="34" spans="1:7" x14ac:dyDescent="0.2">
      <c r="A34" s="39">
        <v>3220</v>
      </c>
      <c r="B34" s="5"/>
      <c r="C34" s="54" t="s">
        <v>212</v>
      </c>
      <c r="D34" s="84">
        <v>3240</v>
      </c>
      <c r="E34" s="124">
        <v>1510</v>
      </c>
      <c r="F34" s="168">
        <f t="shared" si="1"/>
        <v>1730</v>
      </c>
      <c r="G34" s="165">
        <f t="shared" si="0"/>
        <v>0.4660493827160494</v>
      </c>
    </row>
    <row r="35" spans="1:7" x14ac:dyDescent="0.2">
      <c r="A35" s="39">
        <v>3220</v>
      </c>
      <c r="B35" s="5"/>
      <c r="C35" s="54" t="s">
        <v>211</v>
      </c>
      <c r="D35" s="84">
        <v>3240</v>
      </c>
      <c r="E35" s="124">
        <v>1500</v>
      </c>
      <c r="F35" s="168">
        <f t="shared" si="1"/>
        <v>1740</v>
      </c>
      <c r="G35" s="165">
        <f t="shared" si="0"/>
        <v>0.46296296296296297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2637.65</v>
      </c>
      <c r="F36" s="168">
        <f t="shared" si="1"/>
        <v>3332.35</v>
      </c>
      <c r="G36" s="165">
        <f t="shared" si="0"/>
        <v>0.44181742043551092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320.05</v>
      </c>
      <c r="F37" s="168">
        <f t="shared" si="1"/>
        <v>-83.050000000000011</v>
      </c>
      <c r="G37" s="165">
        <f t="shared" si="0"/>
        <v>1.3504219409282701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170.64</v>
      </c>
      <c r="F38" s="168">
        <f t="shared" si="1"/>
        <v>-170.64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0</v>
      </c>
      <c r="F39" s="168">
        <f t="shared" si="1"/>
        <v>520</v>
      </c>
      <c r="G39" s="165">
        <f t="shared" si="0"/>
        <v>0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0</v>
      </c>
      <c r="F41" s="163">
        <f t="shared" si="1"/>
        <v>9435</v>
      </c>
      <c r="G41" s="179">
        <f t="shared" si="0"/>
        <v>0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0</v>
      </c>
      <c r="F42" s="168">
        <f t="shared" si="1"/>
        <v>2500</v>
      </c>
      <c r="G42" s="165">
        <f t="shared" si="0"/>
        <v>0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0</v>
      </c>
      <c r="F43" s="168">
        <f t="shared" si="1"/>
        <v>6935</v>
      </c>
      <c r="G43" s="165">
        <f t="shared" si="0"/>
        <v>0</v>
      </c>
    </row>
    <row r="44" spans="1:7" ht="13.5" x14ac:dyDescent="0.25">
      <c r="A44" s="38">
        <v>3220</v>
      </c>
      <c r="B44" s="17"/>
      <c r="C44" s="51" t="s">
        <v>38</v>
      </c>
      <c r="D44" s="83">
        <f>SUM(D45:D48)</f>
        <v>5520</v>
      </c>
      <c r="E44" s="125">
        <f>SUM(E45:E48)</f>
        <v>2397.13</v>
      </c>
      <c r="F44" s="163">
        <f t="shared" si="1"/>
        <v>3122.87</v>
      </c>
      <c r="G44" s="179">
        <f t="shared" si="0"/>
        <v>0.43426268115942029</v>
      </c>
    </row>
    <row r="45" spans="1:7" x14ac:dyDescent="0.2">
      <c r="A45" s="39">
        <v>3220</v>
      </c>
      <c r="B45" s="5"/>
      <c r="C45" s="54" t="s">
        <v>212</v>
      </c>
      <c r="D45" s="84">
        <v>1620</v>
      </c>
      <c r="E45" s="124">
        <v>680</v>
      </c>
      <c r="F45" s="168">
        <f t="shared" si="1"/>
        <v>940</v>
      </c>
      <c r="G45" s="165">
        <f t="shared" si="0"/>
        <v>0.41975308641975306</v>
      </c>
    </row>
    <row r="46" spans="1:7" x14ac:dyDescent="0.2">
      <c r="A46" s="39">
        <v>3220</v>
      </c>
      <c r="B46" s="5"/>
      <c r="C46" s="54" t="s">
        <v>211</v>
      </c>
      <c r="D46" s="84">
        <v>1620</v>
      </c>
      <c r="E46" s="124">
        <v>690</v>
      </c>
      <c r="F46" s="168">
        <f t="shared" si="1"/>
        <v>930</v>
      </c>
      <c r="G46" s="165">
        <f t="shared" si="0"/>
        <v>0.42592592592592593</v>
      </c>
    </row>
    <row r="47" spans="1:7" x14ac:dyDescent="0.2">
      <c r="A47" s="39">
        <v>3220</v>
      </c>
      <c r="B47" s="5"/>
      <c r="C47" s="54" t="s">
        <v>213</v>
      </c>
      <c r="D47" s="84">
        <v>2280</v>
      </c>
      <c r="E47" s="124">
        <v>915.13</v>
      </c>
      <c r="F47" s="168">
        <f t="shared" si="1"/>
        <v>1364.87</v>
      </c>
      <c r="G47" s="165">
        <f t="shared" si="0"/>
        <v>0.40137280701754385</v>
      </c>
    </row>
    <row r="48" spans="1:7" x14ac:dyDescent="0.2">
      <c r="A48" s="39">
        <v>3220</v>
      </c>
      <c r="B48" s="5"/>
      <c r="C48" s="54" t="s">
        <v>36</v>
      </c>
      <c r="D48" s="84">
        <v>0</v>
      </c>
      <c r="E48" s="124">
        <v>112</v>
      </c>
      <c r="F48" s="168">
        <f t="shared" si="1"/>
        <v>-112</v>
      </c>
      <c r="G48" s="165"/>
    </row>
    <row r="49" spans="1:7" ht="13.5" x14ac:dyDescent="0.25">
      <c r="A49" s="38">
        <v>3220</v>
      </c>
      <c r="B49" s="17"/>
      <c r="C49" s="51" t="s">
        <v>37</v>
      </c>
      <c r="D49" s="83">
        <f>SUM(D50:D53)</f>
        <v>18800</v>
      </c>
      <c r="E49" s="125">
        <f>SUM(E50:E53)</f>
        <v>7597.01</v>
      </c>
      <c r="F49" s="163">
        <f t="shared" si="1"/>
        <v>11202.99</v>
      </c>
      <c r="G49" s="179">
        <f t="shared" si="0"/>
        <v>0.40409627659574471</v>
      </c>
    </row>
    <row r="50" spans="1:7" x14ac:dyDescent="0.2">
      <c r="A50" s="39">
        <v>3220</v>
      </c>
      <c r="B50" s="5"/>
      <c r="C50" s="54" t="s">
        <v>215</v>
      </c>
      <c r="D50" s="84">
        <v>1600</v>
      </c>
      <c r="E50" s="124">
        <v>628.47</v>
      </c>
      <c r="F50" s="168">
        <f t="shared" si="1"/>
        <v>971.53</v>
      </c>
      <c r="G50" s="165">
        <f t="shared" si="0"/>
        <v>0.39279375</v>
      </c>
    </row>
    <row r="51" spans="1:7" x14ac:dyDescent="0.2">
      <c r="A51" s="39">
        <v>3220</v>
      </c>
      <c r="B51" s="5"/>
      <c r="C51" s="54" t="s">
        <v>36</v>
      </c>
      <c r="D51" s="84">
        <v>1200</v>
      </c>
      <c r="E51" s="124">
        <v>1485</v>
      </c>
      <c r="F51" s="168">
        <f t="shared" si="1"/>
        <v>-285</v>
      </c>
      <c r="G51" s="165">
        <f t="shared" si="0"/>
        <v>1.2375</v>
      </c>
    </row>
    <row r="52" spans="1:7" x14ac:dyDescent="0.2">
      <c r="A52" s="39">
        <v>3220</v>
      </c>
      <c r="B52" s="5"/>
      <c r="C52" s="54" t="s">
        <v>216</v>
      </c>
      <c r="D52" s="84">
        <v>11000</v>
      </c>
      <c r="E52" s="124">
        <v>4133.04</v>
      </c>
      <c r="F52" s="168">
        <f t="shared" si="1"/>
        <v>6866.96</v>
      </c>
      <c r="G52" s="165">
        <f t="shared" si="0"/>
        <v>0.37573090909090906</v>
      </c>
    </row>
    <row r="53" spans="1:7" x14ac:dyDescent="0.2">
      <c r="A53" s="39">
        <v>3220</v>
      </c>
      <c r="B53" s="5"/>
      <c r="C53" s="54" t="s">
        <v>217</v>
      </c>
      <c r="D53" s="84">
        <v>5000</v>
      </c>
      <c r="E53" s="124">
        <v>1350.5</v>
      </c>
      <c r="F53" s="168">
        <f t="shared" si="1"/>
        <v>3649.5</v>
      </c>
      <c r="G53" s="165">
        <f t="shared" si="0"/>
        <v>0.27010000000000001</v>
      </c>
    </row>
    <row r="54" spans="1:7" ht="13.5" x14ac:dyDescent="0.25">
      <c r="A54" s="38">
        <v>3220</v>
      </c>
      <c r="B54" s="17"/>
      <c r="C54" s="51" t="s">
        <v>47</v>
      </c>
      <c r="D54" s="83">
        <v>55816</v>
      </c>
      <c r="E54" s="130">
        <v>20422</v>
      </c>
      <c r="F54" s="163">
        <f t="shared" si="1"/>
        <v>35394</v>
      </c>
      <c r="G54" s="179">
        <f t="shared" si="0"/>
        <v>0.36588075103912854</v>
      </c>
    </row>
    <row r="55" spans="1:7" s="6" customFormat="1" ht="25.5" x14ac:dyDescent="0.2">
      <c r="A55" s="38">
        <v>3221</v>
      </c>
      <c r="B55" s="7"/>
      <c r="C55" s="51" t="s">
        <v>40</v>
      </c>
      <c r="D55" s="83">
        <f>SUM(D56:D66)</f>
        <v>90227</v>
      </c>
      <c r="E55" s="125">
        <f>SUM(E56:E66)</f>
        <v>41172.049999999996</v>
      </c>
      <c r="F55" s="163">
        <f t="shared" si="1"/>
        <v>49054.950000000004</v>
      </c>
      <c r="G55" s="179">
        <f t="shared" si="0"/>
        <v>0.4563162911323661</v>
      </c>
    </row>
    <row r="56" spans="1:7" x14ac:dyDescent="0.2">
      <c r="A56" s="39">
        <v>3221</v>
      </c>
      <c r="B56" s="5"/>
      <c r="C56" s="54" t="s">
        <v>125</v>
      </c>
      <c r="D56" s="84">
        <v>780</v>
      </c>
      <c r="E56" s="124">
        <v>204.77</v>
      </c>
      <c r="F56" s="168">
        <f t="shared" si="1"/>
        <v>575.23</v>
      </c>
      <c r="G56" s="165">
        <f t="shared" si="0"/>
        <v>0.26252564102564102</v>
      </c>
    </row>
    <row r="57" spans="1:7" x14ac:dyDescent="0.2">
      <c r="A57" s="39">
        <v>3221</v>
      </c>
      <c r="B57" s="5"/>
      <c r="C57" s="54" t="s">
        <v>263</v>
      </c>
      <c r="D57" s="84">
        <v>20000</v>
      </c>
      <c r="E57" s="124">
        <v>15025.84</v>
      </c>
      <c r="F57" s="168">
        <f t="shared" si="1"/>
        <v>4974.16</v>
      </c>
      <c r="G57" s="165">
        <f t="shared" si="0"/>
        <v>0.75129199999999996</v>
      </c>
    </row>
    <row r="58" spans="1:7" x14ac:dyDescent="0.2">
      <c r="A58" s="39">
        <v>3221</v>
      </c>
      <c r="B58" s="5"/>
      <c r="C58" s="54" t="s">
        <v>14</v>
      </c>
      <c r="D58" s="84">
        <v>1000</v>
      </c>
      <c r="E58" s="124">
        <v>680</v>
      </c>
      <c r="F58" s="168">
        <f t="shared" si="1"/>
        <v>320</v>
      </c>
      <c r="G58" s="165">
        <f t="shared" si="0"/>
        <v>0.68</v>
      </c>
    </row>
    <row r="59" spans="1:7" x14ac:dyDescent="0.2">
      <c r="A59" s="39">
        <v>3221</v>
      </c>
      <c r="B59" s="5"/>
      <c r="C59" s="54" t="s">
        <v>15</v>
      </c>
      <c r="D59" s="84">
        <v>192</v>
      </c>
      <c r="E59" s="124">
        <v>655.92</v>
      </c>
      <c r="F59" s="168">
        <f t="shared" si="1"/>
        <v>-463.91999999999996</v>
      </c>
      <c r="G59" s="165">
        <f t="shared" si="0"/>
        <v>3.4162499999999998</v>
      </c>
    </row>
    <row r="60" spans="1:7" x14ac:dyDescent="0.2">
      <c r="A60" s="39">
        <v>3221</v>
      </c>
      <c r="B60" s="5"/>
      <c r="C60" s="54" t="s">
        <v>218</v>
      </c>
      <c r="D60" s="84">
        <v>2070</v>
      </c>
      <c r="E60" s="124">
        <v>326.77999999999997</v>
      </c>
      <c r="F60" s="168">
        <f t="shared" si="1"/>
        <v>1743.22</v>
      </c>
      <c r="G60" s="165">
        <f t="shared" si="0"/>
        <v>0.15786473429951689</v>
      </c>
    </row>
    <row r="61" spans="1:7" x14ac:dyDescent="0.2">
      <c r="A61" s="39">
        <v>3221</v>
      </c>
      <c r="B61" s="5"/>
      <c r="C61" s="54" t="s">
        <v>219</v>
      </c>
      <c r="D61" s="84">
        <v>8300</v>
      </c>
      <c r="E61" s="124">
        <v>2514.8000000000002</v>
      </c>
      <c r="F61" s="168">
        <f t="shared" si="1"/>
        <v>5785.2</v>
      </c>
      <c r="G61" s="165">
        <f t="shared" si="0"/>
        <v>0.30298795180722893</v>
      </c>
    </row>
    <row r="62" spans="1:7" x14ac:dyDescent="0.2">
      <c r="A62" s="39">
        <v>3221</v>
      </c>
      <c r="B62" s="5"/>
      <c r="C62" s="54" t="s">
        <v>103</v>
      </c>
      <c r="D62" s="84">
        <v>29310</v>
      </c>
      <c r="E62" s="124">
        <v>12448.4</v>
      </c>
      <c r="F62" s="168">
        <f t="shared" si="1"/>
        <v>16861.599999999999</v>
      </c>
      <c r="G62" s="165">
        <f t="shared" si="0"/>
        <v>0.42471511429546227</v>
      </c>
    </row>
    <row r="63" spans="1:7" x14ac:dyDescent="0.2">
      <c r="A63" s="39">
        <v>3221</v>
      </c>
      <c r="B63" s="5"/>
      <c r="C63" s="54" t="s">
        <v>104</v>
      </c>
      <c r="D63" s="84">
        <v>23000</v>
      </c>
      <c r="E63" s="127">
        <v>8869.06</v>
      </c>
      <c r="F63" s="168">
        <f t="shared" si="1"/>
        <v>14130.94</v>
      </c>
      <c r="G63" s="165">
        <f t="shared" si="0"/>
        <v>0.38561130434782609</v>
      </c>
    </row>
    <row r="64" spans="1:7" x14ac:dyDescent="0.2">
      <c r="A64" s="39">
        <v>3221</v>
      </c>
      <c r="B64" s="5"/>
      <c r="C64" s="54" t="s">
        <v>111</v>
      </c>
      <c r="D64" s="84">
        <v>5000</v>
      </c>
      <c r="E64" s="127">
        <v>0</v>
      </c>
      <c r="F64" s="168">
        <f t="shared" si="1"/>
        <v>5000</v>
      </c>
      <c r="G64" s="165">
        <f t="shared" si="0"/>
        <v>0</v>
      </c>
    </row>
    <row r="65" spans="1:7" x14ac:dyDescent="0.2">
      <c r="A65" s="39">
        <v>3221</v>
      </c>
      <c r="B65" s="5"/>
      <c r="C65" s="54" t="s">
        <v>112</v>
      </c>
      <c r="D65" s="84">
        <v>575</v>
      </c>
      <c r="E65" s="127">
        <v>0</v>
      </c>
      <c r="F65" s="168">
        <f t="shared" si="1"/>
        <v>575</v>
      </c>
      <c r="G65" s="165">
        <f t="shared" si="0"/>
        <v>0</v>
      </c>
    </row>
    <row r="66" spans="1:7" ht="25.5" x14ac:dyDescent="0.2">
      <c r="A66" s="39">
        <v>3221</v>
      </c>
      <c r="B66" s="5"/>
      <c r="C66" s="54" t="s">
        <v>517</v>
      </c>
      <c r="D66" s="84">
        <v>0</v>
      </c>
      <c r="E66" s="127">
        <v>446.48</v>
      </c>
      <c r="F66" s="168">
        <f t="shared" si="1"/>
        <v>-446.48</v>
      </c>
      <c r="G66" s="165"/>
    </row>
    <row r="67" spans="1:7" s="6" customFormat="1" ht="25.5" x14ac:dyDescent="0.2">
      <c r="A67" s="38">
        <v>3222</v>
      </c>
      <c r="B67" s="7"/>
      <c r="C67" s="51" t="s">
        <v>18</v>
      </c>
      <c r="D67" s="83">
        <f>SUM(D68:D70)</f>
        <v>73517</v>
      </c>
      <c r="E67" s="125">
        <f>SUM(E68:E70)</f>
        <v>35688.92</v>
      </c>
      <c r="F67" s="163">
        <f t="shared" si="1"/>
        <v>37828.080000000002</v>
      </c>
      <c r="G67" s="179">
        <f t="shared" si="0"/>
        <v>0.48545125617204182</v>
      </c>
    </row>
    <row r="68" spans="1:7" x14ac:dyDescent="0.2">
      <c r="A68" s="39">
        <v>3222</v>
      </c>
      <c r="B68" s="5"/>
      <c r="C68" s="54" t="s">
        <v>220</v>
      </c>
      <c r="D68" s="84">
        <v>64220</v>
      </c>
      <c r="E68" s="124">
        <v>35688.92</v>
      </c>
      <c r="F68" s="168">
        <f t="shared" si="1"/>
        <v>28531.08</v>
      </c>
      <c r="G68" s="165">
        <f t="shared" si="0"/>
        <v>0.55572905636873249</v>
      </c>
    </row>
    <row r="69" spans="1:7" x14ac:dyDescent="0.2">
      <c r="A69" s="39">
        <v>3222</v>
      </c>
      <c r="B69" s="5"/>
      <c r="C69" s="54" t="s">
        <v>221</v>
      </c>
      <c r="D69" s="84">
        <v>7857</v>
      </c>
      <c r="E69" s="127">
        <v>0</v>
      </c>
      <c r="F69" s="168">
        <f t="shared" si="1"/>
        <v>7857</v>
      </c>
      <c r="G69" s="165">
        <f t="shared" si="0"/>
        <v>0</v>
      </c>
    </row>
    <row r="70" spans="1:7" x14ac:dyDescent="0.2">
      <c r="A70" s="39">
        <v>3222</v>
      </c>
      <c r="B70" s="5"/>
      <c r="C70" s="54" t="s">
        <v>106</v>
      </c>
      <c r="D70" s="84">
        <v>1440</v>
      </c>
      <c r="E70" s="127">
        <v>0</v>
      </c>
      <c r="F70" s="168">
        <f t="shared" si="1"/>
        <v>1440</v>
      </c>
      <c r="G70" s="165">
        <f t="shared" si="0"/>
        <v>0</v>
      </c>
    </row>
    <row r="71" spans="1:7" s="6" customFormat="1" x14ac:dyDescent="0.2">
      <c r="A71" s="38">
        <v>3224</v>
      </c>
      <c r="B71" s="7"/>
      <c r="C71" s="51" t="s">
        <v>19</v>
      </c>
      <c r="D71" s="83">
        <f>SUM(D72:D73)</f>
        <v>1997</v>
      </c>
      <c r="E71" s="125">
        <f>SUM(E72:E73)</f>
        <v>1319.01</v>
      </c>
      <c r="F71" s="163">
        <f t="shared" si="1"/>
        <v>677.99</v>
      </c>
      <c r="G71" s="179">
        <f t="shared" si="0"/>
        <v>0.66049574361542318</v>
      </c>
    </row>
    <row r="72" spans="1:7" x14ac:dyDescent="0.2">
      <c r="A72" s="39">
        <v>3224</v>
      </c>
      <c r="B72" s="5"/>
      <c r="C72" s="54" t="s">
        <v>264</v>
      </c>
      <c r="D72" s="84">
        <v>1275</v>
      </c>
      <c r="E72" s="124">
        <v>597.1</v>
      </c>
      <c r="F72" s="168">
        <f t="shared" si="1"/>
        <v>677.9</v>
      </c>
      <c r="G72" s="165">
        <f t="shared" si="0"/>
        <v>0.46831372549019612</v>
      </c>
    </row>
    <row r="73" spans="1:7" x14ac:dyDescent="0.2">
      <c r="A73" s="39">
        <v>3224</v>
      </c>
      <c r="B73" s="5"/>
      <c r="C73" s="54" t="s">
        <v>462</v>
      </c>
      <c r="D73" s="84">
        <v>722</v>
      </c>
      <c r="E73" s="124">
        <v>721.91</v>
      </c>
      <c r="F73" s="168">
        <f t="shared" si="1"/>
        <v>9.0000000000031832E-2</v>
      </c>
      <c r="G73" s="165">
        <f t="shared" si="0"/>
        <v>0.99987534626038777</v>
      </c>
    </row>
    <row r="74" spans="1:7" s="6" customFormat="1" ht="25.5" x14ac:dyDescent="0.2">
      <c r="A74" s="38">
        <v>3225</v>
      </c>
      <c r="B74" s="7"/>
      <c r="C74" s="51" t="s">
        <v>20</v>
      </c>
      <c r="D74" s="83">
        <f>SUM(D75:D75)</f>
        <v>454</v>
      </c>
      <c r="E74" s="125">
        <f>SUM(E75:E75)</f>
        <v>28.74</v>
      </c>
      <c r="F74" s="163">
        <f t="shared" si="1"/>
        <v>425.26</v>
      </c>
      <c r="G74" s="179">
        <f t="shared" ref="G74:G143" si="2">SUM(E74/D74)</f>
        <v>6.3303964757709247E-2</v>
      </c>
    </row>
    <row r="75" spans="1:7" x14ac:dyDescent="0.2">
      <c r="A75" s="39">
        <v>3225</v>
      </c>
      <c r="B75" s="5"/>
      <c r="C75" s="54" t="s">
        <v>105</v>
      </c>
      <c r="D75" s="84">
        <v>454</v>
      </c>
      <c r="E75" s="127">
        <v>28.74</v>
      </c>
      <c r="F75" s="168">
        <f t="shared" si="1"/>
        <v>425.26</v>
      </c>
      <c r="G75" s="165">
        <f t="shared" si="2"/>
        <v>6.3303964757709247E-2</v>
      </c>
    </row>
    <row r="76" spans="1:7" s="6" customFormat="1" ht="25.5" x14ac:dyDescent="0.2">
      <c r="A76" s="38">
        <v>3227</v>
      </c>
      <c r="B76" s="7"/>
      <c r="C76" s="55" t="s">
        <v>108</v>
      </c>
      <c r="D76" s="83">
        <f>SUM(D77)</f>
        <v>6200</v>
      </c>
      <c r="E76" s="125">
        <f>SUM(E77)</f>
        <v>1694.5</v>
      </c>
      <c r="F76" s="163">
        <f t="shared" si="1"/>
        <v>4505.5</v>
      </c>
      <c r="G76" s="179">
        <f t="shared" si="2"/>
        <v>0.27330645161290323</v>
      </c>
    </row>
    <row r="77" spans="1:7" ht="25.5" x14ac:dyDescent="0.2">
      <c r="A77" s="39">
        <v>3227</v>
      </c>
      <c r="B77" s="5"/>
      <c r="C77" s="56" t="s">
        <v>518</v>
      </c>
      <c r="D77" s="84">
        <v>6200</v>
      </c>
      <c r="E77" s="127">
        <v>1694.5</v>
      </c>
      <c r="F77" s="168">
        <f t="shared" si="1"/>
        <v>4505.5</v>
      </c>
      <c r="G77" s="165">
        <f t="shared" si="2"/>
        <v>0.27330645161290323</v>
      </c>
    </row>
    <row r="78" spans="1:7" s="6" customFormat="1" ht="25.5" x14ac:dyDescent="0.2">
      <c r="A78" s="38">
        <v>3229</v>
      </c>
      <c r="B78" s="7"/>
      <c r="C78" s="51" t="s">
        <v>41</v>
      </c>
      <c r="D78" s="83">
        <f>SUM(D79)</f>
        <v>150</v>
      </c>
      <c r="E78" s="125">
        <f>SUM(E79)</f>
        <v>67.8</v>
      </c>
      <c r="F78" s="163">
        <f t="shared" ref="F78:F147" si="3">SUM(D78-E78)</f>
        <v>82.2</v>
      </c>
      <c r="G78" s="179">
        <f t="shared" si="2"/>
        <v>0.45199999999999996</v>
      </c>
    </row>
    <row r="79" spans="1:7" x14ac:dyDescent="0.2">
      <c r="A79" s="39">
        <v>3229</v>
      </c>
      <c r="B79" s="5"/>
      <c r="C79" s="54" t="s">
        <v>102</v>
      </c>
      <c r="D79" s="84">
        <v>150</v>
      </c>
      <c r="E79" s="124">
        <v>67.8</v>
      </c>
      <c r="F79" s="168">
        <f t="shared" si="3"/>
        <v>82.2</v>
      </c>
      <c r="G79" s="165">
        <f t="shared" si="2"/>
        <v>0.45199999999999996</v>
      </c>
    </row>
    <row r="80" spans="1:7" s="6" customFormat="1" x14ac:dyDescent="0.2">
      <c r="A80" s="38">
        <v>323</v>
      </c>
      <c r="B80" s="7"/>
      <c r="C80" s="51" t="s">
        <v>192</v>
      </c>
      <c r="D80" s="83">
        <f>SUM(D81+D87+D90)</f>
        <v>20365</v>
      </c>
      <c r="E80" s="125">
        <f>SUM(E81+E87+E90)</f>
        <v>7227.1200000000008</v>
      </c>
      <c r="F80" s="163">
        <f t="shared" si="3"/>
        <v>13137.88</v>
      </c>
      <c r="G80" s="179">
        <f t="shared" si="2"/>
        <v>0.35487945003682791</v>
      </c>
    </row>
    <row r="81" spans="1:10" s="6" customFormat="1" x14ac:dyDescent="0.2">
      <c r="A81" s="40">
        <v>3233</v>
      </c>
      <c r="B81" s="18"/>
      <c r="C81" s="51" t="s">
        <v>126</v>
      </c>
      <c r="D81" s="83">
        <f>SUM(D82:D86)</f>
        <v>15900</v>
      </c>
      <c r="E81" s="125">
        <f>SUM(E82:E86)</f>
        <v>5684.18</v>
      </c>
      <c r="F81" s="163">
        <f t="shared" si="3"/>
        <v>10215.82</v>
      </c>
      <c r="G81" s="179">
        <f t="shared" si="2"/>
        <v>0.35749559748427673</v>
      </c>
    </row>
    <row r="82" spans="1:10" x14ac:dyDescent="0.2">
      <c r="A82" s="41">
        <v>3233</v>
      </c>
      <c r="B82" s="13"/>
      <c r="C82" s="54" t="s">
        <v>222</v>
      </c>
      <c r="D82" s="84">
        <v>2373</v>
      </c>
      <c r="E82" s="124">
        <v>680.3</v>
      </c>
      <c r="F82" s="168">
        <f t="shared" si="3"/>
        <v>1692.7</v>
      </c>
      <c r="G82" s="165">
        <f t="shared" si="2"/>
        <v>0.28668352296670879</v>
      </c>
    </row>
    <row r="83" spans="1:10" x14ac:dyDescent="0.2">
      <c r="A83" s="41">
        <v>3233</v>
      </c>
      <c r="B83" s="13"/>
      <c r="C83" s="54" t="s">
        <v>223</v>
      </c>
      <c r="D83" s="84">
        <v>1642</v>
      </c>
      <c r="E83" s="124">
        <v>342.84</v>
      </c>
      <c r="F83" s="168">
        <f t="shared" si="3"/>
        <v>1299.1600000000001</v>
      </c>
      <c r="G83" s="165">
        <f t="shared" si="2"/>
        <v>0.20879415347137636</v>
      </c>
    </row>
    <row r="84" spans="1:10" x14ac:dyDescent="0.2">
      <c r="A84" s="41">
        <v>3233</v>
      </c>
      <c r="B84" s="13"/>
      <c r="C84" s="54" t="s">
        <v>224</v>
      </c>
      <c r="D84" s="84">
        <v>2118</v>
      </c>
      <c r="E84" s="124">
        <v>561.5</v>
      </c>
      <c r="F84" s="168">
        <f t="shared" si="3"/>
        <v>1556.5</v>
      </c>
      <c r="G84" s="165">
        <f t="shared" si="2"/>
        <v>0.26510859301227574</v>
      </c>
    </row>
    <row r="85" spans="1:10" x14ac:dyDescent="0.2">
      <c r="A85" s="41">
        <v>3233</v>
      </c>
      <c r="B85" s="13"/>
      <c r="C85" s="54" t="s">
        <v>7</v>
      </c>
      <c r="D85" s="84">
        <v>167</v>
      </c>
      <c r="E85" s="124">
        <v>0</v>
      </c>
      <c r="F85" s="168">
        <f t="shared" si="3"/>
        <v>167</v>
      </c>
      <c r="G85" s="165">
        <f t="shared" si="2"/>
        <v>0</v>
      </c>
    </row>
    <row r="86" spans="1:10" ht="25.5" x14ac:dyDescent="0.2">
      <c r="A86" s="41">
        <v>3233</v>
      </c>
      <c r="B86" s="13"/>
      <c r="C86" s="54" t="s">
        <v>225</v>
      </c>
      <c r="D86" s="84">
        <v>9600</v>
      </c>
      <c r="E86" s="124">
        <v>4099.54</v>
      </c>
      <c r="F86" s="168">
        <f t="shared" si="3"/>
        <v>5500.46</v>
      </c>
      <c r="G86" s="165">
        <f t="shared" si="2"/>
        <v>0.42703541666666667</v>
      </c>
    </row>
    <row r="87" spans="1:10" s="6" customFormat="1" x14ac:dyDescent="0.2">
      <c r="A87" s="40">
        <v>3237</v>
      </c>
      <c r="B87" s="18"/>
      <c r="C87" s="51" t="s">
        <v>42</v>
      </c>
      <c r="D87" s="83">
        <f>SUM(D88:D89)</f>
        <v>3885</v>
      </c>
      <c r="E87" s="125">
        <f>SUM(E88:E89)</f>
        <v>4.79</v>
      </c>
      <c r="F87" s="163">
        <f t="shared" si="3"/>
        <v>3880.21</v>
      </c>
      <c r="G87" s="179">
        <f t="shared" si="2"/>
        <v>1.232947232947233E-3</v>
      </c>
    </row>
    <row r="88" spans="1:10" x14ac:dyDescent="0.2">
      <c r="A88" s="41">
        <v>3237</v>
      </c>
      <c r="B88" s="13"/>
      <c r="C88" s="54" t="s">
        <v>12</v>
      </c>
      <c r="D88" s="84">
        <v>3835</v>
      </c>
      <c r="E88" s="124">
        <v>0</v>
      </c>
      <c r="F88" s="168">
        <f t="shared" si="3"/>
        <v>3835</v>
      </c>
      <c r="G88" s="165">
        <f t="shared" si="2"/>
        <v>0</v>
      </c>
    </row>
    <row r="89" spans="1:10" x14ac:dyDescent="0.2">
      <c r="A89" s="41">
        <v>3237</v>
      </c>
      <c r="B89" s="13"/>
      <c r="C89" s="54" t="s">
        <v>9</v>
      </c>
      <c r="D89" s="84">
        <v>50</v>
      </c>
      <c r="E89" s="124">
        <v>4.79</v>
      </c>
      <c r="F89" s="168">
        <f t="shared" si="3"/>
        <v>45.21</v>
      </c>
      <c r="G89" s="165">
        <f t="shared" si="2"/>
        <v>9.5799999999999996E-2</v>
      </c>
    </row>
    <row r="90" spans="1:10" s="6" customFormat="1" x14ac:dyDescent="0.2">
      <c r="A90" s="40">
        <v>3238</v>
      </c>
      <c r="B90" s="18"/>
      <c r="C90" s="51" t="s">
        <v>127</v>
      </c>
      <c r="D90" s="83">
        <f>SUM(D91:D93)</f>
        <v>580</v>
      </c>
      <c r="E90" s="125">
        <f>SUM(E91:E93)</f>
        <v>1538.15</v>
      </c>
      <c r="F90" s="163">
        <f t="shared" si="3"/>
        <v>-958.15000000000009</v>
      </c>
      <c r="G90" s="179">
        <f t="shared" si="2"/>
        <v>2.6519827586206897</v>
      </c>
    </row>
    <row r="91" spans="1:10" x14ac:dyDescent="0.2">
      <c r="A91" s="41">
        <v>3238</v>
      </c>
      <c r="B91" s="13"/>
      <c r="C91" s="54" t="s">
        <v>3</v>
      </c>
      <c r="D91" s="84">
        <v>180</v>
      </c>
      <c r="E91" s="124">
        <v>132</v>
      </c>
      <c r="F91" s="168">
        <f t="shared" si="3"/>
        <v>48</v>
      </c>
      <c r="G91" s="165">
        <f t="shared" si="2"/>
        <v>0.73333333333333328</v>
      </c>
    </row>
    <row r="92" spans="1:10" x14ac:dyDescent="0.2">
      <c r="A92" s="41">
        <v>3238</v>
      </c>
      <c r="B92" s="13"/>
      <c r="C92" s="54" t="s">
        <v>456</v>
      </c>
      <c r="D92" s="84">
        <v>400</v>
      </c>
      <c r="E92" s="124">
        <v>906.15</v>
      </c>
      <c r="F92" s="168">
        <f t="shared" si="3"/>
        <v>-506.15</v>
      </c>
      <c r="G92" s="165">
        <f t="shared" si="2"/>
        <v>2.2653750000000001</v>
      </c>
    </row>
    <row r="93" spans="1:10" ht="13.5" thickBot="1" x14ac:dyDescent="0.25">
      <c r="A93" s="41">
        <v>3238</v>
      </c>
      <c r="B93" s="13"/>
      <c r="C93" s="54" t="s">
        <v>467</v>
      </c>
      <c r="D93" s="84">
        <v>0</v>
      </c>
      <c r="E93" s="124">
        <v>500</v>
      </c>
      <c r="F93" s="168">
        <f t="shared" si="3"/>
        <v>-500</v>
      </c>
      <c r="G93" s="165"/>
    </row>
    <row r="94" spans="1:10" ht="13.5" thickBot="1" x14ac:dyDescent="0.25">
      <c r="A94" s="36"/>
      <c r="B94" s="4" t="s">
        <v>141</v>
      </c>
      <c r="C94" s="48"/>
      <c r="D94" s="76">
        <f>D95+D96+D109</f>
        <v>2013030</v>
      </c>
      <c r="E94" s="123">
        <f>E95+E96+E109</f>
        <v>962170.63000000012</v>
      </c>
      <c r="F94" s="177">
        <f t="shared" si="3"/>
        <v>1050859.3699999999</v>
      </c>
      <c r="G94" s="175">
        <f t="shared" si="2"/>
        <v>0.47797133177349571</v>
      </c>
      <c r="I94" s="1" t="s">
        <v>519</v>
      </c>
      <c r="J94" s="1" t="s">
        <v>461</v>
      </c>
    </row>
    <row r="95" spans="1:10" s="6" customFormat="1" x14ac:dyDescent="0.2">
      <c r="A95" s="28">
        <v>35200</v>
      </c>
      <c r="B95" s="7"/>
      <c r="C95" s="50" t="s">
        <v>142</v>
      </c>
      <c r="D95" s="83">
        <v>546970</v>
      </c>
      <c r="E95" s="126">
        <v>215142</v>
      </c>
      <c r="F95" s="163">
        <f t="shared" si="3"/>
        <v>331828</v>
      </c>
      <c r="G95" s="179">
        <f t="shared" si="2"/>
        <v>0.3933341865184562</v>
      </c>
    </row>
    <row r="96" spans="1:10" s="6" customFormat="1" x14ac:dyDescent="0.2">
      <c r="A96" s="28">
        <v>35201</v>
      </c>
      <c r="B96" s="7"/>
      <c r="C96" s="58" t="s">
        <v>143</v>
      </c>
      <c r="D96" s="85">
        <f>SUM(D97+D105+D106+D107+D108)</f>
        <v>1191976</v>
      </c>
      <c r="E96" s="135">
        <f>SUM(E97+E105+E106+E107+E108)</f>
        <v>476207.34</v>
      </c>
      <c r="F96" s="163">
        <f t="shared" si="3"/>
        <v>715768.65999999992</v>
      </c>
      <c r="G96" s="179">
        <f t="shared" si="2"/>
        <v>0.39951084585595686</v>
      </c>
    </row>
    <row r="97" spans="1:7" x14ac:dyDescent="0.2">
      <c r="A97" s="37"/>
      <c r="B97" s="5"/>
      <c r="C97" s="59" t="s">
        <v>227</v>
      </c>
      <c r="D97" s="77">
        <f>SUM(D98:D104)</f>
        <v>977438</v>
      </c>
      <c r="E97" s="136">
        <f>SUM(E98:E104)</f>
        <v>384466.34</v>
      </c>
      <c r="F97" s="168">
        <f t="shared" si="3"/>
        <v>592971.65999999992</v>
      </c>
      <c r="G97" s="165">
        <f t="shared" si="2"/>
        <v>0.39334089732545696</v>
      </c>
    </row>
    <row r="98" spans="1:7" x14ac:dyDescent="0.2">
      <c r="A98" s="37"/>
      <c r="B98" s="5"/>
      <c r="C98" s="59" t="s">
        <v>265</v>
      </c>
      <c r="D98" s="77">
        <v>673785</v>
      </c>
      <c r="E98" s="124">
        <v>265130.34000000003</v>
      </c>
      <c r="F98" s="168">
        <f t="shared" si="3"/>
        <v>408654.66</v>
      </c>
      <c r="G98" s="165">
        <f t="shared" si="2"/>
        <v>0.3934939780493778</v>
      </c>
    </row>
    <row r="99" spans="1:7" x14ac:dyDescent="0.2">
      <c r="A99" s="37"/>
      <c r="B99" s="5"/>
      <c r="C99" s="59" t="s">
        <v>266</v>
      </c>
      <c r="D99" s="77">
        <v>116290</v>
      </c>
      <c r="E99" s="124">
        <v>45702</v>
      </c>
      <c r="F99" s="168">
        <f t="shared" si="3"/>
        <v>70588</v>
      </c>
      <c r="G99" s="165">
        <f t="shared" si="2"/>
        <v>0.39300025797575028</v>
      </c>
    </row>
    <row r="100" spans="1:7" x14ac:dyDescent="0.2">
      <c r="A100" s="37"/>
      <c r="B100" s="5"/>
      <c r="C100" s="59" t="s">
        <v>267</v>
      </c>
      <c r="D100" s="77">
        <v>57745</v>
      </c>
      <c r="E100" s="124">
        <v>22694</v>
      </c>
      <c r="F100" s="168">
        <f t="shared" si="3"/>
        <v>35051</v>
      </c>
      <c r="G100" s="165">
        <f t="shared" si="2"/>
        <v>0.39300372326608363</v>
      </c>
    </row>
    <row r="101" spans="1:7" x14ac:dyDescent="0.2">
      <c r="A101" s="37"/>
      <c r="B101" s="5"/>
      <c r="C101" s="59" t="s">
        <v>268</v>
      </c>
      <c r="D101" s="77">
        <v>8478</v>
      </c>
      <c r="E101" s="124">
        <v>3332</v>
      </c>
      <c r="F101" s="168">
        <f t="shared" si="3"/>
        <v>5146</v>
      </c>
      <c r="G101" s="165">
        <f t="shared" si="2"/>
        <v>0.39301722104269876</v>
      </c>
    </row>
    <row r="102" spans="1:7" x14ac:dyDescent="0.2">
      <c r="A102" s="37"/>
      <c r="B102" s="5"/>
      <c r="C102" s="59" t="s">
        <v>269</v>
      </c>
      <c r="D102" s="77">
        <v>36252</v>
      </c>
      <c r="E102" s="124">
        <v>14247</v>
      </c>
      <c r="F102" s="168">
        <f t="shared" si="3"/>
        <v>22005</v>
      </c>
      <c r="G102" s="165">
        <f t="shared" si="2"/>
        <v>0.3929990069513406</v>
      </c>
    </row>
    <row r="103" spans="1:7" x14ac:dyDescent="0.2">
      <c r="A103" s="37"/>
      <c r="B103" s="5"/>
      <c r="C103" s="59" t="s">
        <v>270</v>
      </c>
      <c r="D103" s="77">
        <v>12552</v>
      </c>
      <c r="E103" s="124">
        <v>4933</v>
      </c>
      <c r="F103" s="168">
        <f t="shared" si="3"/>
        <v>7619</v>
      </c>
      <c r="G103" s="165">
        <f t="shared" si="2"/>
        <v>0.39300509878903761</v>
      </c>
    </row>
    <row r="104" spans="1:7" x14ac:dyDescent="0.2">
      <c r="A104" s="37"/>
      <c r="B104" s="5"/>
      <c r="C104" s="59" t="s">
        <v>271</v>
      </c>
      <c r="D104" s="77">
        <v>72336</v>
      </c>
      <c r="E104" s="124">
        <v>28428</v>
      </c>
      <c r="F104" s="168">
        <f t="shared" si="3"/>
        <v>43908</v>
      </c>
      <c r="G104" s="165">
        <f t="shared" si="2"/>
        <v>0.39299933642999335</v>
      </c>
    </row>
    <row r="105" spans="1:7" x14ac:dyDescent="0.2">
      <c r="A105" s="37"/>
      <c r="B105" s="5"/>
      <c r="C105" s="59" t="s">
        <v>128</v>
      </c>
      <c r="D105" s="77">
        <v>180885</v>
      </c>
      <c r="E105" s="124">
        <v>71142</v>
      </c>
      <c r="F105" s="168">
        <f t="shared" si="3"/>
        <v>109743</v>
      </c>
      <c r="G105" s="165">
        <f t="shared" si="2"/>
        <v>0.39329961024960608</v>
      </c>
    </row>
    <row r="106" spans="1:7" x14ac:dyDescent="0.2">
      <c r="A106" s="37"/>
      <c r="B106" s="5"/>
      <c r="C106" s="59" t="s">
        <v>272</v>
      </c>
      <c r="D106" s="77">
        <v>254</v>
      </c>
      <c r="E106" s="124">
        <v>254</v>
      </c>
      <c r="F106" s="168">
        <f t="shared" si="3"/>
        <v>0</v>
      </c>
      <c r="G106" s="165">
        <f t="shared" si="2"/>
        <v>1</v>
      </c>
    </row>
    <row r="107" spans="1:7" x14ac:dyDescent="0.2">
      <c r="A107" s="37"/>
      <c r="B107" s="5"/>
      <c r="C107" s="59" t="s">
        <v>129</v>
      </c>
      <c r="D107" s="77">
        <v>21517</v>
      </c>
      <c r="E107" s="124">
        <v>8463</v>
      </c>
      <c r="F107" s="168">
        <f t="shared" si="3"/>
        <v>13054</v>
      </c>
      <c r="G107" s="165">
        <f t="shared" si="2"/>
        <v>0.39331691220895104</v>
      </c>
    </row>
    <row r="108" spans="1:7" x14ac:dyDescent="0.2">
      <c r="A108" s="37"/>
      <c r="B108" s="5"/>
      <c r="C108" s="59" t="s">
        <v>273</v>
      </c>
      <c r="D108" s="77">
        <v>11882</v>
      </c>
      <c r="E108" s="124">
        <v>11882</v>
      </c>
      <c r="F108" s="168">
        <f t="shared" si="3"/>
        <v>0</v>
      </c>
      <c r="G108" s="165">
        <f t="shared" si="2"/>
        <v>1</v>
      </c>
    </row>
    <row r="109" spans="1:7" s="6" customFormat="1" x14ac:dyDescent="0.2">
      <c r="A109" s="28" t="s">
        <v>140</v>
      </c>
      <c r="B109" s="7"/>
      <c r="C109" s="58" t="s">
        <v>144</v>
      </c>
      <c r="D109" s="83">
        <f>SUM(D110+D119+D120)</f>
        <v>274084</v>
      </c>
      <c r="E109" s="125">
        <f>SUM(E110+E119+E120)</f>
        <v>270821.28999999998</v>
      </c>
      <c r="F109" s="163">
        <f t="shared" si="3"/>
        <v>3262.710000000021</v>
      </c>
      <c r="G109" s="179">
        <f t="shared" si="2"/>
        <v>0.98809594868726369</v>
      </c>
    </row>
    <row r="110" spans="1:7" x14ac:dyDescent="0.2">
      <c r="A110" s="37" t="s">
        <v>121</v>
      </c>
      <c r="B110" s="5"/>
      <c r="C110" s="59" t="s">
        <v>22</v>
      </c>
      <c r="D110" s="84">
        <f>SUM(D111+D117+D118)</f>
        <v>267256</v>
      </c>
      <c r="E110" s="131">
        <f>SUM(E111+E117+E118)</f>
        <v>265387.07</v>
      </c>
      <c r="F110" s="168">
        <f t="shared" si="3"/>
        <v>1868.929999999993</v>
      </c>
      <c r="G110" s="165">
        <f t="shared" si="2"/>
        <v>0.99300696710270309</v>
      </c>
    </row>
    <row r="111" spans="1:7" x14ac:dyDescent="0.2">
      <c r="A111" s="37" t="s">
        <v>122</v>
      </c>
      <c r="B111" s="5"/>
      <c r="C111" s="59" t="s">
        <v>43</v>
      </c>
      <c r="D111" s="84">
        <f>SUM(D112:D116)</f>
        <v>265711</v>
      </c>
      <c r="E111" s="131">
        <f>SUM(E112:E116)</f>
        <v>260688.07</v>
      </c>
      <c r="F111" s="168">
        <f t="shared" si="3"/>
        <v>5022.929999999993</v>
      </c>
      <c r="G111" s="165">
        <f t="shared" si="2"/>
        <v>0.98109626624415247</v>
      </c>
    </row>
    <row r="112" spans="1:7" x14ac:dyDescent="0.2">
      <c r="A112" s="37" t="s">
        <v>469</v>
      </c>
      <c r="B112" s="5"/>
      <c r="C112" s="59" t="s">
        <v>468</v>
      </c>
      <c r="D112" s="84">
        <v>6000</v>
      </c>
      <c r="E112" s="131">
        <v>6000</v>
      </c>
      <c r="F112" s="168">
        <f t="shared" si="3"/>
        <v>0</v>
      </c>
      <c r="G112" s="165">
        <f t="shared" si="2"/>
        <v>1</v>
      </c>
    </row>
    <row r="113" spans="1:7" x14ac:dyDescent="0.2">
      <c r="A113" s="37" t="s">
        <v>123</v>
      </c>
      <c r="B113" s="5"/>
      <c r="C113" s="59" t="s">
        <v>120</v>
      </c>
      <c r="D113" s="84">
        <v>239522</v>
      </c>
      <c r="E113" s="124">
        <v>239522</v>
      </c>
      <c r="F113" s="168">
        <f t="shared" si="3"/>
        <v>0</v>
      </c>
      <c r="G113" s="165">
        <f t="shared" si="2"/>
        <v>1</v>
      </c>
    </row>
    <row r="114" spans="1:7" x14ac:dyDescent="0.2">
      <c r="A114" s="37" t="s">
        <v>275</v>
      </c>
      <c r="B114" s="5"/>
      <c r="C114" s="59" t="s">
        <v>276</v>
      </c>
      <c r="D114" s="84">
        <v>6400</v>
      </c>
      <c r="E114" s="124">
        <v>1076.6199999999999</v>
      </c>
      <c r="F114" s="168">
        <f t="shared" si="3"/>
        <v>5323.38</v>
      </c>
      <c r="G114" s="165">
        <f t="shared" si="2"/>
        <v>0.16822187499999999</v>
      </c>
    </row>
    <row r="115" spans="1:7" x14ac:dyDescent="0.2">
      <c r="A115" s="37" t="s">
        <v>277</v>
      </c>
      <c r="B115" s="5"/>
      <c r="C115" s="59" t="s">
        <v>278</v>
      </c>
      <c r="D115" s="84">
        <v>13789</v>
      </c>
      <c r="E115" s="124">
        <v>13789.45</v>
      </c>
      <c r="F115" s="168">
        <f t="shared" si="3"/>
        <v>-0.4500000000007276</v>
      </c>
      <c r="G115" s="165">
        <f t="shared" si="2"/>
        <v>1.000032634708826</v>
      </c>
    </row>
    <row r="116" spans="1:7" x14ac:dyDescent="0.2">
      <c r="A116" s="37" t="s">
        <v>470</v>
      </c>
      <c r="B116" s="5"/>
      <c r="C116" s="189" t="s">
        <v>471</v>
      </c>
      <c r="D116" s="84">
        <v>0</v>
      </c>
      <c r="E116" s="124">
        <v>300</v>
      </c>
      <c r="F116" s="168">
        <f t="shared" si="3"/>
        <v>-300</v>
      </c>
      <c r="G116" s="165"/>
    </row>
    <row r="117" spans="1:7" ht="25.5" x14ac:dyDescent="0.2">
      <c r="A117" s="37" t="s">
        <v>399</v>
      </c>
      <c r="B117" s="5"/>
      <c r="C117" s="132" t="s">
        <v>400</v>
      </c>
      <c r="D117" s="84">
        <v>1475</v>
      </c>
      <c r="E117" s="124">
        <v>4629</v>
      </c>
      <c r="F117" s="168">
        <f t="shared" si="3"/>
        <v>-3154</v>
      </c>
      <c r="G117" s="165">
        <f t="shared" si="2"/>
        <v>3.1383050847457628</v>
      </c>
    </row>
    <row r="118" spans="1:7" ht="25.5" x14ac:dyDescent="0.2">
      <c r="A118" s="37" t="s">
        <v>472</v>
      </c>
      <c r="B118" s="5"/>
      <c r="C118" s="190" t="s">
        <v>281</v>
      </c>
      <c r="D118" s="84">
        <v>70</v>
      </c>
      <c r="E118" s="124">
        <v>70</v>
      </c>
      <c r="F118" s="168">
        <f t="shared" si="3"/>
        <v>0</v>
      </c>
      <c r="G118" s="165">
        <f t="shared" si="2"/>
        <v>1</v>
      </c>
    </row>
    <row r="119" spans="1:7" x14ac:dyDescent="0.2">
      <c r="A119" s="37" t="s">
        <v>279</v>
      </c>
      <c r="B119" s="5"/>
      <c r="C119" s="59" t="s">
        <v>280</v>
      </c>
      <c r="D119" s="84">
        <v>6328</v>
      </c>
      <c r="E119" s="124">
        <v>4934.22</v>
      </c>
      <c r="F119" s="168">
        <f t="shared" si="3"/>
        <v>1393.7799999999997</v>
      </c>
      <c r="G119" s="165">
        <f t="shared" si="2"/>
        <v>0.77974399494310997</v>
      </c>
    </row>
    <row r="120" spans="1:7" ht="13.5" thickBot="1" x14ac:dyDescent="0.25">
      <c r="A120" s="37" t="s">
        <v>473</v>
      </c>
      <c r="B120" s="5"/>
      <c r="C120" s="59" t="s">
        <v>474</v>
      </c>
      <c r="D120" s="84">
        <v>500</v>
      </c>
      <c r="E120" s="124">
        <v>500</v>
      </c>
      <c r="F120" s="168">
        <f t="shared" si="3"/>
        <v>0</v>
      </c>
      <c r="G120" s="165">
        <f t="shared" si="2"/>
        <v>1</v>
      </c>
    </row>
    <row r="121" spans="1:7" ht="13.5" thickBot="1" x14ac:dyDescent="0.25">
      <c r="A121" s="36" t="s">
        <v>476</v>
      </c>
      <c r="B121" s="4" t="s">
        <v>146</v>
      </c>
      <c r="C121" s="48"/>
      <c r="D121" s="76">
        <f>SUM(D122:D126)</f>
        <v>46500</v>
      </c>
      <c r="E121" s="123">
        <f>SUM(E122:E126)</f>
        <v>7208.49</v>
      </c>
      <c r="F121" s="177">
        <f t="shared" si="3"/>
        <v>39291.51</v>
      </c>
      <c r="G121" s="175">
        <f t="shared" si="2"/>
        <v>0.15502129032258063</v>
      </c>
    </row>
    <row r="122" spans="1:7" x14ac:dyDescent="0.2">
      <c r="A122" s="39">
        <v>3823</v>
      </c>
      <c r="B122" s="5"/>
      <c r="C122" s="49" t="s">
        <v>477</v>
      </c>
      <c r="D122" s="84">
        <v>0</v>
      </c>
      <c r="E122" s="131">
        <v>701.66</v>
      </c>
      <c r="F122" s="168">
        <f t="shared" si="3"/>
        <v>-701.66</v>
      </c>
      <c r="G122" s="165"/>
    </row>
    <row r="123" spans="1:7" x14ac:dyDescent="0.2">
      <c r="A123" s="37" t="s">
        <v>311</v>
      </c>
      <c r="B123" s="5"/>
      <c r="C123" s="60" t="s">
        <v>320</v>
      </c>
      <c r="D123" s="86">
        <v>36000</v>
      </c>
      <c r="E123" s="124">
        <v>1738</v>
      </c>
      <c r="F123" s="168">
        <f t="shared" si="3"/>
        <v>34262</v>
      </c>
      <c r="G123" s="165">
        <f t="shared" si="2"/>
        <v>4.8277777777777781E-2</v>
      </c>
    </row>
    <row r="124" spans="1:7" x14ac:dyDescent="0.2">
      <c r="A124" s="37">
        <v>38252.382539999999</v>
      </c>
      <c r="B124" s="5"/>
      <c r="C124" s="49" t="s">
        <v>321</v>
      </c>
      <c r="D124" s="86">
        <v>9000</v>
      </c>
      <c r="E124" s="124">
        <v>3982</v>
      </c>
      <c r="F124" s="168">
        <f t="shared" si="3"/>
        <v>5018</v>
      </c>
      <c r="G124" s="165">
        <f t="shared" si="2"/>
        <v>0.44244444444444442</v>
      </c>
    </row>
    <row r="125" spans="1:7" x14ac:dyDescent="0.2">
      <c r="A125" s="37">
        <v>3882</v>
      </c>
      <c r="B125" s="5"/>
      <c r="C125" s="49" t="s">
        <v>322</v>
      </c>
      <c r="D125" s="84">
        <v>1000</v>
      </c>
      <c r="E125" s="124">
        <v>163</v>
      </c>
      <c r="F125" s="168">
        <f t="shared" si="3"/>
        <v>837</v>
      </c>
      <c r="G125" s="165">
        <f t="shared" si="2"/>
        <v>0.16300000000000001</v>
      </c>
    </row>
    <row r="126" spans="1:7" x14ac:dyDescent="0.2">
      <c r="A126" s="37" t="s">
        <v>147</v>
      </c>
      <c r="B126" s="5"/>
      <c r="C126" s="49" t="s">
        <v>323</v>
      </c>
      <c r="D126" s="84">
        <f>SUM(D127:D128)</f>
        <v>500</v>
      </c>
      <c r="E126" s="131">
        <f>SUM(E127:E128)</f>
        <v>623.83000000000004</v>
      </c>
      <c r="F126" s="168">
        <f t="shared" si="3"/>
        <v>-123.83000000000004</v>
      </c>
      <c r="G126" s="165">
        <f t="shared" si="2"/>
        <v>1.24766</v>
      </c>
    </row>
    <row r="127" spans="1:7" x14ac:dyDescent="0.2">
      <c r="A127" s="37">
        <v>3880</v>
      </c>
      <c r="B127" s="5"/>
      <c r="C127" s="49" t="s">
        <v>10</v>
      </c>
      <c r="D127" s="84">
        <v>500</v>
      </c>
      <c r="E127" s="124">
        <v>380</v>
      </c>
      <c r="F127" s="168">
        <f t="shared" si="3"/>
        <v>120</v>
      </c>
      <c r="G127" s="165">
        <f t="shared" si="2"/>
        <v>0.76</v>
      </c>
    </row>
    <row r="128" spans="1:7" ht="13.5" thickBot="1" x14ac:dyDescent="0.25">
      <c r="A128" s="155">
        <v>3888</v>
      </c>
      <c r="B128" s="5"/>
      <c r="C128" s="49" t="s">
        <v>409</v>
      </c>
      <c r="D128" s="84">
        <v>0</v>
      </c>
      <c r="E128" s="124">
        <v>243.83</v>
      </c>
      <c r="F128" s="168">
        <f t="shared" si="3"/>
        <v>-243.83</v>
      </c>
      <c r="G128" s="165"/>
    </row>
    <row r="129" spans="1:7" ht="13.5" thickBot="1" x14ac:dyDescent="0.25">
      <c r="A129" s="111"/>
      <c r="B129" s="79" t="s">
        <v>148</v>
      </c>
      <c r="C129" s="80"/>
      <c r="D129" s="81">
        <f>D130+D134</f>
        <v>5871005</v>
      </c>
      <c r="E129" s="122">
        <f>E130+E134</f>
        <v>2067390.9</v>
      </c>
      <c r="F129" s="137">
        <f t="shared" si="3"/>
        <v>3803614.1</v>
      </c>
      <c r="G129" s="176">
        <f t="shared" si="2"/>
        <v>0.35213577573175292</v>
      </c>
    </row>
    <row r="130" spans="1:7" ht="13.5" thickBot="1" x14ac:dyDescent="0.25">
      <c r="A130" s="42" t="s">
        <v>149</v>
      </c>
      <c r="B130" s="4" t="s">
        <v>150</v>
      </c>
      <c r="C130" s="48"/>
      <c r="D130" s="76">
        <f>D131+D132+D133</f>
        <v>543173</v>
      </c>
      <c r="E130" s="123">
        <f>E131+E132+E133</f>
        <v>191949.76</v>
      </c>
      <c r="F130" s="178">
        <f t="shared" si="3"/>
        <v>351223.24</v>
      </c>
      <c r="G130" s="174">
        <f t="shared" si="2"/>
        <v>0.35338604827559544</v>
      </c>
    </row>
    <row r="131" spans="1:7" x14ac:dyDescent="0.2">
      <c r="A131" s="37">
        <v>413</v>
      </c>
      <c r="B131" s="5"/>
      <c r="C131" s="60" t="s">
        <v>151</v>
      </c>
      <c r="D131" s="84">
        <f>D201+D237+D914+D966+D974+D996+D1012+D1019+D1026+D1037+D1046</f>
        <v>333251</v>
      </c>
      <c r="E131" s="131">
        <f>E201+E237+E914+E966+E974+E996+E1012+E1019+E1026+E1037+E1046</f>
        <v>107011.11000000002</v>
      </c>
      <c r="F131" s="168">
        <f t="shared" si="3"/>
        <v>226239.88999999998</v>
      </c>
      <c r="G131" s="165">
        <f t="shared" si="2"/>
        <v>0.3211126448232714</v>
      </c>
    </row>
    <row r="132" spans="1:7" x14ac:dyDescent="0.2">
      <c r="A132" s="37">
        <v>4500</v>
      </c>
      <c r="B132" s="5"/>
      <c r="C132" s="61" t="s">
        <v>152</v>
      </c>
      <c r="D132" s="84">
        <f>D224+D354+D377+D385+D476</f>
        <v>190839</v>
      </c>
      <c r="E132" s="131">
        <f>E224+E354+E377+E385+E476</f>
        <v>76200.91</v>
      </c>
      <c r="F132" s="168">
        <f t="shared" si="3"/>
        <v>114638.09</v>
      </c>
      <c r="G132" s="165">
        <f t="shared" si="2"/>
        <v>0.39929422183096747</v>
      </c>
    </row>
    <row r="133" spans="1:7" ht="13.5" thickBot="1" x14ac:dyDescent="0.25">
      <c r="A133" s="106">
        <v>452</v>
      </c>
      <c r="B133" s="107"/>
      <c r="C133" s="60" t="s">
        <v>153</v>
      </c>
      <c r="D133" s="77">
        <f>D227+D240+D300+D409+D428</f>
        <v>19083</v>
      </c>
      <c r="E133" s="136">
        <f>E227+E240+E300+E409+E428</f>
        <v>8737.74</v>
      </c>
      <c r="F133" s="168">
        <f t="shared" si="3"/>
        <v>10345.26</v>
      </c>
      <c r="G133" s="165">
        <f t="shared" si="2"/>
        <v>0.45788083634648641</v>
      </c>
    </row>
    <row r="134" spans="1:7" ht="13.5" thickBot="1" x14ac:dyDescent="0.25">
      <c r="A134" s="36"/>
      <c r="B134" s="4" t="s">
        <v>154</v>
      </c>
      <c r="C134" s="48"/>
      <c r="D134" s="76">
        <f>D135+D136+D137</f>
        <v>5327832</v>
      </c>
      <c r="E134" s="123">
        <f>E135+E136+E137</f>
        <v>1875441.14</v>
      </c>
      <c r="F134" s="177">
        <f t="shared" si="3"/>
        <v>3452390.8600000003</v>
      </c>
      <c r="G134" s="175">
        <f t="shared" si="2"/>
        <v>0.35200831032209723</v>
      </c>
    </row>
    <row r="135" spans="1:7" x14ac:dyDescent="0.2">
      <c r="A135" s="37">
        <v>50</v>
      </c>
      <c r="B135" s="5"/>
      <c r="C135" s="49" t="s">
        <v>23</v>
      </c>
      <c r="D135" s="84">
        <f>D187+D203+D241+D283+D305+D330+D340+D361+D396+D410+D429+D451+D465+D529+D548+D580+D593+D610+D629+D657+D670+D681+D703+D729+D748+D769+D777+D789+D811+D820+D842+D849+D863+D869+D875+D935+D946+D985+D998+D1021+D1029+D1048</f>
        <v>3252890</v>
      </c>
      <c r="E135" s="131">
        <f>E187+E203+E241+E283+E305+E330+E340+E361+E396+E410+E429+E451+E465+E529+E548+E580+E593+E610+E629+E657+E670+E681+E703+E729+E748+E769+E777+E789+E811+E820+E842+E849+E863+E869+E875+E935+E946+E985+E998+E1021+E1029+E1048</f>
        <v>1057567.8</v>
      </c>
      <c r="F135" s="168">
        <f t="shared" si="3"/>
        <v>2195322.2000000002</v>
      </c>
      <c r="G135" s="165">
        <f t="shared" si="2"/>
        <v>0.32511637344023314</v>
      </c>
    </row>
    <row r="136" spans="1:7" x14ac:dyDescent="0.2">
      <c r="A136" s="37">
        <v>55</v>
      </c>
      <c r="B136" s="5"/>
      <c r="C136" s="49" t="s">
        <v>24</v>
      </c>
      <c r="D136" s="84">
        <f>D191+D209+D246+D252+D256+D263+D287+D291+D301+D309+D326+D334+D344+D348+D356+D365+D393+D400+D414+D435+D455+D461+D469+D534+D554+D564+D585+D597+D606+D614+D624+D633+D646+D661+D675+D687+D709+D734+D753+D773+D781+D785+D795+D815+D826+D846+D853+D856+D881+D903+D911+D916+D920+D924+D928+D932+D939+D950+D955+D959+D968+D977+D982+D989+D1002+D1015+D1033+D1039+D1042+D1054</f>
        <v>2063582</v>
      </c>
      <c r="E136" s="131">
        <f>E191+E209+E246+E252+E256+E263+E287+E291+E301+E309+E326+E334+E344+E348+E356+E365+E400+E414+E435+E455+E461+E469+E534+E554+E564+E585+E597+E606+E614+E624+E633+E642+E646+E661+E675+E687+E709+E734+E753+E773+E781+E785+E795+E815+E826+E846+E853+E856+E881+E903+E911+E916+E920+E924+E928+E932+E939+E950+E955+E959+E968+E977+E982+E989+E1002+E1015+E1033+E1039+E1042+E1054</f>
        <v>817593.33</v>
      </c>
      <c r="F136" s="168">
        <f t="shared" si="3"/>
        <v>1245988.67</v>
      </c>
      <c r="G136" s="165">
        <f t="shared" si="2"/>
        <v>0.39620103780707527</v>
      </c>
    </row>
    <row r="137" spans="1:7" ht="13.5" thickBot="1" x14ac:dyDescent="0.25">
      <c r="A137" s="37">
        <v>60</v>
      </c>
      <c r="B137" s="5"/>
      <c r="C137" s="49" t="s">
        <v>90</v>
      </c>
      <c r="D137" s="77">
        <f>D218+D222+D259+D406+D896</f>
        <v>11360</v>
      </c>
      <c r="E137" s="136">
        <f>E218+E222+E259+E406+E723+E808+E896</f>
        <v>280.01</v>
      </c>
      <c r="F137" s="168">
        <f t="shared" si="3"/>
        <v>11079.99</v>
      </c>
      <c r="G137" s="165">
        <f t="shared" si="2"/>
        <v>2.4648767605633802E-2</v>
      </c>
    </row>
    <row r="138" spans="1:7" ht="13.5" thickBot="1" x14ac:dyDescent="0.25">
      <c r="A138" s="111"/>
      <c r="B138" s="108" t="s">
        <v>155</v>
      </c>
      <c r="C138" s="180"/>
      <c r="D138" s="109">
        <f>D3-D129</f>
        <v>412670</v>
      </c>
      <c r="E138" s="137">
        <f>E3-E129</f>
        <v>366514.64000000013</v>
      </c>
      <c r="F138" s="137">
        <f t="shared" si="3"/>
        <v>46155.35999999987</v>
      </c>
      <c r="G138" s="176">
        <f>SUM(E138/D138)</f>
        <v>0.88815431216226071</v>
      </c>
    </row>
    <row r="139" spans="1:7" ht="13.5" thickBot="1" x14ac:dyDescent="0.25">
      <c r="A139" s="111"/>
      <c r="B139" s="108" t="s">
        <v>156</v>
      </c>
      <c r="C139" s="180"/>
      <c r="D139" s="109">
        <f>D140+D143+D161+D168+D170+D172</f>
        <v>-152788</v>
      </c>
      <c r="E139" s="137">
        <f>E140+E143+E161+E168+E170+E172</f>
        <v>147768.26999999999</v>
      </c>
      <c r="F139" s="137">
        <f t="shared" si="3"/>
        <v>-300556.27</v>
      </c>
      <c r="G139" s="176">
        <f>SUM(E139/D139)</f>
        <v>-0.96714578370029058</v>
      </c>
    </row>
    <row r="140" spans="1:7" s="6" customFormat="1" x14ac:dyDescent="0.2">
      <c r="A140" s="28">
        <v>381</v>
      </c>
      <c r="B140" s="7"/>
      <c r="C140" s="50" t="s">
        <v>157</v>
      </c>
      <c r="D140" s="85">
        <f>SUM(D141:D142)</f>
        <v>98000</v>
      </c>
      <c r="E140" s="135">
        <f>SUM(E141:E142)</f>
        <v>3000</v>
      </c>
      <c r="F140" s="163">
        <f t="shared" si="3"/>
        <v>95000</v>
      </c>
      <c r="G140" s="179">
        <f t="shared" si="2"/>
        <v>3.0612244897959183E-2</v>
      </c>
    </row>
    <row r="141" spans="1:7" x14ac:dyDescent="0.2">
      <c r="A141" s="37">
        <v>3810</v>
      </c>
      <c r="B141" s="5"/>
      <c r="C141" s="49" t="s">
        <v>475</v>
      </c>
      <c r="D141" s="77">
        <v>0</v>
      </c>
      <c r="E141" s="136">
        <v>3000</v>
      </c>
      <c r="F141" s="168">
        <f t="shared" si="3"/>
        <v>-3000</v>
      </c>
      <c r="G141" s="165"/>
    </row>
    <row r="142" spans="1:7" x14ac:dyDescent="0.2">
      <c r="A142" s="37">
        <v>3811</v>
      </c>
      <c r="B142" s="5"/>
      <c r="C142" s="49" t="s">
        <v>261</v>
      </c>
      <c r="D142" s="77">
        <v>98000</v>
      </c>
      <c r="E142" s="124">
        <v>0</v>
      </c>
      <c r="F142" s="168">
        <f t="shared" si="3"/>
        <v>98000</v>
      </c>
      <c r="G142" s="165">
        <f t="shared" si="2"/>
        <v>0</v>
      </c>
    </row>
    <row r="143" spans="1:7" s="6" customFormat="1" x14ac:dyDescent="0.2">
      <c r="A143" s="28">
        <v>15</v>
      </c>
      <c r="B143" s="7"/>
      <c r="C143" s="50" t="s">
        <v>158</v>
      </c>
      <c r="D143" s="85">
        <f>SUM(D144+D159)</f>
        <v>-865547</v>
      </c>
      <c r="E143" s="135">
        <f>SUM(E144+E159)</f>
        <v>-59126.75</v>
      </c>
      <c r="F143" s="163">
        <f t="shared" si="3"/>
        <v>-806420.25</v>
      </c>
      <c r="G143" s="179">
        <f t="shared" si="2"/>
        <v>6.8311426184828786E-2</v>
      </c>
    </row>
    <row r="144" spans="1:7" s="6" customFormat="1" x14ac:dyDescent="0.2">
      <c r="A144" s="28"/>
      <c r="B144" s="7">
        <v>1551</v>
      </c>
      <c r="C144" s="62" t="s">
        <v>255</v>
      </c>
      <c r="D144" s="85">
        <f>SUM(D145:D158)</f>
        <v>-861507</v>
      </c>
      <c r="E144" s="135">
        <f>SUM(E145:E158)</f>
        <v>-58076.75</v>
      </c>
      <c r="F144" s="163">
        <f t="shared" si="3"/>
        <v>-803430.25</v>
      </c>
      <c r="G144" s="179">
        <f t="shared" ref="G144:G208" si="4">SUM(E144/D144)</f>
        <v>6.7412975170253991E-2</v>
      </c>
    </row>
    <row r="145" spans="1:7" s="6" customFormat="1" ht="25.5" x14ac:dyDescent="0.2">
      <c r="A145" s="28"/>
      <c r="B145" s="5"/>
      <c r="C145" s="63" t="s">
        <v>329</v>
      </c>
      <c r="D145" s="87">
        <f>-D277</f>
        <v>-63000</v>
      </c>
      <c r="E145" s="149">
        <f>-E277</f>
        <v>0</v>
      </c>
      <c r="F145" s="168">
        <f t="shared" si="3"/>
        <v>-63000</v>
      </c>
      <c r="G145" s="165">
        <f t="shared" si="4"/>
        <v>0</v>
      </c>
    </row>
    <row r="146" spans="1:7" s="6" customFormat="1" ht="25.5" x14ac:dyDescent="0.2">
      <c r="A146" s="28"/>
      <c r="B146" s="5"/>
      <c r="C146" s="63" t="s">
        <v>330</v>
      </c>
      <c r="D146" s="87">
        <f>-D296</f>
        <v>-10000</v>
      </c>
      <c r="E146" s="149">
        <f>-E296</f>
        <v>0</v>
      </c>
      <c r="F146" s="168">
        <f t="shared" si="3"/>
        <v>-10000</v>
      </c>
      <c r="G146" s="165">
        <f t="shared" si="4"/>
        <v>0</v>
      </c>
    </row>
    <row r="147" spans="1:7" s="6" customFormat="1" ht="25.5" x14ac:dyDescent="0.2">
      <c r="A147" s="28"/>
      <c r="B147" s="5"/>
      <c r="C147" s="63" t="s">
        <v>348</v>
      </c>
      <c r="D147" s="87">
        <f>-D319</f>
        <v>-11000</v>
      </c>
      <c r="E147" s="149">
        <f>-E319</f>
        <v>0</v>
      </c>
      <c r="F147" s="168">
        <f t="shared" si="3"/>
        <v>-11000</v>
      </c>
      <c r="G147" s="165">
        <f t="shared" si="4"/>
        <v>0</v>
      </c>
    </row>
    <row r="148" spans="1:7" s="6" customFormat="1" ht="38.25" x14ac:dyDescent="0.2">
      <c r="A148" s="28"/>
      <c r="B148" s="5"/>
      <c r="C148" s="64" t="s">
        <v>332</v>
      </c>
      <c r="D148" s="87">
        <f>-D320</f>
        <v>-6000</v>
      </c>
      <c r="E148" s="149">
        <f>-E320</f>
        <v>0</v>
      </c>
      <c r="F148" s="168">
        <f t="shared" ref="F148:F212" si="5">SUM(D148-E148)</f>
        <v>-6000</v>
      </c>
      <c r="G148" s="165">
        <f t="shared" si="4"/>
        <v>0</v>
      </c>
    </row>
    <row r="149" spans="1:7" s="6" customFormat="1" ht="38.25" x14ac:dyDescent="0.2">
      <c r="A149" s="28"/>
      <c r="B149" s="5"/>
      <c r="C149" s="65" t="s">
        <v>333</v>
      </c>
      <c r="D149" s="87">
        <f>-D375</f>
        <v>-10000</v>
      </c>
      <c r="E149" s="149">
        <f>-E375</f>
        <v>0</v>
      </c>
      <c r="F149" s="168">
        <f t="shared" si="5"/>
        <v>-10000</v>
      </c>
      <c r="G149" s="165">
        <f t="shared" si="4"/>
        <v>0</v>
      </c>
    </row>
    <row r="150" spans="1:7" s="6" customFormat="1" ht="25.5" x14ac:dyDescent="0.2">
      <c r="A150" s="28"/>
      <c r="B150" s="5"/>
      <c r="C150" s="65" t="s">
        <v>335</v>
      </c>
      <c r="D150" s="87">
        <f>-D425</f>
        <v>-7942</v>
      </c>
      <c r="E150" s="149">
        <f>-E425</f>
        <v>0</v>
      </c>
      <c r="F150" s="168">
        <f t="shared" si="5"/>
        <v>-7942</v>
      </c>
      <c r="G150" s="165">
        <f t="shared" si="4"/>
        <v>0</v>
      </c>
    </row>
    <row r="151" spans="1:7" s="6" customFormat="1" ht="25.5" x14ac:dyDescent="0.2">
      <c r="A151" s="28"/>
      <c r="B151" s="5"/>
      <c r="C151" s="65" t="s">
        <v>336</v>
      </c>
      <c r="D151" s="87">
        <f>-D448</f>
        <v>-400000</v>
      </c>
      <c r="E151" s="149">
        <f>-E448</f>
        <v>0</v>
      </c>
      <c r="F151" s="168">
        <f t="shared" si="5"/>
        <v>-400000</v>
      </c>
      <c r="G151" s="165">
        <f t="shared" si="4"/>
        <v>0</v>
      </c>
    </row>
    <row r="152" spans="1:7" s="6" customFormat="1" ht="25.5" x14ac:dyDescent="0.2">
      <c r="A152" s="28"/>
      <c r="B152" s="5"/>
      <c r="C152" s="65" t="s">
        <v>337</v>
      </c>
      <c r="D152" s="87">
        <f>-D449</f>
        <v>-4000</v>
      </c>
      <c r="E152" s="149">
        <f>-E449</f>
        <v>0</v>
      </c>
      <c r="F152" s="168">
        <f t="shared" si="5"/>
        <v>-4000</v>
      </c>
      <c r="G152" s="165">
        <f t="shared" si="4"/>
        <v>0</v>
      </c>
    </row>
    <row r="153" spans="1:7" s="6" customFormat="1" ht="38.25" x14ac:dyDescent="0.2">
      <c r="A153" s="28"/>
      <c r="B153" s="5"/>
      <c r="C153" s="65" t="s">
        <v>340</v>
      </c>
      <c r="D153" s="87">
        <f>-D701</f>
        <v>-38000</v>
      </c>
      <c r="E153" s="149">
        <f>-E701</f>
        <v>-324</v>
      </c>
      <c r="F153" s="168">
        <f t="shared" si="5"/>
        <v>-37676</v>
      </c>
      <c r="G153" s="165">
        <f t="shared" si="4"/>
        <v>8.5263157894736839E-3</v>
      </c>
    </row>
    <row r="154" spans="1:7" s="6" customFormat="1" ht="25.5" x14ac:dyDescent="0.2">
      <c r="A154" s="28"/>
      <c r="B154" s="5"/>
      <c r="C154" s="65" t="s">
        <v>341</v>
      </c>
      <c r="D154" s="87">
        <f>-D727</f>
        <v>-46000</v>
      </c>
      <c r="E154" s="149">
        <f>-E727</f>
        <v>0</v>
      </c>
      <c r="F154" s="168">
        <f t="shared" si="5"/>
        <v>-46000</v>
      </c>
      <c r="G154" s="165">
        <f t="shared" si="4"/>
        <v>0</v>
      </c>
    </row>
    <row r="155" spans="1:7" s="6" customFormat="1" ht="25.5" x14ac:dyDescent="0.2">
      <c r="A155" s="28"/>
      <c r="B155" s="5"/>
      <c r="C155" s="65" t="s">
        <v>347</v>
      </c>
      <c r="D155" s="87">
        <f>-D900</f>
        <v>-60000</v>
      </c>
      <c r="E155" s="149">
        <f>-E900</f>
        <v>0</v>
      </c>
      <c r="F155" s="168">
        <f t="shared" si="5"/>
        <v>-60000</v>
      </c>
      <c r="G155" s="165">
        <f t="shared" si="4"/>
        <v>0</v>
      </c>
    </row>
    <row r="156" spans="1:7" s="6" customFormat="1" ht="25.5" x14ac:dyDescent="0.2">
      <c r="A156" s="28"/>
      <c r="B156" s="5"/>
      <c r="C156" s="63" t="s">
        <v>405</v>
      </c>
      <c r="D156" s="87">
        <f>-D281</f>
        <v>-193252</v>
      </c>
      <c r="E156" s="149">
        <f>-E281</f>
        <v>-52999.56</v>
      </c>
      <c r="F156" s="168">
        <f t="shared" si="5"/>
        <v>-140252.44</v>
      </c>
      <c r="G156" s="165">
        <f t="shared" si="4"/>
        <v>0.27425102974354726</v>
      </c>
    </row>
    <row r="157" spans="1:7" s="6" customFormat="1" ht="25.5" x14ac:dyDescent="0.2">
      <c r="A157" s="28"/>
      <c r="B157" s="5"/>
      <c r="C157" s="65" t="s">
        <v>423</v>
      </c>
      <c r="D157" s="87">
        <f>-D901</f>
        <v>-10513</v>
      </c>
      <c r="E157" s="149">
        <f>-E901</f>
        <v>-2953.19</v>
      </c>
      <c r="F157" s="168">
        <f t="shared" si="5"/>
        <v>-7559.8099999999995</v>
      </c>
      <c r="G157" s="165">
        <f t="shared" si="4"/>
        <v>0.28090839912489302</v>
      </c>
    </row>
    <row r="158" spans="1:7" s="6" customFormat="1" ht="25.5" x14ac:dyDescent="0.2">
      <c r="A158" s="28"/>
      <c r="B158" s="5"/>
      <c r="C158" s="65" t="s">
        <v>464</v>
      </c>
      <c r="D158" s="87">
        <f>-D474</f>
        <v>-1800</v>
      </c>
      <c r="E158" s="149">
        <f>-E474</f>
        <v>-1800</v>
      </c>
      <c r="F158" s="168">
        <f t="shared" si="5"/>
        <v>0</v>
      </c>
      <c r="G158" s="165">
        <f t="shared" si="4"/>
        <v>1</v>
      </c>
    </row>
    <row r="159" spans="1:7" s="6" customFormat="1" x14ac:dyDescent="0.2">
      <c r="A159" s="28"/>
      <c r="B159" s="7">
        <v>1556</v>
      </c>
      <c r="C159" s="50" t="s">
        <v>131</v>
      </c>
      <c r="D159" s="88">
        <f>SUM(D160:D160)</f>
        <v>-4040</v>
      </c>
      <c r="E159" s="139">
        <f>SUM(E160:E160)</f>
        <v>-1050</v>
      </c>
      <c r="F159" s="163">
        <f t="shared" si="5"/>
        <v>-2990</v>
      </c>
      <c r="G159" s="179">
        <f t="shared" si="4"/>
        <v>0.25990099009900991</v>
      </c>
    </row>
    <row r="160" spans="1:7" s="6" customFormat="1" ht="51" x14ac:dyDescent="0.2">
      <c r="A160" s="28"/>
      <c r="B160" s="20"/>
      <c r="C160" s="65" t="s">
        <v>338</v>
      </c>
      <c r="D160" s="87">
        <f>-D578</f>
        <v>-4040</v>
      </c>
      <c r="E160" s="149">
        <f>-E578</f>
        <v>-1050</v>
      </c>
      <c r="F160" s="168">
        <f t="shared" si="5"/>
        <v>-2990</v>
      </c>
      <c r="G160" s="165">
        <f t="shared" si="4"/>
        <v>0.25990099009900991</v>
      </c>
    </row>
    <row r="161" spans="1:7" s="6" customFormat="1" x14ac:dyDescent="0.2">
      <c r="A161" s="28">
        <v>3502</v>
      </c>
      <c r="B161" s="7"/>
      <c r="C161" s="50" t="s">
        <v>159</v>
      </c>
      <c r="D161" s="89">
        <f>SUM(D162+D167)</f>
        <v>680385</v>
      </c>
      <c r="E161" s="133">
        <f>SUM(E162+E167)</f>
        <v>218859.49</v>
      </c>
      <c r="F161" s="163">
        <f t="shared" si="5"/>
        <v>461525.51</v>
      </c>
      <c r="G161" s="179">
        <f t="shared" si="4"/>
        <v>0.32167006915202423</v>
      </c>
    </row>
    <row r="162" spans="1:7" s="6" customFormat="1" x14ac:dyDescent="0.2">
      <c r="A162" s="37" t="s">
        <v>121</v>
      </c>
      <c r="B162" s="5"/>
      <c r="C162" s="59" t="s">
        <v>22</v>
      </c>
      <c r="D162" s="90">
        <f>SUM(D163+D166)</f>
        <v>679981</v>
      </c>
      <c r="E162" s="134">
        <f>SUM(E163+E166)</f>
        <v>218859.49</v>
      </c>
      <c r="F162" s="168">
        <f t="shared" si="5"/>
        <v>461121.51</v>
      </c>
      <c r="G162" s="165">
        <f t="shared" si="4"/>
        <v>0.3218611843566217</v>
      </c>
    </row>
    <row r="163" spans="1:7" s="6" customFormat="1" x14ac:dyDescent="0.2">
      <c r="A163" s="37" t="s">
        <v>122</v>
      </c>
      <c r="B163" s="5"/>
      <c r="C163" s="59" t="s">
        <v>43</v>
      </c>
      <c r="D163" s="90">
        <f>SUM(D164:D165)</f>
        <v>138578</v>
      </c>
      <c r="E163" s="134">
        <f>SUM(E164:E165)</f>
        <v>134942</v>
      </c>
      <c r="F163" s="168">
        <f t="shared" si="5"/>
        <v>3636</v>
      </c>
      <c r="G163" s="165">
        <f t="shared" si="4"/>
        <v>0.97376206901528384</v>
      </c>
    </row>
    <row r="164" spans="1:7" x14ac:dyDescent="0.2">
      <c r="A164" s="37" t="s">
        <v>308</v>
      </c>
      <c r="B164" s="5"/>
      <c r="C164" s="65" t="s">
        <v>120</v>
      </c>
      <c r="D164" s="84">
        <v>70942</v>
      </c>
      <c r="E164" s="124">
        <v>70942</v>
      </c>
      <c r="F164" s="168">
        <f t="shared" si="5"/>
        <v>0</v>
      </c>
      <c r="G164" s="165">
        <f t="shared" si="4"/>
        <v>1</v>
      </c>
    </row>
    <row r="165" spans="1:7" x14ac:dyDescent="0.2">
      <c r="A165" s="37" t="s">
        <v>309</v>
      </c>
      <c r="B165" s="5"/>
      <c r="C165" s="65" t="s">
        <v>276</v>
      </c>
      <c r="D165" s="84">
        <v>67636</v>
      </c>
      <c r="E165" s="124">
        <v>64000</v>
      </c>
      <c r="F165" s="168">
        <f t="shared" si="5"/>
        <v>3636</v>
      </c>
      <c r="G165" s="165">
        <f t="shared" si="4"/>
        <v>0.94624164646046482</v>
      </c>
    </row>
    <row r="166" spans="1:7" ht="25.5" x14ac:dyDescent="0.2">
      <c r="A166" s="37" t="s">
        <v>310</v>
      </c>
      <c r="B166" s="5"/>
      <c r="C166" s="65" t="s">
        <v>281</v>
      </c>
      <c r="D166" s="84">
        <v>541403</v>
      </c>
      <c r="E166" s="124">
        <v>83917.49</v>
      </c>
      <c r="F166" s="168">
        <f t="shared" si="5"/>
        <v>457485.51</v>
      </c>
      <c r="G166" s="165">
        <f t="shared" si="4"/>
        <v>0.15500004617632338</v>
      </c>
    </row>
    <row r="167" spans="1:7" x14ac:dyDescent="0.2">
      <c r="A167" s="37" t="s">
        <v>324</v>
      </c>
      <c r="B167" s="5"/>
      <c r="C167" s="65" t="s">
        <v>325</v>
      </c>
      <c r="D167" s="84">
        <v>404</v>
      </c>
      <c r="E167" s="124">
        <v>0</v>
      </c>
      <c r="F167" s="168">
        <f t="shared" si="5"/>
        <v>404</v>
      </c>
      <c r="G167" s="165">
        <f t="shared" si="4"/>
        <v>0</v>
      </c>
    </row>
    <row r="168" spans="1:7" s="6" customFormat="1" x14ac:dyDescent="0.2">
      <c r="A168" s="28">
        <v>4502</v>
      </c>
      <c r="B168" s="7"/>
      <c r="C168" s="66" t="s">
        <v>160</v>
      </c>
      <c r="D168" s="85">
        <f>(D169)</f>
        <v>-20000</v>
      </c>
      <c r="E168" s="135">
        <f>(E169)</f>
        <v>0</v>
      </c>
      <c r="F168" s="163">
        <f t="shared" si="5"/>
        <v>-20000</v>
      </c>
      <c r="G168" s="179">
        <f t="shared" si="4"/>
        <v>0</v>
      </c>
    </row>
    <row r="169" spans="1:7" x14ac:dyDescent="0.2">
      <c r="A169" s="37"/>
      <c r="B169" s="5">
        <v>4502</v>
      </c>
      <c r="C169" s="61" t="s">
        <v>326</v>
      </c>
      <c r="D169" s="87">
        <f>-D323</f>
        <v>-20000</v>
      </c>
      <c r="E169" s="149">
        <f>-E323</f>
        <v>0</v>
      </c>
      <c r="F169" s="168">
        <f t="shared" si="5"/>
        <v>-20000</v>
      </c>
      <c r="G169" s="165">
        <f t="shared" si="4"/>
        <v>0</v>
      </c>
    </row>
    <row r="170" spans="1:7" s="6" customFormat="1" x14ac:dyDescent="0.2">
      <c r="A170" s="29">
        <v>655</v>
      </c>
      <c r="B170" s="27"/>
      <c r="C170" s="50" t="s">
        <v>161</v>
      </c>
      <c r="D170" s="91">
        <f>SUM(D171)</f>
        <v>400</v>
      </c>
      <c r="E170" s="126">
        <f>SUM(E171)</f>
        <v>186.56</v>
      </c>
      <c r="F170" s="163">
        <f t="shared" si="5"/>
        <v>213.44</v>
      </c>
      <c r="G170" s="179">
        <f t="shared" si="4"/>
        <v>0.46639999999999998</v>
      </c>
    </row>
    <row r="171" spans="1:7" s="6" customFormat="1" x14ac:dyDescent="0.2">
      <c r="A171" s="29"/>
      <c r="B171" s="30">
        <v>6551</v>
      </c>
      <c r="C171" s="56" t="s">
        <v>21</v>
      </c>
      <c r="D171" s="92">
        <v>400</v>
      </c>
      <c r="E171" s="124">
        <v>186.56</v>
      </c>
      <c r="F171" s="168">
        <f t="shared" si="5"/>
        <v>213.44</v>
      </c>
      <c r="G171" s="165">
        <f t="shared" si="4"/>
        <v>0.46639999999999998</v>
      </c>
    </row>
    <row r="172" spans="1:7" s="6" customFormat="1" x14ac:dyDescent="0.2">
      <c r="A172" s="28">
        <v>650</v>
      </c>
      <c r="B172" s="7"/>
      <c r="C172" s="50" t="s">
        <v>162</v>
      </c>
      <c r="D172" s="85">
        <f>SUM(D173:D174)</f>
        <v>-46026</v>
      </c>
      <c r="E172" s="135">
        <f>SUM(E173:E174)</f>
        <v>-15151.029999999999</v>
      </c>
      <c r="F172" s="163">
        <f t="shared" si="5"/>
        <v>-30874.97</v>
      </c>
      <c r="G172" s="179">
        <f t="shared" si="4"/>
        <v>0.32918415678094987</v>
      </c>
    </row>
    <row r="173" spans="1:7" s="6" customFormat="1" ht="25.5" x14ac:dyDescent="0.2">
      <c r="A173" s="28"/>
      <c r="B173" s="23" t="s">
        <v>51</v>
      </c>
      <c r="C173" s="67" t="s">
        <v>98</v>
      </c>
      <c r="D173" s="87">
        <f>-D233</f>
        <v>-36459</v>
      </c>
      <c r="E173" s="149">
        <f>-E233</f>
        <v>-12034.23</v>
      </c>
      <c r="F173" s="168">
        <f t="shared" si="5"/>
        <v>-24424.77</v>
      </c>
      <c r="G173" s="165">
        <f t="shared" si="4"/>
        <v>0.33007570147288734</v>
      </c>
    </row>
    <row r="174" spans="1:7" s="6" customFormat="1" ht="13.5" thickBot="1" x14ac:dyDescent="0.25">
      <c r="A174" s="28"/>
      <c r="B174" s="19">
        <v>6502</v>
      </c>
      <c r="C174" s="53" t="s">
        <v>113</v>
      </c>
      <c r="D174" s="87">
        <v>-9567</v>
      </c>
      <c r="E174" s="149">
        <f>-E234</f>
        <v>-3116.8</v>
      </c>
      <c r="F174" s="168">
        <f t="shared" si="5"/>
        <v>-6450.2</v>
      </c>
      <c r="G174" s="165">
        <f t="shared" si="4"/>
        <v>0.325786557959653</v>
      </c>
    </row>
    <row r="175" spans="1:7" s="16" customFormat="1" ht="13.5" thickBot="1" x14ac:dyDescent="0.25">
      <c r="A175" s="111"/>
      <c r="B175" s="79" t="s">
        <v>163</v>
      </c>
      <c r="C175" s="80"/>
      <c r="D175" s="109">
        <f>D138+D139</f>
        <v>259882</v>
      </c>
      <c r="E175" s="137">
        <f>E138+E139</f>
        <v>514282.91000000015</v>
      </c>
      <c r="F175" s="137">
        <f t="shared" si="5"/>
        <v>-254400.91000000015</v>
      </c>
      <c r="G175" s="176">
        <f>SUM(E175/D175)</f>
        <v>1.9789093126880668</v>
      </c>
    </row>
    <row r="176" spans="1:7" ht="13.5" thickBot="1" x14ac:dyDescent="0.25">
      <c r="A176" s="78"/>
      <c r="B176" s="108" t="s">
        <v>164</v>
      </c>
      <c r="C176" s="82"/>
      <c r="D176" s="109">
        <f>D177+D179</f>
        <v>-569037</v>
      </c>
      <c r="E176" s="137">
        <f>E177+E179</f>
        <v>-185597.24000000002</v>
      </c>
      <c r="F176" s="137">
        <f t="shared" si="5"/>
        <v>-383439.76</v>
      </c>
      <c r="G176" s="176">
        <f>SUM(E176/D176)</f>
        <v>0.32616023211144446</v>
      </c>
    </row>
    <row r="177" spans="1:8" x14ac:dyDescent="0.2">
      <c r="A177" s="29">
        <v>2585</v>
      </c>
      <c r="B177" s="27"/>
      <c r="C177" s="58" t="s">
        <v>312</v>
      </c>
      <c r="D177" s="93">
        <f>SUM(D178)</f>
        <v>211000</v>
      </c>
      <c r="E177" s="163">
        <f>SUM(E178)</f>
        <v>0</v>
      </c>
      <c r="F177" s="163">
        <f t="shared" si="5"/>
        <v>211000</v>
      </c>
      <c r="G177" s="179">
        <f t="shared" si="4"/>
        <v>0</v>
      </c>
    </row>
    <row r="178" spans="1:8" x14ac:dyDescent="0.2">
      <c r="A178" s="43"/>
      <c r="B178" s="31">
        <v>25852</v>
      </c>
      <c r="C178" s="59" t="s">
        <v>314</v>
      </c>
      <c r="D178" s="94">
        <v>211000</v>
      </c>
      <c r="E178" s="124">
        <v>0</v>
      </c>
      <c r="F178" s="168">
        <f t="shared" si="5"/>
        <v>211000</v>
      </c>
      <c r="G178" s="165">
        <f t="shared" si="4"/>
        <v>0</v>
      </c>
    </row>
    <row r="179" spans="1:8" s="6" customFormat="1" x14ac:dyDescent="0.2">
      <c r="A179" s="33" t="s">
        <v>313</v>
      </c>
      <c r="B179" s="32"/>
      <c r="C179" s="68" t="s">
        <v>165</v>
      </c>
      <c r="D179" s="91">
        <f>SUM(D180:D181)</f>
        <v>-780037</v>
      </c>
      <c r="E179" s="126">
        <f>SUM(E180:E181)</f>
        <v>-185597.24000000002</v>
      </c>
      <c r="F179" s="163">
        <f t="shared" si="5"/>
        <v>-594439.76</v>
      </c>
      <c r="G179" s="179">
        <f t="shared" si="4"/>
        <v>0.23793389287944036</v>
      </c>
    </row>
    <row r="180" spans="1:8" x14ac:dyDescent="0.2">
      <c r="A180" s="33"/>
      <c r="B180" s="34" t="s">
        <v>315</v>
      </c>
      <c r="C180" s="56" t="s">
        <v>91</v>
      </c>
      <c r="D180" s="92">
        <v>-729466</v>
      </c>
      <c r="E180" s="124">
        <v>-168755.20000000001</v>
      </c>
      <c r="F180" s="168">
        <f t="shared" si="5"/>
        <v>-560710.80000000005</v>
      </c>
      <c r="G180" s="165">
        <f t="shared" si="4"/>
        <v>0.23134073418089399</v>
      </c>
    </row>
    <row r="181" spans="1:8" ht="13.5" thickBot="1" x14ac:dyDescent="0.25">
      <c r="A181" s="35"/>
      <c r="B181" s="34" t="s">
        <v>316</v>
      </c>
      <c r="C181" s="56" t="s">
        <v>110</v>
      </c>
      <c r="D181" s="92">
        <v>-50571</v>
      </c>
      <c r="E181" s="124">
        <v>-16842.04</v>
      </c>
      <c r="F181" s="168">
        <f t="shared" si="5"/>
        <v>-33728.959999999999</v>
      </c>
      <c r="G181" s="165">
        <f t="shared" si="4"/>
        <v>0.33303751161733008</v>
      </c>
    </row>
    <row r="182" spans="1:8" ht="13.5" thickBot="1" x14ac:dyDescent="0.25">
      <c r="A182" s="111">
        <v>100</v>
      </c>
      <c r="B182" s="79" t="s">
        <v>166</v>
      </c>
      <c r="C182" s="110"/>
      <c r="D182" s="109">
        <v>-309154.83</v>
      </c>
      <c r="E182" s="137">
        <f>SUM(E175+E176)</f>
        <v>328685.67000000016</v>
      </c>
      <c r="F182" s="137">
        <f>SUM(D182-E182)</f>
        <v>-637840.50000000023</v>
      </c>
      <c r="G182" s="206">
        <f t="shared" si="4"/>
        <v>-1.0631749469998582</v>
      </c>
      <c r="H182" s="158"/>
    </row>
    <row r="183" spans="1:8" ht="13.5" thickBot="1" x14ac:dyDescent="0.25">
      <c r="A183" s="29"/>
      <c r="B183" s="7"/>
      <c r="C183" s="49"/>
      <c r="D183" s="181">
        <f>SUBTOTAL(9,D187:D1055)</f>
        <v>34933472</v>
      </c>
      <c r="E183" s="182">
        <f>SUBTOTAL(9,E187:E1055)</f>
        <v>10627279.759999985</v>
      </c>
      <c r="F183" s="163">
        <f t="shared" si="5"/>
        <v>24306192.240000017</v>
      </c>
      <c r="G183" s="179">
        <f t="shared" si="4"/>
        <v>0.30421481609385936</v>
      </c>
    </row>
    <row r="184" spans="1:8" ht="37.5" customHeight="1" thickBot="1" x14ac:dyDescent="0.25">
      <c r="A184" s="111"/>
      <c r="B184" s="228" t="s">
        <v>167</v>
      </c>
      <c r="C184" s="229"/>
      <c r="D184" s="81">
        <f>D185+D235+D254+D298+D321+D352+D358+D678+D972</f>
        <v>6802578</v>
      </c>
      <c r="E184" s="122">
        <f>E185+E235+E254+E298+E321+E352+E358+E678+E972</f>
        <v>2141668.6799999997</v>
      </c>
      <c r="F184" s="137">
        <f t="shared" si="5"/>
        <v>4660909.32</v>
      </c>
      <c r="G184" s="176">
        <f t="shared" si="4"/>
        <v>0.31483191813456601</v>
      </c>
    </row>
    <row r="185" spans="1:8" ht="13.5" thickBot="1" x14ac:dyDescent="0.25">
      <c r="A185" s="44" t="s">
        <v>50</v>
      </c>
      <c r="B185" s="4" t="s">
        <v>168</v>
      </c>
      <c r="C185" s="48"/>
      <c r="D185" s="112">
        <f>SUM(D186+D200+D221+D223+D231)</f>
        <v>675990</v>
      </c>
      <c r="E185" s="138">
        <f>SUM(E186+E200+E221+E223+E231)</f>
        <v>240891.27999999997</v>
      </c>
      <c r="F185" s="177">
        <f t="shared" si="5"/>
        <v>435098.72000000003</v>
      </c>
      <c r="G185" s="175">
        <f t="shared" si="4"/>
        <v>0.3563533188360774</v>
      </c>
    </row>
    <row r="186" spans="1:8" s="6" customFormat="1" x14ac:dyDescent="0.2">
      <c r="A186" s="33" t="s">
        <v>48</v>
      </c>
      <c r="B186" s="7" t="s">
        <v>428</v>
      </c>
      <c r="C186" s="50"/>
      <c r="D186" s="88">
        <f>SUM(D187+D191)</f>
        <v>37682</v>
      </c>
      <c r="E186" s="139">
        <f>SUM(E187+E191)</f>
        <v>14681.1</v>
      </c>
      <c r="F186" s="163">
        <f t="shared" si="5"/>
        <v>23000.9</v>
      </c>
      <c r="G186" s="179">
        <f t="shared" si="4"/>
        <v>0.38960511650124729</v>
      </c>
    </row>
    <row r="187" spans="1:8" s="6" customFormat="1" x14ac:dyDescent="0.2">
      <c r="A187" s="33"/>
      <c r="B187" s="7">
        <v>50</v>
      </c>
      <c r="C187" s="50" t="s">
        <v>23</v>
      </c>
      <c r="D187" s="96">
        <f>SUM(D188+D190)</f>
        <v>33496</v>
      </c>
      <c r="E187" s="140">
        <f>SUM(E188+E190)</f>
        <v>12623.29</v>
      </c>
      <c r="F187" s="163">
        <f t="shared" si="5"/>
        <v>20872.71</v>
      </c>
      <c r="G187" s="179">
        <f t="shared" si="4"/>
        <v>0.37685962502985432</v>
      </c>
    </row>
    <row r="188" spans="1:8" x14ac:dyDescent="0.2">
      <c r="A188" s="35"/>
      <c r="B188" s="5">
        <v>500</v>
      </c>
      <c r="C188" s="49" t="s">
        <v>228</v>
      </c>
      <c r="D188" s="97">
        <f>SUM(D189)</f>
        <v>25089</v>
      </c>
      <c r="E188" s="141">
        <f>SUM(E189)</f>
        <v>9874.44</v>
      </c>
      <c r="F188" s="168">
        <f t="shared" si="5"/>
        <v>15214.56</v>
      </c>
      <c r="G188" s="165">
        <f t="shared" si="4"/>
        <v>0.39357646777472199</v>
      </c>
    </row>
    <row r="189" spans="1:8" x14ac:dyDescent="0.2">
      <c r="A189" s="35"/>
      <c r="B189" s="5">
        <v>5001</v>
      </c>
      <c r="C189" s="49" t="s">
        <v>234</v>
      </c>
      <c r="D189" s="97">
        <v>25089</v>
      </c>
      <c r="E189" s="124">
        <v>9874.44</v>
      </c>
      <c r="F189" s="168">
        <f t="shared" si="5"/>
        <v>15214.56</v>
      </c>
      <c r="G189" s="165">
        <f t="shared" si="4"/>
        <v>0.39357646777472199</v>
      </c>
    </row>
    <row r="190" spans="1:8" x14ac:dyDescent="0.2">
      <c r="A190" s="35"/>
      <c r="B190" s="5">
        <v>506</v>
      </c>
      <c r="C190" s="49" t="s">
        <v>235</v>
      </c>
      <c r="D190" s="97">
        <v>8407</v>
      </c>
      <c r="E190" s="124">
        <v>2748.85</v>
      </c>
      <c r="F190" s="168">
        <f t="shared" si="5"/>
        <v>5658.15</v>
      </c>
      <c r="G190" s="165">
        <f t="shared" si="4"/>
        <v>0.3269715713096229</v>
      </c>
    </row>
    <row r="191" spans="1:8" s="6" customFormat="1" x14ac:dyDescent="0.2">
      <c r="A191" s="33"/>
      <c r="B191" s="7">
        <v>55</v>
      </c>
      <c r="C191" s="50" t="s">
        <v>24</v>
      </c>
      <c r="D191" s="96">
        <f>SUM(D192:D199)</f>
        <v>4186</v>
      </c>
      <c r="E191" s="140">
        <f>SUM(E192:E199)</f>
        <v>2057.81</v>
      </c>
      <c r="F191" s="163">
        <f t="shared" si="5"/>
        <v>2128.19</v>
      </c>
      <c r="G191" s="179">
        <f t="shared" si="4"/>
        <v>0.49159340659340656</v>
      </c>
    </row>
    <row r="192" spans="1:8" x14ac:dyDescent="0.2">
      <c r="A192" s="35"/>
      <c r="B192" s="5">
        <v>5500</v>
      </c>
      <c r="C192" s="49" t="s">
        <v>25</v>
      </c>
      <c r="D192" s="97">
        <v>2282</v>
      </c>
      <c r="E192" s="124">
        <v>1190</v>
      </c>
      <c r="F192" s="168">
        <f t="shared" si="5"/>
        <v>1092</v>
      </c>
      <c r="G192" s="165">
        <f t="shared" si="4"/>
        <v>0.5214723926380368</v>
      </c>
    </row>
    <row r="193" spans="1:7" x14ac:dyDescent="0.2">
      <c r="A193" s="35"/>
      <c r="B193" s="5">
        <v>5503</v>
      </c>
      <c r="C193" s="49" t="s">
        <v>26</v>
      </c>
      <c r="D193" s="97">
        <v>220</v>
      </c>
      <c r="E193" s="124">
        <v>220.55</v>
      </c>
      <c r="F193" s="168">
        <f t="shared" si="5"/>
        <v>-0.55000000000001137</v>
      </c>
      <c r="G193" s="165">
        <f t="shared" si="4"/>
        <v>1.0024999999999999</v>
      </c>
    </row>
    <row r="194" spans="1:7" x14ac:dyDescent="0.2">
      <c r="A194" s="35"/>
      <c r="B194" s="5">
        <v>5504</v>
      </c>
      <c r="C194" s="49" t="s">
        <v>27</v>
      </c>
      <c r="D194" s="97">
        <v>255</v>
      </c>
      <c r="E194" s="124">
        <v>336.8</v>
      </c>
      <c r="F194" s="168">
        <f t="shared" si="5"/>
        <v>-81.800000000000011</v>
      </c>
      <c r="G194" s="165">
        <f t="shared" si="4"/>
        <v>1.3207843137254902</v>
      </c>
    </row>
    <row r="195" spans="1:7" x14ac:dyDescent="0.2">
      <c r="A195" s="35"/>
      <c r="B195" s="5">
        <v>5511</v>
      </c>
      <c r="C195" s="49" t="s">
        <v>230</v>
      </c>
      <c r="D195" s="97">
        <v>110</v>
      </c>
      <c r="E195" s="124">
        <v>2.4</v>
      </c>
      <c r="F195" s="168">
        <f t="shared" si="5"/>
        <v>107.6</v>
      </c>
      <c r="G195" s="165">
        <f t="shared" si="4"/>
        <v>2.1818181818181816E-2</v>
      </c>
    </row>
    <row r="196" spans="1:7" x14ac:dyDescent="0.2">
      <c r="A196" s="35"/>
      <c r="B196" s="5">
        <v>5513</v>
      </c>
      <c r="C196" s="49" t="s">
        <v>28</v>
      </c>
      <c r="D196" s="97">
        <v>320</v>
      </c>
      <c r="E196" s="124">
        <v>260.66000000000003</v>
      </c>
      <c r="F196" s="168">
        <f t="shared" si="5"/>
        <v>59.339999999999975</v>
      </c>
      <c r="G196" s="165">
        <f t="shared" si="4"/>
        <v>0.81456250000000008</v>
      </c>
    </row>
    <row r="197" spans="1:7" x14ac:dyDescent="0.2">
      <c r="A197" s="35"/>
      <c r="B197" s="5">
        <v>5514</v>
      </c>
      <c r="C197" s="49" t="s">
        <v>231</v>
      </c>
      <c r="D197" s="97">
        <v>429</v>
      </c>
      <c r="E197" s="124">
        <v>15</v>
      </c>
      <c r="F197" s="168">
        <f t="shared" si="5"/>
        <v>414</v>
      </c>
      <c r="G197" s="165">
        <f t="shared" si="4"/>
        <v>3.4965034965034968E-2</v>
      </c>
    </row>
    <row r="198" spans="1:7" x14ac:dyDescent="0.2">
      <c r="A198" s="35"/>
      <c r="B198" s="5">
        <v>5515</v>
      </c>
      <c r="C198" s="49" t="s">
        <v>29</v>
      </c>
      <c r="D198" s="97">
        <v>510</v>
      </c>
      <c r="E198" s="124">
        <v>32.4</v>
      </c>
      <c r="F198" s="168">
        <f t="shared" si="5"/>
        <v>477.6</v>
      </c>
      <c r="G198" s="165">
        <f t="shared" si="4"/>
        <v>6.3529411764705876E-2</v>
      </c>
    </row>
    <row r="199" spans="1:7" x14ac:dyDescent="0.2">
      <c r="A199" s="35"/>
      <c r="B199" s="5">
        <v>5522</v>
      </c>
      <c r="C199" s="49" t="s">
        <v>95</v>
      </c>
      <c r="D199" s="97">
        <v>60</v>
      </c>
      <c r="E199" s="124">
        <v>0</v>
      </c>
      <c r="F199" s="168">
        <f t="shared" si="5"/>
        <v>60</v>
      </c>
      <c r="G199" s="165">
        <f t="shared" si="4"/>
        <v>0</v>
      </c>
    </row>
    <row r="200" spans="1:7" s="6" customFormat="1" x14ac:dyDescent="0.2">
      <c r="A200" s="33" t="s">
        <v>49</v>
      </c>
      <c r="B200" s="7" t="s">
        <v>429</v>
      </c>
      <c r="C200" s="50"/>
      <c r="D200" s="88">
        <f>SUM(D201+D203+D209+D218)</f>
        <v>548352</v>
      </c>
      <c r="E200" s="139">
        <f>SUM(E201+E203+E209+E218)</f>
        <v>198523.62999999998</v>
      </c>
      <c r="F200" s="163">
        <f t="shared" si="5"/>
        <v>349828.37</v>
      </c>
      <c r="G200" s="179">
        <f t="shared" si="4"/>
        <v>0.36203684859360408</v>
      </c>
    </row>
    <row r="201" spans="1:7" s="6" customFormat="1" ht="25.5" x14ac:dyDescent="0.2">
      <c r="A201" s="33"/>
      <c r="B201" s="21">
        <v>413</v>
      </c>
      <c r="C201" s="69" t="s">
        <v>151</v>
      </c>
      <c r="D201" s="98">
        <f>SUM(D202)</f>
        <v>1500</v>
      </c>
      <c r="E201" s="143">
        <f>SUM(E202)</f>
        <v>1500</v>
      </c>
      <c r="F201" s="163">
        <f t="shared" si="5"/>
        <v>0</v>
      </c>
      <c r="G201" s="179">
        <f t="shared" si="4"/>
        <v>1</v>
      </c>
    </row>
    <row r="202" spans="1:7" x14ac:dyDescent="0.2">
      <c r="A202" s="35"/>
      <c r="B202" s="19">
        <v>4139</v>
      </c>
      <c r="C202" s="67" t="s">
        <v>232</v>
      </c>
      <c r="D202" s="99">
        <v>1500</v>
      </c>
      <c r="E202" s="124">
        <v>1500</v>
      </c>
      <c r="F202" s="168">
        <f t="shared" si="5"/>
        <v>0</v>
      </c>
      <c r="G202" s="165">
        <f t="shared" si="4"/>
        <v>1</v>
      </c>
    </row>
    <row r="203" spans="1:7" s="6" customFormat="1" x14ac:dyDescent="0.2">
      <c r="A203" s="33"/>
      <c r="B203" s="22">
        <v>50</v>
      </c>
      <c r="C203" s="51" t="s">
        <v>23</v>
      </c>
      <c r="D203" s="100">
        <f>SUM(D204+D207+D208)</f>
        <v>436467</v>
      </c>
      <c r="E203" s="142">
        <f>SUM(E204+E207+E208)</f>
        <v>141290.28999999998</v>
      </c>
      <c r="F203" s="163">
        <f t="shared" si="5"/>
        <v>295176.71000000002</v>
      </c>
      <c r="G203" s="179">
        <f t="shared" si="4"/>
        <v>0.32371356826518383</v>
      </c>
    </row>
    <row r="204" spans="1:7" s="6" customFormat="1" x14ac:dyDescent="0.2">
      <c r="A204" s="33"/>
      <c r="B204" s="5">
        <v>500</v>
      </c>
      <c r="C204" s="49" t="s">
        <v>228</v>
      </c>
      <c r="D204" s="97">
        <f>SUM(D205:D206)</f>
        <v>325094</v>
      </c>
      <c r="E204" s="141">
        <f>SUM(E205:E206)</f>
        <v>105644.81999999999</v>
      </c>
      <c r="F204" s="168">
        <f t="shared" si="5"/>
        <v>219449.18</v>
      </c>
      <c r="G204" s="165">
        <f t="shared" si="4"/>
        <v>0.32496699416168862</v>
      </c>
    </row>
    <row r="205" spans="1:7" s="6" customFormat="1" x14ac:dyDescent="0.2">
      <c r="A205" s="33"/>
      <c r="B205" s="5">
        <v>5001</v>
      </c>
      <c r="C205" s="49" t="s">
        <v>234</v>
      </c>
      <c r="D205" s="97">
        <v>279876</v>
      </c>
      <c r="E205" s="124">
        <v>91659.09</v>
      </c>
      <c r="F205" s="168">
        <f t="shared" si="5"/>
        <v>188216.91</v>
      </c>
      <c r="G205" s="165">
        <f t="shared" si="4"/>
        <v>0.32749892809672854</v>
      </c>
    </row>
    <row r="206" spans="1:7" s="6" customFormat="1" x14ac:dyDescent="0.2">
      <c r="A206" s="33"/>
      <c r="B206" s="5">
        <v>5002</v>
      </c>
      <c r="C206" s="49" t="s">
        <v>236</v>
      </c>
      <c r="D206" s="97">
        <v>45218</v>
      </c>
      <c r="E206" s="124">
        <v>13985.73</v>
      </c>
      <c r="F206" s="168">
        <f t="shared" si="5"/>
        <v>31232.27</v>
      </c>
      <c r="G206" s="165">
        <f t="shared" si="4"/>
        <v>0.3092956344818435</v>
      </c>
    </row>
    <row r="207" spans="1:7" s="6" customFormat="1" x14ac:dyDescent="0.2">
      <c r="A207" s="33"/>
      <c r="B207" s="5">
        <v>505</v>
      </c>
      <c r="C207" s="49" t="s">
        <v>94</v>
      </c>
      <c r="D207" s="97">
        <v>500</v>
      </c>
      <c r="E207" s="124">
        <v>65.55</v>
      </c>
      <c r="F207" s="168">
        <f t="shared" si="5"/>
        <v>434.45</v>
      </c>
      <c r="G207" s="165">
        <f t="shared" si="4"/>
        <v>0.13109999999999999</v>
      </c>
    </row>
    <row r="208" spans="1:7" s="6" customFormat="1" x14ac:dyDescent="0.2">
      <c r="A208" s="33"/>
      <c r="B208" s="5">
        <v>506</v>
      </c>
      <c r="C208" s="49" t="s">
        <v>235</v>
      </c>
      <c r="D208" s="97">
        <v>110873</v>
      </c>
      <c r="E208" s="124">
        <v>35579.919999999998</v>
      </c>
      <c r="F208" s="168">
        <f t="shared" si="5"/>
        <v>75293.08</v>
      </c>
      <c r="G208" s="165">
        <f t="shared" si="4"/>
        <v>0.32090698366599624</v>
      </c>
    </row>
    <row r="209" spans="1:8" s="6" customFormat="1" x14ac:dyDescent="0.2">
      <c r="A209" s="33"/>
      <c r="B209" s="22">
        <v>55</v>
      </c>
      <c r="C209" s="51" t="s">
        <v>24</v>
      </c>
      <c r="D209" s="100">
        <f>SUM(D210:D217)</f>
        <v>109965</v>
      </c>
      <c r="E209" s="142">
        <f>SUM(E210:E217)</f>
        <v>55616.56</v>
      </c>
      <c r="F209" s="163">
        <f t="shared" si="5"/>
        <v>54348.44</v>
      </c>
      <c r="G209" s="179">
        <f t="shared" ref="G209:G275" si="6">SUM(E209/D209)</f>
        <v>0.50576601645978259</v>
      </c>
    </row>
    <row r="210" spans="1:8" s="6" customFormat="1" x14ac:dyDescent="0.2">
      <c r="A210" s="33"/>
      <c r="B210" s="5">
        <v>5500</v>
      </c>
      <c r="C210" s="49" t="s">
        <v>25</v>
      </c>
      <c r="D210" s="97">
        <v>23446</v>
      </c>
      <c r="E210" s="124">
        <v>9751.99</v>
      </c>
      <c r="F210" s="168">
        <f t="shared" si="5"/>
        <v>13694.01</v>
      </c>
      <c r="G210" s="165">
        <f t="shared" si="6"/>
        <v>0.41593406124712101</v>
      </c>
    </row>
    <row r="211" spans="1:8" s="6" customFormat="1" x14ac:dyDescent="0.2">
      <c r="A211" s="33"/>
      <c r="B211" s="5">
        <v>5503</v>
      </c>
      <c r="C211" s="49" t="s">
        <v>26</v>
      </c>
      <c r="D211" s="97">
        <v>1000</v>
      </c>
      <c r="E211" s="124">
        <v>622.20000000000005</v>
      </c>
      <c r="F211" s="168">
        <f t="shared" si="5"/>
        <v>377.79999999999995</v>
      </c>
      <c r="G211" s="165">
        <f t="shared" si="6"/>
        <v>0.62220000000000009</v>
      </c>
    </row>
    <row r="212" spans="1:8" s="6" customFormat="1" x14ac:dyDescent="0.2">
      <c r="A212" s="33"/>
      <c r="B212" s="5">
        <v>5504</v>
      </c>
      <c r="C212" s="49" t="s">
        <v>27</v>
      </c>
      <c r="D212" s="97">
        <v>2750</v>
      </c>
      <c r="E212" s="124">
        <v>1417.24</v>
      </c>
      <c r="F212" s="168">
        <f t="shared" si="5"/>
        <v>1332.76</v>
      </c>
      <c r="G212" s="165">
        <f t="shared" si="6"/>
        <v>0.51536000000000004</v>
      </c>
    </row>
    <row r="213" spans="1:8" s="6" customFormat="1" x14ac:dyDescent="0.2">
      <c r="A213" s="33"/>
      <c r="B213" s="5">
        <v>5511</v>
      </c>
      <c r="C213" s="49" t="s">
        <v>230</v>
      </c>
      <c r="D213" s="97">
        <v>44214</v>
      </c>
      <c r="E213" s="124">
        <v>26826.54</v>
      </c>
      <c r="F213" s="168">
        <f t="shared" ref="F213:F279" si="7">SUM(D213-E213)</f>
        <v>17387.46</v>
      </c>
      <c r="G213" s="165">
        <f t="shared" si="6"/>
        <v>0.60674311304111817</v>
      </c>
    </row>
    <row r="214" spans="1:8" s="6" customFormat="1" x14ac:dyDescent="0.2">
      <c r="A214" s="33"/>
      <c r="B214" s="5">
        <v>5513</v>
      </c>
      <c r="C214" s="49" t="s">
        <v>28</v>
      </c>
      <c r="D214" s="97">
        <v>21748</v>
      </c>
      <c r="E214" s="124">
        <v>9475.34</v>
      </c>
      <c r="F214" s="168">
        <f t="shared" si="7"/>
        <v>12272.66</v>
      </c>
      <c r="G214" s="165">
        <f t="shared" si="6"/>
        <v>0.43568787934522718</v>
      </c>
    </row>
    <row r="215" spans="1:8" s="6" customFormat="1" x14ac:dyDescent="0.2">
      <c r="A215" s="33"/>
      <c r="B215" s="5">
        <v>5514</v>
      </c>
      <c r="C215" s="49" t="s">
        <v>231</v>
      </c>
      <c r="D215" s="97">
        <v>13639</v>
      </c>
      <c r="E215" s="124">
        <v>6052.67</v>
      </c>
      <c r="F215" s="168">
        <f t="shared" si="7"/>
        <v>7586.33</v>
      </c>
      <c r="G215" s="165">
        <f t="shared" si="6"/>
        <v>0.44377666984383018</v>
      </c>
    </row>
    <row r="216" spans="1:8" s="6" customFormat="1" x14ac:dyDescent="0.2">
      <c r="A216" s="33"/>
      <c r="B216" s="5">
        <v>5515</v>
      </c>
      <c r="C216" s="49" t="s">
        <v>29</v>
      </c>
      <c r="D216" s="97">
        <v>2468</v>
      </c>
      <c r="E216" s="124">
        <v>1382.33</v>
      </c>
      <c r="F216" s="168">
        <f t="shared" si="7"/>
        <v>1085.67</v>
      </c>
      <c r="G216" s="165">
        <f t="shared" si="6"/>
        <v>0.56010129659643437</v>
      </c>
    </row>
    <row r="217" spans="1:8" s="6" customFormat="1" x14ac:dyDescent="0.2">
      <c r="A217" s="33"/>
      <c r="B217" s="5">
        <v>5522</v>
      </c>
      <c r="C217" s="49" t="s">
        <v>95</v>
      </c>
      <c r="D217" s="97">
        <v>700</v>
      </c>
      <c r="E217" s="124">
        <v>88.25</v>
      </c>
      <c r="F217" s="168">
        <f t="shared" si="7"/>
        <v>611.75</v>
      </c>
      <c r="G217" s="165">
        <f t="shared" si="6"/>
        <v>0.12607142857142858</v>
      </c>
    </row>
    <row r="218" spans="1:8" s="6" customFormat="1" x14ac:dyDescent="0.2">
      <c r="A218" s="33"/>
      <c r="B218" s="22">
        <v>60</v>
      </c>
      <c r="C218" s="51" t="s">
        <v>90</v>
      </c>
      <c r="D218" s="100">
        <f>SUM(D219:D220)</f>
        <v>420</v>
      </c>
      <c r="E218" s="142">
        <f>SUM(E219:E220)</f>
        <v>116.78</v>
      </c>
      <c r="F218" s="163">
        <f t="shared" si="7"/>
        <v>303.22000000000003</v>
      </c>
      <c r="G218" s="179">
        <f t="shared" si="6"/>
        <v>0.27804761904761904</v>
      </c>
    </row>
    <row r="219" spans="1:8" x14ac:dyDescent="0.2">
      <c r="A219" s="35"/>
      <c r="B219" s="20">
        <v>601</v>
      </c>
      <c r="C219" s="54" t="s">
        <v>233</v>
      </c>
      <c r="D219" s="101">
        <v>300</v>
      </c>
      <c r="E219" s="124">
        <v>83.68</v>
      </c>
      <c r="F219" s="168">
        <f t="shared" si="7"/>
        <v>216.32</v>
      </c>
      <c r="G219" s="165">
        <f t="shared" si="6"/>
        <v>0.27893333333333337</v>
      </c>
    </row>
    <row r="220" spans="1:8" x14ac:dyDescent="0.2">
      <c r="A220" s="35"/>
      <c r="B220" s="20">
        <v>608</v>
      </c>
      <c r="C220" s="54" t="s">
        <v>154</v>
      </c>
      <c r="D220" s="101">
        <v>120</v>
      </c>
      <c r="E220" s="124">
        <v>33.1</v>
      </c>
      <c r="F220" s="168">
        <f t="shared" si="7"/>
        <v>86.9</v>
      </c>
      <c r="G220" s="165">
        <f t="shared" si="6"/>
        <v>0.27583333333333332</v>
      </c>
    </row>
    <row r="221" spans="1:8" s="6" customFormat="1" x14ac:dyDescent="0.2">
      <c r="A221" s="33" t="s">
        <v>96</v>
      </c>
      <c r="B221" s="9" t="s">
        <v>430</v>
      </c>
      <c r="C221" s="70"/>
      <c r="D221" s="104">
        <f>SUM(D222)</f>
        <v>10473</v>
      </c>
      <c r="E221" s="139">
        <f>SUM(E222)</f>
        <v>0</v>
      </c>
      <c r="F221" s="163">
        <f t="shared" si="7"/>
        <v>10473</v>
      </c>
      <c r="G221" s="179">
        <f t="shared" si="6"/>
        <v>0</v>
      </c>
      <c r="H221" s="185"/>
    </row>
    <row r="222" spans="1:8" s="6" customFormat="1" x14ac:dyDescent="0.2">
      <c r="A222" s="33"/>
      <c r="B222" s="22">
        <v>60</v>
      </c>
      <c r="C222" s="51" t="s">
        <v>90</v>
      </c>
      <c r="D222" s="104">
        <v>10473</v>
      </c>
      <c r="E222" s="126">
        <v>0</v>
      </c>
      <c r="F222" s="163">
        <f t="shared" si="7"/>
        <v>10473</v>
      </c>
      <c r="G222" s="179">
        <f t="shared" si="6"/>
        <v>0</v>
      </c>
    </row>
    <row r="223" spans="1:8" s="6" customFormat="1" x14ac:dyDescent="0.2">
      <c r="A223" s="33" t="s">
        <v>97</v>
      </c>
      <c r="B223" s="7" t="s">
        <v>431</v>
      </c>
      <c r="C223" s="50"/>
      <c r="D223" s="88">
        <f>SUM(D224+D227)</f>
        <v>33457</v>
      </c>
      <c r="E223" s="139">
        <f>SUM(E224+E227)</f>
        <v>12535.52</v>
      </c>
      <c r="F223" s="163">
        <f t="shared" si="7"/>
        <v>20921.48</v>
      </c>
      <c r="G223" s="179">
        <f t="shared" si="6"/>
        <v>0.37467555369578864</v>
      </c>
    </row>
    <row r="224" spans="1:8" s="6" customFormat="1" x14ac:dyDescent="0.2">
      <c r="A224" s="33"/>
      <c r="B224" s="21">
        <v>4500</v>
      </c>
      <c r="C224" s="52" t="s">
        <v>152</v>
      </c>
      <c r="D224" s="88">
        <f>SUM(D225:D226)</f>
        <v>20103</v>
      </c>
      <c r="E224" s="139">
        <f>SUM(E225:E226)</f>
        <v>6615</v>
      </c>
      <c r="F224" s="163">
        <f t="shared" si="7"/>
        <v>13488</v>
      </c>
      <c r="G224" s="179">
        <f t="shared" si="6"/>
        <v>0.3290553648709148</v>
      </c>
    </row>
    <row r="225" spans="1:7" s="6" customFormat="1" x14ac:dyDescent="0.2">
      <c r="A225" s="33"/>
      <c r="B225" s="21"/>
      <c r="C225" s="67" t="s">
        <v>247</v>
      </c>
      <c r="D225" s="87">
        <v>2921</v>
      </c>
      <c r="E225" s="124">
        <v>1460</v>
      </c>
      <c r="F225" s="168">
        <f t="shared" si="7"/>
        <v>1461</v>
      </c>
      <c r="G225" s="165">
        <f t="shared" si="6"/>
        <v>0.49982882574460802</v>
      </c>
    </row>
    <row r="226" spans="1:7" s="6" customFormat="1" x14ac:dyDescent="0.2">
      <c r="A226" s="33"/>
      <c r="B226" s="21"/>
      <c r="C226" s="67" t="s">
        <v>248</v>
      </c>
      <c r="D226" s="87">
        <v>17182</v>
      </c>
      <c r="E226" s="124">
        <v>5155</v>
      </c>
      <c r="F226" s="168">
        <f t="shared" si="7"/>
        <v>12027</v>
      </c>
      <c r="G226" s="165">
        <f t="shared" si="6"/>
        <v>0.30002328017692936</v>
      </c>
    </row>
    <row r="227" spans="1:7" s="6" customFormat="1" x14ac:dyDescent="0.2">
      <c r="A227" s="33"/>
      <c r="B227" s="24">
        <v>452</v>
      </c>
      <c r="C227" s="69" t="s">
        <v>153</v>
      </c>
      <c r="D227" s="88">
        <f>SUM(D228:D230)</f>
        <v>13354</v>
      </c>
      <c r="E227" s="139">
        <f>SUM(E228:E230)</f>
        <v>5920.52</v>
      </c>
      <c r="F227" s="163">
        <f t="shared" si="7"/>
        <v>7433.48</v>
      </c>
      <c r="G227" s="179">
        <f t="shared" si="6"/>
        <v>0.44335180470271085</v>
      </c>
    </row>
    <row r="228" spans="1:7" x14ac:dyDescent="0.2">
      <c r="A228" s="35"/>
      <c r="B228" s="23"/>
      <c r="C228" s="67" t="s">
        <v>247</v>
      </c>
      <c r="D228" s="87">
        <v>9695</v>
      </c>
      <c r="E228" s="124">
        <v>4848</v>
      </c>
      <c r="F228" s="168">
        <f t="shared" si="7"/>
        <v>4847</v>
      </c>
      <c r="G228" s="165">
        <f t="shared" si="6"/>
        <v>0.50005157297576075</v>
      </c>
    </row>
    <row r="229" spans="1:7" x14ac:dyDescent="0.2">
      <c r="A229" s="35"/>
      <c r="B229" s="23"/>
      <c r="C229" s="67" t="s">
        <v>249</v>
      </c>
      <c r="D229" s="87">
        <v>3359</v>
      </c>
      <c r="E229" s="124">
        <v>772.52</v>
      </c>
      <c r="F229" s="168">
        <f t="shared" si="7"/>
        <v>2586.48</v>
      </c>
      <c r="G229" s="165">
        <f t="shared" si="6"/>
        <v>0.22998511461744567</v>
      </c>
    </row>
    <row r="230" spans="1:7" x14ac:dyDescent="0.2">
      <c r="A230" s="35"/>
      <c r="B230" s="23"/>
      <c r="C230" s="67" t="s">
        <v>250</v>
      </c>
      <c r="D230" s="87">
        <v>300</v>
      </c>
      <c r="E230" s="124">
        <v>300</v>
      </c>
      <c r="F230" s="168">
        <f t="shared" si="7"/>
        <v>0</v>
      </c>
      <c r="G230" s="165">
        <f t="shared" si="6"/>
        <v>1</v>
      </c>
    </row>
    <row r="231" spans="1:7" s="6" customFormat="1" x14ac:dyDescent="0.2">
      <c r="A231" s="33" t="s">
        <v>169</v>
      </c>
      <c r="B231" s="7" t="s">
        <v>432</v>
      </c>
      <c r="C231" s="50"/>
      <c r="D231" s="95">
        <f>SUM(D232)</f>
        <v>46026</v>
      </c>
      <c r="E231" s="144">
        <f>SUM(E232)</f>
        <v>15151.029999999999</v>
      </c>
      <c r="F231" s="163">
        <f t="shared" si="7"/>
        <v>30874.97</v>
      </c>
      <c r="G231" s="179">
        <f t="shared" si="6"/>
        <v>0.32918415678094987</v>
      </c>
    </row>
    <row r="232" spans="1:7" s="6" customFormat="1" x14ac:dyDescent="0.2">
      <c r="A232" s="33"/>
      <c r="B232" s="7">
        <v>65</v>
      </c>
      <c r="C232" s="50" t="s">
        <v>208</v>
      </c>
      <c r="D232" s="95">
        <f>SUM(D233:D234)</f>
        <v>46026</v>
      </c>
      <c r="E232" s="144">
        <f>SUM(E233:E234)</f>
        <v>15151.029999999999</v>
      </c>
      <c r="F232" s="163">
        <f t="shared" si="7"/>
        <v>30874.97</v>
      </c>
      <c r="G232" s="179">
        <f t="shared" si="6"/>
        <v>0.32918415678094987</v>
      </c>
    </row>
    <row r="233" spans="1:7" s="8" customFormat="1" ht="25.5" x14ac:dyDescent="0.2">
      <c r="A233" s="45"/>
      <c r="B233" s="23" t="s">
        <v>51</v>
      </c>
      <c r="C233" s="67" t="s">
        <v>98</v>
      </c>
      <c r="D233" s="102">
        <v>36459</v>
      </c>
      <c r="E233" s="124">
        <v>12034.23</v>
      </c>
      <c r="F233" s="168">
        <f t="shared" si="7"/>
        <v>24424.77</v>
      </c>
      <c r="G233" s="165">
        <f t="shared" si="6"/>
        <v>0.33007570147288734</v>
      </c>
    </row>
    <row r="234" spans="1:7" ht="13.5" thickBot="1" x14ac:dyDescent="0.25">
      <c r="A234" s="35"/>
      <c r="B234" s="19">
        <v>6502</v>
      </c>
      <c r="C234" s="53" t="s">
        <v>113</v>
      </c>
      <c r="D234" s="102">
        <v>9567</v>
      </c>
      <c r="E234" s="124">
        <v>3116.8</v>
      </c>
      <c r="F234" s="168">
        <f t="shared" si="7"/>
        <v>6450.2</v>
      </c>
      <c r="G234" s="165">
        <f t="shared" si="6"/>
        <v>0.325786557959653</v>
      </c>
    </row>
    <row r="235" spans="1:7" ht="13.5" thickBot="1" x14ac:dyDescent="0.25">
      <c r="A235" s="44" t="s">
        <v>52</v>
      </c>
      <c r="B235" s="4" t="s">
        <v>170</v>
      </c>
      <c r="C235" s="183"/>
      <c r="D235" s="112">
        <f>SUM(D236+D239+D251)</f>
        <v>38844</v>
      </c>
      <c r="E235" s="138">
        <f>SUM(E236+E239+E251)</f>
        <v>13477.67</v>
      </c>
      <c r="F235" s="177">
        <f t="shared" si="7"/>
        <v>25366.33</v>
      </c>
      <c r="G235" s="175">
        <f t="shared" si="6"/>
        <v>0.34696915868602618</v>
      </c>
    </row>
    <row r="236" spans="1:7" x14ac:dyDescent="0.2">
      <c r="A236" s="33" t="s">
        <v>401</v>
      </c>
      <c r="B236" s="7" t="s">
        <v>433</v>
      </c>
      <c r="C236" s="145"/>
      <c r="D236" s="91">
        <f>SUM(D237)</f>
        <v>1339</v>
      </c>
      <c r="E236" s="126">
        <f>SUM(E237)</f>
        <v>120.37</v>
      </c>
      <c r="F236" s="163">
        <f t="shared" si="7"/>
        <v>1218.6300000000001</v>
      </c>
      <c r="G236" s="179">
        <f t="shared" si="6"/>
        <v>8.989544436146378E-2</v>
      </c>
    </row>
    <row r="237" spans="1:7" ht="25.5" x14ac:dyDescent="0.2">
      <c r="A237" s="33"/>
      <c r="B237" s="21">
        <v>413</v>
      </c>
      <c r="C237" s="146" t="s">
        <v>151</v>
      </c>
      <c r="D237" s="91">
        <f>SUM(D238)</f>
        <v>1339</v>
      </c>
      <c r="E237" s="126">
        <f>SUM(E238)</f>
        <v>120.37</v>
      </c>
      <c r="F237" s="163">
        <f t="shared" si="7"/>
        <v>1218.6300000000001</v>
      </c>
      <c r="G237" s="179">
        <f t="shared" si="6"/>
        <v>8.989544436146378E-2</v>
      </c>
    </row>
    <row r="238" spans="1:7" x14ac:dyDescent="0.2">
      <c r="A238" s="33"/>
      <c r="B238" s="19">
        <v>4139</v>
      </c>
      <c r="C238" s="147" t="s">
        <v>402</v>
      </c>
      <c r="D238" s="102">
        <v>1339</v>
      </c>
      <c r="E238" s="124">
        <v>120.37</v>
      </c>
      <c r="F238" s="168">
        <f t="shared" si="7"/>
        <v>1218.6300000000001</v>
      </c>
      <c r="G238" s="165">
        <f t="shared" si="6"/>
        <v>8.989544436146378E-2</v>
      </c>
    </row>
    <row r="239" spans="1:7" s="6" customFormat="1" x14ac:dyDescent="0.2">
      <c r="A239" s="33" t="s">
        <v>53</v>
      </c>
      <c r="B239" s="7" t="s">
        <v>434</v>
      </c>
      <c r="C239" s="72"/>
      <c r="D239" s="88">
        <f>SUM(D240+D241+D246)</f>
        <v>18638</v>
      </c>
      <c r="E239" s="139">
        <f>SUM(E240+E241+E246)</f>
        <v>6952.83</v>
      </c>
      <c r="F239" s="163">
        <f t="shared" si="7"/>
        <v>11685.17</v>
      </c>
      <c r="G239" s="179">
        <f t="shared" si="6"/>
        <v>0.37304592767464317</v>
      </c>
    </row>
    <row r="240" spans="1:7" s="6" customFormat="1" x14ac:dyDescent="0.2">
      <c r="A240" s="33"/>
      <c r="B240" s="24">
        <v>452</v>
      </c>
      <c r="C240" s="69" t="s">
        <v>153</v>
      </c>
      <c r="D240" s="88">
        <v>7</v>
      </c>
      <c r="E240" s="130">
        <v>0</v>
      </c>
      <c r="F240" s="163">
        <f t="shared" si="7"/>
        <v>7</v>
      </c>
      <c r="G240" s="179">
        <f t="shared" si="6"/>
        <v>0</v>
      </c>
    </row>
    <row r="241" spans="1:7" s="6" customFormat="1" x14ac:dyDescent="0.2">
      <c r="A241" s="33"/>
      <c r="B241" s="7">
        <v>50</v>
      </c>
      <c r="C241" s="50" t="s">
        <v>23</v>
      </c>
      <c r="D241" s="88">
        <f>SUM(D242+D245)</f>
        <v>12253</v>
      </c>
      <c r="E241" s="139">
        <f>SUM(E242+E245)</f>
        <v>4415.45</v>
      </c>
      <c r="F241" s="163">
        <f t="shared" si="7"/>
        <v>7837.55</v>
      </c>
      <c r="G241" s="179">
        <f t="shared" si="6"/>
        <v>0.36035664735166895</v>
      </c>
    </row>
    <row r="242" spans="1:7" s="6" customFormat="1" x14ac:dyDescent="0.2">
      <c r="A242" s="33"/>
      <c r="B242" s="5">
        <v>500</v>
      </c>
      <c r="C242" s="49" t="s">
        <v>228</v>
      </c>
      <c r="D242" s="97">
        <f>SUM(D243:D244)</f>
        <v>9144</v>
      </c>
      <c r="E242" s="141">
        <f>SUM(E243:E244)</f>
        <v>3167.08</v>
      </c>
      <c r="F242" s="168">
        <f t="shared" si="7"/>
        <v>5976.92</v>
      </c>
      <c r="G242" s="165">
        <f t="shared" si="6"/>
        <v>0.34635608048993877</v>
      </c>
    </row>
    <row r="243" spans="1:7" s="6" customFormat="1" x14ac:dyDescent="0.2">
      <c r="A243" s="33"/>
      <c r="B243" s="5">
        <v>5002</v>
      </c>
      <c r="C243" s="49" t="s">
        <v>236</v>
      </c>
      <c r="D243" s="97">
        <v>9144</v>
      </c>
      <c r="E243" s="124">
        <v>3002.4</v>
      </c>
      <c r="F243" s="168">
        <f t="shared" si="7"/>
        <v>6141.6</v>
      </c>
      <c r="G243" s="165">
        <f t="shared" si="6"/>
        <v>0.3283464566929134</v>
      </c>
    </row>
    <row r="244" spans="1:7" s="6" customFormat="1" x14ac:dyDescent="0.2">
      <c r="A244" s="33"/>
      <c r="B244" s="5">
        <v>5005</v>
      </c>
      <c r="C244" s="49" t="s">
        <v>282</v>
      </c>
      <c r="D244" s="97">
        <v>0</v>
      </c>
      <c r="E244" s="124">
        <v>164.68</v>
      </c>
      <c r="F244" s="168">
        <f t="shared" si="7"/>
        <v>-164.68</v>
      </c>
      <c r="G244" s="165"/>
    </row>
    <row r="245" spans="1:7" s="6" customFormat="1" x14ac:dyDescent="0.2">
      <c r="A245" s="33"/>
      <c r="B245" s="5">
        <v>506</v>
      </c>
      <c r="C245" s="49" t="s">
        <v>229</v>
      </c>
      <c r="D245" s="97">
        <v>3109</v>
      </c>
      <c r="E245" s="124">
        <v>1248.3699999999999</v>
      </c>
      <c r="F245" s="168">
        <f t="shared" si="7"/>
        <v>1860.63</v>
      </c>
      <c r="G245" s="165">
        <f t="shared" si="6"/>
        <v>0.40153425538758442</v>
      </c>
    </row>
    <row r="246" spans="1:7" s="6" customFormat="1" x14ac:dyDescent="0.2">
      <c r="A246" s="33"/>
      <c r="B246" s="7">
        <v>55</v>
      </c>
      <c r="C246" s="50" t="s">
        <v>24</v>
      </c>
      <c r="D246" s="88">
        <f>SUM(D247:D250)</f>
        <v>6378</v>
      </c>
      <c r="E246" s="139">
        <f>SUM(E247:E250)</f>
        <v>2537.38</v>
      </c>
      <c r="F246" s="163">
        <f t="shared" si="7"/>
        <v>3840.62</v>
      </c>
      <c r="G246" s="179">
        <f t="shared" si="6"/>
        <v>0.39783317654437128</v>
      </c>
    </row>
    <row r="247" spans="1:7" s="6" customFormat="1" x14ac:dyDescent="0.2">
      <c r="A247" s="33"/>
      <c r="B247" s="5">
        <v>5511</v>
      </c>
      <c r="C247" s="49" t="s">
        <v>230</v>
      </c>
      <c r="D247" s="87">
        <v>1600</v>
      </c>
      <c r="E247" s="124">
        <v>852.85</v>
      </c>
      <c r="F247" s="168">
        <f t="shared" si="7"/>
        <v>747.15</v>
      </c>
      <c r="G247" s="165">
        <f t="shared" si="6"/>
        <v>0.53303125000000007</v>
      </c>
    </row>
    <row r="248" spans="1:7" s="6" customFormat="1" x14ac:dyDescent="0.2">
      <c r="A248" s="33"/>
      <c r="B248" s="5">
        <v>5513</v>
      </c>
      <c r="C248" s="49" t="s">
        <v>28</v>
      </c>
      <c r="D248" s="87">
        <v>3878</v>
      </c>
      <c r="E248" s="124">
        <v>1053.6500000000001</v>
      </c>
      <c r="F248" s="168">
        <f t="shared" si="7"/>
        <v>2824.35</v>
      </c>
      <c r="G248" s="165">
        <f t="shared" si="6"/>
        <v>0.27169932955131515</v>
      </c>
    </row>
    <row r="249" spans="1:7" s="6" customFormat="1" x14ac:dyDescent="0.2">
      <c r="A249" s="33"/>
      <c r="B249" s="5">
        <v>5515</v>
      </c>
      <c r="C249" s="49" t="s">
        <v>29</v>
      </c>
      <c r="D249" s="87">
        <v>0</v>
      </c>
      <c r="E249" s="124">
        <v>630.88</v>
      </c>
      <c r="F249" s="168">
        <f t="shared" si="7"/>
        <v>-630.88</v>
      </c>
      <c r="G249" s="165"/>
    </row>
    <row r="250" spans="1:7" s="6" customFormat="1" x14ac:dyDescent="0.2">
      <c r="A250" s="33"/>
      <c r="B250" s="5">
        <v>5532</v>
      </c>
      <c r="C250" s="49" t="s">
        <v>93</v>
      </c>
      <c r="D250" s="87">
        <v>900</v>
      </c>
      <c r="E250" s="124">
        <v>0</v>
      </c>
      <c r="F250" s="168">
        <f t="shared" si="7"/>
        <v>900</v>
      </c>
      <c r="G250" s="165">
        <f t="shared" si="6"/>
        <v>0</v>
      </c>
    </row>
    <row r="251" spans="1:7" s="6" customFormat="1" x14ac:dyDescent="0.2">
      <c r="A251" s="33" t="s">
        <v>54</v>
      </c>
      <c r="B251" s="7" t="s">
        <v>435</v>
      </c>
      <c r="C251" s="71"/>
      <c r="D251" s="103">
        <f>SUM(D252)</f>
        <v>18867</v>
      </c>
      <c r="E251" s="148">
        <f>SUM(E252)</f>
        <v>6404.47</v>
      </c>
      <c r="F251" s="163">
        <f t="shared" si="7"/>
        <v>12462.529999999999</v>
      </c>
      <c r="G251" s="179">
        <f t="shared" si="6"/>
        <v>0.33945354322361798</v>
      </c>
    </row>
    <row r="252" spans="1:7" s="6" customFormat="1" x14ac:dyDescent="0.2">
      <c r="A252" s="33"/>
      <c r="B252" s="7">
        <v>55</v>
      </c>
      <c r="C252" s="50" t="s">
        <v>24</v>
      </c>
      <c r="D252" s="103">
        <f>SUM(D253)</f>
        <v>18867</v>
      </c>
      <c r="E252" s="148">
        <f>SUM(E253)</f>
        <v>6404.47</v>
      </c>
      <c r="F252" s="163">
        <f t="shared" si="7"/>
        <v>12462.529999999999</v>
      </c>
      <c r="G252" s="179">
        <f t="shared" si="6"/>
        <v>0.33945354322361798</v>
      </c>
    </row>
    <row r="253" spans="1:7" s="8" customFormat="1" ht="13.5" thickBot="1" x14ac:dyDescent="0.25">
      <c r="A253" s="45"/>
      <c r="B253" s="5">
        <v>5511</v>
      </c>
      <c r="C253" s="49" t="s">
        <v>230</v>
      </c>
      <c r="D253" s="87">
        <v>18867</v>
      </c>
      <c r="E253" s="124">
        <v>6404.47</v>
      </c>
      <c r="F253" s="168">
        <f t="shared" si="7"/>
        <v>12462.529999999999</v>
      </c>
      <c r="G253" s="165">
        <f t="shared" si="6"/>
        <v>0.33945354322361798</v>
      </c>
    </row>
    <row r="254" spans="1:7" ht="13.5" thickBot="1" x14ac:dyDescent="0.25">
      <c r="A254" s="44" t="s">
        <v>55</v>
      </c>
      <c r="B254" s="4" t="s">
        <v>171</v>
      </c>
      <c r="C254" s="183"/>
      <c r="D254" s="112">
        <f>SUM(D255+D261+D282+D290)</f>
        <v>577282</v>
      </c>
      <c r="E254" s="138">
        <f>SUM(E255+E261+E282+E290)</f>
        <v>84080.829999999987</v>
      </c>
      <c r="F254" s="177">
        <f t="shared" si="7"/>
        <v>493201.17000000004</v>
      </c>
      <c r="G254" s="175">
        <f t="shared" si="6"/>
        <v>0.14564949192942095</v>
      </c>
    </row>
    <row r="255" spans="1:7" s="6" customFormat="1" x14ac:dyDescent="0.2">
      <c r="A255" s="33" t="s">
        <v>56</v>
      </c>
      <c r="B255" s="7" t="s">
        <v>436</v>
      </c>
      <c r="C255" s="72"/>
      <c r="D255" s="88">
        <f>SUM(D256+D259)</f>
        <v>3617</v>
      </c>
      <c r="E255" s="139">
        <f>SUM(E256+E259)</f>
        <v>530</v>
      </c>
      <c r="F255" s="163">
        <f t="shared" si="7"/>
        <v>3087</v>
      </c>
      <c r="G255" s="179">
        <f t="shared" si="6"/>
        <v>0.14653027370749239</v>
      </c>
    </row>
    <row r="256" spans="1:7" s="6" customFormat="1" x14ac:dyDescent="0.2">
      <c r="A256" s="33"/>
      <c r="B256" s="7">
        <v>55</v>
      </c>
      <c r="C256" s="50" t="s">
        <v>24</v>
      </c>
      <c r="D256" s="88">
        <f>SUM(D257:D258)</f>
        <v>3517</v>
      </c>
      <c r="E256" s="139">
        <f>SUM(E257:E258)</f>
        <v>530</v>
      </c>
      <c r="F256" s="163">
        <f t="shared" si="7"/>
        <v>2987</v>
      </c>
      <c r="G256" s="179">
        <f t="shared" si="6"/>
        <v>0.15069661643446119</v>
      </c>
    </row>
    <row r="257" spans="1:7" s="6" customFormat="1" x14ac:dyDescent="0.2">
      <c r="A257" s="33"/>
      <c r="B257" s="5">
        <v>5500</v>
      </c>
      <c r="C257" s="49" t="s">
        <v>25</v>
      </c>
      <c r="D257" s="87">
        <v>200</v>
      </c>
      <c r="E257" s="124">
        <v>0</v>
      </c>
      <c r="F257" s="168">
        <f t="shared" si="7"/>
        <v>200</v>
      </c>
      <c r="G257" s="165">
        <f t="shared" si="6"/>
        <v>0</v>
      </c>
    </row>
    <row r="258" spans="1:7" s="6" customFormat="1" x14ac:dyDescent="0.2">
      <c r="A258" s="33"/>
      <c r="B258" s="5">
        <v>5511</v>
      </c>
      <c r="C258" s="49" t="s">
        <v>230</v>
      </c>
      <c r="D258" s="87">
        <v>3317</v>
      </c>
      <c r="E258" s="124">
        <v>530</v>
      </c>
      <c r="F258" s="168">
        <f t="shared" si="7"/>
        <v>2787</v>
      </c>
      <c r="G258" s="165">
        <f t="shared" si="6"/>
        <v>0.15978293638830268</v>
      </c>
    </row>
    <row r="259" spans="1:7" s="6" customFormat="1" x14ac:dyDescent="0.2">
      <c r="A259" s="33"/>
      <c r="B259" s="22">
        <v>60</v>
      </c>
      <c r="C259" s="51" t="s">
        <v>90</v>
      </c>
      <c r="D259" s="88">
        <f>SUM(D260)</f>
        <v>100</v>
      </c>
      <c r="E259" s="139">
        <f>SUM(E260)</f>
        <v>0</v>
      </c>
      <c r="F259" s="163">
        <f t="shared" si="7"/>
        <v>100</v>
      </c>
      <c r="G259" s="179">
        <f t="shared" si="6"/>
        <v>0</v>
      </c>
    </row>
    <row r="260" spans="1:7" s="6" customFormat="1" x14ac:dyDescent="0.2">
      <c r="A260" s="33"/>
      <c r="B260" s="20">
        <v>601</v>
      </c>
      <c r="C260" s="54" t="s">
        <v>233</v>
      </c>
      <c r="D260" s="87">
        <v>100</v>
      </c>
      <c r="E260" s="124">
        <v>0</v>
      </c>
      <c r="F260" s="168">
        <f t="shared" si="7"/>
        <v>100</v>
      </c>
      <c r="G260" s="165">
        <f t="shared" si="6"/>
        <v>0</v>
      </c>
    </row>
    <row r="261" spans="1:7" s="6" customFormat="1" x14ac:dyDescent="0.2">
      <c r="A261" s="33" t="s">
        <v>57</v>
      </c>
      <c r="B261" s="7" t="s">
        <v>437</v>
      </c>
      <c r="C261" s="72"/>
      <c r="D261" s="88">
        <f>SUM(D262+D278)</f>
        <v>528407</v>
      </c>
      <c r="E261" s="139">
        <f>SUM(E262+E278)</f>
        <v>74912.89</v>
      </c>
      <c r="F261" s="163">
        <f t="shared" si="7"/>
        <v>453494.11</v>
      </c>
      <c r="G261" s="179">
        <f t="shared" si="6"/>
        <v>0.14177119152471485</v>
      </c>
    </row>
    <row r="262" spans="1:7" s="6" customFormat="1" x14ac:dyDescent="0.2">
      <c r="A262" s="33" t="s">
        <v>57</v>
      </c>
      <c r="B262" s="7" t="s">
        <v>172</v>
      </c>
      <c r="C262" s="72"/>
      <c r="D262" s="88">
        <f>SUM(D263+D275)</f>
        <v>335155</v>
      </c>
      <c r="E262" s="139">
        <f>SUM(E263+E275)</f>
        <v>21913.33</v>
      </c>
      <c r="F262" s="163">
        <f t="shared" si="7"/>
        <v>313241.67</v>
      </c>
      <c r="G262" s="179">
        <f t="shared" si="6"/>
        <v>6.538267368829348E-2</v>
      </c>
    </row>
    <row r="263" spans="1:7" s="6" customFormat="1" x14ac:dyDescent="0.2">
      <c r="A263" s="33"/>
      <c r="B263" s="7">
        <v>55</v>
      </c>
      <c r="C263" s="50" t="s">
        <v>24</v>
      </c>
      <c r="D263" s="88">
        <f>SUM(D264)</f>
        <v>272155</v>
      </c>
      <c r="E263" s="139">
        <f>SUM(E264)</f>
        <v>21913.33</v>
      </c>
      <c r="F263" s="163">
        <f t="shared" si="7"/>
        <v>250241.66999999998</v>
      </c>
      <c r="G263" s="179">
        <f t="shared" si="6"/>
        <v>8.0517829913100997E-2</v>
      </c>
    </row>
    <row r="264" spans="1:7" x14ac:dyDescent="0.2">
      <c r="A264" s="35"/>
      <c r="B264" s="5">
        <v>5512</v>
      </c>
      <c r="C264" s="49" t="s">
        <v>30</v>
      </c>
      <c r="D264" s="87">
        <f>SUM(D265:D274)</f>
        <v>272155</v>
      </c>
      <c r="E264" s="149">
        <f>SUM(E265:E274)</f>
        <v>21913.33</v>
      </c>
      <c r="F264" s="168">
        <f>SUM(D264-E264)</f>
        <v>250241.66999999998</v>
      </c>
      <c r="G264" s="165">
        <f t="shared" si="6"/>
        <v>8.0517829913100997E-2</v>
      </c>
    </row>
    <row r="265" spans="1:7" x14ac:dyDescent="0.2">
      <c r="A265" s="35"/>
      <c r="B265" s="5"/>
      <c r="C265" s="49" t="s">
        <v>237</v>
      </c>
      <c r="D265" s="87">
        <v>31000</v>
      </c>
      <c r="E265" s="124">
        <v>16121.96</v>
      </c>
      <c r="F265" s="168">
        <f t="shared" si="7"/>
        <v>14878.04</v>
      </c>
      <c r="G265" s="165">
        <f t="shared" si="6"/>
        <v>0.52006322580645159</v>
      </c>
    </row>
    <row r="266" spans="1:7" x14ac:dyDescent="0.2">
      <c r="A266" s="35"/>
      <c r="B266" s="5"/>
      <c r="C266" s="49" t="s">
        <v>238</v>
      </c>
      <c r="D266" s="87">
        <v>40000</v>
      </c>
      <c r="E266" s="124">
        <v>150.72999999999999</v>
      </c>
      <c r="F266" s="168">
        <f t="shared" si="7"/>
        <v>39849.269999999997</v>
      </c>
      <c r="G266" s="165">
        <f t="shared" si="6"/>
        <v>3.7682499999999999E-3</v>
      </c>
    </row>
    <row r="267" spans="1:7" x14ac:dyDescent="0.2">
      <c r="A267" s="35"/>
      <c r="B267" s="5"/>
      <c r="C267" s="49" t="s">
        <v>239</v>
      </c>
      <c r="D267" s="87">
        <v>3000</v>
      </c>
      <c r="E267" s="124">
        <v>0</v>
      </c>
      <c r="F267" s="168">
        <f t="shared" si="7"/>
        <v>3000</v>
      </c>
      <c r="G267" s="165">
        <f t="shared" si="6"/>
        <v>0</v>
      </c>
    </row>
    <row r="268" spans="1:7" x14ac:dyDescent="0.2">
      <c r="A268" s="35"/>
      <c r="B268" s="5"/>
      <c r="C268" s="49" t="s">
        <v>240</v>
      </c>
      <c r="D268" s="87">
        <v>10000</v>
      </c>
      <c r="E268" s="124">
        <v>0</v>
      </c>
      <c r="F268" s="168">
        <f t="shared" si="7"/>
        <v>10000</v>
      </c>
      <c r="G268" s="165">
        <f t="shared" si="6"/>
        <v>0</v>
      </c>
    </row>
    <row r="269" spans="1:7" x14ac:dyDescent="0.2">
      <c r="A269" s="35"/>
      <c r="B269" s="5"/>
      <c r="C269" s="49" t="s">
        <v>241</v>
      </c>
      <c r="D269" s="87">
        <v>8000</v>
      </c>
      <c r="E269" s="124">
        <v>1968</v>
      </c>
      <c r="F269" s="168">
        <f t="shared" si="7"/>
        <v>6032</v>
      </c>
      <c r="G269" s="165">
        <f t="shared" si="6"/>
        <v>0.246</v>
      </c>
    </row>
    <row r="270" spans="1:7" x14ac:dyDescent="0.2">
      <c r="A270" s="35"/>
      <c r="B270" s="5"/>
      <c r="C270" s="49" t="s">
        <v>327</v>
      </c>
      <c r="D270" s="87">
        <v>7000</v>
      </c>
      <c r="E270" s="124">
        <v>0</v>
      </c>
      <c r="F270" s="168">
        <f t="shared" si="7"/>
        <v>7000</v>
      </c>
      <c r="G270" s="165">
        <f t="shared" si="6"/>
        <v>0</v>
      </c>
    </row>
    <row r="271" spans="1:7" x14ac:dyDescent="0.2">
      <c r="A271" s="35"/>
      <c r="B271" s="5"/>
      <c r="C271" s="49" t="s">
        <v>242</v>
      </c>
      <c r="D271" s="87">
        <v>60000</v>
      </c>
      <c r="E271" s="124">
        <v>1818.38</v>
      </c>
      <c r="F271" s="168">
        <f t="shared" si="7"/>
        <v>58181.62</v>
      </c>
      <c r="G271" s="165">
        <f t="shared" si="6"/>
        <v>3.0306333333333334E-2</v>
      </c>
    </row>
    <row r="272" spans="1:7" x14ac:dyDescent="0.2">
      <c r="A272" s="35"/>
      <c r="B272" s="5"/>
      <c r="C272" s="49" t="s">
        <v>328</v>
      </c>
      <c r="D272" s="87">
        <v>108628</v>
      </c>
      <c r="E272" s="124">
        <v>1602.24</v>
      </c>
      <c r="F272" s="168">
        <f t="shared" si="7"/>
        <v>107025.76</v>
      </c>
      <c r="G272" s="165">
        <f t="shared" si="6"/>
        <v>1.4749788268218138E-2</v>
      </c>
    </row>
    <row r="273" spans="1:7" x14ac:dyDescent="0.2">
      <c r="A273" s="35"/>
      <c r="B273" s="5"/>
      <c r="C273" s="49" t="s">
        <v>243</v>
      </c>
      <c r="D273" s="87">
        <v>3183</v>
      </c>
      <c r="E273" s="124">
        <v>252.02</v>
      </c>
      <c r="F273" s="168">
        <f t="shared" si="7"/>
        <v>2930.98</v>
      </c>
      <c r="G273" s="165">
        <f t="shared" si="6"/>
        <v>7.9176877159912035E-2</v>
      </c>
    </row>
    <row r="274" spans="1:7" x14ac:dyDescent="0.2">
      <c r="A274" s="35"/>
      <c r="B274" s="5"/>
      <c r="C274" s="49" t="s">
        <v>516</v>
      </c>
      <c r="D274" s="87">
        <v>1344</v>
      </c>
      <c r="E274" s="124">
        <v>0</v>
      </c>
      <c r="F274" s="168">
        <f t="shared" si="7"/>
        <v>1344</v>
      </c>
      <c r="G274" s="165">
        <f t="shared" si="6"/>
        <v>0</v>
      </c>
    </row>
    <row r="275" spans="1:7" x14ac:dyDescent="0.2">
      <c r="A275" s="35"/>
      <c r="B275" s="7">
        <v>15</v>
      </c>
      <c r="C275" s="62" t="s">
        <v>283</v>
      </c>
      <c r="D275" s="88">
        <f>SUM(D276)</f>
        <v>63000</v>
      </c>
      <c r="E275" s="139">
        <f>SUM(E276)</f>
        <v>0</v>
      </c>
      <c r="F275" s="163">
        <f t="shared" si="7"/>
        <v>63000</v>
      </c>
      <c r="G275" s="179">
        <f t="shared" si="6"/>
        <v>0</v>
      </c>
    </row>
    <row r="276" spans="1:7" x14ac:dyDescent="0.2">
      <c r="A276" s="35"/>
      <c r="B276" s="5">
        <v>1551</v>
      </c>
      <c r="C276" s="49" t="s">
        <v>255</v>
      </c>
      <c r="D276" s="87">
        <f>SUM(D277)</f>
        <v>63000</v>
      </c>
      <c r="E276" s="149">
        <f>SUM(E277)</f>
        <v>0</v>
      </c>
      <c r="F276" s="168">
        <f t="shared" si="7"/>
        <v>63000</v>
      </c>
      <c r="G276" s="165">
        <f t="shared" ref="G276:G345" si="8">SUM(E276/D276)</f>
        <v>0</v>
      </c>
    </row>
    <row r="277" spans="1:7" ht="25.5" x14ac:dyDescent="0.2">
      <c r="A277" s="35"/>
      <c r="B277" s="5"/>
      <c r="C277" s="63" t="s">
        <v>329</v>
      </c>
      <c r="D277" s="87">
        <v>63000</v>
      </c>
      <c r="E277" s="124">
        <v>0</v>
      </c>
      <c r="F277" s="168">
        <f t="shared" si="7"/>
        <v>63000</v>
      </c>
      <c r="G277" s="165">
        <f t="shared" si="8"/>
        <v>0</v>
      </c>
    </row>
    <row r="278" spans="1:7" x14ac:dyDescent="0.2">
      <c r="A278" s="33" t="s">
        <v>57</v>
      </c>
      <c r="B278" s="7" t="s">
        <v>403</v>
      </c>
      <c r="C278" s="72"/>
      <c r="D278" s="91">
        <f t="shared" ref="D278:E280" si="9">SUM(D279)</f>
        <v>193252</v>
      </c>
      <c r="E278" s="126">
        <f t="shared" si="9"/>
        <v>52999.56</v>
      </c>
      <c r="F278" s="163">
        <f t="shared" si="7"/>
        <v>140252.44</v>
      </c>
      <c r="G278" s="179">
        <f t="shared" si="8"/>
        <v>0.27425102974354726</v>
      </c>
    </row>
    <row r="279" spans="1:7" x14ac:dyDescent="0.2">
      <c r="A279" s="35"/>
      <c r="B279" s="7">
        <v>15</v>
      </c>
      <c r="C279" s="50" t="s">
        <v>404</v>
      </c>
      <c r="D279" s="91">
        <f t="shared" si="9"/>
        <v>193252</v>
      </c>
      <c r="E279" s="126">
        <f t="shared" si="9"/>
        <v>52999.56</v>
      </c>
      <c r="F279" s="163">
        <f t="shared" si="7"/>
        <v>140252.44</v>
      </c>
      <c r="G279" s="179">
        <f t="shared" si="8"/>
        <v>0.27425102974354726</v>
      </c>
    </row>
    <row r="280" spans="1:7" x14ac:dyDescent="0.2">
      <c r="A280" s="35"/>
      <c r="B280" s="5">
        <v>1551</v>
      </c>
      <c r="C280" s="49" t="s">
        <v>255</v>
      </c>
      <c r="D280" s="92">
        <f t="shared" si="9"/>
        <v>193252</v>
      </c>
      <c r="E280" s="124">
        <f t="shared" si="9"/>
        <v>52999.56</v>
      </c>
      <c r="F280" s="168">
        <f t="shared" ref="F280:F351" si="10">SUM(D280-E280)</f>
        <v>140252.44</v>
      </c>
      <c r="G280" s="165">
        <f t="shared" si="8"/>
        <v>0.27425102974354726</v>
      </c>
    </row>
    <row r="281" spans="1:7" ht="25.5" x14ac:dyDescent="0.2">
      <c r="A281" s="35"/>
      <c r="B281" s="5"/>
      <c r="C281" s="63" t="s">
        <v>405</v>
      </c>
      <c r="D281" s="87">
        <v>193252</v>
      </c>
      <c r="E281" s="124">
        <v>52999.56</v>
      </c>
      <c r="F281" s="168">
        <f t="shared" si="10"/>
        <v>140252.44</v>
      </c>
      <c r="G281" s="165">
        <f t="shared" si="8"/>
        <v>0.27425102974354726</v>
      </c>
    </row>
    <row r="282" spans="1:7" x14ac:dyDescent="0.2">
      <c r="A282" s="33" t="s">
        <v>493</v>
      </c>
      <c r="B282" s="7" t="s">
        <v>331</v>
      </c>
      <c r="C282" s="72"/>
      <c r="D282" s="88">
        <f>SUM(D283+D287)</f>
        <v>14216</v>
      </c>
      <c r="E282" s="139">
        <f>SUM(E283+E287)</f>
        <v>8185.54</v>
      </c>
      <c r="F282" s="163">
        <f t="shared" si="10"/>
        <v>6030.46</v>
      </c>
      <c r="G282" s="179">
        <f t="shared" si="8"/>
        <v>0.57579769274057402</v>
      </c>
    </row>
    <row r="283" spans="1:7" x14ac:dyDescent="0.2">
      <c r="A283" s="33"/>
      <c r="B283" s="7">
        <v>50</v>
      </c>
      <c r="C283" s="50" t="s">
        <v>23</v>
      </c>
      <c r="D283" s="88">
        <f>SUM(D284+D286)</f>
        <v>6187</v>
      </c>
      <c r="E283" s="139">
        <f>SUM(E284+E286)</f>
        <v>1713.3</v>
      </c>
      <c r="F283" s="163">
        <f t="shared" si="10"/>
        <v>4473.7</v>
      </c>
      <c r="G283" s="179">
        <f t="shared" si="8"/>
        <v>0.27691934701794085</v>
      </c>
    </row>
    <row r="284" spans="1:7" x14ac:dyDescent="0.2">
      <c r="A284" s="33"/>
      <c r="B284" s="5">
        <v>500</v>
      </c>
      <c r="C284" s="49" t="s">
        <v>228</v>
      </c>
      <c r="D284" s="97">
        <f>SUM(D285)</f>
        <v>4615</v>
      </c>
      <c r="E284" s="141">
        <f>SUM(E285)</f>
        <v>1363.56</v>
      </c>
      <c r="F284" s="168">
        <f t="shared" si="10"/>
        <v>3251.44</v>
      </c>
      <c r="G284" s="165">
        <f t="shared" si="8"/>
        <v>0.2954626218851571</v>
      </c>
    </row>
    <row r="285" spans="1:7" x14ac:dyDescent="0.2">
      <c r="A285" s="33"/>
      <c r="B285" s="5">
        <v>5002</v>
      </c>
      <c r="C285" s="49" t="s">
        <v>236</v>
      </c>
      <c r="D285" s="97">
        <v>4615</v>
      </c>
      <c r="E285" s="124">
        <v>1363.56</v>
      </c>
      <c r="F285" s="168">
        <f t="shared" si="10"/>
        <v>3251.44</v>
      </c>
      <c r="G285" s="165">
        <f t="shared" si="8"/>
        <v>0.2954626218851571</v>
      </c>
    </row>
    <row r="286" spans="1:7" x14ac:dyDescent="0.2">
      <c r="A286" s="33"/>
      <c r="B286" s="5">
        <v>506</v>
      </c>
      <c r="C286" s="49" t="s">
        <v>229</v>
      </c>
      <c r="D286" s="97">
        <v>1572</v>
      </c>
      <c r="E286" s="124">
        <v>349.74</v>
      </c>
      <c r="F286" s="168">
        <f t="shared" si="10"/>
        <v>1222.26</v>
      </c>
      <c r="G286" s="165">
        <f t="shared" si="8"/>
        <v>0.22248091603053435</v>
      </c>
    </row>
    <row r="287" spans="1:7" x14ac:dyDescent="0.2">
      <c r="A287" s="33"/>
      <c r="B287" s="7">
        <v>55</v>
      </c>
      <c r="C287" s="50" t="s">
        <v>24</v>
      </c>
      <c r="D287" s="88">
        <f>SUM(D288:D289)</f>
        <v>8029</v>
      </c>
      <c r="E287" s="139">
        <f>SUM(E288:E289)</f>
        <v>6472.24</v>
      </c>
      <c r="F287" s="163">
        <f t="shared" si="10"/>
        <v>1556.7600000000002</v>
      </c>
      <c r="G287" s="179">
        <f t="shared" si="8"/>
        <v>0.80610785901108484</v>
      </c>
    </row>
    <row r="288" spans="1:7" x14ac:dyDescent="0.2">
      <c r="A288" s="35"/>
      <c r="B288" s="5">
        <v>5511</v>
      </c>
      <c r="C288" s="49" t="s">
        <v>230</v>
      </c>
      <c r="D288" s="87">
        <v>4423</v>
      </c>
      <c r="E288" s="124">
        <v>2438.7399999999998</v>
      </c>
      <c r="F288" s="168">
        <f t="shared" si="10"/>
        <v>1984.2600000000002</v>
      </c>
      <c r="G288" s="165">
        <f t="shared" si="8"/>
        <v>0.55137689351119146</v>
      </c>
    </row>
    <row r="289" spans="1:7" x14ac:dyDescent="0.2">
      <c r="A289" s="35"/>
      <c r="B289" s="5">
        <v>5515</v>
      </c>
      <c r="C289" s="49" t="s">
        <v>29</v>
      </c>
      <c r="D289" s="87">
        <v>3606</v>
      </c>
      <c r="E289" s="124">
        <v>4033.5</v>
      </c>
      <c r="F289" s="168">
        <f t="shared" si="10"/>
        <v>-427.5</v>
      </c>
      <c r="G289" s="165">
        <f t="shared" si="8"/>
        <v>1.1185524126455906</v>
      </c>
    </row>
    <row r="290" spans="1:7" s="6" customFormat="1" x14ac:dyDescent="0.2">
      <c r="A290" s="33" t="s">
        <v>58</v>
      </c>
      <c r="B290" s="7" t="s">
        <v>438</v>
      </c>
      <c r="C290" s="72"/>
      <c r="D290" s="88">
        <f>SUM(D291+D295)</f>
        <v>31042</v>
      </c>
      <c r="E290" s="139">
        <f>SUM(E291+E295)</f>
        <v>452.4</v>
      </c>
      <c r="F290" s="163">
        <f t="shared" si="10"/>
        <v>30589.599999999999</v>
      </c>
      <c r="G290" s="179">
        <f t="shared" si="8"/>
        <v>1.4573803234327684E-2</v>
      </c>
    </row>
    <row r="291" spans="1:7" s="6" customFormat="1" x14ac:dyDescent="0.2">
      <c r="A291" s="33"/>
      <c r="B291" s="7">
        <v>55</v>
      </c>
      <c r="C291" s="50" t="s">
        <v>24</v>
      </c>
      <c r="D291" s="88">
        <f>SUM(D292:D294)</f>
        <v>21042</v>
      </c>
      <c r="E291" s="139">
        <f>SUM(E292:E294)</f>
        <v>452.4</v>
      </c>
      <c r="F291" s="163">
        <f t="shared" si="10"/>
        <v>20589.599999999999</v>
      </c>
      <c r="G291" s="179">
        <f t="shared" si="8"/>
        <v>2.1499857428001139E-2</v>
      </c>
    </row>
    <row r="292" spans="1:7" s="6" customFormat="1" x14ac:dyDescent="0.2">
      <c r="A292" s="33"/>
      <c r="B292" s="5">
        <v>5500</v>
      </c>
      <c r="C292" s="49" t="s">
        <v>25</v>
      </c>
      <c r="D292" s="87">
        <v>1042</v>
      </c>
      <c r="E292" s="124">
        <v>384</v>
      </c>
      <c r="F292" s="168">
        <f t="shared" si="10"/>
        <v>658</v>
      </c>
      <c r="G292" s="165">
        <f t="shared" si="8"/>
        <v>0.36852207293666028</v>
      </c>
    </row>
    <row r="293" spans="1:7" x14ac:dyDescent="0.2">
      <c r="A293" s="35"/>
      <c r="B293" s="5">
        <v>5502</v>
      </c>
      <c r="C293" s="49" t="s">
        <v>45</v>
      </c>
      <c r="D293" s="87">
        <v>20000</v>
      </c>
      <c r="E293" s="124">
        <v>0</v>
      </c>
      <c r="F293" s="168">
        <f t="shared" si="10"/>
        <v>20000</v>
      </c>
      <c r="G293" s="165">
        <f t="shared" si="8"/>
        <v>0</v>
      </c>
    </row>
    <row r="294" spans="1:7" x14ac:dyDescent="0.2">
      <c r="A294" s="35"/>
      <c r="B294" s="5">
        <v>5514</v>
      </c>
      <c r="C294" s="49" t="s">
        <v>231</v>
      </c>
      <c r="D294" s="87">
        <v>0</v>
      </c>
      <c r="E294" s="124">
        <v>68.400000000000006</v>
      </c>
      <c r="F294" s="168">
        <f t="shared" si="10"/>
        <v>-68.400000000000006</v>
      </c>
      <c r="G294" s="165"/>
    </row>
    <row r="295" spans="1:7" x14ac:dyDescent="0.2">
      <c r="A295" s="35"/>
      <c r="B295" s="7">
        <v>15</v>
      </c>
      <c r="C295" s="62" t="s">
        <v>283</v>
      </c>
      <c r="D295" s="88">
        <f>SUM(D296)</f>
        <v>10000</v>
      </c>
      <c r="E295" s="139">
        <f>SUM(E296)</f>
        <v>0</v>
      </c>
      <c r="F295" s="163">
        <f t="shared" si="10"/>
        <v>10000</v>
      </c>
      <c r="G295" s="179">
        <f t="shared" si="8"/>
        <v>0</v>
      </c>
    </row>
    <row r="296" spans="1:7" x14ac:dyDescent="0.2">
      <c r="A296" s="35"/>
      <c r="B296" s="5">
        <v>1551</v>
      </c>
      <c r="C296" s="49" t="s">
        <v>255</v>
      </c>
      <c r="D296" s="87">
        <f>SUM(D297)</f>
        <v>10000</v>
      </c>
      <c r="E296" s="149">
        <f>SUM(E297)</f>
        <v>0</v>
      </c>
      <c r="F296" s="168">
        <f t="shared" si="10"/>
        <v>10000</v>
      </c>
      <c r="G296" s="165">
        <f t="shared" si="8"/>
        <v>0</v>
      </c>
    </row>
    <row r="297" spans="1:7" ht="26.25" thickBot="1" x14ac:dyDescent="0.25">
      <c r="A297" s="35"/>
      <c r="B297" s="5"/>
      <c r="C297" s="63" t="s">
        <v>330</v>
      </c>
      <c r="D297" s="87">
        <v>10000</v>
      </c>
      <c r="E297" s="124">
        <v>0</v>
      </c>
      <c r="F297" s="168">
        <f t="shared" si="10"/>
        <v>10000</v>
      </c>
      <c r="G297" s="165">
        <f t="shared" si="8"/>
        <v>0</v>
      </c>
    </row>
    <row r="298" spans="1:7" ht="13.5" thickBot="1" x14ac:dyDescent="0.25">
      <c r="A298" s="44" t="s">
        <v>59</v>
      </c>
      <c r="B298" s="4" t="s">
        <v>173</v>
      </c>
      <c r="C298" s="183"/>
      <c r="D298" s="112">
        <f>SUM(D299+D304)</f>
        <v>133067</v>
      </c>
      <c r="E298" s="138">
        <f>SUM(E299+E304)</f>
        <v>34452.379999999997</v>
      </c>
      <c r="F298" s="177">
        <f t="shared" si="10"/>
        <v>98614.62</v>
      </c>
      <c r="G298" s="175">
        <f t="shared" si="8"/>
        <v>0.25891002277048403</v>
      </c>
    </row>
    <row r="299" spans="1:7" s="6" customFormat="1" x14ac:dyDescent="0.2">
      <c r="A299" s="33" t="s">
        <v>60</v>
      </c>
      <c r="B299" s="7" t="s">
        <v>439</v>
      </c>
      <c r="C299" s="72"/>
      <c r="D299" s="88">
        <f>SUM(D300+D301)</f>
        <v>32020</v>
      </c>
      <c r="E299" s="139">
        <f>SUM(E300+E301)</f>
        <v>12486.179999999998</v>
      </c>
      <c r="F299" s="163">
        <f t="shared" si="10"/>
        <v>19533.82</v>
      </c>
      <c r="G299" s="179">
        <f t="shared" si="8"/>
        <v>0.38994940662086192</v>
      </c>
    </row>
    <row r="300" spans="1:7" s="6" customFormat="1" x14ac:dyDescent="0.2">
      <c r="A300" s="33"/>
      <c r="B300" s="24">
        <v>452</v>
      </c>
      <c r="C300" s="69" t="s">
        <v>153</v>
      </c>
      <c r="D300" s="88">
        <v>5436</v>
      </c>
      <c r="E300" s="126">
        <v>2679.22</v>
      </c>
      <c r="F300" s="163">
        <f t="shared" si="10"/>
        <v>2756.78</v>
      </c>
      <c r="G300" s="179">
        <f t="shared" si="8"/>
        <v>0.49286607799852827</v>
      </c>
    </row>
    <row r="301" spans="1:7" s="6" customFormat="1" x14ac:dyDescent="0.2">
      <c r="A301" s="33"/>
      <c r="B301" s="22">
        <v>55</v>
      </c>
      <c r="C301" s="51" t="s">
        <v>24</v>
      </c>
      <c r="D301" s="88">
        <f>SUM(D302:D303)</f>
        <v>26584</v>
      </c>
      <c r="E301" s="139">
        <f>SUM(E302:E303)</f>
        <v>9806.9599999999991</v>
      </c>
      <c r="F301" s="163">
        <f t="shared" si="10"/>
        <v>16777.04</v>
      </c>
      <c r="G301" s="179">
        <f t="shared" si="8"/>
        <v>0.36890460427324701</v>
      </c>
    </row>
    <row r="302" spans="1:7" s="6" customFormat="1" x14ac:dyDescent="0.2">
      <c r="A302" s="33"/>
      <c r="B302" s="5">
        <v>5512</v>
      </c>
      <c r="C302" s="49" t="s">
        <v>30</v>
      </c>
      <c r="D302" s="87">
        <v>25914</v>
      </c>
      <c r="E302" s="124">
        <v>9806.9599999999991</v>
      </c>
      <c r="F302" s="168">
        <f t="shared" si="10"/>
        <v>16107.04</v>
      </c>
      <c r="G302" s="165">
        <f t="shared" si="8"/>
        <v>0.37844254071158445</v>
      </c>
    </row>
    <row r="303" spans="1:7" s="6" customFormat="1" x14ac:dyDescent="0.2">
      <c r="A303" s="33"/>
      <c r="B303" s="5">
        <v>5515</v>
      </c>
      <c r="C303" s="49" t="s">
        <v>29</v>
      </c>
      <c r="D303" s="87">
        <v>670</v>
      </c>
      <c r="E303" s="124">
        <v>0</v>
      </c>
      <c r="F303" s="168">
        <f t="shared" si="10"/>
        <v>670</v>
      </c>
      <c r="G303" s="165">
        <f t="shared" si="8"/>
        <v>0</v>
      </c>
    </row>
    <row r="304" spans="1:7" s="6" customFormat="1" x14ac:dyDescent="0.2">
      <c r="A304" s="33" t="s">
        <v>61</v>
      </c>
      <c r="B304" s="11" t="s">
        <v>174</v>
      </c>
      <c r="C304" s="72"/>
      <c r="D304" s="88">
        <f>SUM(D305+D309+D317)</f>
        <v>101047</v>
      </c>
      <c r="E304" s="139">
        <f>SUM(E305+E309+E317)</f>
        <v>21966.2</v>
      </c>
      <c r="F304" s="163">
        <f t="shared" si="10"/>
        <v>79080.800000000003</v>
      </c>
      <c r="G304" s="179">
        <f t="shared" si="8"/>
        <v>0.21738596890555881</v>
      </c>
    </row>
    <row r="305" spans="1:7" s="6" customFormat="1" x14ac:dyDescent="0.2">
      <c r="A305" s="33"/>
      <c r="B305" s="7">
        <v>50</v>
      </c>
      <c r="C305" s="50" t="s">
        <v>23</v>
      </c>
      <c r="D305" s="88">
        <f>SUM(D306+D308)</f>
        <v>53883</v>
      </c>
      <c r="E305" s="139">
        <f>SUM(E306+E308)</f>
        <v>12814.31</v>
      </c>
      <c r="F305" s="163">
        <f t="shared" si="10"/>
        <v>41068.69</v>
      </c>
      <c r="G305" s="179">
        <f t="shared" si="8"/>
        <v>0.237817307870757</v>
      </c>
    </row>
    <row r="306" spans="1:7" s="6" customFormat="1" x14ac:dyDescent="0.2">
      <c r="A306" s="33"/>
      <c r="B306" s="5">
        <v>500</v>
      </c>
      <c r="C306" s="49" t="s">
        <v>228</v>
      </c>
      <c r="D306" s="87">
        <f>SUM(D307)</f>
        <v>40211</v>
      </c>
      <c r="E306" s="149">
        <f>SUM(E307)</f>
        <v>9645.84</v>
      </c>
      <c r="F306" s="168">
        <f t="shared" si="10"/>
        <v>30565.16</v>
      </c>
      <c r="G306" s="165">
        <f t="shared" si="8"/>
        <v>0.2398806296784462</v>
      </c>
    </row>
    <row r="307" spans="1:7" s="6" customFormat="1" x14ac:dyDescent="0.2">
      <c r="A307" s="33"/>
      <c r="B307" s="5">
        <v>5002</v>
      </c>
      <c r="C307" s="49" t="s">
        <v>236</v>
      </c>
      <c r="D307" s="87">
        <v>40211</v>
      </c>
      <c r="E307" s="124">
        <v>9645.84</v>
      </c>
      <c r="F307" s="168">
        <f t="shared" si="10"/>
        <v>30565.16</v>
      </c>
      <c r="G307" s="165">
        <f t="shared" si="8"/>
        <v>0.2398806296784462</v>
      </c>
    </row>
    <row r="308" spans="1:7" s="6" customFormat="1" x14ac:dyDescent="0.2">
      <c r="A308" s="33"/>
      <c r="B308" s="5">
        <v>506</v>
      </c>
      <c r="C308" s="49" t="s">
        <v>229</v>
      </c>
      <c r="D308" s="87">
        <v>13672</v>
      </c>
      <c r="E308" s="124">
        <v>3168.47</v>
      </c>
      <c r="F308" s="168">
        <f t="shared" si="10"/>
        <v>10503.53</v>
      </c>
      <c r="G308" s="165">
        <f t="shared" si="8"/>
        <v>0.23174882972498537</v>
      </c>
    </row>
    <row r="309" spans="1:7" s="6" customFormat="1" x14ac:dyDescent="0.2">
      <c r="A309" s="33"/>
      <c r="B309" s="7">
        <v>55</v>
      </c>
      <c r="C309" s="50" t="s">
        <v>24</v>
      </c>
      <c r="D309" s="88">
        <f>SUM(D310:D316)</f>
        <v>30164</v>
      </c>
      <c r="E309" s="139">
        <f>SUM(E310:E316)</f>
        <v>9151.8900000000012</v>
      </c>
      <c r="F309" s="163">
        <f t="shared" si="10"/>
        <v>21012.11</v>
      </c>
      <c r="G309" s="179">
        <f t="shared" si="8"/>
        <v>0.30340438933828406</v>
      </c>
    </row>
    <row r="310" spans="1:7" s="6" customFormat="1" x14ac:dyDescent="0.2">
      <c r="A310" s="33"/>
      <c r="B310" s="5">
        <v>5500</v>
      </c>
      <c r="C310" s="49" t="s">
        <v>25</v>
      </c>
      <c r="D310" s="87">
        <v>400</v>
      </c>
      <c r="E310" s="124">
        <v>81.569999999999993</v>
      </c>
      <c r="F310" s="168">
        <f t="shared" si="10"/>
        <v>318.43</v>
      </c>
      <c r="G310" s="165">
        <f t="shared" si="8"/>
        <v>0.203925</v>
      </c>
    </row>
    <row r="311" spans="1:7" s="6" customFormat="1" x14ac:dyDescent="0.2">
      <c r="A311" s="33"/>
      <c r="B311" s="5">
        <v>5503</v>
      </c>
      <c r="C311" s="49" t="s">
        <v>26</v>
      </c>
      <c r="D311" s="87">
        <v>0</v>
      </c>
      <c r="E311" s="124">
        <v>84.15</v>
      </c>
      <c r="F311" s="168">
        <f t="shared" si="10"/>
        <v>-84.15</v>
      </c>
      <c r="G311" s="165"/>
    </row>
    <row r="312" spans="1:7" s="6" customFormat="1" x14ac:dyDescent="0.2">
      <c r="A312" s="33"/>
      <c r="B312" s="5">
        <v>5511</v>
      </c>
      <c r="C312" s="49" t="s">
        <v>230</v>
      </c>
      <c r="D312" s="87">
        <v>12264</v>
      </c>
      <c r="E312" s="124">
        <v>2770.46</v>
      </c>
      <c r="F312" s="168">
        <f t="shared" si="10"/>
        <v>9493.5400000000009</v>
      </c>
      <c r="G312" s="165">
        <f t="shared" si="8"/>
        <v>0.22590182648401827</v>
      </c>
    </row>
    <row r="313" spans="1:7" s="6" customFormat="1" x14ac:dyDescent="0.2">
      <c r="A313" s="33"/>
      <c r="B313" s="5">
        <v>5513</v>
      </c>
      <c r="C313" s="49" t="s">
        <v>28</v>
      </c>
      <c r="D313" s="87">
        <v>10900</v>
      </c>
      <c r="E313" s="124">
        <v>4662.08</v>
      </c>
      <c r="F313" s="168">
        <f t="shared" si="10"/>
        <v>6237.92</v>
      </c>
      <c r="G313" s="165">
        <f t="shared" si="8"/>
        <v>0.42771376146788992</v>
      </c>
    </row>
    <row r="314" spans="1:7" s="6" customFormat="1" x14ac:dyDescent="0.2">
      <c r="A314" s="33"/>
      <c r="B314" s="5">
        <v>5515</v>
      </c>
      <c r="C314" s="49" t="s">
        <v>29</v>
      </c>
      <c r="D314" s="87">
        <v>5000</v>
      </c>
      <c r="E314" s="124">
        <v>1378.11</v>
      </c>
      <c r="F314" s="168">
        <f t="shared" si="10"/>
        <v>3621.8900000000003</v>
      </c>
      <c r="G314" s="165">
        <f t="shared" si="8"/>
        <v>0.27562199999999998</v>
      </c>
    </row>
    <row r="315" spans="1:7" s="6" customFormat="1" x14ac:dyDescent="0.2">
      <c r="A315" s="33"/>
      <c r="B315" s="5">
        <v>5522</v>
      </c>
      <c r="C315" s="49" t="s">
        <v>95</v>
      </c>
      <c r="D315" s="87">
        <v>300</v>
      </c>
      <c r="E315" s="124">
        <v>0</v>
      </c>
      <c r="F315" s="168">
        <f t="shared" si="10"/>
        <v>300</v>
      </c>
      <c r="G315" s="165">
        <f t="shared" si="8"/>
        <v>0</v>
      </c>
    </row>
    <row r="316" spans="1:7" s="6" customFormat="1" x14ac:dyDescent="0.2">
      <c r="A316" s="33"/>
      <c r="B316" s="5">
        <v>5532</v>
      </c>
      <c r="C316" s="49" t="s">
        <v>93</v>
      </c>
      <c r="D316" s="87">
        <v>1300</v>
      </c>
      <c r="E316" s="124">
        <v>175.52</v>
      </c>
      <c r="F316" s="168">
        <f t="shared" si="10"/>
        <v>1124.48</v>
      </c>
      <c r="G316" s="165">
        <f t="shared" si="8"/>
        <v>0.13501538461538462</v>
      </c>
    </row>
    <row r="317" spans="1:7" s="6" customFormat="1" x14ac:dyDescent="0.2">
      <c r="A317" s="33"/>
      <c r="B317" s="7">
        <v>15</v>
      </c>
      <c r="C317" s="62" t="s">
        <v>283</v>
      </c>
      <c r="D317" s="88">
        <f>SUM(D318)</f>
        <v>17000</v>
      </c>
      <c r="E317" s="139">
        <f>SUM(E318)</f>
        <v>0</v>
      </c>
      <c r="F317" s="163">
        <f t="shared" si="10"/>
        <v>17000</v>
      </c>
      <c r="G317" s="179">
        <f t="shared" si="8"/>
        <v>0</v>
      </c>
    </row>
    <row r="318" spans="1:7" s="6" customFormat="1" x14ac:dyDescent="0.2">
      <c r="A318" s="33"/>
      <c r="B318" s="5">
        <v>1551</v>
      </c>
      <c r="C318" s="49" t="s">
        <v>255</v>
      </c>
      <c r="D318" s="87">
        <f>SUM(D319:D320)</f>
        <v>17000</v>
      </c>
      <c r="E318" s="149">
        <f>SUM(E319:E320)</f>
        <v>0</v>
      </c>
      <c r="F318" s="168">
        <f t="shared" si="10"/>
        <v>17000</v>
      </c>
      <c r="G318" s="165">
        <f t="shared" si="8"/>
        <v>0</v>
      </c>
    </row>
    <row r="319" spans="1:7" s="6" customFormat="1" ht="25.5" x14ac:dyDescent="0.2">
      <c r="A319" s="33"/>
      <c r="B319" s="5"/>
      <c r="C319" s="63" t="s">
        <v>348</v>
      </c>
      <c r="D319" s="87">
        <v>11000</v>
      </c>
      <c r="E319" s="127">
        <v>0</v>
      </c>
      <c r="F319" s="168">
        <f t="shared" si="10"/>
        <v>11000</v>
      </c>
      <c r="G319" s="165">
        <f t="shared" si="8"/>
        <v>0</v>
      </c>
    </row>
    <row r="320" spans="1:7" s="6" customFormat="1" ht="39" thickBot="1" x14ac:dyDescent="0.25">
      <c r="A320" s="33"/>
      <c r="B320" s="5"/>
      <c r="C320" s="64" t="s">
        <v>332</v>
      </c>
      <c r="D320" s="87">
        <v>6000</v>
      </c>
      <c r="E320" s="127">
        <v>0</v>
      </c>
      <c r="F320" s="168">
        <f t="shared" si="10"/>
        <v>6000</v>
      </c>
      <c r="G320" s="165">
        <f t="shared" si="8"/>
        <v>0</v>
      </c>
    </row>
    <row r="321" spans="1:7" ht="13.5" thickBot="1" x14ac:dyDescent="0.25">
      <c r="A321" s="44" t="s">
        <v>62</v>
      </c>
      <c r="B321" s="4" t="s">
        <v>175</v>
      </c>
      <c r="C321" s="183"/>
      <c r="D321" s="112">
        <f>SUM(D322+D325+D328)</f>
        <v>92862</v>
      </c>
      <c r="E321" s="138">
        <f>SUM(E322+E325+E328)</f>
        <v>47528.82</v>
      </c>
      <c r="F321" s="177">
        <f t="shared" si="10"/>
        <v>45333.18</v>
      </c>
      <c r="G321" s="175">
        <f t="shared" si="8"/>
        <v>0.5118220585384764</v>
      </c>
    </row>
    <row r="322" spans="1:7" s="6" customFormat="1" x14ac:dyDescent="0.2">
      <c r="A322" s="33" t="s">
        <v>63</v>
      </c>
      <c r="B322" s="7" t="s">
        <v>176</v>
      </c>
      <c r="C322" s="72"/>
      <c r="D322" s="88">
        <f>SUM(D323)</f>
        <v>20000</v>
      </c>
      <c r="E322" s="139">
        <f>SUM(E323)</f>
        <v>0</v>
      </c>
      <c r="F322" s="163">
        <f t="shared" si="10"/>
        <v>20000</v>
      </c>
      <c r="G322" s="179">
        <f t="shared" si="8"/>
        <v>0</v>
      </c>
    </row>
    <row r="323" spans="1:7" s="6" customFormat="1" x14ac:dyDescent="0.2">
      <c r="A323" s="33"/>
      <c r="B323" s="21">
        <v>4502</v>
      </c>
      <c r="C323" s="52" t="s">
        <v>132</v>
      </c>
      <c r="D323" s="88">
        <f>SUM(D324)</f>
        <v>20000</v>
      </c>
      <c r="E323" s="139">
        <f>SUM(E324)</f>
        <v>0</v>
      </c>
      <c r="F323" s="163">
        <f t="shared" si="10"/>
        <v>20000</v>
      </c>
      <c r="G323" s="179">
        <f t="shared" si="8"/>
        <v>0</v>
      </c>
    </row>
    <row r="324" spans="1:7" x14ac:dyDescent="0.2">
      <c r="A324" s="35"/>
      <c r="B324" s="19"/>
      <c r="C324" s="53" t="s">
        <v>326</v>
      </c>
      <c r="D324" s="87">
        <v>20000</v>
      </c>
      <c r="E324" s="124">
        <v>0</v>
      </c>
      <c r="F324" s="168">
        <f t="shared" si="10"/>
        <v>20000</v>
      </c>
      <c r="G324" s="165">
        <f t="shared" si="8"/>
        <v>0</v>
      </c>
    </row>
    <row r="325" spans="1:7" s="6" customFormat="1" x14ac:dyDescent="0.2">
      <c r="A325" s="33" t="s">
        <v>64</v>
      </c>
      <c r="B325" s="7" t="s">
        <v>177</v>
      </c>
      <c r="C325" s="72"/>
      <c r="D325" s="88">
        <f>SUM(D326)</f>
        <v>48914</v>
      </c>
      <c r="E325" s="139">
        <f>SUM(E326)</f>
        <v>30809.88</v>
      </c>
      <c r="F325" s="163">
        <f t="shared" si="10"/>
        <v>18104.12</v>
      </c>
      <c r="G325" s="179">
        <f t="shared" si="8"/>
        <v>0.62987856237478024</v>
      </c>
    </row>
    <row r="326" spans="1:7" s="6" customFormat="1" x14ac:dyDescent="0.2">
      <c r="A326" s="33"/>
      <c r="B326" s="7">
        <v>55</v>
      </c>
      <c r="C326" s="50" t="s">
        <v>24</v>
      </c>
      <c r="D326" s="88">
        <f>SUM(D327)</f>
        <v>48914</v>
      </c>
      <c r="E326" s="139">
        <f>SUM(E327)</f>
        <v>30809.88</v>
      </c>
      <c r="F326" s="163">
        <f t="shared" si="10"/>
        <v>18104.12</v>
      </c>
      <c r="G326" s="179">
        <f t="shared" si="8"/>
        <v>0.62987856237478024</v>
      </c>
    </row>
    <row r="327" spans="1:7" s="8" customFormat="1" x14ac:dyDescent="0.2">
      <c r="A327" s="45"/>
      <c r="B327" s="5">
        <v>5512</v>
      </c>
      <c r="C327" s="49" t="s">
        <v>30</v>
      </c>
      <c r="D327" s="87">
        <v>48914</v>
      </c>
      <c r="E327" s="124">
        <v>30809.88</v>
      </c>
      <c r="F327" s="168">
        <f t="shared" si="10"/>
        <v>18104.12</v>
      </c>
      <c r="G327" s="165">
        <f t="shared" si="8"/>
        <v>0.62987856237478024</v>
      </c>
    </row>
    <row r="328" spans="1:7" s="8" customFormat="1" x14ac:dyDescent="0.2">
      <c r="A328" s="33" t="s">
        <v>65</v>
      </c>
      <c r="B328" s="7" t="s">
        <v>440</v>
      </c>
      <c r="C328" s="150"/>
      <c r="D328" s="88">
        <f>SUM(D329+D339+D347)</f>
        <v>23948</v>
      </c>
      <c r="E328" s="139">
        <f>SUM(E329+E339+E347)</f>
        <v>16718.939999999999</v>
      </c>
      <c r="F328" s="163">
        <f t="shared" si="10"/>
        <v>7229.0600000000013</v>
      </c>
      <c r="G328" s="179">
        <f t="shared" si="8"/>
        <v>0.69813512610656414</v>
      </c>
    </row>
    <row r="329" spans="1:7" s="6" customFormat="1" x14ac:dyDescent="0.2">
      <c r="A329" s="33" t="s">
        <v>65</v>
      </c>
      <c r="B329" s="7" t="s">
        <v>193</v>
      </c>
      <c r="C329" s="72"/>
      <c r="D329" s="88">
        <f>SUM(D330+D334)</f>
        <v>13548</v>
      </c>
      <c r="E329" s="139">
        <f>SUM(E330+E334)</f>
        <v>4371.6099999999997</v>
      </c>
      <c r="F329" s="163">
        <f t="shared" si="10"/>
        <v>9176.39</v>
      </c>
      <c r="G329" s="179">
        <f t="shared" si="8"/>
        <v>0.32267567168585765</v>
      </c>
    </row>
    <row r="330" spans="1:7" s="6" customFormat="1" x14ac:dyDescent="0.2">
      <c r="A330" s="33"/>
      <c r="B330" s="7">
        <v>50</v>
      </c>
      <c r="C330" s="50" t="s">
        <v>23</v>
      </c>
      <c r="D330" s="88">
        <f>SUM(D331+D333)</f>
        <v>11867</v>
      </c>
      <c r="E330" s="139">
        <f>SUM(E331+E333)</f>
        <v>3888.42</v>
      </c>
      <c r="F330" s="163">
        <f>SUM(D330-E330)</f>
        <v>7978.58</v>
      </c>
      <c r="G330" s="179">
        <f t="shared" si="8"/>
        <v>0.32766663857756806</v>
      </c>
    </row>
    <row r="331" spans="1:7" s="6" customFormat="1" x14ac:dyDescent="0.2">
      <c r="A331" s="33"/>
      <c r="B331" s="5">
        <v>500</v>
      </c>
      <c r="C331" s="49" t="s">
        <v>228</v>
      </c>
      <c r="D331" s="87">
        <f>SUM(D332)</f>
        <v>8856</v>
      </c>
      <c r="E331" s="149">
        <f>SUM(E332)</f>
        <v>2908.54</v>
      </c>
      <c r="F331" s="168">
        <f t="shared" si="10"/>
        <v>5947.46</v>
      </c>
      <c r="G331" s="165">
        <f t="shared" si="8"/>
        <v>0.3284259259259259</v>
      </c>
    </row>
    <row r="332" spans="1:7" s="6" customFormat="1" x14ac:dyDescent="0.2">
      <c r="A332" s="33"/>
      <c r="B332" s="5">
        <v>5002</v>
      </c>
      <c r="C332" s="49" t="s">
        <v>236</v>
      </c>
      <c r="D332" s="87">
        <v>8856</v>
      </c>
      <c r="E332" s="124">
        <v>2908.54</v>
      </c>
      <c r="F332" s="168">
        <f t="shared" si="10"/>
        <v>5947.46</v>
      </c>
      <c r="G332" s="165">
        <f t="shared" si="8"/>
        <v>0.3284259259259259</v>
      </c>
    </row>
    <row r="333" spans="1:7" s="6" customFormat="1" x14ac:dyDescent="0.2">
      <c r="A333" s="33"/>
      <c r="B333" s="5">
        <v>506</v>
      </c>
      <c r="C333" s="49" t="s">
        <v>229</v>
      </c>
      <c r="D333" s="87">
        <v>3011</v>
      </c>
      <c r="E333" s="124">
        <v>979.88</v>
      </c>
      <c r="F333" s="168">
        <f t="shared" si="10"/>
        <v>2031.12</v>
      </c>
      <c r="G333" s="165">
        <f t="shared" si="8"/>
        <v>0.32543341082696781</v>
      </c>
    </row>
    <row r="334" spans="1:7" s="6" customFormat="1" x14ac:dyDescent="0.2">
      <c r="A334" s="33"/>
      <c r="B334" s="7">
        <v>55</v>
      </c>
      <c r="C334" s="50" t="s">
        <v>24</v>
      </c>
      <c r="D334" s="88">
        <f>SUM(D335:D338)</f>
        <v>1681</v>
      </c>
      <c r="E334" s="139">
        <f>SUM(E335:E338)</f>
        <v>483.19</v>
      </c>
      <c r="F334" s="163">
        <f>SUM(D334-E334)</f>
        <v>1197.81</v>
      </c>
      <c r="G334" s="179">
        <f t="shared" si="8"/>
        <v>0.28744199881023202</v>
      </c>
    </row>
    <row r="335" spans="1:7" s="6" customFormat="1" x14ac:dyDescent="0.2">
      <c r="A335" s="33"/>
      <c r="B335" s="5">
        <v>5500</v>
      </c>
      <c r="C335" s="49" t="s">
        <v>25</v>
      </c>
      <c r="D335" s="87">
        <v>160</v>
      </c>
      <c r="E335" s="124">
        <v>36.92</v>
      </c>
      <c r="F335" s="168">
        <f t="shared" si="10"/>
        <v>123.08</v>
      </c>
      <c r="G335" s="165">
        <f t="shared" si="8"/>
        <v>0.23075000000000001</v>
      </c>
    </row>
    <row r="336" spans="1:7" s="6" customFormat="1" x14ac:dyDescent="0.2">
      <c r="A336" s="33"/>
      <c r="B336" s="5">
        <v>5511</v>
      </c>
      <c r="C336" s="49" t="s">
        <v>230</v>
      </c>
      <c r="D336" s="87">
        <v>1101</v>
      </c>
      <c r="E336" s="124">
        <v>446.27</v>
      </c>
      <c r="F336" s="168">
        <f t="shared" si="10"/>
        <v>654.73</v>
      </c>
      <c r="G336" s="165">
        <f t="shared" si="8"/>
        <v>0.40533151680290641</v>
      </c>
    </row>
    <row r="337" spans="1:7" s="6" customFormat="1" x14ac:dyDescent="0.2">
      <c r="A337" s="33"/>
      <c r="B337" s="5">
        <v>5515</v>
      </c>
      <c r="C337" s="49" t="s">
        <v>29</v>
      </c>
      <c r="D337" s="87">
        <v>320</v>
      </c>
      <c r="E337" s="124">
        <v>0</v>
      </c>
      <c r="F337" s="168">
        <f t="shared" si="10"/>
        <v>320</v>
      </c>
      <c r="G337" s="165">
        <f t="shared" si="8"/>
        <v>0</v>
      </c>
    </row>
    <row r="338" spans="1:7" s="6" customFormat="1" x14ac:dyDescent="0.2">
      <c r="A338" s="33"/>
      <c r="B338" s="5">
        <v>5532</v>
      </c>
      <c r="C338" s="49" t="s">
        <v>93</v>
      </c>
      <c r="D338" s="87">
        <v>100</v>
      </c>
      <c r="E338" s="124">
        <v>0</v>
      </c>
      <c r="F338" s="168">
        <f t="shared" si="10"/>
        <v>100</v>
      </c>
      <c r="G338" s="165">
        <f t="shared" si="8"/>
        <v>0</v>
      </c>
    </row>
    <row r="339" spans="1:7" x14ac:dyDescent="0.2">
      <c r="A339" s="33" t="s">
        <v>65</v>
      </c>
      <c r="B339" s="7" t="s">
        <v>194</v>
      </c>
      <c r="C339" s="73"/>
      <c r="D339" s="88">
        <f>SUM(D340+D344)</f>
        <v>3500</v>
      </c>
      <c r="E339" s="139">
        <f>SUM(E340+E344)</f>
        <v>6839.9400000000005</v>
      </c>
      <c r="F339" s="163">
        <f>SUM(D339-E339)</f>
        <v>-3339.9400000000005</v>
      </c>
      <c r="G339" s="179">
        <f t="shared" si="8"/>
        <v>1.9542685714285715</v>
      </c>
    </row>
    <row r="340" spans="1:7" x14ac:dyDescent="0.2">
      <c r="A340" s="33"/>
      <c r="B340" s="7">
        <v>50</v>
      </c>
      <c r="C340" s="50" t="s">
        <v>23</v>
      </c>
      <c r="D340" s="88">
        <f>SUM(D341+D343)</f>
        <v>0</v>
      </c>
      <c r="E340" s="139">
        <f>SUM(E341+E343)</f>
        <v>4455.3900000000003</v>
      </c>
      <c r="F340" s="163">
        <f>SUM(D340-E340)</f>
        <v>-4455.3900000000003</v>
      </c>
      <c r="G340" s="179"/>
    </row>
    <row r="341" spans="1:7" x14ac:dyDescent="0.2">
      <c r="A341" s="35"/>
      <c r="B341" s="5">
        <v>500</v>
      </c>
      <c r="C341" s="49" t="s">
        <v>228</v>
      </c>
      <c r="D341" s="87">
        <f>SUM(D342)</f>
        <v>0</v>
      </c>
      <c r="E341" s="149">
        <f>SUM(E342)</f>
        <v>3653.04</v>
      </c>
      <c r="F341" s="168">
        <f>SUM(D341-E341)</f>
        <v>-3653.04</v>
      </c>
      <c r="G341" s="179"/>
    </row>
    <row r="342" spans="1:7" x14ac:dyDescent="0.2">
      <c r="A342" s="35"/>
      <c r="B342" s="5">
        <v>5005</v>
      </c>
      <c r="C342" s="49" t="s">
        <v>282</v>
      </c>
      <c r="D342" s="87">
        <v>0</v>
      </c>
      <c r="E342" s="149">
        <v>3653.04</v>
      </c>
      <c r="F342" s="168">
        <f>SUM(D342-E342)</f>
        <v>-3653.04</v>
      </c>
      <c r="G342" s="179"/>
    </row>
    <row r="343" spans="1:7" x14ac:dyDescent="0.2">
      <c r="A343" s="35"/>
      <c r="B343" s="5">
        <v>506</v>
      </c>
      <c r="C343" s="49" t="s">
        <v>229</v>
      </c>
      <c r="D343" s="87">
        <v>0</v>
      </c>
      <c r="E343" s="149">
        <v>802.35</v>
      </c>
      <c r="F343" s="168">
        <f>SUM(D343-E343)</f>
        <v>-802.35</v>
      </c>
      <c r="G343" s="179"/>
    </row>
    <row r="344" spans="1:7" s="6" customFormat="1" x14ac:dyDescent="0.2">
      <c r="A344" s="33"/>
      <c r="B344" s="7">
        <v>55</v>
      </c>
      <c r="C344" s="50" t="s">
        <v>24</v>
      </c>
      <c r="D344" s="88">
        <f>SUM(D345:D346)</f>
        <v>3500</v>
      </c>
      <c r="E344" s="139">
        <f>SUM(E345:E346)</f>
        <v>2384.5500000000002</v>
      </c>
      <c r="F344" s="163">
        <f t="shared" si="10"/>
        <v>1115.4499999999998</v>
      </c>
      <c r="G344" s="179">
        <f t="shared" si="8"/>
        <v>0.68130000000000002</v>
      </c>
    </row>
    <row r="345" spans="1:7" s="6" customFormat="1" x14ac:dyDescent="0.2">
      <c r="A345" s="33"/>
      <c r="B345" s="5">
        <v>5512</v>
      </c>
      <c r="C345" s="49" t="s">
        <v>30</v>
      </c>
      <c r="D345" s="87">
        <v>3500</v>
      </c>
      <c r="E345" s="124">
        <v>558.25</v>
      </c>
      <c r="F345" s="168">
        <f t="shared" si="10"/>
        <v>2941.75</v>
      </c>
      <c r="G345" s="165">
        <f t="shared" si="8"/>
        <v>0.1595</v>
      </c>
    </row>
    <row r="346" spans="1:7" s="6" customFormat="1" x14ac:dyDescent="0.2">
      <c r="A346" s="33"/>
      <c r="B346" s="5">
        <v>5540</v>
      </c>
      <c r="C346" s="49" t="s">
        <v>478</v>
      </c>
      <c r="D346" s="87">
        <v>0</v>
      </c>
      <c r="E346" s="124">
        <v>1826.3</v>
      </c>
      <c r="F346" s="168">
        <f t="shared" si="10"/>
        <v>-1826.3</v>
      </c>
      <c r="G346" s="165"/>
    </row>
    <row r="347" spans="1:7" x14ac:dyDescent="0.2">
      <c r="A347" s="33" t="s">
        <v>65</v>
      </c>
      <c r="B347" s="7" t="s">
        <v>195</v>
      </c>
      <c r="C347" s="73"/>
      <c r="D347" s="88">
        <f>SUM(D348)</f>
        <v>6900</v>
      </c>
      <c r="E347" s="139">
        <f>SUM(E348)</f>
        <v>5507.39</v>
      </c>
      <c r="F347" s="163">
        <f t="shared" si="10"/>
        <v>1392.6099999999997</v>
      </c>
      <c r="G347" s="179">
        <f t="shared" ref="G347:G413" si="11">SUM(E347/D347)</f>
        <v>0.79817246376811601</v>
      </c>
    </row>
    <row r="348" spans="1:7" s="6" customFormat="1" x14ac:dyDescent="0.2">
      <c r="A348" s="33"/>
      <c r="B348" s="7">
        <v>55</v>
      </c>
      <c r="C348" s="50" t="s">
        <v>24</v>
      </c>
      <c r="D348" s="88">
        <f>SUM(D349:D351)</f>
        <v>6900</v>
      </c>
      <c r="E348" s="139">
        <f>SUM(E349:E351)</f>
        <v>5507.39</v>
      </c>
      <c r="F348" s="163">
        <f t="shared" si="10"/>
        <v>1392.6099999999997</v>
      </c>
      <c r="G348" s="179">
        <f t="shared" si="11"/>
        <v>0.79817246376811601</v>
      </c>
    </row>
    <row r="349" spans="1:7" s="6" customFormat="1" x14ac:dyDescent="0.2">
      <c r="A349" s="33"/>
      <c r="B349" s="5">
        <v>5511</v>
      </c>
      <c r="C349" s="49" t="s">
        <v>230</v>
      </c>
      <c r="D349" s="87">
        <v>6800</v>
      </c>
      <c r="E349" s="149">
        <v>5282.39</v>
      </c>
      <c r="F349" s="168">
        <f t="shared" si="10"/>
        <v>1517.6099999999997</v>
      </c>
      <c r="G349" s="165">
        <f t="shared" si="11"/>
        <v>0.7768220588235295</v>
      </c>
    </row>
    <row r="350" spans="1:7" s="6" customFormat="1" x14ac:dyDescent="0.2">
      <c r="A350" s="33"/>
      <c r="B350" s="5">
        <v>5539</v>
      </c>
      <c r="C350" s="49" t="s">
        <v>257</v>
      </c>
      <c r="D350" s="87">
        <v>100</v>
      </c>
      <c r="E350" s="124">
        <v>0</v>
      </c>
      <c r="F350" s="168">
        <f t="shared" si="10"/>
        <v>100</v>
      </c>
      <c r="G350" s="165">
        <f t="shared" si="11"/>
        <v>0</v>
      </c>
    </row>
    <row r="351" spans="1:7" s="6" customFormat="1" ht="13.5" thickBot="1" x14ac:dyDescent="0.25">
      <c r="A351" s="33"/>
      <c r="B351" s="5">
        <v>5515</v>
      </c>
      <c r="C351" s="49" t="s">
        <v>29</v>
      </c>
      <c r="D351" s="87">
        <v>0</v>
      </c>
      <c r="E351" s="124">
        <v>225</v>
      </c>
      <c r="F351" s="168">
        <f t="shared" si="10"/>
        <v>-225</v>
      </c>
      <c r="G351" s="165"/>
    </row>
    <row r="352" spans="1:7" ht="13.5" thickBot="1" x14ac:dyDescent="0.25">
      <c r="A352" s="44" t="s">
        <v>67</v>
      </c>
      <c r="B352" s="4" t="s">
        <v>178</v>
      </c>
      <c r="C352" s="183"/>
      <c r="D352" s="112">
        <f>SUM(D353+D355)</f>
        <v>6113</v>
      </c>
      <c r="E352" s="138">
        <f>SUM(E353+E355)</f>
        <v>1270.46</v>
      </c>
      <c r="F352" s="177">
        <f t="shared" ref="F352:F417" si="12">SUM(D352-E352)</f>
        <v>4842.54</v>
      </c>
      <c r="G352" s="175">
        <f t="shared" si="11"/>
        <v>0.20782921642401439</v>
      </c>
    </row>
    <row r="353" spans="1:7" s="6" customFormat="1" x14ac:dyDescent="0.2">
      <c r="A353" s="33" t="s">
        <v>68</v>
      </c>
      <c r="B353" s="7" t="s">
        <v>284</v>
      </c>
      <c r="C353" s="72"/>
      <c r="D353" s="88">
        <f>SUM(D354)</f>
        <v>5813</v>
      </c>
      <c r="E353" s="139">
        <f>SUM(E354)</f>
        <v>1270.46</v>
      </c>
      <c r="F353" s="163">
        <f t="shared" si="12"/>
        <v>4542.54</v>
      </c>
      <c r="G353" s="179">
        <f t="shared" si="11"/>
        <v>0.21855496301393429</v>
      </c>
    </row>
    <row r="354" spans="1:7" s="6" customFormat="1" x14ac:dyDescent="0.2">
      <c r="A354" s="33"/>
      <c r="B354" s="21">
        <v>4500</v>
      </c>
      <c r="C354" s="52" t="s">
        <v>152</v>
      </c>
      <c r="D354" s="88">
        <v>5813</v>
      </c>
      <c r="E354" s="126">
        <v>1270.46</v>
      </c>
      <c r="F354" s="163">
        <f t="shared" si="12"/>
        <v>4542.54</v>
      </c>
      <c r="G354" s="179">
        <f t="shared" si="11"/>
        <v>0.21855496301393429</v>
      </c>
    </row>
    <row r="355" spans="1:7" s="8" customFormat="1" x14ac:dyDescent="0.2">
      <c r="A355" s="33" t="s">
        <v>92</v>
      </c>
      <c r="B355" s="7" t="s">
        <v>196</v>
      </c>
      <c r="C355" s="72"/>
      <c r="D355" s="88">
        <f>SUM(D356)</f>
        <v>300</v>
      </c>
      <c r="E355" s="139">
        <f>SUM(E356)</f>
        <v>0</v>
      </c>
      <c r="F355" s="163">
        <f t="shared" si="12"/>
        <v>300</v>
      </c>
      <c r="G355" s="179">
        <f t="shared" si="11"/>
        <v>0</v>
      </c>
    </row>
    <row r="356" spans="1:7" s="6" customFormat="1" x14ac:dyDescent="0.2">
      <c r="A356" s="33"/>
      <c r="B356" s="7">
        <v>55</v>
      </c>
      <c r="C356" s="50" t="s">
        <v>24</v>
      </c>
      <c r="D356" s="88">
        <f>SUM(D357)</f>
        <v>300</v>
      </c>
      <c r="E356" s="139">
        <f>SUM(E357)</f>
        <v>0</v>
      </c>
      <c r="F356" s="163">
        <f t="shared" si="12"/>
        <v>300</v>
      </c>
      <c r="G356" s="179">
        <f t="shared" si="11"/>
        <v>0</v>
      </c>
    </row>
    <row r="357" spans="1:7" ht="13.5" thickBot="1" x14ac:dyDescent="0.25">
      <c r="A357" s="35"/>
      <c r="B357" s="5">
        <v>5526</v>
      </c>
      <c r="C357" s="49" t="s">
        <v>8</v>
      </c>
      <c r="D357" s="87">
        <v>300</v>
      </c>
      <c r="E357" s="124">
        <v>0</v>
      </c>
      <c r="F357" s="168">
        <f t="shared" si="12"/>
        <v>300</v>
      </c>
      <c r="G357" s="165">
        <f t="shared" si="11"/>
        <v>0</v>
      </c>
    </row>
    <row r="358" spans="1:7" ht="13.5" thickBot="1" x14ac:dyDescent="0.25">
      <c r="A358" s="44" t="s">
        <v>69</v>
      </c>
      <c r="B358" s="4" t="s">
        <v>179</v>
      </c>
      <c r="C358" s="183"/>
      <c r="D358" s="112">
        <f>SUM(D359+D395+D408+D426+D463+D475+D528+D546+D627+D645+D656+D669)</f>
        <v>1529124</v>
      </c>
      <c r="E358" s="188">
        <f>SUM(E359+E395+E408+E426+E463+E475+E528+E546+E627+E645+E656+E669)</f>
        <v>408663.85</v>
      </c>
      <c r="F358" s="177">
        <f t="shared" si="12"/>
        <v>1120460.1499999999</v>
      </c>
      <c r="G358" s="175">
        <f t="shared" si="11"/>
        <v>0.26725357132580485</v>
      </c>
    </row>
    <row r="359" spans="1:7" x14ac:dyDescent="0.2">
      <c r="A359" s="193" t="s">
        <v>70</v>
      </c>
      <c r="B359" s="194" t="s">
        <v>441</v>
      </c>
      <c r="C359" s="195"/>
      <c r="D359" s="151">
        <f>SUM(D360+D376+D384+D392)</f>
        <v>259455</v>
      </c>
      <c r="E359" s="198">
        <f>SUM(E360+E376+E384+E392)</f>
        <v>103306.97</v>
      </c>
      <c r="F359" s="163">
        <f t="shared" si="12"/>
        <v>156148.03</v>
      </c>
      <c r="G359" s="179">
        <f t="shared" si="11"/>
        <v>0.39816912374014762</v>
      </c>
    </row>
    <row r="360" spans="1:7" s="6" customFormat="1" x14ac:dyDescent="0.2">
      <c r="A360" s="33" t="s">
        <v>70</v>
      </c>
      <c r="B360" s="7" t="s">
        <v>251</v>
      </c>
      <c r="C360" s="72"/>
      <c r="D360" s="114">
        <f>SUM(D361+D365+D373)</f>
        <v>192317</v>
      </c>
      <c r="E360" s="139">
        <f>SUM(E361+E365+E373)</f>
        <v>71179.22</v>
      </c>
      <c r="F360" s="163">
        <f t="shared" si="12"/>
        <v>121137.78</v>
      </c>
      <c r="G360" s="179">
        <f t="shared" si="11"/>
        <v>0.37011403048092473</v>
      </c>
    </row>
    <row r="361" spans="1:7" s="6" customFormat="1" x14ac:dyDescent="0.2">
      <c r="A361" s="33"/>
      <c r="B361" s="7">
        <v>50</v>
      </c>
      <c r="C361" s="50" t="s">
        <v>23</v>
      </c>
      <c r="D361" s="114">
        <f>SUM(D362+D364)</f>
        <v>67295</v>
      </c>
      <c r="E361" s="139">
        <f>SUM(E362+E364)</f>
        <v>21121.61</v>
      </c>
      <c r="F361" s="163">
        <f t="shared" si="12"/>
        <v>46173.39</v>
      </c>
      <c r="G361" s="179">
        <f t="shared" si="11"/>
        <v>0.3138659632959358</v>
      </c>
    </row>
    <row r="362" spans="1:7" s="6" customFormat="1" x14ac:dyDescent="0.2">
      <c r="A362" s="33"/>
      <c r="B362" s="5">
        <v>500</v>
      </c>
      <c r="C362" s="49" t="s">
        <v>228</v>
      </c>
      <c r="D362" s="113">
        <f>SUM(D363)</f>
        <v>50220</v>
      </c>
      <c r="E362" s="186">
        <f>SUM(E363)</f>
        <v>15746.75</v>
      </c>
      <c r="F362" s="168">
        <f t="shared" si="12"/>
        <v>34473.25</v>
      </c>
      <c r="G362" s="165">
        <f t="shared" si="11"/>
        <v>0.31355535643170052</v>
      </c>
    </row>
    <row r="363" spans="1:7" s="6" customFormat="1" x14ac:dyDescent="0.2">
      <c r="A363" s="33"/>
      <c r="B363" s="5">
        <v>5002</v>
      </c>
      <c r="C363" s="49" t="s">
        <v>236</v>
      </c>
      <c r="D363" s="113">
        <v>50220</v>
      </c>
      <c r="E363" s="124">
        <v>15746.75</v>
      </c>
      <c r="F363" s="168">
        <f t="shared" si="12"/>
        <v>34473.25</v>
      </c>
      <c r="G363" s="165">
        <f t="shared" si="11"/>
        <v>0.31355535643170052</v>
      </c>
    </row>
    <row r="364" spans="1:7" s="6" customFormat="1" x14ac:dyDescent="0.2">
      <c r="A364" s="33"/>
      <c r="B364" s="5">
        <v>506</v>
      </c>
      <c r="C364" s="49" t="s">
        <v>229</v>
      </c>
      <c r="D364" s="113">
        <v>17075</v>
      </c>
      <c r="E364" s="124">
        <v>5374.86</v>
      </c>
      <c r="F364" s="168">
        <f t="shared" si="12"/>
        <v>11700.14</v>
      </c>
      <c r="G364" s="165">
        <f t="shared" si="11"/>
        <v>0.31477950219619327</v>
      </c>
    </row>
    <row r="365" spans="1:7" s="6" customFormat="1" x14ac:dyDescent="0.2">
      <c r="A365" s="33"/>
      <c r="B365" s="7">
        <v>55</v>
      </c>
      <c r="C365" s="50" t="s">
        <v>24</v>
      </c>
      <c r="D365" s="114">
        <f>SUM(D366:D372)</f>
        <v>115022</v>
      </c>
      <c r="E365" s="139">
        <f>SUM(E366:E372)</f>
        <v>50057.61</v>
      </c>
      <c r="F365" s="163">
        <f t="shared" si="12"/>
        <v>64964.39</v>
      </c>
      <c r="G365" s="179">
        <f t="shared" si="11"/>
        <v>0.43520030950600758</v>
      </c>
    </row>
    <row r="366" spans="1:7" s="6" customFormat="1" x14ac:dyDescent="0.2">
      <c r="A366" s="33"/>
      <c r="B366" s="5">
        <v>5500</v>
      </c>
      <c r="C366" s="49" t="s">
        <v>25</v>
      </c>
      <c r="D366" s="113">
        <v>785</v>
      </c>
      <c r="E366" s="124">
        <v>436.32</v>
      </c>
      <c r="F366" s="168">
        <f t="shared" si="12"/>
        <v>348.68</v>
      </c>
      <c r="G366" s="165">
        <f t="shared" si="11"/>
        <v>0.55582165605095546</v>
      </c>
    </row>
    <row r="367" spans="1:7" s="6" customFormat="1" x14ac:dyDescent="0.2">
      <c r="A367" s="33"/>
      <c r="B367" s="5">
        <v>5504</v>
      </c>
      <c r="C367" s="49" t="s">
        <v>27</v>
      </c>
      <c r="D367" s="113">
        <v>650</v>
      </c>
      <c r="E367" s="124">
        <v>14.29</v>
      </c>
      <c r="F367" s="168">
        <f t="shared" si="12"/>
        <v>635.71</v>
      </c>
      <c r="G367" s="165">
        <f t="shared" si="11"/>
        <v>2.1984615384615384E-2</v>
      </c>
    </row>
    <row r="368" spans="1:7" s="6" customFormat="1" x14ac:dyDescent="0.2">
      <c r="A368" s="33"/>
      <c r="B368" s="5">
        <v>5511</v>
      </c>
      <c r="C368" s="49" t="s">
        <v>230</v>
      </c>
      <c r="D368" s="113">
        <v>108489</v>
      </c>
      <c r="E368" s="124">
        <v>46694.5</v>
      </c>
      <c r="F368" s="168">
        <f t="shared" si="12"/>
        <v>61794.5</v>
      </c>
      <c r="G368" s="165">
        <f t="shared" si="11"/>
        <v>0.43040769110232374</v>
      </c>
    </row>
    <row r="369" spans="1:7" s="6" customFormat="1" x14ac:dyDescent="0.2">
      <c r="A369" s="33"/>
      <c r="B369" s="5">
        <v>5513</v>
      </c>
      <c r="C369" s="49" t="s">
        <v>28</v>
      </c>
      <c r="D369" s="113">
        <v>704</v>
      </c>
      <c r="E369" s="124">
        <v>256</v>
      </c>
      <c r="F369" s="168">
        <f t="shared" si="12"/>
        <v>448</v>
      </c>
      <c r="G369" s="165">
        <f t="shared" si="11"/>
        <v>0.36363636363636365</v>
      </c>
    </row>
    <row r="370" spans="1:7" s="6" customFormat="1" x14ac:dyDescent="0.2">
      <c r="A370" s="33"/>
      <c r="B370" s="5">
        <v>5514</v>
      </c>
      <c r="C370" s="49" t="s">
        <v>231</v>
      </c>
      <c r="D370" s="113">
        <v>650</v>
      </c>
      <c r="E370" s="124">
        <v>50</v>
      </c>
      <c r="F370" s="168">
        <f t="shared" si="12"/>
        <v>600</v>
      </c>
      <c r="G370" s="165">
        <f t="shared" si="11"/>
        <v>7.6923076923076927E-2</v>
      </c>
    </row>
    <row r="371" spans="1:7" s="6" customFormat="1" x14ac:dyDescent="0.2">
      <c r="A371" s="33"/>
      <c r="B371" s="5">
        <v>5515</v>
      </c>
      <c r="C371" s="49" t="s">
        <v>29</v>
      </c>
      <c r="D371" s="113">
        <v>3631</v>
      </c>
      <c r="E371" s="124">
        <v>2606.5</v>
      </c>
      <c r="F371" s="168">
        <f t="shared" si="12"/>
        <v>1024.5</v>
      </c>
      <c r="G371" s="165">
        <f t="shared" si="11"/>
        <v>0.71784632332690723</v>
      </c>
    </row>
    <row r="372" spans="1:7" s="6" customFormat="1" x14ac:dyDescent="0.2">
      <c r="A372" s="33"/>
      <c r="B372" s="5">
        <v>5522</v>
      </c>
      <c r="C372" s="49" t="s">
        <v>95</v>
      </c>
      <c r="D372" s="113">
        <v>113</v>
      </c>
      <c r="E372" s="124">
        <v>0</v>
      </c>
      <c r="F372" s="168">
        <f t="shared" si="12"/>
        <v>113</v>
      </c>
      <c r="G372" s="165">
        <f t="shared" si="11"/>
        <v>0</v>
      </c>
    </row>
    <row r="373" spans="1:7" s="6" customFormat="1" x14ac:dyDescent="0.2">
      <c r="A373" s="33"/>
      <c r="B373" s="7">
        <v>15</v>
      </c>
      <c r="C373" s="50" t="s">
        <v>283</v>
      </c>
      <c r="D373" s="114">
        <f>SUM(D374)</f>
        <v>10000</v>
      </c>
      <c r="E373" s="139">
        <f>SUM(E374)</f>
        <v>0</v>
      </c>
      <c r="F373" s="163">
        <f t="shared" si="12"/>
        <v>10000</v>
      </c>
      <c r="G373" s="179">
        <f t="shared" si="11"/>
        <v>0</v>
      </c>
    </row>
    <row r="374" spans="1:7" s="6" customFormat="1" x14ac:dyDescent="0.2">
      <c r="A374" s="33"/>
      <c r="B374" s="5">
        <v>1551</v>
      </c>
      <c r="C374" s="49" t="s">
        <v>255</v>
      </c>
      <c r="D374" s="113">
        <f>SUM(D375)</f>
        <v>10000</v>
      </c>
      <c r="E374" s="149">
        <f>SUM(E375)</f>
        <v>0</v>
      </c>
      <c r="F374" s="168">
        <f t="shared" si="12"/>
        <v>10000</v>
      </c>
      <c r="G374" s="165">
        <f t="shared" si="11"/>
        <v>0</v>
      </c>
    </row>
    <row r="375" spans="1:7" s="6" customFormat="1" ht="38.25" x14ac:dyDescent="0.2">
      <c r="A375" s="33"/>
      <c r="B375" s="5"/>
      <c r="C375" s="65" t="s">
        <v>333</v>
      </c>
      <c r="D375" s="113">
        <v>10000</v>
      </c>
      <c r="E375" s="124">
        <v>0</v>
      </c>
      <c r="F375" s="168">
        <f t="shared" si="12"/>
        <v>10000</v>
      </c>
      <c r="G375" s="165">
        <f t="shared" si="11"/>
        <v>0</v>
      </c>
    </row>
    <row r="376" spans="1:7" x14ac:dyDescent="0.2">
      <c r="A376" s="33" t="s">
        <v>70</v>
      </c>
      <c r="B376" s="7" t="s">
        <v>197</v>
      </c>
      <c r="C376" s="72"/>
      <c r="D376" s="115">
        <f>SUM(D377)</f>
        <v>66069</v>
      </c>
      <c r="E376" s="159">
        <f>SUM(E377)</f>
        <v>31304.25</v>
      </c>
      <c r="F376" s="163">
        <f t="shared" si="12"/>
        <v>34764.75</v>
      </c>
      <c r="G376" s="179">
        <f t="shared" si="11"/>
        <v>0.47381146982699907</v>
      </c>
    </row>
    <row r="377" spans="1:7" s="6" customFormat="1" x14ac:dyDescent="0.2">
      <c r="A377" s="33"/>
      <c r="B377" s="21">
        <v>4500</v>
      </c>
      <c r="C377" s="52" t="s">
        <v>152</v>
      </c>
      <c r="D377" s="115">
        <f>SUM(D378:D383)</f>
        <v>66069</v>
      </c>
      <c r="E377" s="159">
        <f>SUM(E378:E383)</f>
        <v>31304.25</v>
      </c>
      <c r="F377" s="163">
        <f t="shared" si="12"/>
        <v>34764.75</v>
      </c>
      <c r="G377" s="179">
        <f t="shared" si="11"/>
        <v>0.47381146982699907</v>
      </c>
    </row>
    <row r="378" spans="1:7" x14ac:dyDescent="0.2">
      <c r="A378" s="35"/>
      <c r="B378" s="19"/>
      <c r="C378" s="53" t="s">
        <v>318</v>
      </c>
      <c r="D378" s="118">
        <v>52998.5</v>
      </c>
      <c r="E378" s="124">
        <v>25510</v>
      </c>
      <c r="F378" s="168">
        <f t="shared" si="12"/>
        <v>27488.5</v>
      </c>
      <c r="G378" s="165">
        <f t="shared" si="11"/>
        <v>0.4813343773880393</v>
      </c>
    </row>
    <row r="379" spans="1:7" x14ac:dyDescent="0.2">
      <c r="A379" s="35"/>
      <c r="B379" s="19"/>
      <c r="C379" s="53" t="s">
        <v>245</v>
      </c>
      <c r="D379" s="117">
        <v>3399</v>
      </c>
      <c r="E379" s="128">
        <v>1700</v>
      </c>
      <c r="F379" s="168">
        <f t="shared" si="12"/>
        <v>1699</v>
      </c>
      <c r="G379" s="165">
        <f t="shared" si="11"/>
        <v>0.50014710208884972</v>
      </c>
    </row>
    <row r="380" spans="1:7" x14ac:dyDescent="0.2">
      <c r="A380" s="35"/>
      <c r="B380" s="19"/>
      <c r="C380" s="53" t="s">
        <v>354</v>
      </c>
      <c r="D380" s="117">
        <v>6695</v>
      </c>
      <c r="E380" s="128">
        <v>3347.5</v>
      </c>
      <c r="F380" s="168">
        <f t="shared" si="12"/>
        <v>3347.5</v>
      </c>
      <c r="G380" s="165">
        <f t="shared" si="11"/>
        <v>0.5</v>
      </c>
    </row>
    <row r="381" spans="1:7" x14ac:dyDescent="0.2">
      <c r="A381" s="35"/>
      <c r="B381" s="19"/>
      <c r="C381" s="53" t="s">
        <v>244</v>
      </c>
      <c r="D381" s="117">
        <v>206</v>
      </c>
      <c r="E381" s="128">
        <v>0</v>
      </c>
      <c r="F381" s="168">
        <f t="shared" si="12"/>
        <v>206</v>
      </c>
      <c r="G381" s="165">
        <f t="shared" si="11"/>
        <v>0</v>
      </c>
    </row>
    <row r="382" spans="1:7" x14ac:dyDescent="0.2">
      <c r="A382" s="35"/>
      <c r="B382" s="19"/>
      <c r="C382" s="53" t="s">
        <v>246</v>
      </c>
      <c r="D382" s="117">
        <v>1277</v>
      </c>
      <c r="E382" s="128">
        <v>0</v>
      </c>
      <c r="F382" s="168">
        <f t="shared" si="12"/>
        <v>1277</v>
      </c>
      <c r="G382" s="165">
        <f t="shared" si="11"/>
        <v>0</v>
      </c>
    </row>
    <row r="383" spans="1:7" x14ac:dyDescent="0.2">
      <c r="A383" s="35"/>
      <c r="B383" s="19"/>
      <c r="C383" s="53" t="s">
        <v>317</v>
      </c>
      <c r="D383" s="119">
        <v>1493.5</v>
      </c>
      <c r="E383" s="128">
        <v>746.75</v>
      </c>
      <c r="F383" s="168">
        <f t="shared" si="12"/>
        <v>746.75</v>
      </c>
      <c r="G383" s="165">
        <f t="shared" si="11"/>
        <v>0.5</v>
      </c>
    </row>
    <row r="384" spans="1:7" x14ac:dyDescent="0.2">
      <c r="A384" s="33" t="s">
        <v>70</v>
      </c>
      <c r="B384" s="7" t="s">
        <v>355</v>
      </c>
      <c r="C384" s="53"/>
      <c r="D384" s="120">
        <f>SUM(D385)</f>
        <v>1004</v>
      </c>
      <c r="E384" s="167">
        <f>SUM(E385)</f>
        <v>823.5</v>
      </c>
      <c r="F384" s="163">
        <f t="shared" si="12"/>
        <v>180.5</v>
      </c>
      <c r="G384" s="179">
        <f t="shared" si="11"/>
        <v>0.82021912350597614</v>
      </c>
    </row>
    <row r="385" spans="1:7" x14ac:dyDescent="0.2">
      <c r="A385" s="33"/>
      <c r="B385" s="21">
        <v>4500</v>
      </c>
      <c r="C385" s="52" t="s">
        <v>152</v>
      </c>
      <c r="D385" s="120">
        <f>SUM(D386:D391)</f>
        <v>1004</v>
      </c>
      <c r="E385" s="167">
        <f>SUM(E386:E391)</f>
        <v>823.5</v>
      </c>
      <c r="F385" s="163">
        <f t="shared" si="12"/>
        <v>180.5</v>
      </c>
      <c r="G385" s="179">
        <f t="shared" si="11"/>
        <v>0.82021912350597614</v>
      </c>
    </row>
    <row r="386" spans="1:7" x14ac:dyDescent="0.2">
      <c r="A386" s="33"/>
      <c r="B386" s="7"/>
      <c r="C386" s="53" t="s">
        <v>356</v>
      </c>
      <c r="D386" s="117">
        <v>115</v>
      </c>
      <c r="E386" s="128">
        <v>115</v>
      </c>
      <c r="F386" s="168">
        <f t="shared" si="12"/>
        <v>0</v>
      </c>
      <c r="G386" s="165">
        <f t="shared" si="11"/>
        <v>1</v>
      </c>
    </row>
    <row r="387" spans="1:7" x14ac:dyDescent="0.2">
      <c r="A387" s="33"/>
      <c r="B387" s="7"/>
      <c r="C387" s="53" t="s">
        <v>357</v>
      </c>
      <c r="D387" s="117">
        <v>300</v>
      </c>
      <c r="E387" s="128">
        <v>300</v>
      </c>
      <c r="F387" s="168">
        <f t="shared" si="12"/>
        <v>0</v>
      </c>
      <c r="G387" s="165">
        <f t="shared" si="11"/>
        <v>1</v>
      </c>
    </row>
    <row r="388" spans="1:7" x14ac:dyDescent="0.2">
      <c r="A388" s="33"/>
      <c r="B388" s="7"/>
      <c r="C388" s="53" t="s">
        <v>358</v>
      </c>
      <c r="D388" s="117">
        <v>100</v>
      </c>
      <c r="E388" s="128">
        <v>0</v>
      </c>
      <c r="F388" s="168">
        <f t="shared" si="12"/>
        <v>100</v>
      </c>
      <c r="G388" s="165">
        <f t="shared" si="11"/>
        <v>0</v>
      </c>
    </row>
    <row r="389" spans="1:7" x14ac:dyDescent="0.2">
      <c r="A389" s="33"/>
      <c r="B389" s="7"/>
      <c r="C389" s="53" t="s">
        <v>359</v>
      </c>
      <c r="D389" s="117">
        <v>161</v>
      </c>
      <c r="E389" s="128">
        <v>80.5</v>
      </c>
      <c r="F389" s="168">
        <f t="shared" si="12"/>
        <v>80.5</v>
      </c>
      <c r="G389" s="165">
        <f t="shared" si="11"/>
        <v>0.5</v>
      </c>
    </row>
    <row r="390" spans="1:7" x14ac:dyDescent="0.2">
      <c r="A390" s="33"/>
      <c r="B390" s="7"/>
      <c r="C390" s="53" t="s">
        <v>360</v>
      </c>
      <c r="D390" s="117">
        <v>188</v>
      </c>
      <c r="E390" s="128">
        <v>188</v>
      </c>
      <c r="F390" s="168">
        <f t="shared" si="12"/>
        <v>0</v>
      </c>
      <c r="G390" s="165">
        <f t="shared" si="11"/>
        <v>1</v>
      </c>
    </row>
    <row r="391" spans="1:7" x14ac:dyDescent="0.2">
      <c r="A391" s="33"/>
      <c r="B391" s="7"/>
      <c r="C391" s="53" t="s">
        <v>361</v>
      </c>
      <c r="D391" s="113">
        <v>140</v>
      </c>
      <c r="E391" s="128">
        <v>140</v>
      </c>
      <c r="F391" s="168">
        <f t="shared" si="12"/>
        <v>0</v>
      </c>
      <c r="G391" s="165">
        <f t="shared" si="11"/>
        <v>1</v>
      </c>
    </row>
    <row r="392" spans="1:7" x14ac:dyDescent="0.2">
      <c r="A392" s="33" t="s">
        <v>70</v>
      </c>
      <c r="B392" s="7" t="s">
        <v>494</v>
      </c>
      <c r="C392" s="53"/>
      <c r="D392" s="114">
        <f>SUM(D393)</f>
        <v>65</v>
      </c>
      <c r="E392" s="187">
        <f>SUM(E393)</f>
        <v>0</v>
      </c>
      <c r="F392" s="163">
        <f t="shared" si="12"/>
        <v>65</v>
      </c>
      <c r="G392" s="179">
        <f t="shared" si="11"/>
        <v>0</v>
      </c>
    </row>
    <row r="393" spans="1:7" x14ac:dyDescent="0.2">
      <c r="A393" s="33"/>
      <c r="B393" s="7">
        <v>55</v>
      </c>
      <c r="C393" s="50" t="s">
        <v>24</v>
      </c>
      <c r="D393" s="114">
        <f>SUM(D394)</f>
        <v>65</v>
      </c>
      <c r="E393" s="187">
        <f>SUM(E394)</f>
        <v>0</v>
      </c>
      <c r="F393" s="163">
        <f t="shared" si="12"/>
        <v>65</v>
      </c>
      <c r="G393" s="179">
        <f t="shared" si="11"/>
        <v>0</v>
      </c>
    </row>
    <row r="394" spans="1:7" x14ac:dyDescent="0.2">
      <c r="A394" s="35"/>
      <c r="B394" s="5">
        <v>5512</v>
      </c>
      <c r="C394" s="53" t="s">
        <v>30</v>
      </c>
      <c r="D394" s="113">
        <v>65</v>
      </c>
      <c r="E394" s="128">
        <v>0</v>
      </c>
      <c r="F394" s="168">
        <f t="shared" si="12"/>
        <v>65</v>
      </c>
      <c r="G394" s="165">
        <f t="shared" si="11"/>
        <v>0</v>
      </c>
    </row>
    <row r="395" spans="1:7" s="6" customFormat="1" x14ac:dyDescent="0.2">
      <c r="A395" s="33" t="s">
        <v>130</v>
      </c>
      <c r="B395" s="7" t="s">
        <v>198</v>
      </c>
      <c r="C395" s="72"/>
      <c r="D395" s="114">
        <f>SUM(D396+D400+D406)</f>
        <v>15339</v>
      </c>
      <c r="E395" s="139">
        <f>SUM(E396+E400+E406)</f>
        <v>3342.3199999999997</v>
      </c>
      <c r="F395" s="163">
        <f t="shared" si="12"/>
        <v>11996.68</v>
      </c>
      <c r="G395" s="179">
        <f t="shared" si="11"/>
        <v>0.21789686420235999</v>
      </c>
    </row>
    <row r="396" spans="1:7" s="6" customFormat="1" x14ac:dyDescent="0.2">
      <c r="A396" s="33"/>
      <c r="B396" s="7">
        <v>50</v>
      </c>
      <c r="C396" s="50" t="s">
        <v>23</v>
      </c>
      <c r="D396" s="114">
        <f>SUM(D397+D399)</f>
        <v>10050</v>
      </c>
      <c r="E396" s="139">
        <f>SUM(E397+E399)</f>
        <v>2209.1</v>
      </c>
      <c r="F396" s="163">
        <f t="shared" si="12"/>
        <v>7840.9</v>
      </c>
      <c r="G396" s="179">
        <f t="shared" si="11"/>
        <v>0.21981094527363182</v>
      </c>
    </row>
    <row r="397" spans="1:7" s="6" customFormat="1" x14ac:dyDescent="0.2">
      <c r="A397" s="33"/>
      <c r="B397" s="5">
        <v>500</v>
      </c>
      <c r="C397" s="49" t="s">
        <v>228</v>
      </c>
      <c r="D397" s="113">
        <f>SUM(D398)</f>
        <v>7500</v>
      </c>
      <c r="E397" s="149">
        <f>SUM(E398)</f>
        <v>1773.99</v>
      </c>
      <c r="F397" s="168">
        <f t="shared" si="12"/>
        <v>5726.01</v>
      </c>
      <c r="G397" s="165">
        <f t="shared" si="11"/>
        <v>0.23653199999999999</v>
      </c>
    </row>
    <row r="398" spans="1:7" s="6" customFormat="1" x14ac:dyDescent="0.2">
      <c r="A398" s="33"/>
      <c r="B398" s="5">
        <v>5002</v>
      </c>
      <c r="C398" s="49" t="s">
        <v>236</v>
      </c>
      <c r="D398" s="113">
        <v>7500</v>
      </c>
      <c r="E398" s="124">
        <v>1773.99</v>
      </c>
      <c r="F398" s="168">
        <f t="shared" si="12"/>
        <v>5726.01</v>
      </c>
      <c r="G398" s="165">
        <f t="shared" si="11"/>
        <v>0.23653199999999999</v>
      </c>
    </row>
    <row r="399" spans="1:7" s="6" customFormat="1" x14ac:dyDescent="0.2">
      <c r="A399" s="33"/>
      <c r="B399" s="5">
        <v>506</v>
      </c>
      <c r="C399" s="49" t="s">
        <v>229</v>
      </c>
      <c r="D399" s="113">
        <v>2550</v>
      </c>
      <c r="E399" s="124">
        <v>435.11</v>
      </c>
      <c r="F399" s="168">
        <f t="shared" si="12"/>
        <v>2114.89</v>
      </c>
      <c r="G399" s="165">
        <f t="shared" si="11"/>
        <v>0.17063137254901961</v>
      </c>
    </row>
    <row r="400" spans="1:7" s="6" customFormat="1" x14ac:dyDescent="0.2">
      <c r="A400" s="33"/>
      <c r="B400" s="7">
        <v>55</v>
      </c>
      <c r="C400" s="50" t="s">
        <v>24</v>
      </c>
      <c r="D400" s="114">
        <f>SUM(D401:D405)</f>
        <v>5242</v>
      </c>
      <c r="E400" s="139">
        <f>SUM(E401:E405)</f>
        <v>1086.72</v>
      </c>
      <c r="F400" s="163">
        <f t="shared" si="12"/>
        <v>4155.28</v>
      </c>
      <c r="G400" s="179">
        <f t="shared" si="11"/>
        <v>0.20731018695154521</v>
      </c>
    </row>
    <row r="401" spans="1:7" s="6" customFormat="1" x14ac:dyDescent="0.2">
      <c r="A401" s="33"/>
      <c r="B401" s="5">
        <v>5500</v>
      </c>
      <c r="C401" s="49" t="s">
        <v>25</v>
      </c>
      <c r="D401" s="113">
        <v>600</v>
      </c>
      <c r="E401" s="124">
        <v>0</v>
      </c>
      <c r="F401" s="168">
        <f t="shared" si="12"/>
        <v>600</v>
      </c>
      <c r="G401" s="165">
        <f t="shared" si="11"/>
        <v>0</v>
      </c>
    </row>
    <row r="402" spans="1:7" s="6" customFormat="1" x14ac:dyDescent="0.2">
      <c r="A402" s="33"/>
      <c r="B402" s="5">
        <v>5511</v>
      </c>
      <c r="C402" s="49" t="s">
        <v>230</v>
      </c>
      <c r="D402" s="113">
        <v>785</v>
      </c>
      <c r="E402" s="124">
        <v>56.05</v>
      </c>
      <c r="F402" s="168">
        <f t="shared" si="12"/>
        <v>728.95</v>
      </c>
      <c r="G402" s="165">
        <f t="shared" si="11"/>
        <v>7.1401273885350308E-2</v>
      </c>
    </row>
    <row r="403" spans="1:7" s="6" customFormat="1" x14ac:dyDescent="0.2">
      <c r="A403" s="33"/>
      <c r="B403" s="5">
        <v>5513</v>
      </c>
      <c r="C403" s="49" t="s">
        <v>28</v>
      </c>
      <c r="D403" s="113">
        <v>3015</v>
      </c>
      <c r="E403" s="124">
        <v>269.87</v>
      </c>
      <c r="F403" s="168">
        <f t="shared" si="12"/>
        <v>2745.13</v>
      </c>
      <c r="G403" s="165">
        <f t="shared" si="11"/>
        <v>8.9509121061359873E-2</v>
      </c>
    </row>
    <row r="404" spans="1:7" s="6" customFormat="1" x14ac:dyDescent="0.2">
      <c r="A404" s="33"/>
      <c r="B404" s="5">
        <v>5515</v>
      </c>
      <c r="C404" s="49" t="s">
        <v>29</v>
      </c>
      <c r="D404" s="113">
        <v>799</v>
      </c>
      <c r="E404" s="124">
        <v>556.79999999999995</v>
      </c>
      <c r="F404" s="168">
        <f t="shared" si="12"/>
        <v>242.20000000000005</v>
      </c>
      <c r="G404" s="165">
        <f t="shared" si="11"/>
        <v>0.69687108886107629</v>
      </c>
    </row>
    <row r="405" spans="1:7" s="6" customFormat="1" x14ac:dyDescent="0.2">
      <c r="A405" s="33"/>
      <c r="B405" s="5">
        <v>5522</v>
      </c>
      <c r="C405" s="49" t="s">
        <v>95</v>
      </c>
      <c r="D405" s="113">
        <v>43</v>
      </c>
      <c r="E405" s="124">
        <v>204</v>
      </c>
      <c r="F405" s="168">
        <f t="shared" si="12"/>
        <v>-161</v>
      </c>
      <c r="G405" s="165">
        <f t="shared" si="11"/>
        <v>4.7441860465116283</v>
      </c>
    </row>
    <row r="406" spans="1:7" s="6" customFormat="1" x14ac:dyDescent="0.2">
      <c r="A406" s="33"/>
      <c r="B406" s="22">
        <v>60</v>
      </c>
      <c r="C406" s="51" t="s">
        <v>90</v>
      </c>
      <c r="D406" s="114">
        <f>SUM(D407)</f>
        <v>47</v>
      </c>
      <c r="E406" s="139">
        <f>SUM(E407)</f>
        <v>46.5</v>
      </c>
      <c r="F406" s="163">
        <f t="shared" si="12"/>
        <v>0.5</v>
      </c>
      <c r="G406" s="179">
        <f t="shared" si="11"/>
        <v>0.98936170212765961</v>
      </c>
    </row>
    <row r="407" spans="1:7" s="6" customFormat="1" x14ac:dyDescent="0.2">
      <c r="A407" s="33"/>
      <c r="B407" s="20">
        <v>601</v>
      </c>
      <c r="C407" s="54" t="s">
        <v>233</v>
      </c>
      <c r="D407" s="113">
        <v>47</v>
      </c>
      <c r="E407" s="124">
        <v>46.5</v>
      </c>
      <c r="F407" s="168">
        <f t="shared" si="12"/>
        <v>0.5</v>
      </c>
      <c r="G407" s="165">
        <f t="shared" si="11"/>
        <v>0.98936170212765961</v>
      </c>
    </row>
    <row r="408" spans="1:7" s="6" customFormat="1" x14ac:dyDescent="0.2">
      <c r="A408" s="33" t="s">
        <v>71</v>
      </c>
      <c r="B408" s="7" t="s">
        <v>134</v>
      </c>
      <c r="C408" s="72"/>
      <c r="D408" s="114">
        <f>SUM(D409+D410+D414+D423)</f>
        <v>192424</v>
      </c>
      <c r="E408" s="139">
        <f>SUM(E409+E410+E414+E423)</f>
        <v>65462.45</v>
      </c>
      <c r="F408" s="163">
        <f t="shared" si="12"/>
        <v>126961.55</v>
      </c>
      <c r="G408" s="179">
        <f t="shared" si="11"/>
        <v>0.34019898765226791</v>
      </c>
    </row>
    <row r="409" spans="1:7" s="6" customFormat="1" x14ac:dyDescent="0.2">
      <c r="A409" s="33"/>
      <c r="B409" s="24">
        <v>452</v>
      </c>
      <c r="C409" s="69" t="s">
        <v>153</v>
      </c>
      <c r="D409" s="114">
        <v>136</v>
      </c>
      <c r="E409" s="126">
        <v>138</v>
      </c>
      <c r="F409" s="163">
        <f t="shared" si="12"/>
        <v>-2</v>
      </c>
      <c r="G409" s="179">
        <f t="shared" si="11"/>
        <v>1.0147058823529411</v>
      </c>
    </row>
    <row r="410" spans="1:7" s="6" customFormat="1" x14ac:dyDescent="0.2">
      <c r="A410" s="33"/>
      <c r="B410" s="7">
        <v>50</v>
      </c>
      <c r="C410" s="50" t="s">
        <v>23</v>
      </c>
      <c r="D410" s="114">
        <f>SUM(D411+D413)</f>
        <v>160315</v>
      </c>
      <c r="E410" s="139">
        <f>SUM(E411+E413)</f>
        <v>53716.01</v>
      </c>
      <c r="F410" s="163">
        <f t="shared" si="12"/>
        <v>106598.98999999999</v>
      </c>
      <c r="G410" s="179">
        <f t="shared" si="11"/>
        <v>0.33506540248885008</v>
      </c>
    </row>
    <row r="411" spans="1:7" s="6" customFormat="1" x14ac:dyDescent="0.2">
      <c r="A411" s="33"/>
      <c r="B411" s="5">
        <v>500</v>
      </c>
      <c r="C411" s="49" t="s">
        <v>228</v>
      </c>
      <c r="D411" s="113">
        <f>SUM(D412)</f>
        <v>119638</v>
      </c>
      <c r="E411" s="149">
        <f>SUM(E412)</f>
        <v>40007.480000000003</v>
      </c>
      <c r="F411" s="168">
        <f t="shared" si="12"/>
        <v>79630.51999999999</v>
      </c>
      <c r="G411" s="165">
        <f t="shared" si="11"/>
        <v>0.33440445343452752</v>
      </c>
    </row>
    <row r="412" spans="1:7" s="6" customFormat="1" x14ac:dyDescent="0.2">
      <c r="A412" s="33"/>
      <c r="B412" s="5">
        <v>5002</v>
      </c>
      <c r="C412" s="49" t="s">
        <v>236</v>
      </c>
      <c r="D412" s="113">
        <v>119638</v>
      </c>
      <c r="E412" s="124">
        <v>40007.480000000003</v>
      </c>
      <c r="F412" s="168">
        <f t="shared" si="12"/>
        <v>79630.51999999999</v>
      </c>
      <c r="G412" s="165">
        <f t="shared" si="11"/>
        <v>0.33440445343452752</v>
      </c>
    </row>
    <row r="413" spans="1:7" s="6" customFormat="1" x14ac:dyDescent="0.2">
      <c r="A413" s="33"/>
      <c r="B413" s="5">
        <v>506</v>
      </c>
      <c r="C413" s="49" t="s">
        <v>229</v>
      </c>
      <c r="D413" s="113">
        <v>40677</v>
      </c>
      <c r="E413" s="124">
        <v>13708.53</v>
      </c>
      <c r="F413" s="168">
        <f t="shared" si="12"/>
        <v>26968.47</v>
      </c>
      <c r="G413" s="165">
        <f t="shared" si="11"/>
        <v>0.33700936647245372</v>
      </c>
    </row>
    <row r="414" spans="1:7" s="6" customFormat="1" x14ac:dyDescent="0.2">
      <c r="A414" s="33"/>
      <c r="B414" s="7">
        <v>55</v>
      </c>
      <c r="C414" s="50" t="s">
        <v>24</v>
      </c>
      <c r="D414" s="114">
        <f>SUM(D415:D422)</f>
        <v>24031</v>
      </c>
      <c r="E414" s="139">
        <f>SUM(E415:E422)</f>
        <v>11608.439999999999</v>
      </c>
      <c r="F414" s="163">
        <f t="shared" si="12"/>
        <v>12422.560000000001</v>
      </c>
      <c r="G414" s="179">
        <f t="shared" ref="G414:G489" si="13">SUM(E414/D414)</f>
        <v>0.48306104614872453</v>
      </c>
    </row>
    <row r="415" spans="1:7" s="6" customFormat="1" x14ac:dyDescent="0.2">
      <c r="A415" s="33"/>
      <c r="B415" s="5">
        <v>5500</v>
      </c>
      <c r="C415" s="49" t="s">
        <v>25</v>
      </c>
      <c r="D415" s="113">
        <v>525</v>
      </c>
      <c r="E415" s="124">
        <v>437.08</v>
      </c>
      <c r="F415" s="168">
        <f t="shared" si="12"/>
        <v>87.920000000000016</v>
      </c>
      <c r="G415" s="165">
        <f t="shared" si="13"/>
        <v>0.83253333333333335</v>
      </c>
    </row>
    <row r="416" spans="1:7" s="6" customFormat="1" x14ac:dyDescent="0.2">
      <c r="A416" s="33"/>
      <c r="B416" s="5">
        <v>5503</v>
      </c>
      <c r="C416" s="49" t="s">
        <v>26</v>
      </c>
      <c r="D416" s="113">
        <v>70</v>
      </c>
      <c r="E416" s="124">
        <v>0</v>
      </c>
      <c r="F416" s="168">
        <f t="shared" si="12"/>
        <v>70</v>
      </c>
      <c r="G416" s="165">
        <f t="shared" si="13"/>
        <v>0</v>
      </c>
    </row>
    <row r="417" spans="1:8" s="6" customFormat="1" x14ac:dyDescent="0.2">
      <c r="A417" s="33"/>
      <c r="B417" s="5">
        <v>5511</v>
      </c>
      <c r="C417" s="49" t="s">
        <v>230</v>
      </c>
      <c r="D417" s="113">
        <v>8170</v>
      </c>
      <c r="E417" s="124">
        <v>5338.19</v>
      </c>
      <c r="F417" s="168">
        <f t="shared" si="12"/>
        <v>2831.8100000000004</v>
      </c>
      <c r="G417" s="165">
        <f t="shared" si="13"/>
        <v>0.6533892288861689</v>
      </c>
    </row>
    <row r="418" spans="1:8" s="6" customFormat="1" x14ac:dyDescent="0.2">
      <c r="A418" s="33"/>
      <c r="B418" s="5">
        <v>5514</v>
      </c>
      <c r="C418" s="49" t="s">
        <v>231</v>
      </c>
      <c r="D418" s="113">
        <v>600</v>
      </c>
      <c r="E418" s="124">
        <v>65.3</v>
      </c>
      <c r="F418" s="168">
        <f t="shared" ref="F418:F494" si="14">SUM(D418-E418)</f>
        <v>534.70000000000005</v>
      </c>
      <c r="G418" s="165">
        <f t="shared" si="13"/>
        <v>0.10883333333333332</v>
      </c>
    </row>
    <row r="419" spans="1:8" s="6" customFormat="1" x14ac:dyDescent="0.2">
      <c r="A419" s="33"/>
      <c r="B419" s="5">
        <v>5515</v>
      </c>
      <c r="C419" s="49" t="s">
        <v>29</v>
      </c>
      <c r="D419" s="113">
        <v>457</v>
      </c>
      <c r="E419" s="124">
        <v>295.37</v>
      </c>
      <c r="F419" s="168">
        <f t="shared" si="14"/>
        <v>161.63</v>
      </c>
      <c r="G419" s="165">
        <f t="shared" si="13"/>
        <v>0.64632385120350111</v>
      </c>
    </row>
    <row r="420" spans="1:8" s="6" customFormat="1" x14ac:dyDescent="0.2">
      <c r="A420" s="33"/>
      <c r="B420" s="5">
        <v>5522</v>
      </c>
      <c r="C420" s="49" t="s">
        <v>95</v>
      </c>
      <c r="D420" s="113">
        <v>80</v>
      </c>
      <c r="E420" s="124">
        <v>43.7</v>
      </c>
      <c r="F420" s="168">
        <f t="shared" si="14"/>
        <v>36.299999999999997</v>
      </c>
      <c r="G420" s="165">
        <f t="shared" si="13"/>
        <v>0.54625000000000001</v>
      </c>
    </row>
    <row r="421" spans="1:8" x14ac:dyDescent="0.2">
      <c r="A421" s="35"/>
      <c r="B421" s="5">
        <v>5524</v>
      </c>
      <c r="C421" s="49" t="s">
        <v>31</v>
      </c>
      <c r="D421" s="113">
        <v>13929</v>
      </c>
      <c r="E421" s="124">
        <v>5428.8</v>
      </c>
      <c r="F421" s="168">
        <f t="shared" si="14"/>
        <v>8500.2000000000007</v>
      </c>
      <c r="G421" s="165">
        <f t="shared" si="13"/>
        <v>0.38974800775360757</v>
      </c>
    </row>
    <row r="422" spans="1:8" x14ac:dyDescent="0.2">
      <c r="A422" s="35"/>
      <c r="B422" s="5">
        <v>5539</v>
      </c>
      <c r="C422" s="49" t="s">
        <v>257</v>
      </c>
      <c r="D422" s="113">
        <v>200</v>
      </c>
      <c r="E422" s="124">
        <v>0</v>
      </c>
      <c r="F422" s="168">
        <f t="shared" si="14"/>
        <v>200</v>
      </c>
      <c r="G422" s="165">
        <f t="shared" si="13"/>
        <v>0</v>
      </c>
    </row>
    <row r="423" spans="1:8" x14ac:dyDescent="0.2">
      <c r="A423" s="35"/>
      <c r="B423" s="7">
        <v>15</v>
      </c>
      <c r="C423" s="50" t="s">
        <v>283</v>
      </c>
      <c r="D423" s="114">
        <f>SUM(D424)</f>
        <v>7942</v>
      </c>
      <c r="E423" s="139">
        <f>SUM(E424)</f>
        <v>0</v>
      </c>
      <c r="F423" s="163">
        <f t="shared" si="14"/>
        <v>7942</v>
      </c>
      <c r="G423" s="179">
        <f t="shared" si="13"/>
        <v>0</v>
      </c>
    </row>
    <row r="424" spans="1:8" x14ac:dyDescent="0.2">
      <c r="A424" s="35"/>
      <c r="B424" s="5">
        <v>1551</v>
      </c>
      <c r="C424" s="49" t="s">
        <v>255</v>
      </c>
      <c r="D424" s="113">
        <f>SUM(D425)</f>
        <v>7942</v>
      </c>
      <c r="E424" s="149">
        <f>SUM(E425)</f>
        <v>0</v>
      </c>
      <c r="F424" s="168">
        <f t="shared" si="14"/>
        <v>7942</v>
      </c>
      <c r="G424" s="165">
        <f t="shared" si="13"/>
        <v>0</v>
      </c>
    </row>
    <row r="425" spans="1:8" ht="25.5" x14ac:dyDescent="0.2">
      <c r="A425" s="35"/>
      <c r="B425" s="5"/>
      <c r="C425" s="65" t="s">
        <v>335</v>
      </c>
      <c r="D425" s="113">
        <v>7942</v>
      </c>
      <c r="E425" s="124">
        <v>0</v>
      </c>
      <c r="F425" s="168">
        <f t="shared" si="14"/>
        <v>7942</v>
      </c>
      <c r="G425" s="165">
        <f t="shared" si="13"/>
        <v>0</v>
      </c>
    </row>
    <row r="426" spans="1:8" x14ac:dyDescent="0.2">
      <c r="A426" s="33" t="s">
        <v>11</v>
      </c>
      <c r="B426" s="7" t="s">
        <v>442</v>
      </c>
      <c r="C426" s="50"/>
      <c r="D426" s="114">
        <f>SUM(D427+D450+D460)</f>
        <v>448420</v>
      </c>
      <c r="E426" s="139">
        <f>SUM(E427+E450+E460)</f>
        <v>18442.099999999999</v>
      </c>
      <c r="F426" s="163">
        <f t="shared" si="14"/>
        <v>429977.9</v>
      </c>
      <c r="G426" s="179">
        <f>SUM(E426/D426)</f>
        <v>4.1126845368181612E-2</v>
      </c>
    </row>
    <row r="427" spans="1:8" s="6" customFormat="1" x14ac:dyDescent="0.2">
      <c r="A427" s="33" t="s">
        <v>11</v>
      </c>
      <c r="B427" s="9" t="s">
        <v>0</v>
      </c>
      <c r="C427" s="74"/>
      <c r="D427" s="114">
        <f>SUM(D428+D429+D435+D446)</f>
        <v>440661</v>
      </c>
      <c r="E427" s="139">
        <f>SUM(E428+E429+E435+E446)</f>
        <v>11472.12</v>
      </c>
      <c r="F427" s="163">
        <f t="shared" si="14"/>
        <v>429188.88</v>
      </c>
      <c r="G427" s="179">
        <f>SUM(E427/D427)</f>
        <v>2.6033889997072582E-2</v>
      </c>
      <c r="H427" s="152"/>
    </row>
    <row r="428" spans="1:8" s="6" customFormat="1" x14ac:dyDescent="0.2">
      <c r="A428" s="33"/>
      <c r="B428" s="24">
        <v>452</v>
      </c>
      <c r="C428" s="69" t="s">
        <v>153</v>
      </c>
      <c r="D428" s="114">
        <v>150</v>
      </c>
      <c r="E428" s="126">
        <v>0</v>
      </c>
      <c r="F428" s="163">
        <f t="shared" si="14"/>
        <v>150</v>
      </c>
      <c r="G428" s="179">
        <f t="shared" si="13"/>
        <v>0</v>
      </c>
    </row>
    <row r="429" spans="1:8" s="6" customFormat="1" x14ac:dyDescent="0.2">
      <c r="A429" s="33"/>
      <c r="B429" s="7">
        <v>50</v>
      </c>
      <c r="C429" s="50" t="s">
        <v>23</v>
      </c>
      <c r="D429" s="114">
        <f>SUM(D430+D433+D434)</f>
        <v>31259</v>
      </c>
      <c r="E429" s="139">
        <f>SUM(E430+E433+E434)</f>
        <v>9935.7100000000009</v>
      </c>
      <c r="F429" s="163">
        <f t="shared" si="14"/>
        <v>21323.29</v>
      </c>
      <c r="G429" s="179">
        <f>SUM(E429/D429)</f>
        <v>0.31785117886048819</v>
      </c>
    </row>
    <row r="430" spans="1:8" s="6" customFormat="1" x14ac:dyDescent="0.2">
      <c r="A430" s="33"/>
      <c r="B430" s="5">
        <v>500</v>
      </c>
      <c r="C430" s="49" t="s">
        <v>228</v>
      </c>
      <c r="D430" s="113">
        <f>SUM(D431:D432)</f>
        <v>22140</v>
      </c>
      <c r="E430" s="149">
        <f>SUM(E431:E432)</f>
        <v>7033.37</v>
      </c>
      <c r="F430" s="168">
        <f t="shared" si="14"/>
        <v>15106.630000000001</v>
      </c>
      <c r="G430" s="165">
        <f t="shared" si="13"/>
        <v>0.31767705510388439</v>
      </c>
    </row>
    <row r="431" spans="1:8" s="6" customFormat="1" x14ac:dyDescent="0.2">
      <c r="A431" s="33"/>
      <c r="B431" s="5">
        <v>5002</v>
      </c>
      <c r="C431" s="49" t="s">
        <v>236</v>
      </c>
      <c r="D431" s="113">
        <v>22140</v>
      </c>
      <c r="E431" s="124">
        <v>7010.62</v>
      </c>
      <c r="F431" s="168">
        <f t="shared" si="14"/>
        <v>15129.380000000001</v>
      </c>
      <c r="G431" s="165">
        <f t="shared" si="13"/>
        <v>0.31664950316169826</v>
      </c>
    </row>
    <row r="432" spans="1:8" s="6" customFormat="1" x14ac:dyDescent="0.2">
      <c r="A432" s="33"/>
      <c r="B432" s="5">
        <v>5005</v>
      </c>
      <c r="C432" s="49" t="s">
        <v>282</v>
      </c>
      <c r="D432" s="113">
        <v>0</v>
      </c>
      <c r="E432" s="124">
        <v>22.75</v>
      </c>
      <c r="F432" s="168">
        <f t="shared" si="14"/>
        <v>-22.75</v>
      </c>
      <c r="G432" s="165"/>
    </row>
    <row r="433" spans="1:7" s="6" customFormat="1" x14ac:dyDescent="0.2">
      <c r="A433" s="33"/>
      <c r="B433" s="5">
        <v>505</v>
      </c>
      <c r="C433" s="49" t="s">
        <v>94</v>
      </c>
      <c r="D433" s="113">
        <v>945</v>
      </c>
      <c r="E433" s="124">
        <v>299.23</v>
      </c>
      <c r="F433" s="168">
        <f t="shared" si="14"/>
        <v>645.77</v>
      </c>
      <c r="G433" s="165">
        <f t="shared" si="13"/>
        <v>0.31664550264550267</v>
      </c>
    </row>
    <row r="434" spans="1:7" s="6" customFormat="1" x14ac:dyDescent="0.2">
      <c r="A434" s="33"/>
      <c r="B434" s="5">
        <v>506</v>
      </c>
      <c r="C434" s="49" t="s">
        <v>229</v>
      </c>
      <c r="D434" s="113">
        <v>8174</v>
      </c>
      <c r="E434" s="124">
        <v>2603.11</v>
      </c>
      <c r="F434" s="168">
        <f t="shared" si="14"/>
        <v>5570.8899999999994</v>
      </c>
      <c r="G434" s="165">
        <f t="shared" si="13"/>
        <v>0.31846219721066799</v>
      </c>
    </row>
    <row r="435" spans="1:7" s="6" customFormat="1" x14ac:dyDescent="0.2">
      <c r="A435" s="33"/>
      <c r="B435" s="7">
        <v>55</v>
      </c>
      <c r="C435" s="50" t="s">
        <v>24</v>
      </c>
      <c r="D435" s="114">
        <f>SUM(D436:D445)</f>
        <v>5252</v>
      </c>
      <c r="E435" s="139">
        <f>SUM(E436:E445)</f>
        <v>1536.41</v>
      </c>
      <c r="F435" s="163">
        <f t="shared" si="14"/>
        <v>3715.59</v>
      </c>
      <c r="G435" s="179">
        <f t="shared" si="13"/>
        <v>0.29253808073115006</v>
      </c>
    </row>
    <row r="436" spans="1:7" s="6" customFormat="1" x14ac:dyDescent="0.2">
      <c r="A436" s="33"/>
      <c r="B436" s="5">
        <v>5500</v>
      </c>
      <c r="C436" s="49" t="s">
        <v>25</v>
      </c>
      <c r="D436" s="113">
        <v>260</v>
      </c>
      <c r="E436" s="124">
        <v>15.77</v>
      </c>
      <c r="F436" s="168">
        <f t="shared" si="14"/>
        <v>244.23</v>
      </c>
      <c r="G436" s="165">
        <f t="shared" si="13"/>
        <v>6.0653846153846155E-2</v>
      </c>
    </row>
    <row r="437" spans="1:7" s="6" customFormat="1" x14ac:dyDescent="0.2">
      <c r="A437" s="33"/>
      <c r="B437" s="5">
        <v>5503</v>
      </c>
      <c r="C437" s="49" t="s">
        <v>26</v>
      </c>
      <c r="D437" s="113">
        <v>50</v>
      </c>
      <c r="E437" s="124">
        <v>35</v>
      </c>
      <c r="F437" s="168">
        <f t="shared" si="14"/>
        <v>15</v>
      </c>
      <c r="G437" s="165">
        <f t="shared" si="13"/>
        <v>0.7</v>
      </c>
    </row>
    <row r="438" spans="1:7" s="6" customFormat="1" x14ac:dyDescent="0.2">
      <c r="A438" s="33"/>
      <c r="B438" s="5">
        <v>5504</v>
      </c>
      <c r="C438" s="49" t="s">
        <v>27</v>
      </c>
      <c r="D438" s="113">
        <v>70</v>
      </c>
      <c r="E438" s="124">
        <v>18.78</v>
      </c>
      <c r="F438" s="168">
        <f t="shared" si="14"/>
        <v>51.22</v>
      </c>
      <c r="G438" s="165">
        <f t="shared" si="13"/>
        <v>0.26828571428571429</v>
      </c>
    </row>
    <row r="439" spans="1:7" s="6" customFormat="1" x14ac:dyDescent="0.2">
      <c r="A439" s="33"/>
      <c r="B439" s="5">
        <v>5511</v>
      </c>
      <c r="C439" s="49" t="s">
        <v>230</v>
      </c>
      <c r="D439" s="113">
        <v>2750</v>
      </c>
      <c r="E439" s="124">
        <v>895.22</v>
      </c>
      <c r="F439" s="168">
        <f t="shared" si="14"/>
        <v>1854.78</v>
      </c>
      <c r="G439" s="165">
        <f t="shared" si="13"/>
        <v>0.32553454545454547</v>
      </c>
    </row>
    <row r="440" spans="1:7" s="6" customFormat="1" x14ac:dyDescent="0.2">
      <c r="A440" s="33"/>
      <c r="B440" s="5">
        <v>5513</v>
      </c>
      <c r="C440" s="49" t="s">
        <v>28</v>
      </c>
      <c r="D440" s="113">
        <v>300</v>
      </c>
      <c r="E440" s="124">
        <v>112.1</v>
      </c>
      <c r="F440" s="168">
        <f t="shared" si="14"/>
        <v>187.9</v>
      </c>
      <c r="G440" s="165">
        <f t="shared" si="13"/>
        <v>0.37366666666666665</v>
      </c>
    </row>
    <row r="441" spans="1:7" s="6" customFormat="1" x14ac:dyDescent="0.2">
      <c r="A441" s="33"/>
      <c r="B441" s="5">
        <v>5514</v>
      </c>
      <c r="C441" s="49" t="s">
        <v>231</v>
      </c>
      <c r="D441" s="113">
        <v>1012</v>
      </c>
      <c r="E441" s="124">
        <v>103.96</v>
      </c>
      <c r="F441" s="168">
        <f t="shared" si="14"/>
        <v>908.04</v>
      </c>
      <c r="G441" s="165">
        <f t="shared" si="13"/>
        <v>0.10272727272727272</v>
      </c>
    </row>
    <row r="442" spans="1:7" s="6" customFormat="1" x14ac:dyDescent="0.2">
      <c r="A442" s="33"/>
      <c r="B442" s="5">
        <v>5515</v>
      </c>
      <c r="C442" s="49" t="s">
        <v>29</v>
      </c>
      <c r="D442" s="113">
        <v>0</v>
      </c>
      <c r="E442" s="124">
        <v>26.17</v>
      </c>
      <c r="F442" s="168">
        <f t="shared" si="14"/>
        <v>-26.17</v>
      </c>
      <c r="G442" s="165"/>
    </row>
    <row r="443" spans="1:7" s="6" customFormat="1" x14ac:dyDescent="0.2">
      <c r="A443" s="33"/>
      <c r="B443" s="5">
        <v>5522</v>
      </c>
      <c r="C443" s="49" t="s">
        <v>95</v>
      </c>
      <c r="D443" s="113">
        <v>10</v>
      </c>
      <c r="E443" s="124">
        <v>0</v>
      </c>
      <c r="F443" s="168">
        <f t="shared" si="14"/>
        <v>10</v>
      </c>
      <c r="G443" s="165">
        <f t="shared" si="13"/>
        <v>0</v>
      </c>
    </row>
    <row r="444" spans="1:7" s="6" customFormat="1" x14ac:dyDescent="0.2">
      <c r="A444" s="33"/>
      <c r="B444" s="5">
        <v>5525</v>
      </c>
      <c r="C444" s="49" t="s">
        <v>46</v>
      </c>
      <c r="D444" s="113">
        <v>600</v>
      </c>
      <c r="E444" s="124">
        <v>278.70999999999998</v>
      </c>
      <c r="F444" s="168">
        <f t="shared" si="14"/>
        <v>321.29000000000002</v>
      </c>
      <c r="G444" s="165">
        <f t="shared" si="13"/>
        <v>0.46451666666666663</v>
      </c>
    </row>
    <row r="445" spans="1:7" s="6" customFormat="1" x14ac:dyDescent="0.2">
      <c r="A445" s="33"/>
      <c r="B445" s="5">
        <v>5540</v>
      </c>
      <c r="C445" s="49" t="s">
        <v>252</v>
      </c>
      <c r="D445" s="113">
        <v>200</v>
      </c>
      <c r="E445" s="124">
        <v>50.7</v>
      </c>
      <c r="F445" s="168">
        <f t="shared" si="14"/>
        <v>149.30000000000001</v>
      </c>
      <c r="G445" s="165">
        <f t="shared" si="13"/>
        <v>0.2535</v>
      </c>
    </row>
    <row r="446" spans="1:7" s="6" customFormat="1" x14ac:dyDescent="0.2">
      <c r="A446" s="33"/>
      <c r="B446" s="7">
        <v>15</v>
      </c>
      <c r="C446" s="50" t="s">
        <v>283</v>
      </c>
      <c r="D446" s="114">
        <f>SUM(D447)</f>
        <v>404000</v>
      </c>
      <c r="E446" s="139">
        <f>SUM(E447)</f>
        <v>0</v>
      </c>
      <c r="F446" s="163">
        <f t="shared" si="14"/>
        <v>404000</v>
      </c>
      <c r="G446" s="179">
        <f t="shared" si="13"/>
        <v>0</v>
      </c>
    </row>
    <row r="447" spans="1:7" s="6" customFormat="1" x14ac:dyDescent="0.2">
      <c r="A447" s="33"/>
      <c r="B447" s="5">
        <v>1551</v>
      </c>
      <c r="C447" s="49" t="s">
        <v>255</v>
      </c>
      <c r="D447" s="113">
        <f>SUM(D448:D449)</f>
        <v>404000</v>
      </c>
      <c r="E447" s="149">
        <f>SUM(E448:E449)</f>
        <v>0</v>
      </c>
      <c r="F447" s="168">
        <f t="shared" si="14"/>
        <v>404000</v>
      </c>
      <c r="G447" s="165">
        <f t="shared" si="13"/>
        <v>0</v>
      </c>
    </row>
    <row r="448" spans="1:7" s="6" customFormat="1" ht="25.5" x14ac:dyDescent="0.2">
      <c r="A448" s="33"/>
      <c r="B448" s="5"/>
      <c r="C448" s="65" t="s">
        <v>336</v>
      </c>
      <c r="D448" s="113">
        <v>400000</v>
      </c>
      <c r="E448" s="124">
        <v>0</v>
      </c>
      <c r="F448" s="168">
        <f t="shared" si="14"/>
        <v>400000</v>
      </c>
      <c r="G448" s="165">
        <f t="shared" si="13"/>
        <v>0</v>
      </c>
    </row>
    <row r="449" spans="1:7" s="6" customFormat="1" ht="25.5" x14ac:dyDescent="0.2">
      <c r="A449" s="33"/>
      <c r="B449" s="5"/>
      <c r="C449" s="65" t="s">
        <v>337</v>
      </c>
      <c r="D449" s="113">
        <v>4000</v>
      </c>
      <c r="E449" s="124">
        <v>0</v>
      </c>
      <c r="F449" s="168">
        <f t="shared" si="14"/>
        <v>4000</v>
      </c>
      <c r="G449" s="165">
        <f t="shared" si="13"/>
        <v>0</v>
      </c>
    </row>
    <row r="450" spans="1:7" s="6" customFormat="1" x14ac:dyDescent="0.2">
      <c r="A450" s="33" t="s">
        <v>11</v>
      </c>
      <c r="B450" s="9" t="s">
        <v>406</v>
      </c>
      <c r="C450" s="74"/>
      <c r="D450" s="154">
        <f>SUM(D451+D455)</f>
        <v>6319</v>
      </c>
      <c r="E450" s="126">
        <f>SUM(E451+E455)</f>
        <v>6969.98</v>
      </c>
      <c r="F450" s="163">
        <f t="shared" si="14"/>
        <v>-650.97999999999956</v>
      </c>
      <c r="G450" s="179">
        <f t="shared" si="13"/>
        <v>1.1030194651052381</v>
      </c>
    </row>
    <row r="451" spans="1:7" s="6" customFormat="1" x14ac:dyDescent="0.2">
      <c r="A451" s="33"/>
      <c r="B451" s="7">
        <v>50</v>
      </c>
      <c r="C451" s="50" t="s">
        <v>23</v>
      </c>
      <c r="D451" s="154">
        <f>SUM(D452)</f>
        <v>0</v>
      </c>
      <c r="E451" s="191">
        <f>SUM(E452+E454)</f>
        <v>89.87</v>
      </c>
      <c r="F451" s="163">
        <f t="shared" si="14"/>
        <v>-89.87</v>
      </c>
      <c r="G451" s="165"/>
    </row>
    <row r="452" spans="1:7" s="6" customFormat="1" x14ac:dyDescent="0.2">
      <c r="A452" s="33"/>
      <c r="B452" s="5">
        <v>500</v>
      </c>
      <c r="C452" s="49" t="s">
        <v>228</v>
      </c>
      <c r="D452" s="153">
        <f>SUM(D453)</f>
        <v>0</v>
      </c>
      <c r="E452" s="192">
        <f>SUM(E453)</f>
        <v>44.05</v>
      </c>
      <c r="F452" s="168">
        <f t="shared" si="14"/>
        <v>-44.05</v>
      </c>
      <c r="G452" s="165"/>
    </row>
    <row r="453" spans="1:7" s="6" customFormat="1" x14ac:dyDescent="0.2">
      <c r="A453" s="33"/>
      <c r="B453" s="5">
        <v>505</v>
      </c>
      <c r="C453" s="49" t="s">
        <v>94</v>
      </c>
      <c r="D453" s="153">
        <v>0</v>
      </c>
      <c r="E453" s="124">
        <v>44.05</v>
      </c>
      <c r="F453" s="168">
        <f t="shared" si="14"/>
        <v>-44.05</v>
      </c>
      <c r="G453" s="165"/>
    </row>
    <row r="454" spans="1:7" s="6" customFormat="1" x14ac:dyDescent="0.2">
      <c r="A454" s="33"/>
      <c r="B454" s="5">
        <v>506</v>
      </c>
      <c r="C454" s="49" t="s">
        <v>229</v>
      </c>
      <c r="D454" s="153">
        <v>0</v>
      </c>
      <c r="E454" s="124">
        <v>45.82</v>
      </c>
      <c r="F454" s="168">
        <f t="shared" si="14"/>
        <v>-45.82</v>
      </c>
      <c r="G454" s="165"/>
    </row>
    <row r="455" spans="1:7" s="6" customFormat="1" x14ac:dyDescent="0.2">
      <c r="A455" s="33"/>
      <c r="B455" s="7">
        <v>55</v>
      </c>
      <c r="C455" s="50" t="s">
        <v>24</v>
      </c>
      <c r="D455" s="154">
        <f>SUM(D456+D458)</f>
        <v>6319</v>
      </c>
      <c r="E455" s="191">
        <f>SUM(E456+E458)</f>
        <v>6880.11</v>
      </c>
      <c r="F455" s="163">
        <f t="shared" si="14"/>
        <v>-561.10999999999967</v>
      </c>
      <c r="G455" s="179">
        <f t="shared" si="13"/>
        <v>1.0887972780503243</v>
      </c>
    </row>
    <row r="456" spans="1:7" s="6" customFormat="1" x14ac:dyDescent="0.2">
      <c r="A456" s="33"/>
      <c r="B456" s="5">
        <v>5525</v>
      </c>
      <c r="C456" s="49" t="s">
        <v>46</v>
      </c>
      <c r="D456" s="153">
        <f>SUM(D457)</f>
        <v>5704</v>
      </c>
      <c r="E456" s="192">
        <f>SUM(E457)</f>
        <v>6265.11</v>
      </c>
      <c r="F456" s="168">
        <f t="shared" si="14"/>
        <v>-561.10999999999967</v>
      </c>
      <c r="G456" s="165">
        <f t="shared" si="13"/>
        <v>1.0983713183730714</v>
      </c>
    </row>
    <row r="457" spans="1:7" s="6" customFormat="1" ht="38.25" x14ac:dyDescent="0.2">
      <c r="A457" s="33"/>
      <c r="B457" s="160" t="s">
        <v>457</v>
      </c>
      <c r="C457" s="54" t="s">
        <v>408</v>
      </c>
      <c r="D457" s="113">
        <v>5704</v>
      </c>
      <c r="E457" s="124">
        <v>6265.11</v>
      </c>
      <c r="F457" s="168">
        <f t="shared" si="14"/>
        <v>-561.10999999999967</v>
      </c>
      <c r="G457" s="165">
        <f t="shared" si="13"/>
        <v>1.0983713183730714</v>
      </c>
    </row>
    <row r="458" spans="1:7" s="6" customFormat="1" x14ac:dyDescent="0.2">
      <c r="A458" s="33"/>
      <c r="B458" s="5">
        <v>5525</v>
      </c>
      <c r="C458" s="49" t="s">
        <v>46</v>
      </c>
      <c r="D458" s="113">
        <f>SUM(D459)</f>
        <v>615</v>
      </c>
      <c r="E458" s="186">
        <f>SUM(E459)</f>
        <v>615</v>
      </c>
      <c r="F458" s="168">
        <f t="shared" si="14"/>
        <v>0</v>
      </c>
      <c r="G458" s="165">
        <f t="shared" si="13"/>
        <v>1</v>
      </c>
    </row>
    <row r="459" spans="1:7" s="6" customFormat="1" ht="51" x14ac:dyDescent="0.2">
      <c r="A459" s="33"/>
      <c r="B459" s="160"/>
      <c r="C459" s="65" t="s">
        <v>495</v>
      </c>
      <c r="D459" s="113">
        <v>615</v>
      </c>
      <c r="E459" s="124">
        <v>615</v>
      </c>
      <c r="F459" s="168">
        <f t="shared" si="14"/>
        <v>0</v>
      </c>
      <c r="G459" s="165">
        <f t="shared" si="13"/>
        <v>1</v>
      </c>
    </row>
    <row r="460" spans="1:7" x14ac:dyDescent="0.2">
      <c r="A460" s="33" t="s">
        <v>11</v>
      </c>
      <c r="B460" s="9" t="s">
        <v>199</v>
      </c>
      <c r="C460" s="74"/>
      <c r="D460" s="114">
        <f>SUM(D461)</f>
        <v>1440</v>
      </c>
      <c r="E460" s="139">
        <f>SUM(E461)</f>
        <v>0</v>
      </c>
      <c r="F460" s="163">
        <f t="shared" si="14"/>
        <v>1440</v>
      </c>
      <c r="G460" s="179">
        <f t="shared" si="13"/>
        <v>0</v>
      </c>
    </row>
    <row r="461" spans="1:7" s="6" customFormat="1" x14ac:dyDescent="0.2">
      <c r="A461" s="33"/>
      <c r="B461" s="7">
        <v>55</v>
      </c>
      <c r="C461" s="50" t="s">
        <v>24</v>
      </c>
      <c r="D461" s="114">
        <f>SUM(D462:D462)</f>
        <v>1440</v>
      </c>
      <c r="E461" s="139">
        <f>SUM(E462:E462)</f>
        <v>0</v>
      </c>
      <c r="F461" s="163">
        <f t="shared" si="14"/>
        <v>1440</v>
      </c>
      <c r="G461" s="179">
        <f t="shared" si="13"/>
        <v>0</v>
      </c>
    </row>
    <row r="462" spans="1:7" s="6" customFormat="1" x14ac:dyDescent="0.2">
      <c r="A462" s="33"/>
      <c r="B462" s="5">
        <v>5525</v>
      </c>
      <c r="C462" s="49" t="s">
        <v>46</v>
      </c>
      <c r="D462" s="113">
        <v>1440</v>
      </c>
      <c r="E462" s="124">
        <v>0</v>
      </c>
      <c r="F462" s="168">
        <f t="shared" si="14"/>
        <v>1440</v>
      </c>
      <c r="G462" s="165">
        <f t="shared" si="13"/>
        <v>0</v>
      </c>
    </row>
    <row r="463" spans="1:7" s="6" customFormat="1" x14ac:dyDescent="0.2">
      <c r="A463" s="33" t="s">
        <v>72</v>
      </c>
      <c r="B463" s="7" t="s">
        <v>465</v>
      </c>
      <c r="C463" s="49"/>
      <c r="D463" s="114">
        <f>SUM(D464+D471)</f>
        <v>10971</v>
      </c>
      <c r="E463" s="187">
        <f>SUM(E464+E471)</f>
        <v>5892.82</v>
      </c>
      <c r="F463" s="163">
        <f t="shared" si="14"/>
        <v>5078.18</v>
      </c>
      <c r="G463" s="179">
        <f t="shared" si="13"/>
        <v>0.53712697110564211</v>
      </c>
    </row>
    <row r="464" spans="1:7" s="8" customFormat="1" x14ac:dyDescent="0.2">
      <c r="A464" s="33" t="s">
        <v>72</v>
      </c>
      <c r="B464" s="7" t="s">
        <v>200</v>
      </c>
      <c r="C464" s="72"/>
      <c r="D464" s="114">
        <f>SUM(D465+D469)</f>
        <v>9171</v>
      </c>
      <c r="E464" s="139">
        <f>SUM(E465+E469)</f>
        <v>4092.82</v>
      </c>
      <c r="F464" s="163">
        <f t="shared" si="14"/>
        <v>5078.18</v>
      </c>
      <c r="G464" s="179">
        <f t="shared" si="13"/>
        <v>0.44627848653363866</v>
      </c>
    </row>
    <row r="465" spans="1:7" s="6" customFormat="1" x14ac:dyDescent="0.2">
      <c r="A465" s="33"/>
      <c r="B465" s="7">
        <v>50</v>
      </c>
      <c r="C465" s="50" t="s">
        <v>23</v>
      </c>
      <c r="D465" s="114">
        <f>SUM(D466+D468)</f>
        <v>3956</v>
      </c>
      <c r="E465" s="139">
        <f>SUM(E466+E468)</f>
        <v>1302.3800000000001</v>
      </c>
      <c r="F465" s="163">
        <f t="shared" si="14"/>
        <v>2653.62</v>
      </c>
      <c r="G465" s="179">
        <f t="shared" si="13"/>
        <v>0.32921638018200206</v>
      </c>
    </row>
    <row r="466" spans="1:7" s="6" customFormat="1" x14ac:dyDescent="0.2">
      <c r="A466" s="33"/>
      <c r="B466" s="5">
        <v>500</v>
      </c>
      <c r="C466" s="49" t="s">
        <v>228</v>
      </c>
      <c r="D466" s="113">
        <f>SUM(D467)</f>
        <v>2952</v>
      </c>
      <c r="E466" s="149">
        <f>SUM(E467)</f>
        <v>983.99</v>
      </c>
      <c r="F466" s="168">
        <f t="shared" si="14"/>
        <v>1968.01</v>
      </c>
      <c r="G466" s="165">
        <f t="shared" si="13"/>
        <v>0.33332994579945802</v>
      </c>
    </row>
    <row r="467" spans="1:7" s="6" customFormat="1" x14ac:dyDescent="0.2">
      <c r="A467" s="33"/>
      <c r="B467" s="5">
        <v>5002</v>
      </c>
      <c r="C467" s="49" t="s">
        <v>236</v>
      </c>
      <c r="D467" s="113">
        <v>2952</v>
      </c>
      <c r="E467" s="124">
        <v>983.99</v>
      </c>
      <c r="F467" s="168">
        <f t="shared" si="14"/>
        <v>1968.01</v>
      </c>
      <c r="G467" s="165">
        <f t="shared" si="13"/>
        <v>0.33332994579945802</v>
      </c>
    </row>
    <row r="468" spans="1:7" s="6" customFormat="1" x14ac:dyDescent="0.2">
      <c r="A468" s="33"/>
      <c r="B468" s="5">
        <v>506</v>
      </c>
      <c r="C468" s="49" t="s">
        <v>229</v>
      </c>
      <c r="D468" s="113">
        <v>1004</v>
      </c>
      <c r="E468" s="124">
        <v>318.39</v>
      </c>
      <c r="F468" s="168">
        <f t="shared" si="14"/>
        <v>685.61</v>
      </c>
      <c r="G468" s="165">
        <f t="shared" si="13"/>
        <v>0.31712151394422311</v>
      </c>
    </row>
    <row r="469" spans="1:7" s="6" customFormat="1" x14ac:dyDescent="0.2">
      <c r="A469" s="33"/>
      <c r="B469" s="7">
        <v>55</v>
      </c>
      <c r="C469" s="50" t="s">
        <v>24</v>
      </c>
      <c r="D469" s="114">
        <f>SUM(D470)</f>
        <v>5215</v>
      </c>
      <c r="E469" s="139">
        <f>SUM(E470)</f>
        <v>2790.44</v>
      </c>
      <c r="F469" s="163">
        <f t="shared" si="14"/>
        <v>2424.56</v>
      </c>
      <c r="G469" s="179">
        <f t="shared" si="13"/>
        <v>0.53507957813998086</v>
      </c>
    </row>
    <row r="470" spans="1:7" s="6" customFormat="1" x14ac:dyDescent="0.2">
      <c r="A470" s="33"/>
      <c r="B470" s="5">
        <v>5511</v>
      </c>
      <c r="C470" s="49" t="s">
        <v>230</v>
      </c>
      <c r="D470" s="113">
        <v>5215</v>
      </c>
      <c r="E470" s="124">
        <v>2790.44</v>
      </c>
      <c r="F470" s="168">
        <f t="shared" si="14"/>
        <v>2424.56</v>
      </c>
      <c r="G470" s="165">
        <f t="shared" si="13"/>
        <v>0.53507957813998086</v>
      </c>
    </row>
    <row r="471" spans="1:7" s="6" customFormat="1" x14ac:dyDescent="0.2">
      <c r="A471" s="33" t="s">
        <v>72</v>
      </c>
      <c r="B471" s="7" t="s">
        <v>463</v>
      </c>
      <c r="C471" s="72"/>
      <c r="D471" s="114">
        <f t="shared" ref="D471:E473" si="15">SUM(D472)</f>
        <v>1800</v>
      </c>
      <c r="E471" s="187">
        <f t="shared" si="15"/>
        <v>1800</v>
      </c>
      <c r="F471" s="163">
        <f t="shared" si="14"/>
        <v>0</v>
      </c>
      <c r="G471" s="179">
        <f t="shared" si="13"/>
        <v>1</v>
      </c>
    </row>
    <row r="472" spans="1:7" s="6" customFormat="1" x14ac:dyDescent="0.2">
      <c r="A472" s="33"/>
      <c r="B472" s="7">
        <v>15</v>
      </c>
      <c r="C472" s="50" t="s">
        <v>283</v>
      </c>
      <c r="D472" s="114">
        <f t="shared" si="15"/>
        <v>1800</v>
      </c>
      <c r="E472" s="187">
        <f t="shared" si="15"/>
        <v>1800</v>
      </c>
      <c r="F472" s="163">
        <f t="shared" si="14"/>
        <v>0</v>
      </c>
      <c r="G472" s="179">
        <f t="shared" si="13"/>
        <v>1</v>
      </c>
    </row>
    <row r="473" spans="1:7" s="6" customFormat="1" x14ac:dyDescent="0.2">
      <c r="A473" s="33"/>
      <c r="B473" s="5">
        <v>1551</v>
      </c>
      <c r="C473" s="49" t="s">
        <v>255</v>
      </c>
      <c r="D473" s="113">
        <f t="shared" si="15"/>
        <v>1800</v>
      </c>
      <c r="E473" s="186">
        <f t="shared" si="15"/>
        <v>1800</v>
      </c>
      <c r="F473" s="168">
        <f t="shared" si="14"/>
        <v>0</v>
      </c>
      <c r="G473" s="165">
        <f t="shared" si="13"/>
        <v>1</v>
      </c>
    </row>
    <row r="474" spans="1:7" s="6" customFormat="1" ht="25.5" x14ac:dyDescent="0.2">
      <c r="A474" s="33"/>
      <c r="B474" s="5"/>
      <c r="C474" s="65" t="s">
        <v>464</v>
      </c>
      <c r="D474" s="113">
        <v>1800</v>
      </c>
      <c r="E474" s="124">
        <v>1800</v>
      </c>
      <c r="F474" s="168">
        <f t="shared" si="14"/>
        <v>0</v>
      </c>
      <c r="G474" s="165">
        <f t="shared" si="13"/>
        <v>1</v>
      </c>
    </row>
    <row r="475" spans="1:7" s="6" customFormat="1" x14ac:dyDescent="0.2">
      <c r="A475" s="33" t="s">
        <v>124</v>
      </c>
      <c r="B475" s="7" t="s">
        <v>201</v>
      </c>
      <c r="C475" s="72"/>
      <c r="D475" s="114">
        <f>SUM(D476)</f>
        <v>97850</v>
      </c>
      <c r="E475" s="139">
        <f>SUM(E476)</f>
        <v>36187.699999999997</v>
      </c>
      <c r="F475" s="163">
        <f t="shared" si="14"/>
        <v>61662.3</v>
      </c>
      <c r="G475" s="179">
        <f t="shared" si="13"/>
        <v>0.36982830863566679</v>
      </c>
    </row>
    <row r="476" spans="1:7" s="6" customFormat="1" x14ac:dyDescent="0.2">
      <c r="A476" s="33"/>
      <c r="B476" s="21">
        <v>4500</v>
      </c>
      <c r="C476" s="52" t="s">
        <v>152</v>
      </c>
      <c r="D476" s="114">
        <f>SUM(D515+D524+D525+D527)</f>
        <v>97850</v>
      </c>
      <c r="E476" s="139">
        <f>SUM(E477:E525)</f>
        <v>36187.699999999997</v>
      </c>
      <c r="F476" s="163">
        <f t="shared" si="14"/>
        <v>61662.3</v>
      </c>
      <c r="G476" s="179">
        <f t="shared" si="13"/>
        <v>0.36982830863566679</v>
      </c>
    </row>
    <row r="477" spans="1:7" s="6" customFormat="1" ht="25.5" x14ac:dyDescent="0.2">
      <c r="A477" s="33"/>
      <c r="B477" s="21"/>
      <c r="C477" s="53" t="s">
        <v>362</v>
      </c>
      <c r="D477" s="113">
        <v>325</v>
      </c>
      <c r="E477" s="149">
        <v>325</v>
      </c>
      <c r="F477" s="168">
        <f t="shared" si="14"/>
        <v>0</v>
      </c>
      <c r="G477" s="165">
        <f t="shared" si="13"/>
        <v>1</v>
      </c>
    </row>
    <row r="478" spans="1:7" s="6" customFormat="1" x14ac:dyDescent="0.2">
      <c r="A478" s="33"/>
      <c r="B478" s="21"/>
      <c r="C478" s="53" t="s">
        <v>363</v>
      </c>
      <c r="D478" s="113">
        <v>646</v>
      </c>
      <c r="E478" s="127">
        <v>0</v>
      </c>
      <c r="F478" s="168">
        <f t="shared" si="14"/>
        <v>646</v>
      </c>
      <c r="G478" s="165">
        <f t="shared" si="13"/>
        <v>0</v>
      </c>
    </row>
    <row r="479" spans="1:7" s="6" customFormat="1" x14ac:dyDescent="0.2">
      <c r="A479" s="33"/>
      <c r="B479" s="21"/>
      <c r="C479" s="53" t="s">
        <v>364</v>
      </c>
      <c r="D479" s="113">
        <v>300</v>
      </c>
      <c r="E479" s="127">
        <v>300</v>
      </c>
      <c r="F479" s="168">
        <f t="shared" si="14"/>
        <v>0</v>
      </c>
      <c r="G479" s="165">
        <f t="shared" si="13"/>
        <v>1</v>
      </c>
    </row>
    <row r="480" spans="1:7" s="6" customFormat="1" x14ac:dyDescent="0.2">
      <c r="A480" s="33"/>
      <c r="B480" s="21"/>
      <c r="C480" s="53" t="s">
        <v>365</v>
      </c>
      <c r="D480" s="113">
        <v>300</v>
      </c>
      <c r="E480" s="127">
        <v>300</v>
      </c>
      <c r="F480" s="168">
        <f t="shared" si="14"/>
        <v>0</v>
      </c>
      <c r="G480" s="165">
        <f t="shared" si="13"/>
        <v>1</v>
      </c>
    </row>
    <row r="481" spans="1:7" s="6" customFormat="1" x14ac:dyDescent="0.2">
      <c r="A481" s="33"/>
      <c r="B481" s="21"/>
      <c r="C481" s="53" t="s">
        <v>366</v>
      </c>
      <c r="D481" s="113">
        <v>500</v>
      </c>
      <c r="E481" s="127">
        <v>500</v>
      </c>
      <c r="F481" s="168">
        <f t="shared" si="14"/>
        <v>0</v>
      </c>
      <c r="G481" s="165">
        <f t="shared" si="13"/>
        <v>1</v>
      </c>
    </row>
    <row r="482" spans="1:7" s="6" customFormat="1" x14ac:dyDescent="0.2">
      <c r="A482" s="33"/>
      <c r="B482" s="21"/>
      <c r="C482" s="53" t="s">
        <v>367</v>
      </c>
      <c r="D482" s="113">
        <v>692</v>
      </c>
      <c r="E482" s="127">
        <v>346</v>
      </c>
      <c r="F482" s="168">
        <f t="shared" si="14"/>
        <v>346</v>
      </c>
      <c r="G482" s="165">
        <f t="shared" si="13"/>
        <v>0.5</v>
      </c>
    </row>
    <row r="483" spans="1:7" s="6" customFormat="1" x14ac:dyDescent="0.2">
      <c r="A483" s="33"/>
      <c r="B483" s="21"/>
      <c r="C483" s="53" t="s">
        <v>368</v>
      </c>
      <c r="D483" s="113">
        <v>300</v>
      </c>
      <c r="E483" s="127">
        <v>150</v>
      </c>
      <c r="F483" s="168">
        <f t="shared" si="14"/>
        <v>150</v>
      </c>
      <c r="G483" s="165">
        <f t="shared" si="13"/>
        <v>0.5</v>
      </c>
    </row>
    <row r="484" spans="1:7" s="6" customFormat="1" x14ac:dyDescent="0.2">
      <c r="A484" s="33"/>
      <c r="B484" s="21"/>
      <c r="C484" s="53" t="s">
        <v>369</v>
      </c>
      <c r="D484" s="113">
        <v>100</v>
      </c>
      <c r="E484" s="127">
        <v>0</v>
      </c>
      <c r="F484" s="168">
        <f t="shared" si="14"/>
        <v>100</v>
      </c>
      <c r="G484" s="165">
        <f t="shared" si="13"/>
        <v>0</v>
      </c>
    </row>
    <row r="485" spans="1:7" s="6" customFormat="1" x14ac:dyDescent="0.2">
      <c r="A485" s="33"/>
      <c r="B485" s="21"/>
      <c r="C485" s="53" t="s">
        <v>370</v>
      </c>
      <c r="D485" s="113">
        <v>200</v>
      </c>
      <c r="E485" s="127">
        <v>0</v>
      </c>
      <c r="F485" s="168">
        <f t="shared" si="14"/>
        <v>200</v>
      </c>
      <c r="G485" s="165">
        <f t="shared" si="13"/>
        <v>0</v>
      </c>
    </row>
    <row r="486" spans="1:7" s="6" customFormat="1" x14ac:dyDescent="0.2">
      <c r="A486" s="33"/>
      <c r="B486" s="21"/>
      <c r="C486" s="53" t="s">
        <v>371</v>
      </c>
      <c r="D486" s="113">
        <v>3240</v>
      </c>
      <c r="E486" s="127">
        <v>1080</v>
      </c>
      <c r="F486" s="168">
        <f t="shared" si="14"/>
        <v>2160</v>
      </c>
      <c r="G486" s="165">
        <f t="shared" si="13"/>
        <v>0.33333333333333331</v>
      </c>
    </row>
    <row r="487" spans="1:7" s="6" customFormat="1" x14ac:dyDescent="0.2">
      <c r="A487" s="33"/>
      <c r="B487" s="21"/>
      <c r="C487" s="53" t="s">
        <v>372</v>
      </c>
      <c r="D487" s="113">
        <v>350</v>
      </c>
      <c r="E487" s="127">
        <v>350</v>
      </c>
      <c r="F487" s="168">
        <f t="shared" si="14"/>
        <v>0</v>
      </c>
      <c r="G487" s="165">
        <f t="shared" si="13"/>
        <v>1</v>
      </c>
    </row>
    <row r="488" spans="1:7" s="6" customFormat="1" x14ac:dyDescent="0.2">
      <c r="A488" s="33"/>
      <c r="B488" s="21"/>
      <c r="C488" s="53" t="s">
        <v>373</v>
      </c>
      <c r="D488" s="113">
        <v>172</v>
      </c>
      <c r="E488" s="127">
        <v>0</v>
      </c>
      <c r="F488" s="168">
        <f t="shared" si="14"/>
        <v>172</v>
      </c>
      <c r="G488" s="165">
        <f t="shared" si="13"/>
        <v>0</v>
      </c>
    </row>
    <row r="489" spans="1:7" s="6" customFormat="1" x14ac:dyDescent="0.2">
      <c r="A489" s="33"/>
      <c r="B489" s="21"/>
      <c r="C489" s="53" t="s">
        <v>374</v>
      </c>
      <c r="D489" s="113">
        <v>190</v>
      </c>
      <c r="E489" s="127">
        <v>0</v>
      </c>
      <c r="F489" s="168">
        <f t="shared" si="14"/>
        <v>190</v>
      </c>
      <c r="G489" s="165">
        <f t="shared" si="13"/>
        <v>0</v>
      </c>
    </row>
    <row r="490" spans="1:7" s="6" customFormat="1" x14ac:dyDescent="0.2">
      <c r="A490" s="33"/>
      <c r="B490" s="21"/>
      <c r="C490" s="53" t="s">
        <v>375</v>
      </c>
      <c r="D490" s="113">
        <v>24807</v>
      </c>
      <c r="E490" s="127">
        <v>2854.2</v>
      </c>
      <c r="F490" s="168">
        <f t="shared" si="14"/>
        <v>21952.799999999999</v>
      </c>
      <c r="G490" s="165">
        <f t="shared" ref="G490:G566" si="16">SUM(E490/D490)</f>
        <v>0.11505623412746402</v>
      </c>
    </row>
    <row r="491" spans="1:7" s="6" customFormat="1" x14ac:dyDescent="0.2">
      <c r="A491" s="33"/>
      <c r="B491" s="21"/>
      <c r="C491" s="53" t="s">
        <v>376</v>
      </c>
      <c r="D491" s="113">
        <v>200</v>
      </c>
      <c r="E491" s="127">
        <v>0</v>
      </c>
      <c r="F491" s="168">
        <f t="shared" si="14"/>
        <v>200</v>
      </c>
      <c r="G491" s="165">
        <f t="shared" si="16"/>
        <v>0</v>
      </c>
    </row>
    <row r="492" spans="1:7" s="6" customFormat="1" ht="25.5" x14ac:dyDescent="0.2">
      <c r="A492" s="33"/>
      <c r="B492" s="21"/>
      <c r="C492" s="53" t="s">
        <v>377</v>
      </c>
      <c r="D492" s="113">
        <v>120</v>
      </c>
      <c r="E492" s="127">
        <v>0</v>
      </c>
      <c r="F492" s="168">
        <f t="shared" si="14"/>
        <v>120</v>
      </c>
      <c r="G492" s="165">
        <f t="shared" si="16"/>
        <v>0</v>
      </c>
    </row>
    <row r="493" spans="1:7" s="6" customFormat="1" x14ac:dyDescent="0.2">
      <c r="A493" s="33"/>
      <c r="B493" s="21"/>
      <c r="C493" s="53" t="s">
        <v>378</v>
      </c>
      <c r="D493" s="113">
        <v>750</v>
      </c>
      <c r="E493" s="127">
        <v>750</v>
      </c>
      <c r="F493" s="168">
        <f t="shared" si="14"/>
        <v>0</v>
      </c>
      <c r="G493" s="165">
        <f t="shared" si="16"/>
        <v>1</v>
      </c>
    </row>
    <row r="494" spans="1:7" s="6" customFormat="1" x14ac:dyDescent="0.2">
      <c r="A494" s="33"/>
      <c r="B494" s="21"/>
      <c r="C494" s="53" t="s">
        <v>379</v>
      </c>
      <c r="D494" s="113">
        <v>300</v>
      </c>
      <c r="E494" s="127">
        <v>300</v>
      </c>
      <c r="F494" s="168">
        <f t="shared" si="14"/>
        <v>0</v>
      </c>
      <c r="G494" s="165">
        <f t="shared" si="16"/>
        <v>1</v>
      </c>
    </row>
    <row r="495" spans="1:7" s="6" customFormat="1" x14ac:dyDescent="0.2">
      <c r="A495" s="33"/>
      <c r="B495" s="21"/>
      <c r="C495" s="53" t="s">
        <v>380</v>
      </c>
      <c r="D495" s="113">
        <v>1100</v>
      </c>
      <c r="E495" s="127">
        <v>0</v>
      </c>
      <c r="F495" s="168">
        <f t="shared" ref="F495:F580" si="17">SUM(D495-E495)</f>
        <v>1100</v>
      </c>
      <c r="G495" s="165">
        <f t="shared" si="16"/>
        <v>0</v>
      </c>
    </row>
    <row r="496" spans="1:7" s="6" customFormat="1" x14ac:dyDescent="0.2">
      <c r="A496" s="33"/>
      <c r="B496" s="21"/>
      <c r="C496" s="53" t="s">
        <v>381</v>
      </c>
      <c r="D496" s="113">
        <v>229</v>
      </c>
      <c r="E496" s="127">
        <v>0</v>
      </c>
      <c r="F496" s="168">
        <f t="shared" si="17"/>
        <v>229</v>
      </c>
      <c r="G496" s="165">
        <f t="shared" si="16"/>
        <v>0</v>
      </c>
    </row>
    <row r="497" spans="1:7" s="6" customFormat="1" x14ac:dyDescent="0.2">
      <c r="A497" s="33"/>
      <c r="B497" s="21"/>
      <c r="C497" s="53" t="s">
        <v>382</v>
      </c>
      <c r="D497" s="113">
        <v>314</v>
      </c>
      <c r="E497" s="127">
        <v>0</v>
      </c>
      <c r="F497" s="168">
        <f t="shared" si="17"/>
        <v>314</v>
      </c>
      <c r="G497" s="165">
        <f t="shared" si="16"/>
        <v>0</v>
      </c>
    </row>
    <row r="498" spans="1:7" s="6" customFormat="1" x14ac:dyDescent="0.2">
      <c r="A498" s="33"/>
      <c r="B498" s="21"/>
      <c r="C498" s="53" t="s">
        <v>383</v>
      </c>
      <c r="D498" s="113">
        <v>1852</v>
      </c>
      <c r="E498" s="127">
        <v>1000</v>
      </c>
      <c r="F498" s="168">
        <f t="shared" si="17"/>
        <v>852</v>
      </c>
      <c r="G498" s="165">
        <f t="shared" si="16"/>
        <v>0.5399568034557235</v>
      </c>
    </row>
    <row r="499" spans="1:7" s="6" customFormat="1" x14ac:dyDescent="0.2">
      <c r="A499" s="33"/>
      <c r="B499" s="21"/>
      <c r="C499" s="53" t="s">
        <v>384</v>
      </c>
      <c r="D499" s="113">
        <v>150</v>
      </c>
      <c r="E499" s="127">
        <v>37.5</v>
      </c>
      <c r="F499" s="168">
        <f t="shared" si="17"/>
        <v>112.5</v>
      </c>
      <c r="G499" s="165">
        <f t="shared" si="16"/>
        <v>0.25</v>
      </c>
    </row>
    <row r="500" spans="1:7" s="6" customFormat="1" x14ac:dyDescent="0.2">
      <c r="A500" s="33"/>
      <c r="B500" s="21"/>
      <c r="C500" s="53" t="s">
        <v>385</v>
      </c>
      <c r="D500" s="113">
        <v>250</v>
      </c>
      <c r="E500" s="127">
        <v>0</v>
      </c>
      <c r="F500" s="168">
        <f t="shared" si="17"/>
        <v>250</v>
      </c>
      <c r="G500" s="165">
        <f t="shared" si="16"/>
        <v>0</v>
      </c>
    </row>
    <row r="501" spans="1:7" s="6" customFormat="1" x14ac:dyDescent="0.2">
      <c r="A501" s="33"/>
      <c r="B501" s="21"/>
      <c r="C501" s="53" t="s">
        <v>386</v>
      </c>
      <c r="D501" s="113">
        <v>1500</v>
      </c>
      <c r="E501" s="127">
        <v>535</v>
      </c>
      <c r="F501" s="168">
        <f t="shared" si="17"/>
        <v>965</v>
      </c>
      <c r="G501" s="165">
        <f t="shared" si="16"/>
        <v>0.35666666666666669</v>
      </c>
    </row>
    <row r="502" spans="1:7" s="6" customFormat="1" x14ac:dyDescent="0.2">
      <c r="A502" s="33"/>
      <c r="B502" s="21"/>
      <c r="C502" s="53" t="s">
        <v>387</v>
      </c>
      <c r="D502" s="113">
        <v>968</v>
      </c>
      <c r="E502" s="127">
        <v>0</v>
      </c>
      <c r="F502" s="168">
        <f t="shared" si="17"/>
        <v>968</v>
      </c>
      <c r="G502" s="165">
        <f t="shared" si="16"/>
        <v>0</v>
      </c>
    </row>
    <row r="503" spans="1:7" s="6" customFormat="1" x14ac:dyDescent="0.2">
      <c r="A503" s="33"/>
      <c r="B503" s="21"/>
      <c r="C503" s="53" t="s">
        <v>388</v>
      </c>
      <c r="D503" s="113">
        <v>724</v>
      </c>
      <c r="E503" s="127">
        <v>724</v>
      </c>
      <c r="F503" s="168">
        <f t="shared" si="17"/>
        <v>0</v>
      </c>
      <c r="G503" s="165">
        <f t="shared" si="16"/>
        <v>1</v>
      </c>
    </row>
    <row r="504" spans="1:7" s="6" customFormat="1" x14ac:dyDescent="0.2">
      <c r="A504" s="33"/>
      <c r="B504" s="21"/>
      <c r="C504" s="53" t="s">
        <v>389</v>
      </c>
      <c r="D504" s="113">
        <v>100</v>
      </c>
      <c r="E504" s="127">
        <v>0</v>
      </c>
      <c r="F504" s="168">
        <f t="shared" si="17"/>
        <v>100</v>
      </c>
      <c r="G504" s="165">
        <f t="shared" si="16"/>
        <v>0</v>
      </c>
    </row>
    <row r="505" spans="1:7" s="6" customFormat="1" x14ac:dyDescent="0.2">
      <c r="A505" s="33"/>
      <c r="B505" s="21"/>
      <c r="C505" s="53" t="s">
        <v>390</v>
      </c>
      <c r="D505" s="113">
        <v>2960</v>
      </c>
      <c r="E505" s="127">
        <v>2960</v>
      </c>
      <c r="F505" s="168">
        <f t="shared" si="17"/>
        <v>0</v>
      </c>
      <c r="G505" s="165">
        <f t="shared" si="16"/>
        <v>1</v>
      </c>
    </row>
    <row r="506" spans="1:7" s="6" customFormat="1" x14ac:dyDescent="0.2">
      <c r="A506" s="33"/>
      <c r="B506" s="21"/>
      <c r="C506" s="53" t="s">
        <v>391</v>
      </c>
      <c r="D506" s="113">
        <v>440</v>
      </c>
      <c r="E506" s="127">
        <v>190</v>
      </c>
      <c r="F506" s="168">
        <f t="shared" si="17"/>
        <v>250</v>
      </c>
      <c r="G506" s="165">
        <f t="shared" si="16"/>
        <v>0.43181818181818182</v>
      </c>
    </row>
    <row r="507" spans="1:7" s="6" customFormat="1" x14ac:dyDescent="0.2">
      <c r="A507" s="33"/>
      <c r="B507" s="21"/>
      <c r="C507" s="53" t="s">
        <v>392</v>
      </c>
      <c r="D507" s="113">
        <v>500</v>
      </c>
      <c r="E507" s="127">
        <v>500</v>
      </c>
      <c r="F507" s="168">
        <f t="shared" si="17"/>
        <v>0</v>
      </c>
      <c r="G507" s="165">
        <f t="shared" si="16"/>
        <v>1</v>
      </c>
    </row>
    <row r="508" spans="1:7" s="6" customFormat="1" x14ac:dyDescent="0.2">
      <c r="A508" s="33"/>
      <c r="B508" s="21"/>
      <c r="C508" s="53" t="s">
        <v>393</v>
      </c>
      <c r="D508" s="113">
        <v>895</v>
      </c>
      <c r="E508" s="127">
        <v>655</v>
      </c>
      <c r="F508" s="168">
        <f t="shared" si="17"/>
        <v>240</v>
      </c>
      <c r="G508" s="165">
        <f t="shared" si="16"/>
        <v>0.73184357541899436</v>
      </c>
    </row>
    <row r="509" spans="1:7" s="6" customFormat="1" x14ac:dyDescent="0.2">
      <c r="A509" s="33"/>
      <c r="B509" s="21"/>
      <c r="C509" s="53" t="s">
        <v>394</v>
      </c>
      <c r="D509" s="113">
        <v>190</v>
      </c>
      <c r="E509" s="127">
        <v>190</v>
      </c>
      <c r="F509" s="168">
        <f t="shared" si="17"/>
        <v>0</v>
      </c>
      <c r="G509" s="165">
        <f t="shared" si="16"/>
        <v>1</v>
      </c>
    </row>
    <row r="510" spans="1:7" s="6" customFormat="1" x14ac:dyDescent="0.2">
      <c r="A510" s="33"/>
      <c r="B510" s="21"/>
      <c r="C510" s="53" t="s">
        <v>395</v>
      </c>
      <c r="D510" s="113">
        <v>461</v>
      </c>
      <c r="E510" s="127">
        <v>461</v>
      </c>
      <c r="F510" s="168">
        <f t="shared" si="17"/>
        <v>0</v>
      </c>
      <c r="G510" s="165">
        <f t="shared" si="16"/>
        <v>1</v>
      </c>
    </row>
    <row r="511" spans="1:7" s="6" customFormat="1" x14ac:dyDescent="0.2">
      <c r="A511" s="33"/>
      <c r="B511" s="21"/>
      <c r="C511" s="53" t="s">
        <v>396</v>
      </c>
      <c r="D511" s="113">
        <v>300</v>
      </c>
      <c r="E511" s="127">
        <v>300</v>
      </c>
      <c r="F511" s="168">
        <f t="shared" si="17"/>
        <v>0</v>
      </c>
      <c r="G511" s="165">
        <f t="shared" si="16"/>
        <v>1</v>
      </c>
    </row>
    <row r="512" spans="1:7" s="6" customFormat="1" x14ac:dyDescent="0.2">
      <c r="A512" s="33"/>
      <c r="B512" s="21"/>
      <c r="C512" s="53" t="s">
        <v>397</v>
      </c>
      <c r="D512" s="113">
        <v>310</v>
      </c>
      <c r="E512" s="127">
        <v>310</v>
      </c>
      <c r="F512" s="168">
        <f t="shared" si="17"/>
        <v>0</v>
      </c>
      <c r="G512" s="165">
        <f t="shared" si="16"/>
        <v>1</v>
      </c>
    </row>
    <row r="513" spans="1:7" s="6" customFormat="1" x14ac:dyDescent="0.2">
      <c r="A513" s="33"/>
      <c r="B513" s="21"/>
      <c r="C513" s="53" t="s">
        <v>398</v>
      </c>
      <c r="D513" s="113">
        <v>30700</v>
      </c>
      <c r="E513" s="127">
        <v>18700</v>
      </c>
      <c r="F513" s="168">
        <f t="shared" si="17"/>
        <v>12000</v>
      </c>
      <c r="G513" s="165">
        <f t="shared" si="16"/>
        <v>0.60912052117263848</v>
      </c>
    </row>
    <row r="514" spans="1:7" s="6" customFormat="1" x14ac:dyDescent="0.2">
      <c r="A514" s="33"/>
      <c r="B514" s="21"/>
      <c r="C514" s="53" t="s">
        <v>361</v>
      </c>
      <c r="D514" s="113">
        <v>1530</v>
      </c>
      <c r="E514" s="127">
        <v>150</v>
      </c>
      <c r="F514" s="168">
        <f t="shared" si="17"/>
        <v>1380</v>
      </c>
      <c r="G514" s="165">
        <f t="shared" si="16"/>
        <v>9.8039215686274508E-2</v>
      </c>
    </row>
    <row r="515" spans="1:7" s="6" customFormat="1" ht="25.5" x14ac:dyDescent="0.2">
      <c r="A515" s="33"/>
      <c r="B515" s="21"/>
      <c r="C515" s="52" t="s">
        <v>515</v>
      </c>
      <c r="D515" s="114">
        <f>SUM(D477:D514)</f>
        <v>78965</v>
      </c>
      <c r="E515" s="126"/>
      <c r="F515" s="163"/>
      <c r="G515" s="179"/>
    </row>
    <row r="516" spans="1:7" s="6" customFormat="1" x14ac:dyDescent="0.2">
      <c r="A516" s="33"/>
      <c r="B516" s="21"/>
      <c r="C516" s="53" t="s">
        <v>480</v>
      </c>
      <c r="D516" s="87">
        <v>1025</v>
      </c>
      <c r="E516" s="124">
        <v>1025</v>
      </c>
      <c r="F516" s="168">
        <f t="shared" si="17"/>
        <v>0</v>
      </c>
      <c r="G516" s="165">
        <f t="shared" si="16"/>
        <v>1</v>
      </c>
    </row>
    <row r="517" spans="1:7" s="6" customFormat="1" x14ac:dyDescent="0.2">
      <c r="A517" s="33"/>
      <c r="B517" s="21"/>
      <c r="C517" s="53" t="s">
        <v>496</v>
      </c>
      <c r="D517" s="87">
        <v>500</v>
      </c>
      <c r="E517" s="124">
        <v>500</v>
      </c>
      <c r="F517" s="168">
        <f t="shared" si="17"/>
        <v>0</v>
      </c>
      <c r="G517" s="165">
        <f t="shared" si="16"/>
        <v>1</v>
      </c>
    </row>
    <row r="518" spans="1:7" s="6" customFormat="1" x14ac:dyDescent="0.2">
      <c r="A518" s="33"/>
      <c r="B518" s="21"/>
      <c r="C518" s="53" t="s">
        <v>497</v>
      </c>
      <c r="D518" s="87">
        <v>720</v>
      </c>
      <c r="E518" s="124">
        <v>0</v>
      </c>
      <c r="F518" s="168">
        <f t="shared" si="17"/>
        <v>720</v>
      </c>
      <c r="G518" s="165">
        <f t="shared" si="16"/>
        <v>0</v>
      </c>
    </row>
    <row r="519" spans="1:7" s="6" customFormat="1" x14ac:dyDescent="0.2">
      <c r="A519" s="33"/>
      <c r="B519" s="21"/>
      <c r="C519" s="53" t="s">
        <v>386</v>
      </c>
      <c r="D519" s="87">
        <v>475</v>
      </c>
      <c r="E519" s="124">
        <v>0</v>
      </c>
      <c r="F519" s="168">
        <f t="shared" si="17"/>
        <v>475</v>
      </c>
      <c r="G519" s="165">
        <f t="shared" si="16"/>
        <v>0</v>
      </c>
    </row>
    <row r="520" spans="1:7" s="6" customFormat="1" x14ac:dyDescent="0.2">
      <c r="A520" s="33"/>
      <c r="B520" s="21"/>
      <c r="C520" s="53" t="s">
        <v>498</v>
      </c>
      <c r="D520" s="87">
        <v>630</v>
      </c>
      <c r="E520" s="124">
        <v>0</v>
      </c>
      <c r="F520" s="168">
        <f t="shared" si="17"/>
        <v>630</v>
      </c>
      <c r="G520" s="165">
        <f t="shared" si="16"/>
        <v>0</v>
      </c>
    </row>
    <row r="521" spans="1:7" s="6" customFormat="1" x14ac:dyDescent="0.2">
      <c r="A521" s="33"/>
      <c r="B521" s="21"/>
      <c r="C521" s="53" t="s">
        <v>368</v>
      </c>
      <c r="D521" s="87">
        <v>350</v>
      </c>
      <c r="E521" s="124">
        <v>0</v>
      </c>
      <c r="F521" s="168">
        <f t="shared" si="17"/>
        <v>350</v>
      </c>
      <c r="G521" s="165">
        <f t="shared" si="16"/>
        <v>0</v>
      </c>
    </row>
    <row r="522" spans="1:7" s="6" customFormat="1" x14ac:dyDescent="0.2">
      <c r="A522" s="33"/>
      <c r="B522" s="21"/>
      <c r="C522" s="53" t="s">
        <v>499</v>
      </c>
      <c r="D522" s="87">
        <v>670</v>
      </c>
      <c r="E522" s="124">
        <v>0</v>
      </c>
      <c r="F522" s="168">
        <f t="shared" si="17"/>
        <v>670</v>
      </c>
      <c r="G522" s="165">
        <f t="shared" si="16"/>
        <v>0</v>
      </c>
    </row>
    <row r="523" spans="1:7" s="6" customFormat="1" x14ac:dyDescent="0.2">
      <c r="A523" s="33"/>
      <c r="B523" s="21"/>
      <c r="C523" s="53" t="s">
        <v>479</v>
      </c>
      <c r="D523" s="87">
        <v>1175</v>
      </c>
      <c r="E523" s="124">
        <v>295</v>
      </c>
      <c r="F523" s="168">
        <f t="shared" si="17"/>
        <v>880</v>
      </c>
      <c r="G523" s="165">
        <f t="shared" si="16"/>
        <v>0.25106382978723402</v>
      </c>
    </row>
    <row r="524" spans="1:7" s="6" customFormat="1" ht="25.5" x14ac:dyDescent="0.2">
      <c r="A524" s="33"/>
      <c r="B524" s="21"/>
      <c r="C524" s="52" t="s">
        <v>514</v>
      </c>
      <c r="D524" s="88">
        <f>SUM(D516:D523)</f>
        <v>5545</v>
      </c>
      <c r="E524" s="124"/>
      <c r="F524" s="168"/>
      <c r="G524" s="165"/>
    </row>
    <row r="525" spans="1:7" s="6" customFormat="1" ht="25.5" x14ac:dyDescent="0.2">
      <c r="A525" s="33"/>
      <c r="B525" s="21"/>
      <c r="C525" s="53" t="s">
        <v>501</v>
      </c>
      <c r="D525" s="87">
        <v>400</v>
      </c>
      <c r="E525" s="124">
        <v>400</v>
      </c>
      <c r="F525" s="168">
        <f t="shared" si="17"/>
        <v>0</v>
      </c>
      <c r="G525" s="165">
        <f t="shared" si="16"/>
        <v>1</v>
      </c>
    </row>
    <row r="526" spans="1:7" s="6" customFormat="1" x14ac:dyDescent="0.2">
      <c r="A526" s="33"/>
      <c r="B526" s="21"/>
      <c r="C526" s="53" t="s">
        <v>502</v>
      </c>
      <c r="D526" s="87">
        <v>553</v>
      </c>
      <c r="E526" s="124"/>
      <c r="F526" s="168"/>
      <c r="G526" s="165"/>
    </row>
    <row r="527" spans="1:7" s="6" customFormat="1" x14ac:dyDescent="0.2">
      <c r="A527" s="33"/>
      <c r="B527" s="21"/>
      <c r="C527" s="52" t="s">
        <v>500</v>
      </c>
      <c r="D527" s="88">
        <v>12940</v>
      </c>
      <c r="E527" s="124"/>
      <c r="F527" s="168"/>
      <c r="G527" s="165"/>
    </row>
    <row r="528" spans="1:7" s="6" customFormat="1" x14ac:dyDescent="0.2">
      <c r="A528" s="33" t="s">
        <v>73</v>
      </c>
      <c r="B528" s="7" t="s">
        <v>202</v>
      </c>
      <c r="C528" s="72"/>
      <c r="D528" s="114">
        <f>SUM(D529+D534)</f>
        <v>172109</v>
      </c>
      <c r="E528" s="139">
        <f>SUM(E529+E534)</f>
        <v>54696.22</v>
      </c>
      <c r="F528" s="163">
        <f t="shared" si="17"/>
        <v>117412.78</v>
      </c>
      <c r="G528" s="179">
        <f t="shared" si="16"/>
        <v>0.31779988263251779</v>
      </c>
    </row>
    <row r="529" spans="1:7" s="6" customFormat="1" x14ac:dyDescent="0.2">
      <c r="A529" s="33"/>
      <c r="B529" s="7">
        <v>50</v>
      </c>
      <c r="C529" s="50" t="s">
        <v>23</v>
      </c>
      <c r="D529" s="114">
        <f>SUM(D530+D533)</f>
        <v>114483</v>
      </c>
      <c r="E529" s="139">
        <f>SUM(E530+E533)</f>
        <v>37657.1</v>
      </c>
      <c r="F529" s="163">
        <f t="shared" si="17"/>
        <v>76825.899999999994</v>
      </c>
      <c r="G529" s="179">
        <f t="shared" si="16"/>
        <v>0.32893180646908271</v>
      </c>
    </row>
    <row r="530" spans="1:7" s="6" customFormat="1" x14ac:dyDescent="0.2">
      <c r="A530" s="33"/>
      <c r="B530" s="5">
        <v>500</v>
      </c>
      <c r="C530" s="49" t="s">
        <v>228</v>
      </c>
      <c r="D530" s="113">
        <f>SUM(D531:D532)</f>
        <v>85435</v>
      </c>
      <c r="E530" s="149">
        <f>SUM(E531:E532)</f>
        <v>28057.82</v>
      </c>
      <c r="F530" s="168">
        <f t="shared" si="17"/>
        <v>57377.18</v>
      </c>
      <c r="G530" s="165">
        <f t="shared" si="16"/>
        <v>0.32841130684145842</v>
      </c>
    </row>
    <row r="531" spans="1:7" s="6" customFormat="1" x14ac:dyDescent="0.2">
      <c r="A531" s="33"/>
      <c r="B531" s="5">
        <v>5002</v>
      </c>
      <c r="C531" s="49" t="s">
        <v>236</v>
      </c>
      <c r="D531" s="113">
        <v>85435</v>
      </c>
      <c r="E531" s="124">
        <v>27969.15</v>
      </c>
      <c r="F531" s="168">
        <f t="shared" si="17"/>
        <v>57465.85</v>
      </c>
      <c r="G531" s="165">
        <f t="shared" si="16"/>
        <v>0.32737344179785804</v>
      </c>
    </row>
    <row r="532" spans="1:7" s="6" customFormat="1" ht="25.5" x14ac:dyDescent="0.2">
      <c r="A532" s="33"/>
      <c r="B532" s="5">
        <v>5005</v>
      </c>
      <c r="C532" s="65" t="s">
        <v>282</v>
      </c>
      <c r="D532" s="113">
        <v>0</v>
      </c>
      <c r="E532" s="124">
        <v>88.67</v>
      </c>
      <c r="F532" s="168">
        <f t="shared" si="17"/>
        <v>-88.67</v>
      </c>
      <c r="G532" s="165"/>
    </row>
    <row r="533" spans="1:7" s="6" customFormat="1" x14ac:dyDescent="0.2">
      <c r="A533" s="33"/>
      <c r="B533" s="5">
        <v>506</v>
      </c>
      <c r="C533" s="49" t="s">
        <v>229</v>
      </c>
      <c r="D533" s="113">
        <v>29048</v>
      </c>
      <c r="E533" s="124">
        <v>9599.2800000000007</v>
      </c>
      <c r="F533" s="168">
        <f t="shared" si="17"/>
        <v>19448.72</v>
      </c>
      <c r="G533" s="165">
        <f t="shared" si="16"/>
        <v>0.33046268245662352</v>
      </c>
    </row>
    <row r="534" spans="1:7" s="6" customFormat="1" x14ac:dyDescent="0.2">
      <c r="A534" s="33"/>
      <c r="B534" s="7">
        <v>55</v>
      </c>
      <c r="C534" s="50" t="s">
        <v>24</v>
      </c>
      <c r="D534" s="114">
        <f>SUM(D535:D545)</f>
        <v>57626</v>
      </c>
      <c r="E534" s="139">
        <f>SUM(E535:E545)</f>
        <v>17039.12</v>
      </c>
      <c r="F534" s="163">
        <f t="shared" si="17"/>
        <v>40586.880000000005</v>
      </c>
      <c r="G534" s="179">
        <f t="shared" si="16"/>
        <v>0.29568458681845</v>
      </c>
    </row>
    <row r="535" spans="1:7" s="6" customFormat="1" x14ac:dyDescent="0.2">
      <c r="A535" s="33"/>
      <c r="B535" s="5">
        <v>5500</v>
      </c>
      <c r="C535" s="49" t="s">
        <v>25</v>
      </c>
      <c r="D535" s="113">
        <v>6480</v>
      </c>
      <c r="E535" s="124">
        <v>1640.03</v>
      </c>
      <c r="F535" s="168">
        <f t="shared" si="17"/>
        <v>4839.97</v>
      </c>
      <c r="G535" s="165">
        <f t="shared" si="16"/>
        <v>0.25309104938271604</v>
      </c>
    </row>
    <row r="536" spans="1:7" s="6" customFormat="1" x14ac:dyDescent="0.2">
      <c r="A536" s="33"/>
      <c r="B536" s="5">
        <v>5503</v>
      </c>
      <c r="C536" s="49" t="s">
        <v>26</v>
      </c>
      <c r="D536" s="113">
        <v>60</v>
      </c>
      <c r="E536" s="124">
        <v>28.15</v>
      </c>
      <c r="F536" s="168">
        <f t="shared" si="17"/>
        <v>31.85</v>
      </c>
      <c r="G536" s="165">
        <f t="shared" si="16"/>
        <v>0.46916666666666662</v>
      </c>
    </row>
    <row r="537" spans="1:7" s="6" customFormat="1" x14ac:dyDescent="0.2">
      <c r="A537" s="33"/>
      <c r="B537" s="5">
        <v>5504</v>
      </c>
      <c r="C537" s="49" t="s">
        <v>27</v>
      </c>
      <c r="D537" s="113">
        <v>1550</v>
      </c>
      <c r="E537" s="124">
        <v>509.56</v>
      </c>
      <c r="F537" s="168">
        <f t="shared" si="17"/>
        <v>1040.44</v>
      </c>
      <c r="G537" s="165">
        <f t="shared" si="16"/>
        <v>0.32874838709677418</v>
      </c>
    </row>
    <row r="538" spans="1:7" s="6" customFormat="1" x14ac:dyDescent="0.2">
      <c r="A538" s="33"/>
      <c r="B538" s="5">
        <v>5511</v>
      </c>
      <c r="C538" s="49" t="s">
        <v>230</v>
      </c>
      <c r="D538" s="113">
        <v>23380</v>
      </c>
      <c r="E538" s="124">
        <v>7186.5</v>
      </c>
      <c r="F538" s="168">
        <f t="shared" si="17"/>
        <v>16193.5</v>
      </c>
      <c r="G538" s="165">
        <f t="shared" si="16"/>
        <v>0.30737810094097517</v>
      </c>
    </row>
    <row r="539" spans="1:7" s="6" customFormat="1" x14ac:dyDescent="0.2">
      <c r="A539" s="33"/>
      <c r="B539" s="5">
        <v>5513</v>
      </c>
      <c r="C539" s="49" t="s">
        <v>28</v>
      </c>
      <c r="D539" s="113">
        <v>1200</v>
      </c>
      <c r="E539" s="124">
        <v>416.14</v>
      </c>
      <c r="F539" s="168">
        <f t="shared" si="17"/>
        <v>783.86</v>
      </c>
      <c r="G539" s="165">
        <f t="shared" si="16"/>
        <v>0.34678333333333333</v>
      </c>
    </row>
    <row r="540" spans="1:7" s="6" customFormat="1" x14ac:dyDescent="0.2">
      <c r="A540" s="33"/>
      <c r="B540" s="5">
        <v>5514</v>
      </c>
      <c r="C540" s="49" t="s">
        <v>231</v>
      </c>
      <c r="D540" s="113">
        <v>6630</v>
      </c>
      <c r="E540" s="124">
        <v>945.42</v>
      </c>
      <c r="F540" s="168">
        <f t="shared" si="17"/>
        <v>5684.58</v>
      </c>
      <c r="G540" s="165">
        <f t="shared" si="16"/>
        <v>0.14259728506787331</v>
      </c>
    </row>
    <row r="541" spans="1:7" s="6" customFormat="1" x14ac:dyDescent="0.2">
      <c r="A541" s="33"/>
      <c r="B541" s="5">
        <v>5515</v>
      </c>
      <c r="C541" s="49" t="s">
        <v>29</v>
      </c>
      <c r="D541" s="113">
        <v>100</v>
      </c>
      <c r="E541" s="124">
        <v>49.14</v>
      </c>
      <c r="F541" s="168">
        <f t="shared" si="17"/>
        <v>50.86</v>
      </c>
      <c r="G541" s="165">
        <f t="shared" si="16"/>
        <v>0.4914</v>
      </c>
    </row>
    <row r="542" spans="1:7" s="6" customFormat="1" x14ac:dyDescent="0.2">
      <c r="A542" s="33"/>
      <c r="B542" s="5">
        <v>5522</v>
      </c>
      <c r="C542" s="49" t="s">
        <v>95</v>
      </c>
      <c r="D542" s="113">
        <v>480</v>
      </c>
      <c r="E542" s="124">
        <v>400</v>
      </c>
      <c r="F542" s="168">
        <f t="shared" si="17"/>
        <v>80</v>
      </c>
      <c r="G542" s="165">
        <f t="shared" si="16"/>
        <v>0.83333333333333337</v>
      </c>
    </row>
    <row r="543" spans="1:7" s="6" customFormat="1" x14ac:dyDescent="0.2">
      <c r="A543" s="33"/>
      <c r="B543" s="5">
        <v>5523</v>
      </c>
      <c r="C543" s="49" t="s">
        <v>32</v>
      </c>
      <c r="D543" s="113">
        <v>17328</v>
      </c>
      <c r="E543" s="124">
        <v>5871.55</v>
      </c>
      <c r="F543" s="168">
        <f t="shared" si="17"/>
        <v>11456.45</v>
      </c>
      <c r="G543" s="165">
        <f t="shared" si="16"/>
        <v>0.33884753000923362</v>
      </c>
    </row>
    <row r="544" spans="1:7" s="6" customFormat="1" x14ac:dyDescent="0.2">
      <c r="A544" s="33"/>
      <c r="B544" s="5">
        <v>5525</v>
      </c>
      <c r="C544" s="49" t="s">
        <v>46</v>
      </c>
      <c r="D544" s="113">
        <v>268</v>
      </c>
      <c r="E544" s="124">
        <v>54.98</v>
      </c>
      <c r="F544" s="168">
        <f t="shared" si="17"/>
        <v>213.02</v>
      </c>
      <c r="G544" s="165">
        <f t="shared" si="16"/>
        <v>0.20514925373134327</v>
      </c>
    </row>
    <row r="545" spans="1:7" x14ac:dyDescent="0.2">
      <c r="A545" s="35"/>
      <c r="B545" s="5">
        <v>5540</v>
      </c>
      <c r="C545" s="49" t="s">
        <v>252</v>
      </c>
      <c r="D545" s="113">
        <v>150</v>
      </c>
      <c r="E545" s="124">
        <v>-62.35</v>
      </c>
      <c r="F545" s="168">
        <f t="shared" si="17"/>
        <v>212.35</v>
      </c>
      <c r="G545" s="165">
        <f t="shared" si="16"/>
        <v>-0.41566666666666668</v>
      </c>
    </row>
    <row r="546" spans="1:7" s="6" customFormat="1" x14ac:dyDescent="0.2">
      <c r="A546" s="33" t="s">
        <v>74</v>
      </c>
      <c r="B546" s="7" t="s">
        <v>443</v>
      </c>
      <c r="C546" s="50"/>
      <c r="D546" s="114">
        <f>SUM(D547+D563+D579+D592+D605+D609+D623)</f>
        <v>232411</v>
      </c>
      <c r="E546" s="187">
        <f>SUM(E547+E563+E579+E592+E605+E609+E623)</f>
        <v>91275.300000000017</v>
      </c>
      <c r="F546" s="163">
        <f t="shared" si="17"/>
        <v>141135.69999999998</v>
      </c>
      <c r="G546" s="179">
        <f t="shared" si="16"/>
        <v>0.39273227170830993</v>
      </c>
    </row>
    <row r="547" spans="1:7" s="6" customFormat="1" x14ac:dyDescent="0.2">
      <c r="A547" s="33" t="s">
        <v>74</v>
      </c>
      <c r="B547" s="7" t="s">
        <v>285</v>
      </c>
      <c r="C547" s="72"/>
      <c r="D547" s="114">
        <f>SUM(D548+D554)</f>
        <v>141743</v>
      </c>
      <c r="E547" s="139">
        <f>SUM(E548+E554)</f>
        <v>60986.69</v>
      </c>
      <c r="F547" s="163">
        <f t="shared" si="17"/>
        <v>80756.31</v>
      </c>
      <c r="G547" s="179">
        <f t="shared" si="16"/>
        <v>0.43026244682277082</v>
      </c>
    </row>
    <row r="548" spans="1:7" s="6" customFormat="1" x14ac:dyDescent="0.2">
      <c r="A548" s="33"/>
      <c r="B548" s="7">
        <v>50</v>
      </c>
      <c r="C548" s="50" t="s">
        <v>23</v>
      </c>
      <c r="D548" s="114">
        <f>SUM(D549+D552+D553)</f>
        <v>99748</v>
      </c>
      <c r="E548" s="139">
        <f>SUM(E549+E552+E553)</f>
        <v>31705.98</v>
      </c>
      <c r="F548" s="163">
        <f t="shared" si="17"/>
        <v>68042.02</v>
      </c>
      <c r="G548" s="179">
        <f t="shared" si="16"/>
        <v>0.317860809239283</v>
      </c>
    </row>
    <row r="549" spans="1:7" s="6" customFormat="1" x14ac:dyDescent="0.2">
      <c r="A549" s="33"/>
      <c r="B549" s="5">
        <v>500</v>
      </c>
      <c r="C549" s="49" t="s">
        <v>228</v>
      </c>
      <c r="D549" s="113">
        <f>SUM(D550:D551)</f>
        <v>74438</v>
      </c>
      <c r="E549" s="149">
        <f>SUM(E550:E551)</f>
        <v>23698.42</v>
      </c>
      <c r="F549" s="168">
        <f t="shared" si="17"/>
        <v>50739.58</v>
      </c>
      <c r="G549" s="165">
        <f t="shared" si="16"/>
        <v>0.31836454499046185</v>
      </c>
    </row>
    <row r="550" spans="1:7" s="6" customFormat="1" x14ac:dyDescent="0.2">
      <c r="A550" s="33"/>
      <c r="B550" s="5">
        <v>5002</v>
      </c>
      <c r="C550" s="49" t="s">
        <v>236</v>
      </c>
      <c r="D550" s="113">
        <v>74438</v>
      </c>
      <c r="E550" s="124">
        <v>23587.46</v>
      </c>
      <c r="F550" s="168">
        <f t="shared" si="17"/>
        <v>50850.54</v>
      </c>
      <c r="G550" s="165">
        <f t="shared" si="16"/>
        <v>0.31687390848760039</v>
      </c>
    </row>
    <row r="551" spans="1:7" s="6" customFormat="1" x14ac:dyDescent="0.2">
      <c r="A551" s="33"/>
      <c r="B551" s="5">
        <v>5005</v>
      </c>
      <c r="C551" s="49" t="s">
        <v>282</v>
      </c>
      <c r="D551" s="113">
        <v>0</v>
      </c>
      <c r="E551" s="124">
        <v>110.96</v>
      </c>
      <c r="F551" s="168">
        <f t="shared" si="17"/>
        <v>-110.96</v>
      </c>
      <c r="G551" s="165"/>
    </row>
    <row r="552" spans="1:7" s="6" customFormat="1" x14ac:dyDescent="0.2">
      <c r="A552" s="33"/>
      <c r="B552" s="5">
        <v>505</v>
      </c>
      <c r="C552" s="49" t="s">
        <v>94</v>
      </c>
      <c r="D552" s="113">
        <v>0</v>
      </c>
      <c r="E552" s="124">
        <v>11.65</v>
      </c>
      <c r="F552" s="168"/>
      <c r="G552" s="165"/>
    </row>
    <row r="553" spans="1:7" s="6" customFormat="1" x14ac:dyDescent="0.2">
      <c r="A553" s="33"/>
      <c r="B553" s="5">
        <v>506</v>
      </c>
      <c r="C553" s="49" t="s">
        <v>229</v>
      </c>
      <c r="D553" s="113">
        <v>25310</v>
      </c>
      <c r="E553" s="124">
        <v>7995.91</v>
      </c>
      <c r="F553" s="168">
        <f t="shared" si="17"/>
        <v>17314.09</v>
      </c>
      <c r="G553" s="165">
        <f t="shared" si="16"/>
        <v>0.31591900434610826</v>
      </c>
    </row>
    <row r="554" spans="1:7" s="6" customFormat="1" x14ac:dyDescent="0.2">
      <c r="A554" s="33"/>
      <c r="B554" s="7">
        <v>55</v>
      </c>
      <c r="C554" s="50" t="s">
        <v>24</v>
      </c>
      <c r="D554" s="114">
        <f>SUM(D555:D562)</f>
        <v>41995</v>
      </c>
      <c r="E554" s="139">
        <f>SUM(E555:E562)</f>
        <v>29280.710000000003</v>
      </c>
      <c r="F554" s="163">
        <f t="shared" si="17"/>
        <v>12714.289999999997</v>
      </c>
      <c r="G554" s="179">
        <f t="shared" si="16"/>
        <v>0.69724276699607102</v>
      </c>
    </row>
    <row r="555" spans="1:7" s="6" customFormat="1" x14ac:dyDescent="0.2">
      <c r="A555" s="33"/>
      <c r="B555" s="5">
        <v>5500</v>
      </c>
      <c r="C555" s="49" t="s">
        <v>25</v>
      </c>
      <c r="D555" s="113">
        <v>1130</v>
      </c>
      <c r="E555" s="124">
        <v>441.73</v>
      </c>
      <c r="F555" s="168">
        <f t="shared" si="17"/>
        <v>688.27</v>
      </c>
      <c r="G555" s="165">
        <f t="shared" si="16"/>
        <v>0.39091150442477879</v>
      </c>
    </row>
    <row r="556" spans="1:7" s="6" customFormat="1" x14ac:dyDescent="0.2">
      <c r="A556" s="33"/>
      <c r="B556" s="5">
        <v>5503</v>
      </c>
      <c r="C556" s="49" t="s">
        <v>26</v>
      </c>
      <c r="D556" s="113">
        <v>200</v>
      </c>
      <c r="E556" s="124">
        <v>0</v>
      </c>
      <c r="F556" s="168">
        <f t="shared" si="17"/>
        <v>200</v>
      </c>
      <c r="G556" s="165">
        <f t="shared" si="16"/>
        <v>0</v>
      </c>
    </row>
    <row r="557" spans="1:7" s="6" customFormat="1" x14ac:dyDescent="0.2">
      <c r="A557" s="33"/>
      <c r="B557" s="5">
        <v>5504</v>
      </c>
      <c r="C557" s="49" t="s">
        <v>27</v>
      </c>
      <c r="D557" s="113">
        <v>600</v>
      </c>
      <c r="E557" s="124">
        <v>74.290000000000006</v>
      </c>
      <c r="F557" s="168">
        <f t="shared" si="17"/>
        <v>525.71</v>
      </c>
      <c r="G557" s="165">
        <f t="shared" si="16"/>
        <v>0.12381666666666667</v>
      </c>
    </row>
    <row r="558" spans="1:7" s="6" customFormat="1" x14ac:dyDescent="0.2">
      <c r="A558" s="33"/>
      <c r="B558" s="5">
        <v>5511</v>
      </c>
      <c r="C558" s="49" t="s">
        <v>230</v>
      </c>
      <c r="D558" s="113">
        <v>30700</v>
      </c>
      <c r="E558" s="124">
        <v>19062.330000000002</v>
      </c>
      <c r="F558" s="168">
        <f t="shared" si="17"/>
        <v>11637.669999999998</v>
      </c>
      <c r="G558" s="165">
        <f t="shared" si="16"/>
        <v>0.62092280130293165</v>
      </c>
    </row>
    <row r="559" spans="1:7" s="6" customFormat="1" x14ac:dyDescent="0.2">
      <c r="A559" s="33"/>
      <c r="B559" s="5">
        <v>5513</v>
      </c>
      <c r="C559" s="49" t="s">
        <v>28</v>
      </c>
      <c r="D559" s="113">
        <v>600</v>
      </c>
      <c r="E559" s="124">
        <v>186.96</v>
      </c>
      <c r="F559" s="168">
        <f t="shared" si="17"/>
        <v>413.03999999999996</v>
      </c>
      <c r="G559" s="165">
        <f t="shared" si="16"/>
        <v>0.31159999999999999</v>
      </c>
    </row>
    <row r="560" spans="1:7" s="6" customFormat="1" x14ac:dyDescent="0.2">
      <c r="A560" s="33"/>
      <c r="B560" s="5">
        <v>5514</v>
      </c>
      <c r="C560" s="49" t="s">
        <v>231</v>
      </c>
      <c r="D560" s="113">
        <v>1750</v>
      </c>
      <c r="E560" s="124">
        <v>263.02</v>
      </c>
      <c r="F560" s="168">
        <f t="shared" si="17"/>
        <v>1486.98</v>
      </c>
      <c r="G560" s="165">
        <f t="shared" si="16"/>
        <v>0.15029714285714285</v>
      </c>
    </row>
    <row r="561" spans="1:7" s="6" customFormat="1" x14ac:dyDescent="0.2">
      <c r="A561" s="33"/>
      <c r="B561" s="5">
        <v>5515</v>
      </c>
      <c r="C561" s="49" t="s">
        <v>29</v>
      </c>
      <c r="D561" s="113">
        <v>315</v>
      </c>
      <c r="E561" s="124">
        <v>1209</v>
      </c>
      <c r="F561" s="168">
        <f t="shared" si="17"/>
        <v>-894</v>
      </c>
      <c r="G561" s="165">
        <f t="shared" si="16"/>
        <v>3.8380952380952382</v>
      </c>
    </row>
    <row r="562" spans="1:7" s="6" customFormat="1" x14ac:dyDescent="0.2">
      <c r="A562" s="33"/>
      <c r="B562" s="5">
        <v>5525</v>
      </c>
      <c r="C562" s="49" t="s">
        <v>46</v>
      </c>
      <c r="D562" s="113">
        <v>6700</v>
      </c>
      <c r="E562" s="124">
        <v>8043.38</v>
      </c>
      <c r="F562" s="168">
        <f t="shared" si="17"/>
        <v>-1343.38</v>
      </c>
      <c r="G562" s="165">
        <f t="shared" si="16"/>
        <v>1.2005044776119402</v>
      </c>
    </row>
    <row r="563" spans="1:7" s="6" customFormat="1" x14ac:dyDescent="0.2">
      <c r="A563" s="33" t="s">
        <v>74</v>
      </c>
      <c r="B563" s="7" t="s">
        <v>286</v>
      </c>
      <c r="C563" s="72"/>
      <c r="D563" s="114">
        <f>SUM(D564+D576)</f>
        <v>8540</v>
      </c>
      <c r="E563" s="139">
        <f>SUM(E564+E576)</f>
        <v>3128.7200000000003</v>
      </c>
      <c r="F563" s="163">
        <f t="shared" si="17"/>
        <v>5411.28</v>
      </c>
      <c r="G563" s="179">
        <f t="shared" si="16"/>
        <v>0.36636065573770493</v>
      </c>
    </row>
    <row r="564" spans="1:7" s="6" customFormat="1" x14ac:dyDescent="0.2">
      <c r="A564" s="33"/>
      <c r="B564" s="7">
        <v>55</v>
      </c>
      <c r="C564" s="50" t="s">
        <v>24</v>
      </c>
      <c r="D564" s="114">
        <f>SUM(D565)</f>
        <v>4500</v>
      </c>
      <c r="E564" s="139">
        <f>SUM(E565)</f>
        <v>2078.7200000000003</v>
      </c>
      <c r="F564" s="163">
        <f t="shared" si="17"/>
        <v>2421.2799999999997</v>
      </c>
      <c r="G564" s="179">
        <f t="shared" si="16"/>
        <v>0.46193777777777784</v>
      </c>
    </row>
    <row r="565" spans="1:7" s="6" customFormat="1" x14ac:dyDescent="0.2">
      <c r="A565" s="33"/>
      <c r="B565" s="5">
        <v>5525</v>
      </c>
      <c r="C565" s="49" t="s">
        <v>46</v>
      </c>
      <c r="D565" s="113">
        <f>SUM(D566:D575)</f>
        <v>4500</v>
      </c>
      <c r="E565" s="149">
        <f>SUM(E566:E575)</f>
        <v>2078.7200000000003</v>
      </c>
      <c r="F565" s="168">
        <f t="shared" si="17"/>
        <v>2421.2799999999997</v>
      </c>
      <c r="G565" s="165">
        <f t="shared" si="16"/>
        <v>0.46193777777777784</v>
      </c>
    </row>
    <row r="566" spans="1:7" s="6" customFormat="1" ht="38.25" x14ac:dyDescent="0.2">
      <c r="A566" s="33"/>
      <c r="B566" s="23" t="s">
        <v>410</v>
      </c>
      <c r="C566" s="56" t="s">
        <v>411</v>
      </c>
      <c r="D566" s="113">
        <v>1200</v>
      </c>
      <c r="E566" s="149">
        <v>571.54999999999995</v>
      </c>
      <c r="F566" s="168">
        <f t="shared" si="17"/>
        <v>628.45000000000005</v>
      </c>
      <c r="G566" s="165">
        <f t="shared" si="16"/>
        <v>0.47629166666666661</v>
      </c>
    </row>
    <row r="567" spans="1:7" s="6" customFormat="1" ht="38.25" x14ac:dyDescent="0.2">
      <c r="A567" s="33"/>
      <c r="B567" s="23" t="s">
        <v>481</v>
      </c>
      <c r="C567" s="56" t="s">
        <v>411</v>
      </c>
      <c r="D567" s="113">
        <v>300</v>
      </c>
      <c r="E567" s="149">
        <v>48</v>
      </c>
      <c r="F567" s="168">
        <f t="shared" si="17"/>
        <v>252</v>
      </c>
      <c r="G567" s="165">
        <f t="shared" ref="G567:G573" si="18">SUM(E567/D567)</f>
        <v>0.16</v>
      </c>
    </row>
    <row r="568" spans="1:7" s="6" customFormat="1" ht="38.25" x14ac:dyDescent="0.2">
      <c r="A568" s="33"/>
      <c r="B568" s="23" t="s">
        <v>482</v>
      </c>
      <c r="C568" s="56" t="s">
        <v>411</v>
      </c>
      <c r="D568" s="113">
        <v>900</v>
      </c>
      <c r="E568" s="149">
        <v>316.2</v>
      </c>
      <c r="F568" s="168">
        <f t="shared" si="17"/>
        <v>583.79999999999995</v>
      </c>
      <c r="G568" s="165">
        <f t="shared" si="18"/>
        <v>0.35133333333333333</v>
      </c>
    </row>
    <row r="569" spans="1:7" s="6" customFormat="1" ht="38.25" x14ac:dyDescent="0.2">
      <c r="A569" s="33"/>
      <c r="B569" s="23" t="s">
        <v>489</v>
      </c>
      <c r="C569" s="56" t="s">
        <v>420</v>
      </c>
      <c r="D569" s="113">
        <v>600</v>
      </c>
      <c r="E569" s="149">
        <v>100</v>
      </c>
      <c r="F569" s="168">
        <f t="shared" si="17"/>
        <v>500</v>
      </c>
      <c r="G569" s="165">
        <f t="shared" si="18"/>
        <v>0.16666666666666666</v>
      </c>
    </row>
    <row r="570" spans="1:7" s="6" customFormat="1" ht="38.25" x14ac:dyDescent="0.2">
      <c r="A570" s="33"/>
      <c r="B570" s="23" t="s">
        <v>503</v>
      </c>
      <c r="C570" s="56" t="s">
        <v>420</v>
      </c>
      <c r="D570" s="113">
        <v>300</v>
      </c>
      <c r="E570" s="149">
        <v>0</v>
      </c>
      <c r="F570" s="168">
        <f t="shared" si="17"/>
        <v>300</v>
      </c>
      <c r="G570" s="165">
        <f t="shared" si="18"/>
        <v>0</v>
      </c>
    </row>
    <row r="571" spans="1:7" s="6" customFormat="1" ht="25.5" x14ac:dyDescent="0.2">
      <c r="A571" s="33"/>
      <c r="B571" s="23" t="s">
        <v>490</v>
      </c>
      <c r="C571" s="56" t="s">
        <v>488</v>
      </c>
      <c r="D571" s="113">
        <v>300</v>
      </c>
      <c r="E571" s="149">
        <v>300</v>
      </c>
      <c r="F571" s="168">
        <f t="shared" si="17"/>
        <v>0</v>
      </c>
      <c r="G571" s="165">
        <f t="shared" si="18"/>
        <v>1</v>
      </c>
    </row>
    <row r="572" spans="1:7" s="6" customFormat="1" ht="38.25" x14ac:dyDescent="0.2">
      <c r="A572" s="33"/>
      <c r="B572" s="23" t="s">
        <v>485</v>
      </c>
      <c r="C572" s="56" t="s">
        <v>486</v>
      </c>
      <c r="D572" s="113">
        <v>800</v>
      </c>
      <c r="E572" s="149">
        <v>257.64999999999998</v>
      </c>
      <c r="F572" s="168">
        <f t="shared" si="17"/>
        <v>542.35</v>
      </c>
      <c r="G572" s="165">
        <f t="shared" si="18"/>
        <v>0.32206249999999997</v>
      </c>
    </row>
    <row r="573" spans="1:7" s="6" customFormat="1" ht="25.5" x14ac:dyDescent="0.2">
      <c r="A573" s="33"/>
      <c r="B573" s="23" t="s">
        <v>487</v>
      </c>
      <c r="C573" s="56" t="s">
        <v>488</v>
      </c>
      <c r="D573" s="113">
        <v>100</v>
      </c>
      <c r="E573" s="149">
        <v>100</v>
      </c>
      <c r="F573" s="168">
        <f t="shared" si="17"/>
        <v>0</v>
      </c>
      <c r="G573" s="165">
        <f t="shared" si="18"/>
        <v>1</v>
      </c>
    </row>
    <row r="574" spans="1:7" s="6" customFormat="1" ht="25.5" x14ac:dyDescent="0.2">
      <c r="A574" s="33"/>
      <c r="B574" s="23"/>
      <c r="C574" s="56" t="s">
        <v>520</v>
      </c>
      <c r="D574" s="113">
        <v>0</v>
      </c>
      <c r="E574" s="149">
        <v>96.32</v>
      </c>
      <c r="F574" s="168">
        <f t="shared" si="17"/>
        <v>-96.32</v>
      </c>
      <c r="G574" s="165"/>
    </row>
    <row r="575" spans="1:7" s="6" customFormat="1" ht="38.25" x14ac:dyDescent="0.2">
      <c r="A575" s="33"/>
      <c r="B575" s="23" t="s">
        <v>521</v>
      </c>
      <c r="C575" s="56" t="s">
        <v>522</v>
      </c>
      <c r="D575" s="113">
        <v>0</v>
      </c>
      <c r="E575" s="149">
        <v>289</v>
      </c>
      <c r="F575" s="168">
        <f t="shared" si="17"/>
        <v>-289</v>
      </c>
      <c r="G575" s="165"/>
    </row>
    <row r="576" spans="1:7" s="6" customFormat="1" x14ac:dyDescent="0.2">
      <c r="A576" s="33"/>
      <c r="B576" s="7">
        <v>15</v>
      </c>
      <c r="C576" s="50" t="s">
        <v>283</v>
      </c>
      <c r="D576" s="114">
        <f>SUM(D577)</f>
        <v>4040</v>
      </c>
      <c r="E576" s="139">
        <f>SUM(E577)</f>
        <v>1050</v>
      </c>
      <c r="F576" s="163">
        <f t="shared" si="17"/>
        <v>2990</v>
      </c>
      <c r="G576" s="179">
        <f t="shared" ref="G576:G649" si="19">SUM(E576/D576)</f>
        <v>0.25990099009900991</v>
      </c>
    </row>
    <row r="577" spans="1:7" s="6" customFormat="1" x14ac:dyDescent="0.2">
      <c r="A577" s="33"/>
      <c r="B577" s="5">
        <v>1556</v>
      </c>
      <c r="C577" s="49" t="s">
        <v>131</v>
      </c>
      <c r="D577" s="113">
        <f>SUM(D578)</f>
        <v>4040</v>
      </c>
      <c r="E577" s="149">
        <f>SUM(E578)</f>
        <v>1050</v>
      </c>
      <c r="F577" s="168">
        <f t="shared" si="17"/>
        <v>2990</v>
      </c>
      <c r="G577" s="165">
        <f t="shared" si="19"/>
        <v>0.25990099009900991</v>
      </c>
    </row>
    <row r="578" spans="1:7" s="6" customFormat="1" ht="51" x14ac:dyDescent="0.2">
      <c r="A578" s="33"/>
      <c r="B578" s="47"/>
      <c r="C578" s="65" t="s">
        <v>338</v>
      </c>
      <c r="D578" s="113">
        <v>4040</v>
      </c>
      <c r="E578" s="124">
        <v>1050</v>
      </c>
      <c r="F578" s="168">
        <f t="shared" si="17"/>
        <v>2990</v>
      </c>
      <c r="G578" s="165">
        <f t="shared" si="19"/>
        <v>0.25990099009900991</v>
      </c>
    </row>
    <row r="579" spans="1:7" x14ac:dyDescent="0.2">
      <c r="A579" s="33" t="s">
        <v>74</v>
      </c>
      <c r="B579" s="7" t="s">
        <v>4</v>
      </c>
      <c r="C579" s="72"/>
      <c r="D579" s="114">
        <f>SUM(D580+D585)</f>
        <v>30280</v>
      </c>
      <c r="E579" s="139">
        <f>SUM(E580+E585)</f>
        <v>11705.6</v>
      </c>
      <c r="F579" s="163">
        <f t="shared" si="17"/>
        <v>18574.400000000001</v>
      </c>
      <c r="G579" s="179">
        <f t="shared" si="19"/>
        <v>0.38657859973579922</v>
      </c>
    </row>
    <row r="580" spans="1:7" s="6" customFormat="1" x14ac:dyDescent="0.2">
      <c r="A580" s="33"/>
      <c r="B580" s="7">
        <v>50</v>
      </c>
      <c r="C580" s="50" t="s">
        <v>23</v>
      </c>
      <c r="D580" s="114">
        <f>SUM(D581+D584)</f>
        <v>23574</v>
      </c>
      <c r="E580" s="139">
        <f>SUM(E581+E584)</f>
        <v>7609.64</v>
      </c>
      <c r="F580" s="163">
        <f t="shared" si="17"/>
        <v>15964.36</v>
      </c>
      <c r="G580" s="179">
        <f t="shared" si="19"/>
        <v>0.32279799779418006</v>
      </c>
    </row>
    <row r="581" spans="1:7" s="6" customFormat="1" x14ac:dyDescent="0.2">
      <c r="A581" s="33"/>
      <c r="B581" s="5">
        <v>500</v>
      </c>
      <c r="C581" s="49" t="s">
        <v>228</v>
      </c>
      <c r="D581" s="113">
        <f>SUM(D582:D583)</f>
        <v>17592</v>
      </c>
      <c r="E581" s="149">
        <f>SUM(E582:E583)</f>
        <v>5686.26</v>
      </c>
      <c r="F581" s="168">
        <f t="shared" ref="F581:F654" si="20">SUM(D581-E581)</f>
        <v>11905.74</v>
      </c>
      <c r="G581" s="165">
        <f t="shared" si="19"/>
        <v>0.32322987721691682</v>
      </c>
    </row>
    <row r="582" spans="1:7" s="6" customFormat="1" x14ac:dyDescent="0.2">
      <c r="A582" s="33"/>
      <c r="B582" s="5">
        <v>5002</v>
      </c>
      <c r="C582" s="49" t="s">
        <v>236</v>
      </c>
      <c r="D582" s="113">
        <v>15638</v>
      </c>
      <c r="E582" s="124">
        <v>5065.71</v>
      </c>
      <c r="F582" s="168">
        <f t="shared" si="20"/>
        <v>10572.29</v>
      </c>
      <c r="G582" s="165">
        <f t="shared" si="19"/>
        <v>0.32393592531014198</v>
      </c>
    </row>
    <row r="583" spans="1:7" s="6" customFormat="1" x14ac:dyDescent="0.2">
      <c r="A583" s="33"/>
      <c r="B583" s="5">
        <v>5005</v>
      </c>
      <c r="C583" s="49" t="s">
        <v>282</v>
      </c>
      <c r="D583" s="113">
        <v>1954</v>
      </c>
      <c r="E583" s="124">
        <v>620.54999999999995</v>
      </c>
      <c r="F583" s="168">
        <f t="shared" si="20"/>
        <v>1333.45</v>
      </c>
      <c r="G583" s="165">
        <f t="shared" si="19"/>
        <v>0.3175793244626407</v>
      </c>
    </row>
    <row r="584" spans="1:7" s="6" customFormat="1" x14ac:dyDescent="0.2">
      <c r="A584" s="33"/>
      <c r="B584" s="5">
        <v>506</v>
      </c>
      <c r="C584" s="49" t="s">
        <v>229</v>
      </c>
      <c r="D584" s="113">
        <v>5982</v>
      </c>
      <c r="E584" s="124">
        <v>1923.38</v>
      </c>
      <c r="F584" s="168">
        <f t="shared" si="20"/>
        <v>4058.62</v>
      </c>
      <c r="G584" s="165">
        <f t="shared" si="19"/>
        <v>0.32152791708458711</v>
      </c>
    </row>
    <row r="585" spans="1:7" s="6" customFormat="1" x14ac:dyDescent="0.2">
      <c r="A585" s="33"/>
      <c r="B585" s="7">
        <v>55</v>
      </c>
      <c r="C585" s="50" t="s">
        <v>24</v>
      </c>
      <c r="D585" s="114">
        <f>SUM(D586:D591)</f>
        <v>6706</v>
      </c>
      <c r="E585" s="139">
        <f>SUM(E586:E591)</f>
        <v>4095.96</v>
      </c>
      <c r="F585" s="163">
        <f t="shared" si="20"/>
        <v>2610.04</v>
      </c>
      <c r="G585" s="179">
        <f t="shared" si="19"/>
        <v>0.61079033701163143</v>
      </c>
    </row>
    <row r="586" spans="1:7" s="6" customFormat="1" x14ac:dyDescent="0.2">
      <c r="A586" s="33"/>
      <c r="B586" s="5">
        <v>5500</v>
      </c>
      <c r="C586" s="49" t="s">
        <v>25</v>
      </c>
      <c r="D586" s="113">
        <v>380</v>
      </c>
      <c r="E586" s="124">
        <v>66.45</v>
      </c>
      <c r="F586" s="168">
        <f t="shared" si="20"/>
        <v>313.55</v>
      </c>
      <c r="G586" s="165">
        <f t="shared" si="19"/>
        <v>0.17486842105263159</v>
      </c>
    </row>
    <row r="587" spans="1:7" s="6" customFormat="1" x14ac:dyDescent="0.2">
      <c r="A587" s="33"/>
      <c r="B587" s="5">
        <v>5504</v>
      </c>
      <c r="C587" s="49" t="s">
        <v>27</v>
      </c>
      <c r="D587" s="113">
        <v>100</v>
      </c>
      <c r="E587" s="124">
        <v>14.28</v>
      </c>
      <c r="F587" s="168">
        <f t="shared" si="20"/>
        <v>85.72</v>
      </c>
      <c r="G587" s="165">
        <f t="shared" si="19"/>
        <v>0.14279999999999998</v>
      </c>
    </row>
    <row r="588" spans="1:7" s="6" customFormat="1" x14ac:dyDescent="0.2">
      <c r="A588" s="33"/>
      <c r="B588" s="5">
        <v>5511</v>
      </c>
      <c r="C588" s="49" t="s">
        <v>230</v>
      </c>
      <c r="D588" s="113">
        <v>5176</v>
      </c>
      <c r="E588" s="124">
        <v>3838.25</v>
      </c>
      <c r="F588" s="168">
        <f t="shared" si="20"/>
        <v>1337.75</v>
      </c>
      <c r="G588" s="165">
        <f t="shared" si="19"/>
        <v>0.74154752704791349</v>
      </c>
    </row>
    <row r="589" spans="1:7" s="6" customFormat="1" x14ac:dyDescent="0.2">
      <c r="A589" s="33"/>
      <c r="B589" s="5">
        <v>5514</v>
      </c>
      <c r="C589" s="49" t="s">
        <v>231</v>
      </c>
      <c r="D589" s="113">
        <v>150</v>
      </c>
      <c r="E589" s="124">
        <v>50</v>
      </c>
      <c r="F589" s="168">
        <f t="shared" si="20"/>
        <v>100</v>
      </c>
      <c r="G589" s="165">
        <f t="shared" si="19"/>
        <v>0.33333333333333331</v>
      </c>
    </row>
    <row r="590" spans="1:7" s="6" customFormat="1" x14ac:dyDescent="0.2">
      <c r="A590" s="33"/>
      <c r="B590" s="5">
        <v>5515</v>
      </c>
      <c r="C590" s="49" t="s">
        <v>29</v>
      </c>
      <c r="D590" s="113">
        <v>400</v>
      </c>
      <c r="E590" s="124">
        <v>0</v>
      </c>
      <c r="F590" s="168">
        <f t="shared" si="20"/>
        <v>400</v>
      </c>
      <c r="G590" s="165">
        <f t="shared" si="19"/>
        <v>0</v>
      </c>
    </row>
    <row r="591" spans="1:7" s="6" customFormat="1" x14ac:dyDescent="0.2">
      <c r="A591" s="33"/>
      <c r="B591" s="5">
        <v>5525</v>
      </c>
      <c r="C591" s="49" t="s">
        <v>46</v>
      </c>
      <c r="D591" s="113">
        <v>500</v>
      </c>
      <c r="E591" s="124">
        <v>126.98</v>
      </c>
      <c r="F591" s="168">
        <f t="shared" si="20"/>
        <v>373.02</v>
      </c>
      <c r="G591" s="165">
        <f t="shared" si="19"/>
        <v>0.25396000000000002</v>
      </c>
    </row>
    <row r="592" spans="1:7" x14ac:dyDescent="0.2">
      <c r="A592" s="33" t="s">
        <v>74</v>
      </c>
      <c r="B592" s="7" t="s">
        <v>5</v>
      </c>
      <c r="C592" s="72"/>
      <c r="D592" s="114">
        <f>SUM(D593+D597)</f>
        <v>18077</v>
      </c>
      <c r="E592" s="139">
        <f>SUM(E593+E597)</f>
        <v>5021.5</v>
      </c>
      <c r="F592" s="163">
        <f t="shared" si="20"/>
        <v>13055.5</v>
      </c>
      <c r="G592" s="179">
        <f t="shared" si="19"/>
        <v>0.27778392432372628</v>
      </c>
    </row>
    <row r="593" spans="1:7" s="6" customFormat="1" x14ac:dyDescent="0.2">
      <c r="A593" s="33"/>
      <c r="B593" s="7">
        <v>50</v>
      </c>
      <c r="C593" s="50" t="s">
        <v>23</v>
      </c>
      <c r="D593" s="114">
        <f>SUM(D594+D596)</f>
        <v>14444</v>
      </c>
      <c r="E593" s="139">
        <f>SUM(E594+E596)</f>
        <v>4629.34</v>
      </c>
      <c r="F593" s="163">
        <f t="shared" si="20"/>
        <v>9814.66</v>
      </c>
      <c r="G593" s="179">
        <f t="shared" si="19"/>
        <v>0.32050263085017999</v>
      </c>
    </row>
    <row r="594" spans="1:7" s="6" customFormat="1" x14ac:dyDescent="0.2">
      <c r="A594" s="33"/>
      <c r="B594" s="5">
        <v>500</v>
      </c>
      <c r="C594" s="49" t="s">
        <v>228</v>
      </c>
      <c r="D594" s="113">
        <f>SUM(D595)</f>
        <v>10779</v>
      </c>
      <c r="E594" s="149">
        <f>SUM(E595)</f>
        <v>3489.95</v>
      </c>
      <c r="F594" s="168">
        <f t="shared" si="20"/>
        <v>7289.05</v>
      </c>
      <c r="G594" s="165">
        <f t="shared" si="19"/>
        <v>0.32377307727989607</v>
      </c>
    </row>
    <row r="595" spans="1:7" s="6" customFormat="1" x14ac:dyDescent="0.2">
      <c r="A595" s="33"/>
      <c r="B595" s="5">
        <v>5002</v>
      </c>
      <c r="C595" s="49" t="s">
        <v>236</v>
      </c>
      <c r="D595" s="113">
        <v>10779</v>
      </c>
      <c r="E595" s="124">
        <v>3489.95</v>
      </c>
      <c r="F595" s="168">
        <f t="shared" si="20"/>
        <v>7289.05</v>
      </c>
      <c r="G595" s="165">
        <f t="shared" si="19"/>
        <v>0.32377307727989607</v>
      </c>
    </row>
    <row r="596" spans="1:7" s="6" customFormat="1" x14ac:dyDescent="0.2">
      <c r="A596" s="33"/>
      <c r="B596" s="5">
        <v>506</v>
      </c>
      <c r="C596" s="49" t="s">
        <v>229</v>
      </c>
      <c r="D596" s="113">
        <v>3665</v>
      </c>
      <c r="E596" s="124">
        <v>1139.3900000000001</v>
      </c>
      <c r="F596" s="168">
        <f t="shared" si="20"/>
        <v>2525.6099999999997</v>
      </c>
      <c r="G596" s="165">
        <f t="shared" si="19"/>
        <v>0.31088403819918148</v>
      </c>
    </row>
    <row r="597" spans="1:7" s="6" customFormat="1" x14ac:dyDescent="0.2">
      <c r="A597" s="33"/>
      <c r="B597" s="7">
        <v>55</v>
      </c>
      <c r="C597" s="50" t="s">
        <v>24</v>
      </c>
      <c r="D597" s="114">
        <f>SUM(D598:D604)</f>
        <v>3633</v>
      </c>
      <c r="E597" s="139">
        <f>SUM(E598:E604)</f>
        <v>392.15999999999997</v>
      </c>
      <c r="F597" s="163">
        <f t="shared" si="20"/>
        <v>3240.84</v>
      </c>
      <c r="G597" s="179">
        <f t="shared" si="19"/>
        <v>0.10794384805945499</v>
      </c>
    </row>
    <row r="598" spans="1:7" s="6" customFormat="1" x14ac:dyDescent="0.2">
      <c r="A598" s="33"/>
      <c r="B598" s="5">
        <v>5500</v>
      </c>
      <c r="C598" s="49" t="s">
        <v>25</v>
      </c>
      <c r="D598" s="113">
        <v>450</v>
      </c>
      <c r="E598" s="124">
        <v>10.54</v>
      </c>
      <c r="F598" s="168">
        <f t="shared" si="20"/>
        <v>439.46</v>
      </c>
      <c r="G598" s="165">
        <f t="shared" si="19"/>
        <v>2.3422222222222219E-2</v>
      </c>
    </row>
    <row r="599" spans="1:7" s="6" customFormat="1" x14ac:dyDescent="0.2">
      <c r="A599" s="33"/>
      <c r="B599" s="5">
        <v>5504</v>
      </c>
      <c r="C599" s="49" t="s">
        <v>27</v>
      </c>
      <c r="D599" s="113">
        <v>180</v>
      </c>
      <c r="E599" s="124">
        <v>44.28</v>
      </c>
      <c r="F599" s="168">
        <f t="shared" si="20"/>
        <v>135.72</v>
      </c>
      <c r="G599" s="165">
        <f t="shared" si="19"/>
        <v>0.246</v>
      </c>
    </row>
    <row r="600" spans="1:7" s="6" customFormat="1" x14ac:dyDescent="0.2">
      <c r="A600" s="33"/>
      <c r="B600" s="5">
        <v>5511</v>
      </c>
      <c r="C600" s="49" t="s">
        <v>230</v>
      </c>
      <c r="D600" s="113">
        <v>1373</v>
      </c>
      <c r="E600" s="124">
        <v>287.33999999999997</v>
      </c>
      <c r="F600" s="168">
        <f t="shared" si="20"/>
        <v>1085.6600000000001</v>
      </c>
      <c r="G600" s="165">
        <f t="shared" si="19"/>
        <v>0.20927895120174797</v>
      </c>
    </row>
    <row r="601" spans="1:7" s="6" customFormat="1" x14ac:dyDescent="0.2">
      <c r="A601" s="33"/>
      <c r="B601" s="5">
        <v>5514</v>
      </c>
      <c r="C601" s="49" t="s">
        <v>231</v>
      </c>
      <c r="D601" s="113">
        <v>150</v>
      </c>
      <c r="E601" s="124">
        <v>50</v>
      </c>
      <c r="F601" s="168">
        <f t="shared" si="20"/>
        <v>100</v>
      </c>
      <c r="G601" s="165">
        <f t="shared" si="19"/>
        <v>0.33333333333333331</v>
      </c>
    </row>
    <row r="602" spans="1:7" s="6" customFormat="1" x14ac:dyDescent="0.2">
      <c r="A602" s="33"/>
      <c r="B602" s="5">
        <v>5515</v>
      </c>
      <c r="C602" s="49" t="s">
        <v>29</v>
      </c>
      <c r="D602" s="113">
        <v>450</v>
      </c>
      <c r="E602" s="124">
        <v>0</v>
      </c>
      <c r="F602" s="168">
        <f t="shared" si="20"/>
        <v>450</v>
      </c>
      <c r="G602" s="165">
        <f t="shared" si="19"/>
        <v>0</v>
      </c>
    </row>
    <row r="603" spans="1:7" s="6" customFormat="1" x14ac:dyDescent="0.2">
      <c r="A603" s="33"/>
      <c r="B603" s="5">
        <v>5522</v>
      </c>
      <c r="C603" s="49" t="s">
        <v>95</v>
      </c>
      <c r="D603" s="113">
        <v>30</v>
      </c>
      <c r="E603" s="124">
        <v>0</v>
      </c>
      <c r="F603" s="168">
        <f t="shared" si="20"/>
        <v>30</v>
      </c>
      <c r="G603" s="165">
        <f t="shared" si="19"/>
        <v>0</v>
      </c>
    </row>
    <row r="604" spans="1:7" s="6" customFormat="1" x14ac:dyDescent="0.2">
      <c r="A604" s="33"/>
      <c r="B604" s="5">
        <v>5525</v>
      </c>
      <c r="C604" s="49" t="s">
        <v>46</v>
      </c>
      <c r="D604" s="113">
        <v>1000</v>
      </c>
      <c r="E604" s="124">
        <v>0</v>
      </c>
      <c r="F604" s="168">
        <f t="shared" si="20"/>
        <v>1000</v>
      </c>
      <c r="G604" s="165">
        <f t="shared" si="19"/>
        <v>0</v>
      </c>
    </row>
    <row r="605" spans="1:7" s="6" customFormat="1" x14ac:dyDescent="0.2">
      <c r="A605" s="33" t="s">
        <v>74</v>
      </c>
      <c r="B605" s="7" t="s">
        <v>483</v>
      </c>
      <c r="C605" s="72"/>
      <c r="D605" s="154">
        <f t="shared" ref="D605:E607" si="21">SUM(D606)</f>
        <v>300</v>
      </c>
      <c r="E605" s="126">
        <f t="shared" si="21"/>
        <v>300</v>
      </c>
      <c r="F605" s="163">
        <f t="shared" si="20"/>
        <v>0</v>
      </c>
      <c r="G605" s="179">
        <f t="shared" si="19"/>
        <v>1</v>
      </c>
    </row>
    <row r="606" spans="1:7" s="6" customFormat="1" x14ac:dyDescent="0.2">
      <c r="A606" s="33"/>
      <c r="B606" s="7">
        <v>55</v>
      </c>
      <c r="C606" s="50" t="s">
        <v>24</v>
      </c>
      <c r="D606" s="154">
        <f t="shared" si="21"/>
        <v>300</v>
      </c>
      <c r="E606" s="126">
        <f t="shared" si="21"/>
        <v>300</v>
      </c>
      <c r="F606" s="163">
        <f t="shared" si="20"/>
        <v>0</v>
      </c>
      <c r="G606" s="179">
        <f t="shared" si="19"/>
        <v>1</v>
      </c>
    </row>
    <row r="607" spans="1:7" s="6" customFormat="1" x14ac:dyDescent="0.2">
      <c r="A607" s="33"/>
      <c r="B607" s="5">
        <v>5525</v>
      </c>
      <c r="C607" s="49" t="s">
        <v>46</v>
      </c>
      <c r="D607" s="153">
        <f t="shared" si="21"/>
        <v>300</v>
      </c>
      <c r="E607" s="124">
        <f t="shared" si="21"/>
        <v>300</v>
      </c>
      <c r="F607" s="168">
        <f t="shared" si="20"/>
        <v>0</v>
      </c>
      <c r="G607" s="165">
        <f t="shared" si="19"/>
        <v>1</v>
      </c>
    </row>
    <row r="608" spans="1:7" s="6" customFormat="1" ht="38.25" x14ac:dyDescent="0.2">
      <c r="A608" s="33"/>
      <c r="B608" s="157" t="s">
        <v>484</v>
      </c>
      <c r="C608" s="56" t="s">
        <v>413</v>
      </c>
      <c r="D608" s="113">
        <v>300</v>
      </c>
      <c r="E608" s="124">
        <v>300</v>
      </c>
      <c r="F608" s="168">
        <f t="shared" si="20"/>
        <v>0</v>
      </c>
      <c r="G608" s="165">
        <f t="shared" si="19"/>
        <v>1</v>
      </c>
    </row>
    <row r="609" spans="1:7" x14ac:dyDescent="0.2">
      <c r="A609" s="33" t="s">
        <v>74</v>
      </c>
      <c r="B609" s="7" t="s">
        <v>6</v>
      </c>
      <c r="C609" s="72"/>
      <c r="D609" s="114">
        <f>SUM(D610+D614)</f>
        <v>33171</v>
      </c>
      <c r="E609" s="139">
        <f>SUM(E610+E614)</f>
        <v>10017.799999999999</v>
      </c>
      <c r="F609" s="163">
        <f t="shared" si="20"/>
        <v>23153.200000000001</v>
      </c>
      <c r="G609" s="179">
        <f t="shared" si="19"/>
        <v>0.30200476319676822</v>
      </c>
    </row>
    <row r="610" spans="1:7" s="6" customFormat="1" x14ac:dyDescent="0.2">
      <c r="A610" s="33"/>
      <c r="B610" s="7">
        <v>50</v>
      </c>
      <c r="C610" s="50" t="s">
        <v>23</v>
      </c>
      <c r="D610" s="114">
        <f>SUM(D611+D613)</f>
        <v>23442</v>
      </c>
      <c r="E610" s="139">
        <f>SUM(E611+E613)</f>
        <v>7577.03</v>
      </c>
      <c r="F610" s="163">
        <f t="shared" si="20"/>
        <v>15864.970000000001</v>
      </c>
      <c r="G610" s="179">
        <f t="shared" si="19"/>
        <v>0.32322455421892327</v>
      </c>
    </row>
    <row r="611" spans="1:7" s="6" customFormat="1" x14ac:dyDescent="0.2">
      <c r="A611" s="33"/>
      <c r="B611" s="5">
        <v>500</v>
      </c>
      <c r="C611" s="49" t="s">
        <v>228</v>
      </c>
      <c r="D611" s="113">
        <f>SUM(D612)</f>
        <v>17494</v>
      </c>
      <c r="E611" s="149">
        <f>SUM(E612)</f>
        <v>5673.98</v>
      </c>
      <c r="F611" s="168">
        <f t="shared" si="20"/>
        <v>11820.02</v>
      </c>
      <c r="G611" s="165">
        <f t="shared" si="19"/>
        <v>0.32433863038756144</v>
      </c>
    </row>
    <row r="612" spans="1:7" s="6" customFormat="1" x14ac:dyDescent="0.2">
      <c r="A612" s="33"/>
      <c r="B612" s="5">
        <v>5002</v>
      </c>
      <c r="C612" s="49" t="s">
        <v>236</v>
      </c>
      <c r="D612" s="113">
        <v>17494</v>
      </c>
      <c r="E612" s="124">
        <v>5673.98</v>
      </c>
      <c r="F612" s="168">
        <f t="shared" si="20"/>
        <v>11820.02</v>
      </c>
      <c r="G612" s="165">
        <f t="shared" si="19"/>
        <v>0.32433863038756144</v>
      </c>
    </row>
    <row r="613" spans="1:7" s="6" customFormat="1" x14ac:dyDescent="0.2">
      <c r="A613" s="33"/>
      <c r="B613" s="5">
        <v>506</v>
      </c>
      <c r="C613" s="49" t="s">
        <v>229</v>
      </c>
      <c r="D613" s="113">
        <v>5948</v>
      </c>
      <c r="E613" s="124">
        <v>1903.05</v>
      </c>
      <c r="F613" s="168">
        <f t="shared" si="20"/>
        <v>4044.95</v>
      </c>
      <c r="G613" s="165">
        <f t="shared" si="19"/>
        <v>0.31994788164088767</v>
      </c>
    </row>
    <row r="614" spans="1:7" s="6" customFormat="1" x14ac:dyDescent="0.2">
      <c r="A614" s="33"/>
      <c r="B614" s="7">
        <v>55</v>
      </c>
      <c r="C614" s="50" t="s">
        <v>24</v>
      </c>
      <c r="D614" s="114">
        <f>SUM(D615:D622)</f>
        <v>9729</v>
      </c>
      <c r="E614" s="139">
        <f>SUM(E615:E622)</f>
        <v>2440.7700000000004</v>
      </c>
      <c r="F614" s="163">
        <f t="shared" si="20"/>
        <v>7288.23</v>
      </c>
      <c r="G614" s="179">
        <f t="shared" si="19"/>
        <v>0.25087573234659272</v>
      </c>
    </row>
    <row r="615" spans="1:7" s="6" customFormat="1" x14ac:dyDescent="0.2">
      <c r="A615" s="33"/>
      <c r="B615" s="5">
        <v>5500</v>
      </c>
      <c r="C615" s="49" t="s">
        <v>25</v>
      </c>
      <c r="D615" s="113">
        <v>110</v>
      </c>
      <c r="E615" s="124">
        <v>283.54000000000002</v>
      </c>
      <c r="F615" s="168">
        <f t="shared" si="20"/>
        <v>-173.54000000000002</v>
      </c>
      <c r="G615" s="165">
        <f t="shared" si="19"/>
        <v>2.5776363636363637</v>
      </c>
    </row>
    <row r="616" spans="1:7" s="6" customFormat="1" x14ac:dyDescent="0.2">
      <c r="A616" s="33"/>
      <c r="B616" s="5">
        <v>5503</v>
      </c>
      <c r="C616" s="49" t="s">
        <v>26</v>
      </c>
      <c r="D616" s="113">
        <v>100</v>
      </c>
      <c r="E616" s="124">
        <v>0</v>
      </c>
      <c r="F616" s="168">
        <f t="shared" si="20"/>
        <v>100</v>
      </c>
      <c r="G616" s="165">
        <f t="shared" si="19"/>
        <v>0</v>
      </c>
    </row>
    <row r="617" spans="1:7" s="6" customFormat="1" x14ac:dyDescent="0.2">
      <c r="A617" s="33"/>
      <c r="B617" s="5">
        <v>5504</v>
      </c>
      <c r="C617" s="49" t="s">
        <v>27</v>
      </c>
      <c r="D617" s="113">
        <v>300</v>
      </c>
      <c r="E617" s="124">
        <v>182.28</v>
      </c>
      <c r="F617" s="168">
        <f t="shared" si="20"/>
        <v>117.72</v>
      </c>
      <c r="G617" s="165">
        <f t="shared" si="19"/>
        <v>0.60760000000000003</v>
      </c>
    </row>
    <row r="618" spans="1:7" s="6" customFormat="1" x14ac:dyDescent="0.2">
      <c r="A618" s="33"/>
      <c r="B618" s="5">
        <v>5511</v>
      </c>
      <c r="C618" s="49" t="s">
        <v>230</v>
      </c>
      <c r="D618" s="113">
        <v>7641</v>
      </c>
      <c r="E618" s="124">
        <v>1317.87</v>
      </c>
      <c r="F618" s="168">
        <f t="shared" si="20"/>
        <v>6323.13</v>
      </c>
      <c r="G618" s="165">
        <f t="shared" si="19"/>
        <v>0.17247349823321553</v>
      </c>
    </row>
    <row r="619" spans="1:7" s="6" customFormat="1" x14ac:dyDescent="0.2">
      <c r="A619" s="33"/>
      <c r="B619" s="5">
        <v>5513</v>
      </c>
      <c r="C619" s="49" t="s">
        <v>28</v>
      </c>
      <c r="D619" s="113">
        <v>450</v>
      </c>
      <c r="E619" s="124">
        <v>151.81</v>
      </c>
      <c r="F619" s="168">
        <f t="shared" si="20"/>
        <v>298.19</v>
      </c>
      <c r="G619" s="165">
        <f t="shared" si="19"/>
        <v>0.33735555555555558</v>
      </c>
    </row>
    <row r="620" spans="1:7" s="6" customFormat="1" x14ac:dyDescent="0.2">
      <c r="A620" s="33"/>
      <c r="B620" s="5">
        <v>5514</v>
      </c>
      <c r="C620" s="49" t="s">
        <v>231</v>
      </c>
      <c r="D620" s="113">
        <v>462</v>
      </c>
      <c r="E620" s="124">
        <v>50</v>
      </c>
      <c r="F620" s="168">
        <f t="shared" si="20"/>
        <v>412</v>
      </c>
      <c r="G620" s="165">
        <f t="shared" si="19"/>
        <v>0.10822510822510822</v>
      </c>
    </row>
    <row r="621" spans="1:7" s="6" customFormat="1" x14ac:dyDescent="0.2">
      <c r="A621" s="33"/>
      <c r="B621" s="5">
        <v>5515</v>
      </c>
      <c r="C621" s="49" t="s">
        <v>29</v>
      </c>
      <c r="D621" s="113">
        <v>0</v>
      </c>
      <c r="E621" s="124">
        <v>109.53</v>
      </c>
      <c r="F621" s="168">
        <f t="shared" si="20"/>
        <v>-109.53</v>
      </c>
      <c r="G621" s="165"/>
    </row>
    <row r="622" spans="1:7" s="6" customFormat="1" x14ac:dyDescent="0.2">
      <c r="A622" s="33"/>
      <c r="B622" s="5">
        <v>5525</v>
      </c>
      <c r="C622" s="49" t="s">
        <v>46</v>
      </c>
      <c r="D622" s="113">
        <v>666</v>
      </c>
      <c r="E622" s="124">
        <v>345.74</v>
      </c>
      <c r="F622" s="168">
        <f t="shared" si="20"/>
        <v>320.26</v>
      </c>
      <c r="G622" s="165">
        <f t="shared" si="19"/>
        <v>0.51912912912912912</v>
      </c>
    </row>
    <row r="623" spans="1:7" s="6" customFormat="1" x14ac:dyDescent="0.2">
      <c r="A623" s="33" t="s">
        <v>74</v>
      </c>
      <c r="B623" s="7" t="s">
        <v>412</v>
      </c>
      <c r="C623" s="72"/>
      <c r="D623" s="114">
        <f t="shared" ref="D623:E625" si="22">SUM(D624)</f>
        <v>300</v>
      </c>
      <c r="E623" s="139">
        <f t="shared" si="22"/>
        <v>114.99</v>
      </c>
      <c r="F623" s="163">
        <f t="shared" si="20"/>
        <v>185.01</v>
      </c>
      <c r="G623" s="179">
        <f t="shared" si="19"/>
        <v>0.38329999999999997</v>
      </c>
    </row>
    <row r="624" spans="1:7" s="6" customFormat="1" x14ac:dyDescent="0.2">
      <c r="A624" s="33"/>
      <c r="B624" s="7">
        <v>55</v>
      </c>
      <c r="C624" s="50" t="s">
        <v>24</v>
      </c>
      <c r="D624" s="114">
        <f t="shared" si="22"/>
        <v>300</v>
      </c>
      <c r="E624" s="139">
        <f t="shared" si="22"/>
        <v>114.99</v>
      </c>
      <c r="F624" s="163">
        <f t="shared" si="20"/>
        <v>185.01</v>
      </c>
      <c r="G624" s="179">
        <f t="shared" si="19"/>
        <v>0.38329999999999997</v>
      </c>
    </row>
    <row r="625" spans="1:7" s="6" customFormat="1" x14ac:dyDescent="0.2">
      <c r="A625" s="33"/>
      <c r="B625" s="5">
        <v>5525</v>
      </c>
      <c r="C625" s="49" t="s">
        <v>46</v>
      </c>
      <c r="D625" s="113">
        <f t="shared" si="22"/>
        <v>300</v>
      </c>
      <c r="E625" s="149">
        <f t="shared" si="22"/>
        <v>114.99</v>
      </c>
      <c r="F625" s="168">
        <f t="shared" si="20"/>
        <v>185.01</v>
      </c>
      <c r="G625" s="165">
        <f t="shared" si="19"/>
        <v>0.38329999999999997</v>
      </c>
    </row>
    <row r="626" spans="1:7" s="6" customFormat="1" ht="38.25" x14ac:dyDescent="0.2">
      <c r="A626" s="33"/>
      <c r="B626" s="157" t="s">
        <v>414</v>
      </c>
      <c r="C626" s="56" t="s">
        <v>413</v>
      </c>
      <c r="D626" s="113">
        <v>300</v>
      </c>
      <c r="E626" s="124">
        <v>114.99</v>
      </c>
      <c r="F626" s="168">
        <f t="shared" si="20"/>
        <v>185.01</v>
      </c>
      <c r="G626" s="165">
        <f t="shared" si="19"/>
        <v>0.38329999999999997</v>
      </c>
    </row>
    <row r="627" spans="1:7" s="6" customFormat="1" x14ac:dyDescent="0.2">
      <c r="A627" s="33" t="s">
        <v>75</v>
      </c>
      <c r="B627" s="7" t="s">
        <v>525</v>
      </c>
      <c r="C627" s="56"/>
      <c r="D627" s="114">
        <f>SUM(D628+D641)</f>
        <v>31945</v>
      </c>
      <c r="E627" s="126">
        <f>SUM(E628+E641)</f>
        <v>10920.190000000002</v>
      </c>
      <c r="F627" s="163">
        <f t="shared" si="20"/>
        <v>21024.809999999998</v>
      </c>
      <c r="G627" s="179">
        <f t="shared" si="19"/>
        <v>0.34184348098293948</v>
      </c>
    </row>
    <row r="628" spans="1:7" s="6" customFormat="1" x14ac:dyDescent="0.2">
      <c r="A628" s="33" t="s">
        <v>75</v>
      </c>
      <c r="B628" s="7" t="s">
        <v>33</v>
      </c>
      <c r="C628" s="72"/>
      <c r="D628" s="114">
        <f>SUM(D629+D633)</f>
        <v>31945</v>
      </c>
      <c r="E628" s="139">
        <f>SUM(E629+E633)</f>
        <v>10620.190000000002</v>
      </c>
      <c r="F628" s="163">
        <f t="shared" si="20"/>
        <v>21324.809999999998</v>
      </c>
      <c r="G628" s="179">
        <f t="shared" si="19"/>
        <v>0.33245233995930512</v>
      </c>
    </row>
    <row r="629" spans="1:7" s="6" customFormat="1" x14ac:dyDescent="0.2">
      <c r="A629" s="33"/>
      <c r="B629" s="7">
        <v>50</v>
      </c>
      <c r="C629" s="50" t="s">
        <v>23</v>
      </c>
      <c r="D629" s="114">
        <f>SUM(D630+D632)</f>
        <v>26387</v>
      </c>
      <c r="E629" s="139">
        <f>SUM(E630+E632)</f>
        <v>8770.5600000000013</v>
      </c>
      <c r="F629" s="163">
        <f t="shared" si="20"/>
        <v>17616.439999999999</v>
      </c>
      <c r="G629" s="179">
        <f t="shared" si="19"/>
        <v>0.33238185470117865</v>
      </c>
    </row>
    <row r="630" spans="1:7" s="6" customFormat="1" x14ac:dyDescent="0.2">
      <c r="A630" s="33"/>
      <c r="B630" s="5">
        <v>500</v>
      </c>
      <c r="C630" s="49" t="s">
        <v>228</v>
      </c>
      <c r="D630" s="113">
        <f>SUM(D631)</f>
        <v>19692</v>
      </c>
      <c r="E630" s="149">
        <f>SUM(E631)</f>
        <v>6538.8</v>
      </c>
      <c r="F630" s="168">
        <f t="shared" si="20"/>
        <v>13153.2</v>
      </c>
      <c r="G630" s="165">
        <f t="shared" si="19"/>
        <v>0.33205362583790371</v>
      </c>
    </row>
    <row r="631" spans="1:7" s="6" customFormat="1" x14ac:dyDescent="0.2">
      <c r="A631" s="33"/>
      <c r="B631" s="5">
        <v>5002</v>
      </c>
      <c r="C631" s="49" t="s">
        <v>236</v>
      </c>
      <c r="D631" s="113">
        <v>19692</v>
      </c>
      <c r="E631" s="124">
        <v>6538.8</v>
      </c>
      <c r="F631" s="168">
        <f t="shared" si="20"/>
        <v>13153.2</v>
      </c>
      <c r="G631" s="165">
        <f t="shared" si="19"/>
        <v>0.33205362583790371</v>
      </c>
    </row>
    <row r="632" spans="1:7" s="6" customFormat="1" x14ac:dyDescent="0.2">
      <c r="A632" s="33"/>
      <c r="B632" s="5">
        <v>506</v>
      </c>
      <c r="C632" s="49" t="s">
        <v>229</v>
      </c>
      <c r="D632" s="113">
        <v>6695</v>
      </c>
      <c r="E632" s="124">
        <v>2231.7600000000002</v>
      </c>
      <c r="F632" s="168">
        <f t="shared" si="20"/>
        <v>4463.24</v>
      </c>
      <c r="G632" s="165">
        <f t="shared" si="19"/>
        <v>0.3333472740851382</v>
      </c>
    </row>
    <row r="633" spans="1:7" s="6" customFormat="1" x14ac:dyDescent="0.2">
      <c r="A633" s="33"/>
      <c r="B633" s="7">
        <v>55</v>
      </c>
      <c r="C633" s="50" t="s">
        <v>24</v>
      </c>
      <c r="D633" s="114">
        <f>SUM(D634:D640)</f>
        <v>5558</v>
      </c>
      <c r="E633" s="139">
        <f>SUM(E634:E640)</f>
        <v>1849.63</v>
      </c>
      <c r="F633" s="163">
        <f t="shared" si="20"/>
        <v>3708.37</v>
      </c>
      <c r="G633" s="179">
        <f t="shared" si="19"/>
        <v>0.33278697373155813</v>
      </c>
    </row>
    <row r="634" spans="1:7" s="6" customFormat="1" x14ac:dyDescent="0.2">
      <c r="A634" s="33"/>
      <c r="B634" s="5">
        <v>5500</v>
      </c>
      <c r="C634" s="49" t="s">
        <v>25</v>
      </c>
      <c r="D634" s="113">
        <v>672</v>
      </c>
      <c r="E634" s="124">
        <v>373.25</v>
      </c>
      <c r="F634" s="168">
        <f t="shared" si="20"/>
        <v>298.75</v>
      </c>
      <c r="G634" s="165">
        <f t="shared" si="19"/>
        <v>0.55543154761904767</v>
      </c>
    </row>
    <row r="635" spans="1:7" s="6" customFormat="1" x14ac:dyDescent="0.2">
      <c r="A635" s="33"/>
      <c r="B635" s="5">
        <v>5504</v>
      </c>
      <c r="C635" s="49" t="s">
        <v>27</v>
      </c>
      <c r="D635" s="113">
        <v>229</v>
      </c>
      <c r="E635" s="124">
        <v>14.28</v>
      </c>
      <c r="F635" s="168">
        <f t="shared" si="20"/>
        <v>214.72</v>
      </c>
      <c r="G635" s="165">
        <f t="shared" si="19"/>
        <v>6.2358078602620083E-2</v>
      </c>
    </row>
    <row r="636" spans="1:7" s="6" customFormat="1" x14ac:dyDescent="0.2">
      <c r="A636" s="33"/>
      <c r="B636" s="5">
        <v>5511</v>
      </c>
      <c r="C636" s="49" t="s">
        <v>230</v>
      </c>
      <c r="D636" s="113">
        <v>1938</v>
      </c>
      <c r="E636" s="124">
        <v>650.16</v>
      </c>
      <c r="F636" s="168">
        <f t="shared" si="20"/>
        <v>1287.8400000000001</v>
      </c>
      <c r="G636" s="165">
        <f t="shared" si="19"/>
        <v>0.33547987616099068</v>
      </c>
    </row>
    <row r="637" spans="1:7" s="6" customFormat="1" x14ac:dyDescent="0.2">
      <c r="A637" s="33"/>
      <c r="B637" s="5">
        <v>5513</v>
      </c>
      <c r="C637" s="49" t="s">
        <v>28</v>
      </c>
      <c r="D637" s="113">
        <v>607</v>
      </c>
      <c r="E637" s="124">
        <v>256.32</v>
      </c>
      <c r="F637" s="168">
        <f t="shared" si="20"/>
        <v>350.68</v>
      </c>
      <c r="G637" s="165">
        <f t="shared" si="19"/>
        <v>0.42227347611202637</v>
      </c>
    </row>
    <row r="638" spans="1:7" s="6" customFormat="1" x14ac:dyDescent="0.2">
      <c r="A638" s="33"/>
      <c r="B638" s="5">
        <v>5514</v>
      </c>
      <c r="C638" s="49" t="s">
        <v>231</v>
      </c>
      <c r="D638" s="113">
        <v>1112</v>
      </c>
      <c r="E638" s="124">
        <v>254.74</v>
      </c>
      <c r="F638" s="168">
        <f t="shared" si="20"/>
        <v>857.26</v>
      </c>
      <c r="G638" s="165">
        <f t="shared" si="19"/>
        <v>0.22908273381294963</v>
      </c>
    </row>
    <row r="639" spans="1:7" s="6" customFormat="1" x14ac:dyDescent="0.2">
      <c r="A639" s="33"/>
      <c r="B639" s="5">
        <v>5515</v>
      </c>
      <c r="C639" s="49" t="s">
        <v>29</v>
      </c>
      <c r="D639" s="113">
        <v>0</v>
      </c>
      <c r="E639" s="124">
        <v>99</v>
      </c>
      <c r="F639" s="168">
        <f t="shared" si="20"/>
        <v>-99</v>
      </c>
      <c r="G639" s="165"/>
    </row>
    <row r="640" spans="1:7" s="6" customFormat="1" x14ac:dyDescent="0.2">
      <c r="A640" s="33"/>
      <c r="B640" s="5">
        <v>5525</v>
      </c>
      <c r="C640" s="49" t="s">
        <v>46</v>
      </c>
      <c r="D640" s="113">
        <v>1000</v>
      </c>
      <c r="E640" s="124">
        <v>201.88</v>
      </c>
      <c r="F640" s="168">
        <f t="shared" si="20"/>
        <v>798.12</v>
      </c>
      <c r="G640" s="165">
        <f t="shared" si="19"/>
        <v>0.20188</v>
      </c>
    </row>
    <row r="641" spans="1:7" s="6" customFormat="1" x14ac:dyDescent="0.2">
      <c r="A641" s="33" t="s">
        <v>75</v>
      </c>
      <c r="B641" s="7" t="s">
        <v>523</v>
      </c>
      <c r="C641" s="72"/>
      <c r="D641" s="209">
        <f t="shared" ref="D641:E643" si="23">SUM(D642)</f>
        <v>0</v>
      </c>
      <c r="E641" s="126">
        <f t="shared" si="23"/>
        <v>300</v>
      </c>
      <c r="F641" s="163">
        <f t="shared" si="20"/>
        <v>-300</v>
      </c>
      <c r="G641" s="165"/>
    </row>
    <row r="642" spans="1:7" s="6" customFormat="1" x14ac:dyDescent="0.2">
      <c r="A642" s="33"/>
      <c r="B642" s="7">
        <v>55</v>
      </c>
      <c r="C642" s="50" t="s">
        <v>24</v>
      </c>
      <c r="D642" s="209">
        <f t="shared" si="23"/>
        <v>0</v>
      </c>
      <c r="E642" s="126">
        <f t="shared" si="23"/>
        <v>300</v>
      </c>
      <c r="F642" s="163">
        <f t="shared" si="20"/>
        <v>-300</v>
      </c>
      <c r="G642" s="165"/>
    </row>
    <row r="643" spans="1:7" s="6" customFormat="1" x14ac:dyDescent="0.2">
      <c r="A643" s="33"/>
      <c r="B643" s="5">
        <v>5525</v>
      </c>
      <c r="C643" s="49" t="s">
        <v>46</v>
      </c>
      <c r="D643" s="207">
        <f t="shared" si="23"/>
        <v>0</v>
      </c>
      <c r="E643" s="124">
        <f t="shared" si="23"/>
        <v>300</v>
      </c>
      <c r="F643" s="168">
        <f t="shared" si="20"/>
        <v>-300</v>
      </c>
      <c r="G643" s="165"/>
    </row>
    <row r="644" spans="1:7" s="6" customFormat="1" ht="38.25" x14ac:dyDescent="0.2">
      <c r="A644" s="33"/>
      <c r="B644" s="157"/>
      <c r="C644" s="56" t="s">
        <v>524</v>
      </c>
      <c r="D644" s="208">
        <v>0</v>
      </c>
      <c r="E644" s="124">
        <v>300</v>
      </c>
      <c r="F644" s="168">
        <f t="shared" si="20"/>
        <v>-300</v>
      </c>
      <c r="G644" s="165"/>
    </row>
    <row r="645" spans="1:7" s="6" customFormat="1" x14ac:dyDescent="0.2">
      <c r="A645" s="33" t="s">
        <v>76</v>
      </c>
      <c r="B645" s="7" t="s">
        <v>180</v>
      </c>
      <c r="C645" s="72"/>
      <c r="D645" s="114">
        <f>SUM(D646)</f>
        <v>22010</v>
      </c>
      <c r="E645" s="139">
        <f>SUM(E646)</f>
        <v>4315.42</v>
      </c>
      <c r="F645" s="163">
        <f t="shared" si="20"/>
        <v>17694.580000000002</v>
      </c>
      <c r="G645" s="179">
        <f t="shared" si="19"/>
        <v>0.19606633348477964</v>
      </c>
    </row>
    <row r="646" spans="1:7" s="6" customFormat="1" x14ac:dyDescent="0.2">
      <c r="A646" s="33"/>
      <c r="B646" s="7">
        <v>55</v>
      </c>
      <c r="C646" s="50" t="s">
        <v>24</v>
      </c>
      <c r="D646" s="114">
        <f>SUM(D647)</f>
        <v>22010</v>
      </c>
      <c r="E646" s="139">
        <f>SUM(E647)</f>
        <v>4315.42</v>
      </c>
      <c r="F646" s="163">
        <f t="shared" si="20"/>
        <v>17694.580000000002</v>
      </c>
      <c r="G646" s="179">
        <f t="shared" si="19"/>
        <v>0.19606633348477964</v>
      </c>
    </row>
    <row r="647" spans="1:7" s="6" customFormat="1" x14ac:dyDescent="0.2">
      <c r="A647" s="33"/>
      <c r="B647" s="5">
        <v>5525</v>
      </c>
      <c r="C647" s="49" t="s">
        <v>46</v>
      </c>
      <c r="D647" s="114">
        <f>SUM(D648:D655)</f>
        <v>22010</v>
      </c>
      <c r="E647" s="139">
        <f>SUM(E648:E655)</f>
        <v>4315.42</v>
      </c>
      <c r="F647" s="163">
        <f t="shared" si="20"/>
        <v>17694.580000000002</v>
      </c>
      <c r="G647" s="179">
        <f t="shared" si="19"/>
        <v>0.19606633348477964</v>
      </c>
    </row>
    <row r="648" spans="1:7" s="6" customFormat="1" x14ac:dyDescent="0.2">
      <c r="A648" s="33"/>
      <c r="B648" s="7"/>
      <c r="C648" s="67" t="s">
        <v>287</v>
      </c>
      <c r="D648" s="113">
        <v>3000</v>
      </c>
      <c r="E648" s="124">
        <v>3021.61</v>
      </c>
      <c r="F648" s="168">
        <f t="shared" si="20"/>
        <v>-21.610000000000127</v>
      </c>
      <c r="G648" s="165">
        <f t="shared" si="19"/>
        <v>1.0072033333333335</v>
      </c>
    </row>
    <row r="649" spans="1:7" s="6" customFormat="1" x14ac:dyDescent="0.2">
      <c r="A649" s="33"/>
      <c r="B649" s="7"/>
      <c r="C649" s="67" t="s">
        <v>111</v>
      </c>
      <c r="D649" s="113">
        <v>11960</v>
      </c>
      <c r="E649" s="124">
        <v>493.81</v>
      </c>
      <c r="F649" s="168">
        <f t="shared" si="20"/>
        <v>11466.19</v>
      </c>
      <c r="G649" s="165">
        <f t="shared" si="19"/>
        <v>4.1288461538461538E-2</v>
      </c>
    </row>
    <row r="650" spans="1:7" s="6" customFormat="1" x14ac:dyDescent="0.2">
      <c r="A650" s="33"/>
      <c r="B650" s="7"/>
      <c r="C650" s="67" t="s">
        <v>1</v>
      </c>
      <c r="D650" s="113">
        <v>200</v>
      </c>
      <c r="E650" s="124">
        <v>150</v>
      </c>
      <c r="F650" s="168">
        <f t="shared" si="20"/>
        <v>50</v>
      </c>
      <c r="G650" s="165">
        <f t="shared" ref="G650:G714" si="24">SUM(E650/D650)</f>
        <v>0.75</v>
      </c>
    </row>
    <row r="651" spans="1:7" s="6" customFormat="1" x14ac:dyDescent="0.2">
      <c r="A651" s="33"/>
      <c r="B651" s="7"/>
      <c r="C651" s="67" t="s">
        <v>288</v>
      </c>
      <c r="D651" s="113">
        <v>2000</v>
      </c>
      <c r="E651" s="124">
        <v>0</v>
      </c>
      <c r="F651" s="168">
        <f t="shared" si="20"/>
        <v>2000</v>
      </c>
      <c r="G651" s="165">
        <f t="shared" si="24"/>
        <v>0</v>
      </c>
    </row>
    <row r="652" spans="1:7" x14ac:dyDescent="0.2">
      <c r="A652" s="35"/>
      <c r="B652" s="5"/>
      <c r="C652" s="67" t="s">
        <v>118</v>
      </c>
      <c r="D652" s="113">
        <v>150</v>
      </c>
      <c r="E652" s="124">
        <v>150</v>
      </c>
      <c r="F652" s="168">
        <f t="shared" si="20"/>
        <v>0</v>
      </c>
      <c r="G652" s="165">
        <f t="shared" si="24"/>
        <v>1</v>
      </c>
    </row>
    <row r="653" spans="1:7" x14ac:dyDescent="0.2">
      <c r="A653" s="35"/>
      <c r="B653" s="5"/>
      <c r="C653" s="67" t="s">
        <v>207</v>
      </c>
      <c r="D653" s="113">
        <v>500</v>
      </c>
      <c r="E653" s="124">
        <v>500</v>
      </c>
      <c r="F653" s="168">
        <f t="shared" si="20"/>
        <v>0</v>
      </c>
      <c r="G653" s="165">
        <f t="shared" si="24"/>
        <v>1</v>
      </c>
    </row>
    <row r="654" spans="1:7" x14ac:dyDescent="0.2">
      <c r="A654" s="35"/>
      <c r="B654" s="5"/>
      <c r="C654" s="67" t="s">
        <v>289</v>
      </c>
      <c r="D654" s="113">
        <v>200</v>
      </c>
      <c r="E654" s="124">
        <v>0</v>
      </c>
      <c r="F654" s="168">
        <f t="shared" si="20"/>
        <v>200</v>
      </c>
      <c r="G654" s="165">
        <f t="shared" si="24"/>
        <v>0</v>
      </c>
    </row>
    <row r="655" spans="1:7" x14ac:dyDescent="0.2">
      <c r="A655" s="35"/>
      <c r="B655" s="5"/>
      <c r="C655" s="67" t="s">
        <v>334</v>
      </c>
      <c r="D655" s="113">
        <v>4000</v>
      </c>
      <c r="E655" s="124">
        <v>0</v>
      </c>
      <c r="F655" s="168">
        <f t="shared" ref="F655:F719" si="25">SUM(D655-E655)</f>
        <v>4000</v>
      </c>
      <c r="G655" s="165">
        <f t="shared" si="24"/>
        <v>0</v>
      </c>
    </row>
    <row r="656" spans="1:7" x14ac:dyDescent="0.2">
      <c r="A656" s="33" t="s">
        <v>343</v>
      </c>
      <c r="B656" s="7" t="s">
        <v>203</v>
      </c>
      <c r="C656" s="72"/>
      <c r="D656" s="115">
        <f>SUM(D657+D661)</f>
        <v>15147</v>
      </c>
      <c r="E656" s="159">
        <f>SUM(E657+E661)</f>
        <v>5004.4399999999996</v>
      </c>
      <c r="F656" s="163">
        <f t="shared" si="25"/>
        <v>10142.560000000001</v>
      </c>
      <c r="G656" s="179">
        <f t="shared" si="24"/>
        <v>0.33039149666600642</v>
      </c>
    </row>
    <row r="657" spans="1:7" x14ac:dyDescent="0.2">
      <c r="A657" s="33"/>
      <c r="B657" s="7">
        <v>50</v>
      </c>
      <c r="C657" s="50" t="s">
        <v>23</v>
      </c>
      <c r="D657" s="114">
        <f>SUM(D658+D660)</f>
        <v>7558</v>
      </c>
      <c r="E657" s="139">
        <f>SUM(E658+E660)</f>
        <v>2519.1999999999998</v>
      </c>
      <c r="F657" s="163">
        <f t="shared" si="25"/>
        <v>5038.8</v>
      </c>
      <c r="G657" s="179">
        <f t="shared" si="24"/>
        <v>0.33331569198200578</v>
      </c>
    </row>
    <row r="658" spans="1:7" x14ac:dyDescent="0.2">
      <c r="A658" s="33"/>
      <c r="B658" s="5">
        <v>500</v>
      </c>
      <c r="C658" s="49" t="s">
        <v>228</v>
      </c>
      <c r="D658" s="113">
        <f>SUM(D659)</f>
        <v>5640</v>
      </c>
      <c r="E658" s="149">
        <f>SUM(E659)</f>
        <v>1880</v>
      </c>
      <c r="F658" s="168">
        <f t="shared" si="25"/>
        <v>3760</v>
      </c>
      <c r="G658" s="165">
        <f t="shared" si="24"/>
        <v>0.33333333333333331</v>
      </c>
    </row>
    <row r="659" spans="1:7" x14ac:dyDescent="0.2">
      <c r="A659" s="33"/>
      <c r="B659" s="5">
        <v>5002</v>
      </c>
      <c r="C659" s="49" t="s">
        <v>236</v>
      </c>
      <c r="D659" s="113">
        <v>5640</v>
      </c>
      <c r="E659" s="124">
        <v>1880</v>
      </c>
      <c r="F659" s="168">
        <f t="shared" si="25"/>
        <v>3760</v>
      </c>
      <c r="G659" s="165">
        <f t="shared" si="24"/>
        <v>0.33333333333333331</v>
      </c>
    </row>
    <row r="660" spans="1:7" x14ac:dyDescent="0.2">
      <c r="A660" s="33"/>
      <c r="B660" s="5">
        <v>506</v>
      </c>
      <c r="C660" s="49" t="s">
        <v>229</v>
      </c>
      <c r="D660" s="113">
        <v>1918</v>
      </c>
      <c r="E660" s="124">
        <v>639.20000000000005</v>
      </c>
      <c r="F660" s="168">
        <f t="shared" si="25"/>
        <v>1278.8</v>
      </c>
      <c r="G660" s="165">
        <f t="shared" si="24"/>
        <v>0.33326381647549536</v>
      </c>
    </row>
    <row r="661" spans="1:7" x14ac:dyDescent="0.2">
      <c r="A661" s="33"/>
      <c r="B661" s="7">
        <v>55</v>
      </c>
      <c r="C661" s="50" t="s">
        <v>24</v>
      </c>
      <c r="D661" s="114">
        <f>SUM(D662:D668)</f>
        <v>7589</v>
      </c>
      <c r="E661" s="139">
        <f>SUM(E662:E668)</f>
        <v>2485.2399999999998</v>
      </c>
      <c r="F661" s="163">
        <f t="shared" si="25"/>
        <v>5103.76</v>
      </c>
      <c r="G661" s="179">
        <f t="shared" si="24"/>
        <v>0.32747924627750691</v>
      </c>
    </row>
    <row r="662" spans="1:7" x14ac:dyDescent="0.2">
      <c r="A662" s="33"/>
      <c r="B662" s="5">
        <v>5500</v>
      </c>
      <c r="C662" s="49" t="s">
        <v>25</v>
      </c>
      <c r="D662" s="113">
        <v>1229</v>
      </c>
      <c r="E662" s="124">
        <v>157.91999999999999</v>
      </c>
      <c r="F662" s="168">
        <f t="shared" si="25"/>
        <v>1071.08</v>
      </c>
      <c r="G662" s="165">
        <f t="shared" si="24"/>
        <v>0.1284947111472742</v>
      </c>
    </row>
    <row r="663" spans="1:7" x14ac:dyDescent="0.2">
      <c r="A663" s="33"/>
      <c r="B663" s="5">
        <v>5504</v>
      </c>
      <c r="C663" s="49" t="s">
        <v>27</v>
      </c>
      <c r="D663" s="113">
        <v>140</v>
      </c>
      <c r="E663" s="124">
        <v>0</v>
      </c>
      <c r="F663" s="168">
        <f t="shared" si="25"/>
        <v>140</v>
      </c>
      <c r="G663" s="165">
        <f t="shared" si="24"/>
        <v>0</v>
      </c>
    </row>
    <row r="664" spans="1:7" x14ac:dyDescent="0.2">
      <c r="A664" s="33"/>
      <c r="B664" s="5">
        <v>5511</v>
      </c>
      <c r="C664" s="49" t="s">
        <v>230</v>
      </c>
      <c r="D664" s="113">
        <v>80</v>
      </c>
      <c r="E664" s="124">
        <v>7.99</v>
      </c>
      <c r="F664" s="168">
        <f t="shared" si="25"/>
        <v>72.010000000000005</v>
      </c>
      <c r="G664" s="165">
        <f t="shared" si="24"/>
        <v>9.9875000000000005E-2</v>
      </c>
    </row>
    <row r="665" spans="1:7" x14ac:dyDescent="0.2">
      <c r="A665" s="33"/>
      <c r="B665" s="5">
        <v>5515</v>
      </c>
      <c r="C665" s="49" t="s">
        <v>29</v>
      </c>
      <c r="D665" s="113">
        <v>6000</v>
      </c>
      <c r="E665" s="124">
        <v>2312.67</v>
      </c>
      <c r="F665" s="168">
        <f t="shared" si="25"/>
        <v>3687.33</v>
      </c>
      <c r="G665" s="165">
        <f t="shared" si="24"/>
        <v>0.38544500000000004</v>
      </c>
    </row>
    <row r="666" spans="1:7" x14ac:dyDescent="0.2">
      <c r="A666" s="33"/>
      <c r="B666" s="5">
        <v>5522</v>
      </c>
      <c r="C666" s="49" t="s">
        <v>95</v>
      </c>
      <c r="D666" s="113">
        <v>40</v>
      </c>
      <c r="E666" s="124">
        <v>0</v>
      </c>
      <c r="F666" s="168">
        <f t="shared" si="25"/>
        <v>40</v>
      </c>
      <c r="G666" s="165">
        <f t="shared" si="24"/>
        <v>0</v>
      </c>
    </row>
    <row r="667" spans="1:7" x14ac:dyDescent="0.2">
      <c r="A667" s="33"/>
      <c r="B667" s="5">
        <v>5524</v>
      </c>
      <c r="C667" s="49" t="s">
        <v>31</v>
      </c>
      <c r="D667" s="113">
        <v>100</v>
      </c>
      <c r="E667" s="124">
        <v>0</v>
      </c>
      <c r="F667" s="168">
        <f t="shared" si="25"/>
        <v>100</v>
      </c>
      <c r="G667" s="165">
        <f t="shared" si="24"/>
        <v>0</v>
      </c>
    </row>
    <row r="668" spans="1:7" x14ac:dyDescent="0.2">
      <c r="A668" s="33"/>
      <c r="B668" s="5">
        <v>5525</v>
      </c>
      <c r="C668" s="49" t="s">
        <v>46</v>
      </c>
      <c r="D668" s="113">
        <v>0</v>
      </c>
      <c r="E668" s="124">
        <v>6.66</v>
      </c>
      <c r="F668" s="168">
        <f t="shared" si="25"/>
        <v>-6.66</v>
      </c>
      <c r="G668" s="165"/>
    </row>
    <row r="669" spans="1:7" s="6" customFormat="1" x14ac:dyDescent="0.2">
      <c r="A669" s="33" t="s">
        <v>77</v>
      </c>
      <c r="B669" s="7" t="s">
        <v>256</v>
      </c>
      <c r="C669" s="72"/>
      <c r="D669" s="114">
        <f>SUM(D670+D675)</f>
        <v>31043</v>
      </c>
      <c r="E669" s="139">
        <f>SUM(E670+E675)</f>
        <v>9817.92</v>
      </c>
      <c r="F669" s="163">
        <f t="shared" si="25"/>
        <v>21225.08</v>
      </c>
      <c r="G669" s="179">
        <f t="shared" si="24"/>
        <v>0.31626840189414684</v>
      </c>
    </row>
    <row r="670" spans="1:7" s="6" customFormat="1" x14ac:dyDescent="0.2">
      <c r="A670" s="33"/>
      <c r="B670" s="7">
        <v>50</v>
      </c>
      <c r="C670" s="50" t="s">
        <v>23</v>
      </c>
      <c r="D670" s="114">
        <f>SUM(D671+D674)</f>
        <v>11336</v>
      </c>
      <c r="E670" s="139">
        <f>SUM(E671+E674)</f>
        <v>3731.25</v>
      </c>
      <c r="F670" s="163">
        <f t="shared" si="25"/>
        <v>7604.75</v>
      </c>
      <c r="G670" s="179">
        <f t="shared" si="24"/>
        <v>0.32915049400141144</v>
      </c>
    </row>
    <row r="671" spans="1:7" s="6" customFormat="1" x14ac:dyDescent="0.2">
      <c r="A671" s="33"/>
      <c r="B671" s="5">
        <v>500</v>
      </c>
      <c r="C671" s="49" t="s">
        <v>228</v>
      </c>
      <c r="D671" s="113">
        <f>SUM(D672:D673)</f>
        <v>8460</v>
      </c>
      <c r="E671" s="149">
        <f>SUM(E672:E673)</f>
        <v>2784.52</v>
      </c>
      <c r="F671" s="168">
        <f t="shared" si="25"/>
        <v>5675.48</v>
      </c>
      <c r="G671" s="165">
        <f t="shared" si="24"/>
        <v>0.32913947990543735</v>
      </c>
    </row>
    <row r="672" spans="1:7" s="6" customFormat="1" x14ac:dyDescent="0.2">
      <c r="A672" s="33"/>
      <c r="B672" s="5">
        <v>5002</v>
      </c>
      <c r="C672" s="49" t="s">
        <v>236</v>
      </c>
      <c r="D672" s="113">
        <v>7740</v>
      </c>
      <c r="E672" s="124">
        <v>2580</v>
      </c>
      <c r="F672" s="168">
        <f t="shared" si="25"/>
        <v>5160</v>
      </c>
      <c r="G672" s="165">
        <f t="shared" si="24"/>
        <v>0.33333333333333331</v>
      </c>
    </row>
    <row r="673" spans="1:8" s="6" customFormat="1" x14ac:dyDescent="0.2">
      <c r="A673" s="33"/>
      <c r="B673" s="5">
        <v>5005</v>
      </c>
      <c r="C673" s="49" t="s">
        <v>282</v>
      </c>
      <c r="D673" s="113">
        <v>720</v>
      </c>
      <c r="E673" s="124">
        <v>204.52</v>
      </c>
      <c r="F673" s="168">
        <f t="shared" si="25"/>
        <v>515.48</v>
      </c>
      <c r="G673" s="165">
        <f t="shared" si="24"/>
        <v>0.28405555555555556</v>
      </c>
    </row>
    <row r="674" spans="1:8" s="6" customFormat="1" x14ac:dyDescent="0.2">
      <c r="A674" s="33"/>
      <c r="B674" s="5">
        <v>506</v>
      </c>
      <c r="C674" s="49" t="s">
        <v>229</v>
      </c>
      <c r="D674" s="113">
        <v>2876</v>
      </c>
      <c r="E674" s="124">
        <v>946.73</v>
      </c>
      <c r="F674" s="168">
        <f t="shared" si="25"/>
        <v>1929.27</v>
      </c>
      <c r="G674" s="165">
        <f t="shared" si="24"/>
        <v>0.32918289290681502</v>
      </c>
    </row>
    <row r="675" spans="1:8" s="6" customFormat="1" x14ac:dyDescent="0.2">
      <c r="A675" s="33"/>
      <c r="B675" s="7">
        <v>55</v>
      </c>
      <c r="C675" s="50" t="s">
        <v>24</v>
      </c>
      <c r="D675" s="114">
        <f>SUM(D676:D677)</f>
        <v>19707</v>
      </c>
      <c r="E675" s="187">
        <f>SUM(E676:E677)</f>
        <v>6086.67</v>
      </c>
      <c r="F675" s="163">
        <f t="shared" si="25"/>
        <v>13620.33</v>
      </c>
      <c r="G675" s="179">
        <f t="shared" si="24"/>
        <v>0.30885827370984931</v>
      </c>
    </row>
    <row r="676" spans="1:8" s="6" customFormat="1" x14ac:dyDescent="0.2">
      <c r="A676" s="33"/>
      <c r="B676" s="5">
        <v>5500</v>
      </c>
      <c r="C676" s="49" t="s">
        <v>25</v>
      </c>
      <c r="D676" s="113">
        <v>19500</v>
      </c>
      <c r="E676" s="124">
        <v>5967.87</v>
      </c>
      <c r="F676" s="168">
        <f t="shared" si="25"/>
        <v>13532.130000000001</v>
      </c>
      <c r="G676" s="165">
        <f t="shared" si="24"/>
        <v>0.30604461538461536</v>
      </c>
    </row>
    <row r="677" spans="1:8" s="6" customFormat="1" ht="13.5" thickBot="1" x14ac:dyDescent="0.25">
      <c r="A677" s="46"/>
      <c r="B677" s="196">
        <v>5504</v>
      </c>
      <c r="C677" s="197" t="s">
        <v>27</v>
      </c>
      <c r="D677" s="113">
        <v>207</v>
      </c>
      <c r="E677" s="124">
        <v>118.8</v>
      </c>
      <c r="F677" s="168">
        <f t="shared" si="25"/>
        <v>88.2</v>
      </c>
      <c r="G677" s="165">
        <f t="shared" si="24"/>
        <v>0.57391304347826089</v>
      </c>
    </row>
    <row r="678" spans="1:8" ht="13.5" thickBot="1" x14ac:dyDescent="0.25">
      <c r="A678" s="44" t="s">
        <v>78</v>
      </c>
      <c r="B678" s="4" t="s">
        <v>181</v>
      </c>
      <c r="C678" s="183"/>
      <c r="D678" s="112">
        <f>SUM(D679+D787+D840+D867+D873+D913+D918+D958+D965)</f>
        <v>3267781</v>
      </c>
      <c r="E678" s="138">
        <f>SUM(E679+E787+E840+E867+E873+E913+E918+E958+E965)</f>
        <v>1152794.8299999998</v>
      </c>
      <c r="F678" s="177">
        <f t="shared" si="25"/>
        <v>2114986.17</v>
      </c>
      <c r="G678" s="175">
        <f t="shared" si="24"/>
        <v>0.35277603670503005</v>
      </c>
      <c r="H678" s="158"/>
    </row>
    <row r="679" spans="1:8" x14ac:dyDescent="0.2">
      <c r="A679" s="33" t="s">
        <v>79</v>
      </c>
      <c r="B679" s="7" t="s">
        <v>444</v>
      </c>
      <c r="C679" s="184"/>
      <c r="D679" s="95">
        <f>SUM(D680+D702+D728+D747+D768+D776+D784)</f>
        <v>1034544</v>
      </c>
      <c r="E679" s="144">
        <f>SUM(E680+E702+E728+E747+E768+E776+E784)</f>
        <v>347210.70999999996</v>
      </c>
      <c r="F679" s="163">
        <f t="shared" si="25"/>
        <v>687333.29</v>
      </c>
      <c r="G679" s="179">
        <f t="shared" si="24"/>
        <v>0.33561715113131968</v>
      </c>
      <c r="H679" s="158"/>
    </row>
    <row r="680" spans="1:8" s="6" customFormat="1" x14ac:dyDescent="0.2">
      <c r="A680" s="33" t="s">
        <v>79</v>
      </c>
      <c r="B680" s="7" t="s">
        <v>114</v>
      </c>
      <c r="C680" s="72"/>
      <c r="D680" s="88">
        <f>SUM(D681+D687+D699)</f>
        <v>382533</v>
      </c>
      <c r="E680" s="139">
        <f>SUM(E681+E687+E699)</f>
        <v>127702.98999999999</v>
      </c>
      <c r="F680" s="163">
        <f t="shared" si="25"/>
        <v>254830.01</v>
      </c>
      <c r="G680" s="179">
        <f t="shared" si="24"/>
        <v>0.33383522467342686</v>
      </c>
    </row>
    <row r="681" spans="1:8" s="6" customFormat="1" x14ac:dyDescent="0.2">
      <c r="A681" s="33"/>
      <c r="B681" s="7">
        <v>50</v>
      </c>
      <c r="C681" s="50" t="s">
        <v>23</v>
      </c>
      <c r="D681" s="88">
        <f>SUM(D682+D685+D686)</f>
        <v>266937</v>
      </c>
      <c r="E681" s="139">
        <f>SUM(E682+E685+E686)</f>
        <v>86913.78</v>
      </c>
      <c r="F681" s="163">
        <f t="shared" si="25"/>
        <v>180023.22</v>
      </c>
      <c r="G681" s="179">
        <f t="shared" si="24"/>
        <v>0.32559660144528485</v>
      </c>
    </row>
    <row r="682" spans="1:8" s="6" customFormat="1" x14ac:dyDescent="0.2">
      <c r="A682" s="33"/>
      <c r="B682" s="5">
        <v>500</v>
      </c>
      <c r="C682" s="49" t="s">
        <v>228</v>
      </c>
      <c r="D682" s="87">
        <f>SUM(D683:D684)</f>
        <v>198243</v>
      </c>
      <c r="E682" s="149">
        <f>SUM(E683:E684)</f>
        <v>64234.49</v>
      </c>
      <c r="F682" s="168">
        <f t="shared" si="25"/>
        <v>134008.51</v>
      </c>
      <c r="G682" s="165">
        <f t="shared" si="24"/>
        <v>0.32401895653314366</v>
      </c>
    </row>
    <row r="683" spans="1:8" s="6" customFormat="1" x14ac:dyDescent="0.2">
      <c r="A683" s="33"/>
      <c r="B683" s="5">
        <v>5002</v>
      </c>
      <c r="C683" s="49" t="s">
        <v>236</v>
      </c>
      <c r="D683" s="87">
        <v>198243</v>
      </c>
      <c r="E683" s="124">
        <v>64217.21</v>
      </c>
      <c r="F683" s="168">
        <f t="shared" si="25"/>
        <v>134025.79</v>
      </c>
      <c r="G683" s="165">
        <f t="shared" si="24"/>
        <v>0.32393179078202006</v>
      </c>
    </row>
    <row r="684" spans="1:8" s="6" customFormat="1" x14ac:dyDescent="0.2">
      <c r="A684" s="33"/>
      <c r="B684" s="5">
        <v>5005</v>
      </c>
      <c r="C684" s="49" t="s">
        <v>282</v>
      </c>
      <c r="D684" s="87">
        <v>0</v>
      </c>
      <c r="E684" s="124">
        <v>17.28</v>
      </c>
      <c r="F684" s="168">
        <f t="shared" si="25"/>
        <v>-17.28</v>
      </c>
      <c r="G684" s="165"/>
    </row>
    <row r="685" spans="1:8" s="6" customFormat="1" x14ac:dyDescent="0.2">
      <c r="A685" s="33"/>
      <c r="B685" s="5">
        <v>505</v>
      </c>
      <c r="C685" s="49" t="s">
        <v>94</v>
      </c>
      <c r="D685" s="87">
        <v>766</v>
      </c>
      <c r="E685" s="124">
        <v>574.28</v>
      </c>
      <c r="F685" s="168">
        <f t="shared" si="25"/>
        <v>191.72000000000003</v>
      </c>
      <c r="G685" s="165">
        <f t="shared" si="24"/>
        <v>0.74971279373368138</v>
      </c>
    </row>
    <row r="686" spans="1:8" s="6" customFormat="1" x14ac:dyDescent="0.2">
      <c r="A686" s="33"/>
      <c r="B686" s="5">
        <v>506</v>
      </c>
      <c r="C686" s="49" t="s">
        <v>229</v>
      </c>
      <c r="D686" s="87">
        <v>67928</v>
      </c>
      <c r="E686" s="124">
        <v>22105.01</v>
      </c>
      <c r="F686" s="168">
        <f t="shared" si="25"/>
        <v>45822.990000000005</v>
      </c>
      <c r="G686" s="165">
        <f t="shared" si="24"/>
        <v>0.32541823695677774</v>
      </c>
    </row>
    <row r="687" spans="1:8" s="6" customFormat="1" x14ac:dyDescent="0.2">
      <c r="A687" s="33"/>
      <c r="B687" s="7">
        <v>55</v>
      </c>
      <c r="C687" s="50" t="s">
        <v>24</v>
      </c>
      <c r="D687" s="88">
        <f>SUM(D688:D698)</f>
        <v>77596</v>
      </c>
      <c r="E687" s="139">
        <f>SUM(E688:E698)</f>
        <v>40465.21</v>
      </c>
      <c r="F687" s="163">
        <f t="shared" si="25"/>
        <v>37130.79</v>
      </c>
      <c r="G687" s="179">
        <f t="shared" si="24"/>
        <v>0.52148577246249805</v>
      </c>
    </row>
    <row r="688" spans="1:8" s="6" customFormat="1" x14ac:dyDescent="0.2">
      <c r="A688" s="33"/>
      <c r="B688" s="5">
        <v>5500</v>
      </c>
      <c r="C688" s="49" t="s">
        <v>25</v>
      </c>
      <c r="D688" s="87">
        <v>380</v>
      </c>
      <c r="E688" s="124">
        <v>421.3</v>
      </c>
      <c r="F688" s="168">
        <f t="shared" si="25"/>
        <v>-41.300000000000011</v>
      </c>
      <c r="G688" s="165">
        <f t="shared" si="24"/>
        <v>1.1086842105263157</v>
      </c>
    </row>
    <row r="689" spans="1:7" s="6" customFormat="1" x14ac:dyDescent="0.2">
      <c r="A689" s="33"/>
      <c r="B689" s="5">
        <v>5503</v>
      </c>
      <c r="C689" s="49" t="s">
        <v>26</v>
      </c>
      <c r="D689" s="87">
        <v>0</v>
      </c>
      <c r="E689" s="124">
        <v>10</v>
      </c>
      <c r="F689" s="168">
        <f t="shared" si="25"/>
        <v>-10</v>
      </c>
      <c r="G689" s="165"/>
    </row>
    <row r="690" spans="1:7" s="6" customFormat="1" x14ac:dyDescent="0.2">
      <c r="A690" s="33"/>
      <c r="B690" s="5">
        <v>5504</v>
      </c>
      <c r="C690" s="49" t="s">
        <v>27</v>
      </c>
      <c r="D690" s="87">
        <v>2430</v>
      </c>
      <c r="E690" s="124">
        <v>1064.44</v>
      </c>
      <c r="F690" s="168">
        <f t="shared" si="25"/>
        <v>1365.56</v>
      </c>
      <c r="G690" s="165">
        <f t="shared" si="24"/>
        <v>0.43804115226337453</v>
      </c>
    </row>
    <row r="691" spans="1:7" s="6" customFormat="1" x14ac:dyDescent="0.2">
      <c r="A691" s="33"/>
      <c r="B691" s="5">
        <v>5511</v>
      </c>
      <c r="C691" s="49" t="s">
        <v>230</v>
      </c>
      <c r="D691" s="87">
        <v>39440</v>
      </c>
      <c r="E691" s="124">
        <v>24990.75</v>
      </c>
      <c r="F691" s="168">
        <f t="shared" si="25"/>
        <v>14449.25</v>
      </c>
      <c r="G691" s="165">
        <f t="shared" si="24"/>
        <v>0.63363970588235297</v>
      </c>
    </row>
    <row r="692" spans="1:7" s="6" customFormat="1" x14ac:dyDescent="0.2">
      <c r="A692" s="33"/>
      <c r="B692" s="5">
        <v>5513</v>
      </c>
      <c r="C692" s="49" t="s">
        <v>28</v>
      </c>
      <c r="D692" s="87">
        <v>100</v>
      </c>
      <c r="E692" s="124">
        <v>0</v>
      </c>
      <c r="F692" s="168">
        <f t="shared" si="25"/>
        <v>100</v>
      </c>
      <c r="G692" s="165">
        <f t="shared" si="24"/>
        <v>0</v>
      </c>
    </row>
    <row r="693" spans="1:7" s="6" customFormat="1" x14ac:dyDescent="0.2">
      <c r="A693" s="33"/>
      <c r="B693" s="5">
        <v>5514</v>
      </c>
      <c r="C693" s="49" t="s">
        <v>231</v>
      </c>
      <c r="D693" s="87">
        <v>1425</v>
      </c>
      <c r="E693" s="124">
        <v>245.9</v>
      </c>
      <c r="F693" s="168">
        <f t="shared" si="25"/>
        <v>1179.0999999999999</v>
      </c>
      <c r="G693" s="165">
        <f t="shared" si="24"/>
        <v>0.17256140350877194</v>
      </c>
    </row>
    <row r="694" spans="1:7" s="6" customFormat="1" x14ac:dyDescent="0.2">
      <c r="A694" s="33"/>
      <c r="B694" s="5">
        <v>5515</v>
      </c>
      <c r="C694" s="49" t="s">
        <v>29</v>
      </c>
      <c r="D694" s="87">
        <v>3406</v>
      </c>
      <c r="E694" s="124">
        <v>2478.42</v>
      </c>
      <c r="F694" s="168">
        <f t="shared" si="25"/>
        <v>927.57999999999993</v>
      </c>
      <c r="G694" s="165">
        <f t="shared" si="24"/>
        <v>0.72766294773928364</v>
      </c>
    </row>
    <row r="695" spans="1:7" s="6" customFormat="1" x14ac:dyDescent="0.2">
      <c r="A695" s="33"/>
      <c r="B695" s="5">
        <v>5521</v>
      </c>
      <c r="C695" s="49" t="s">
        <v>133</v>
      </c>
      <c r="D695" s="87">
        <v>19300</v>
      </c>
      <c r="E695" s="124">
        <v>6409.2</v>
      </c>
      <c r="F695" s="168">
        <f t="shared" si="25"/>
        <v>12890.8</v>
      </c>
      <c r="G695" s="165">
        <f t="shared" si="24"/>
        <v>0.33208290155440412</v>
      </c>
    </row>
    <row r="696" spans="1:7" s="6" customFormat="1" x14ac:dyDescent="0.2">
      <c r="A696" s="33"/>
      <c r="B696" s="5">
        <v>5522</v>
      </c>
      <c r="C696" s="49" t="s">
        <v>95</v>
      </c>
      <c r="D696" s="87">
        <v>190</v>
      </c>
      <c r="E696" s="124">
        <v>81</v>
      </c>
      <c r="F696" s="168">
        <f t="shared" si="25"/>
        <v>109</v>
      </c>
      <c r="G696" s="165">
        <f t="shared" si="24"/>
        <v>0.4263157894736842</v>
      </c>
    </row>
    <row r="697" spans="1:7" s="6" customFormat="1" x14ac:dyDescent="0.2">
      <c r="A697" s="33"/>
      <c r="B697" s="5">
        <v>5524</v>
      </c>
      <c r="C697" s="49" t="s">
        <v>31</v>
      </c>
      <c r="D697" s="87">
        <v>10350</v>
      </c>
      <c r="E697" s="124">
        <v>4764.2</v>
      </c>
      <c r="F697" s="168">
        <f t="shared" si="25"/>
        <v>5585.8</v>
      </c>
      <c r="G697" s="165">
        <f t="shared" si="24"/>
        <v>0.46030917874396132</v>
      </c>
    </row>
    <row r="698" spans="1:7" s="6" customFormat="1" x14ac:dyDescent="0.2">
      <c r="A698" s="33"/>
      <c r="B698" s="5">
        <v>5525</v>
      </c>
      <c r="C698" s="49" t="s">
        <v>46</v>
      </c>
      <c r="D698" s="87">
        <v>575</v>
      </c>
      <c r="E698" s="124">
        <v>0</v>
      </c>
      <c r="F698" s="168">
        <f t="shared" si="25"/>
        <v>575</v>
      </c>
      <c r="G698" s="165">
        <f t="shared" si="24"/>
        <v>0</v>
      </c>
    </row>
    <row r="699" spans="1:7" x14ac:dyDescent="0.2">
      <c r="A699" s="35"/>
      <c r="B699" s="7">
        <v>15</v>
      </c>
      <c r="C699" s="50" t="s">
        <v>283</v>
      </c>
      <c r="D699" s="88">
        <f>SUM(D700)</f>
        <v>38000</v>
      </c>
      <c r="E699" s="139">
        <f>SUM(E700)</f>
        <v>324</v>
      </c>
      <c r="F699" s="163">
        <f t="shared" si="25"/>
        <v>37676</v>
      </c>
      <c r="G699" s="179">
        <f t="shared" si="24"/>
        <v>8.5263157894736839E-3</v>
      </c>
    </row>
    <row r="700" spans="1:7" x14ac:dyDescent="0.2">
      <c r="A700" s="35"/>
      <c r="B700" s="5">
        <v>1551</v>
      </c>
      <c r="C700" s="49" t="s">
        <v>255</v>
      </c>
      <c r="D700" s="87">
        <f>SUM(D701)</f>
        <v>38000</v>
      </c>
      <c r="E700" s="149">
        <f>SUM(E701)</f>
        <v>324</v>
      </c>
      <c r="F700" s="168">
        <f t="shared" si="25"/>
        <v>37676</v>
      </c>
      <c r="G700" s="165">
        <f t="shared" si="24"/>
        <v>8.5263157894736839E-3</v>
      </c>
    </row>
    <row r="701" spans="1:7" ht="38.25" x14ac:dyDescent="0.2">
      <c r="A701" s="35"/>
      <c r="B701" s="5"/>
      <c r="C701" s="65" t="s">
        <v>340</v>
      </c>
      <c r="D701" s="87">
        <v>38000</v>
      </c>
      <c r="E701" s="124">
        <v>324</v>
      </c>
      <c r="F701" s="168">
        <f t="shared" si="25"/>
        <v>37676</v>
      </c>
      <c r="G701" s="165">
        <f t="shared" si="24"/>
        <v>8.5263157894736839E-3</v>
      </c>
    </row>
    <row r="702" spans="1:7" s="10" customFormat="1" ht="13.5" x14ac:dyDescent="0.25">
      <c r="A702" s="33" t="s">
        <v>79</v>
      </c>
      <c r="B702" s="7" t="s">
        <v>115</v>
      </c>
      <c r="C702" s="72"/>
      <c r="D702" s="88">
        <f>SUM(D703+D709+D723+D725)</f>
        <v>271557</v>
      </c>
      <c r="E702" s="139">
        <f>SUM(E703+E709+E723+E725)</f>
        <v>74764.219999999987</v>
      </c>
      <c r="F702" s="163">
        <f t="shared" si="25"/>
        <v>196792.78000000003</v>
      </c>
      <c r="G702" s="179">
        <f t="shared" si="24"/>
        <v>0.27531685797088634</v>
      </c>
    </row>
    <row r="703" spans="1:7" s="6" customFormat="1" x14ac:dyDescent="0.2">
      <c r="A703" s="33"/>
      <c r="B703" s="7">
        <v>50</v>
      </c>
      <c r="C703" s="50" t="s">
        <v>23</v>
      </c>
      <c r="D703" s="88">
        <f>SUM(D704+D707+D708)</f>
        <v>169490</v>
      </c>
      <c r="E703" s="139">
        <f>SUM(E704+E707+E708)</f>
        <v>53601.74</v>
      </c>
      <c r="F703" s="163">
        <f t="shared" si="25"/>
        <v>115888.26000000001</v>
      </c>
      <c r="G703" s="179">
        <f t="shared" si="24"/>
        <v>0.31625311227801051</v>
      </c>
    </row>
    <row r="704" spans="1:7" s="6" customFormat="1" x14ac:dyDescent="0.2">
      <c r="A704" s="33"/>
      <c r="B704" s="5">
        <v>500</v>
      </c>
      <c r="C704" s="49" t="s">
        <v>228</v>
      </c>
      <c r="D704" s="87">
        <f>SUM(D705:D706)</f>
        <v>126357</v>
      </c>
      <c r="E704" s="149">
        <f>SUM(E705:E706)</f>
        <v>39880.769999999997</v>
      </c>
      <c r="F704" s="168">
        <f t="shared" si="25"/>
        <v>86476.23000000001</v>
      </c>
      <c r="G704" s="165">
        <f t="shared" si="24"/>
        <v>0.31561979154300907</v>
      </c>
    </row>
    <row r="705" spans="1:7" s="6" customFormat="1" x14ac:dyDescent="0.2">
      <c r="A705" s="33"/>
      <c r="B705" s="5">
        <v>5002</v>
      </c>
      <c r="C705" s="49" t="s">
        <v>236</v>
      </c>
      <c r="D705" s="87">
        <v>126357</v>
      </c>
      <c r="E705" s="124">
        <v>39804.93</v>
      </c>
      <c r="F705" s="168">
        <f t="shared" si="25"/>
        <v>86552.07</v>
      </c>
      <c r="G705" s="165">
        <f t="shared" si="24"/>
        <v>0.31501958735962393</v>
      </c>
    </row>
    <row r="706" spans="1:7" s="6" customFormat="1" x14ac:dyDescent="0.2">
      <c r="A706" s="33"/>
      <c r="B706" s="5">
        <v>5005</v>
      </c>
      <c r="C706" s="49" t="s">
        <v>282</v>
      </c>
      <c r="D706" s="87">
        <v>0</v>
      </c>
      <c r="E706" s="124">
        <v>75.84</v>
      </c>
      <c r="F706" s="168"/>
      <c r="G706" s="165"/>
    </row>
    <row r="707" spans="1:7" s="6" customFormat="1" x14ac:dyDescent="0.2">
      <c r="A707" s="33"/>
      <c r="B707" s="5">
        <v>505</v>
      </c>
      <c r="C707" s="49" t="s">
        <v>94</v>
      </c>
      <c r="D707" s="87">
        <v>102</v>
      </c>
      <c r="E707" s="124">
        <v>101.78</v>
      </c>
      <c r="F707" s="168">
        <f t="shared" si="25"/>
        <v>0.21999999999999886</v>
      </c>
      <c r="G707" s="165">
        <f t="shared" si="24"/>
        <v>0.99784313725490192</v>
      </c>
    </row>
    <row r="708" spans="1:7" s="6" customFormat="1" x14ac:dyDescent="0.2">
      <c r="A708" s="33"/>
      <c r="B708" s="5">
        <v>506</v>
      </c>
      <c r="C708" s="49" t="s">
        <v>229</v>
      </c>
      <c r="D708" s="87">
        <v>43031</v>
      </c>
      <c r="E708" s="124">
        <v>13619.19</v>
      </c>
      <c r="F708" s="168">
        <f t="shared" si="25"/>
        <v>29411.809999999998</v>
      </c>
      <c r="G708" s="165">
        <f t="shared" si="24"/>
        <v>0.31649717645418418</v>
      </c>
    </row>
    <row r="709" spans="1:7" s="6" customFormat="1" x14ac:dyDescent="0.2">
      <c r="A709" s="33"/>
      <c r="B709" s="7">
        <v>55</v>
      </c>
      <c r="C709" s="50" t="s">
        <v>24</v>
      </c>
      <c r="D709" s="88">
        <f>SUM(D710:D722)</f>
        <v>56067</v>
      </c>
      <c r="E709" s="139">
        <f>SUM(E710:E722)</f>
        <v>21161</v>
      </c>
      <c r="F709" s="163">
        <f t="shared" si="25"/>
        <v>34906</v>
      </c>
      <c r="G709" s="179">
        <f t="shared" si="24"/>
        <v>0.3774234398130808</v>
      </c>
    </row>
    <row r="710" spans="1:7" s="6" customFormat="1" x14ac:dyDescent="0.2">
      <c r="A710" s="33"/>
      <c r="B710" s="5">
        <v>5500</v>
      </c>
      <c r="C710" s="49" t="s">
        <v>25</v>
      </c>
      <c r="D710" s="87">
        <v>385</v>
      </c>
      <c r="E710" s="124">
        <v>349.72</v>
      </c>
      <c r="F710" s="168">
        <f t="shared" si="25"/>
        <v>35.279999999999973</v>
      </c>
      <c r="G710" s="165">
        <f t="shared" si="24"/>
        <v>0.90836363636363648</v>
      </c>
    </row>
    <row r="711" spans="1:7" s="6" customFormat="1" x14ac:dyDescent="0.2">
      <c r="A711" s="33"/>
      <c r="B711" s="5">
        <v>5504</v>
      </c>
      <c r="C711" s="49" t="s">
        <v>27</v>
      </c>
      <c r="D711" s="87">
        <v>658</v>
      </c>
      <c r="E711" s="124">
        <v>658.38</v>
      </c>
      <c r="F711" s="168">
        <f t="shared" si="25"/>
        <v>-0.37999999999999545</v>
      </c>
      <c r="G711" s="165">
        <f t="shared" si="24"/>
        <v>1.0005775075987842</v>
      </c>
    </row>
    <row r="712" spans="1:7" s="6" customFormat="1" x14ac:dyDescent="0.2">
      <c r="A712" s="33"/>
      <c r="B712" s="5">
        <v>5511</v>
      </c>
      <c r="C712" s="49" t="s">
        <v>230</v>
      </c>
      <c r="D712" s="87">
        <v>28213</v>
      </c>
      <c r="E712" s="124">
        <v>12323.17</v>
      </c>
      <c r="F712" s="168">
        <f t="shared" si="25"/>
        <v>15889.83</v>
      </c>
      <c r="G712" s="165">
        <f t="shared" si="24"/>
        <v>0.43679048665508807</v>
      </c>
    </row>
    <row r="713" spans="1:7" s="6" customFormat="1" x14ac:dyDescent="0.2">
      <c r="A713" s="33"/>
      <c r="B713" s="5">
        <v>5513</v>
      </c>
      <c r="C713" s="49" t="s">
        <v>28</v>
      </c>
      <c r="D713" s="87">
        <v>180</v>
      </c>
      <c r="E713" s="124">
        <v>69.540000000000006</v>
      </c>
      <c r="F713" s="168">
        <f t="shared" si="25"/>
        <v>110.46</v>
      </c>
      <c r="G713" s="165">
        <f t="shared" si="24"/>
        <v>0.38633333333333336</v>
      </c>
    </row>
    <row r="714" spans="1:7" s="6" customFormat="1" x14ac:dyDescent="0.2">
      <c r="A714" s="33"/>
      <c r="B714" s="5">
        <v>5514</v>
      </c>
      <c r="C714" s="49" t="s">
        <v>231</v>
      </c>
      <c r="D714" s="87">
        <v>2000</v>
      </c>
      <c r="E714" s="124">
        <v>284.05</v>
      </c>
      <c r="F714" s="168">
        <f t="shared" si="25"/>
        <v>1715.95</v>
      </c>
      <c r="G714" s="165">
        <f t="shared" si="24"/>
        <v>0.14202500000000001</v>
      </c>
    </row>
    <row r="715" spans="1:7" s="6" customFormat="1" x14ac:dyDescent="0.2">
      <c r="A715" s="33"/>
      <c r="B715" s="5">
        <v>5515</v>
      </c>
      <c r="C715" s="49" t="s">
        <v>29</v>
      </c>
      <c r="D715" s="87">
        <v>2214</v>
      </c>
      <c r="E715" s="124">
        <v>620.52</v>
      </c>
      <c r="F715" s="168">
        <f t="shared" si="25"/>
        <v>1593.48</v>
      </c>
      <c r="G715" s="165">
        <f t="shared" ref="G715:G780" si="26">SUM(E715/D715)</f>
        <v>0.28027100271002708</v>
      </c>
    </row>
    <row r="716" spans="1:7" s="6" customFormat="1" x14ac:dyDescent="0.2">
      <c r="A716" s="33"/>
      <c r="B716" s="5">
        <v>5521</v>
      </c>
      <c r="C716" s="49" t="s">
        <v>133</v>
      </c>
      <c r="D716" s="87">
        <v>13700</v>
      </c>
      <c r="E716" s="124">
        <v>4623.2700000000004</v>
      </c>
      <c r="F716" s="168">
        <f t="shared" si="25"/>
        <v>9076.73</v>
      </c>
      <c r="G716" s="165">
        <f t="shared" si="26"/>
        <v>0.33746496350364968</v>
      </c>
    </row>
    <row r="717" spans="1:7" s="6" customFormat="1" x14ac:dyDescent="0.2">
      <c r="A717" s="33"/>
      <c r="B717" s="5">
        <v>5522</v>
      </c>
      <c r="C717" s="49" t="s">
        <v>95</v>
      </c>
      <c r="D717" s="87">
        <v>150</v>
      </c>
      <c r="E717" s="124">
        <v>0</v>
      </c>
      <c r="F717" s="168">
        <f t="shared" si="25"/>
        <v>150</v>
      </c>
      <c r="G717" s="165">
        <f t="shared" si="26"/>
        <v>0</v>
      </c>
    </row>
    <row r="718" spans="1:7" s="6" customFormat="1" x14ac:dyDescent="0.2">
      <c r="A718" s="33"/>
      <c r="B718" s="5">
        <v>5524</v>
      </c>
      <c r="C718" s="49" t="s">
        <v>31</v>
      </c>
      <c r="D718" s="87">
        <v>7200</v>
      </c>
      <c r="E718" s="124">
        <v>2178.71</v>
      </c>
      <c r="F718" s="168">
        <f t="shared" si="25"/>
        <v>5021.29</v>
      </c>
      <c r="G718" s="165">
        <f t="shared" si="26"/>
        <v>0.30259861111111114</v>
      </c>
    </row>
    <row r="719" spans="1:7" s="6" customFormat="1" x14ac:dyDescent="0.2">
      <c r="A719" s="33"/>
      <c r="B719" s="5">
        <v>5525</v>
      </c>
      <c r="C719" s="49" t="s">
        <v>46</v>
      </c>
      <c r="D719" s="87">
        <v>400</v>
      </c>
      <c r="E719" s="124">
        <v>0</v>
      </c>
      <c r="F719" s="168">
        <f t="shared" si="25"/>
        <v>400</v>
      </c>
      <c r="G719" s="165">
        <f t="shared" si="26"/>
        <v>0</v>
      </c>
    </row>
    <row r="720" spans="1:7" s="6" customFormat="1" x14ac:dyDescent="0.2">
      <c r="A720" s="33"/>
      <c r="B720" s="5">
        <v>5532</v>
      </c>
      <c r="C720" s="49" t="s">
        <v>93</v>
      </c>
      <c r="D720" s="87">
        <v>25</v>
      </c>
      <c r="E720" s="124">
        <v>35.64</v>
      </c>
      <c r="F720" s="168">
        <f t="shared" ref="F720:F785" si="27">SUM(D720-E720)</f>
        <v>-10.64</v>
      </c>
      <c r="G720" s="165">
        <f t="shared" si="26"/>
        <v>1.4256</v>
      </c>
    </row>
    <row r="721" spans="1:7" s="6" customFormat="1" x14ac:dyDescent="0.2">
      <c r="A721" s="33"/>
      <c r="B721" s="5">
        <v>5539</v>
      </c>
      <c r="C721" s="49" t="s">
        <v>257</v>
      </c>
      <c r="D721" s="87">
        <v>27</v>
      </c>
      <c r="E721" s="124">
        <v>0</v>
      </c>
      <c r="F721" s="168">
        <f t="shared" si="27"/>
        <v>27</v>
      </c>
      <c r="G721" s="165">
        <f t="shared" si="26"/>
        <v>0</v>
      </c>
    </row>
    <row r="722" spans="1:7" x14ac:dyDescent="0.2">
      <c r="A722" s="35"/>
      <c r="B722" s="5">
        <v>5540</v>
      </c>
      <c r="C722" s="49" t="s">
        <v>252</v>
      </c>
      <c r="D722" s="87">
        <v>915</v>
      </c>
      <c r="E722" s="124">
        <v>18</v>
      </c>
      <c r="F722" s="168">
        <f t="shared" si="27"/>
        <v>897</v>
      </c>
      <c r="G722" s="165">
        <f t="shared" si="26"/>
        <v>1.9672131147540985E-2</v>
      </c>
    </row>
    <row r="723" spans="1:7" x14ac:dyDescent="0.2">
      <c r="A723" s="35"/>
      <c r="B723" s="22">
        <v>60</v>
      </c>
      <c r="C723" s="51" t="s">
        <v>90</v>
      </c>
      <c r="D723" s="88">
        <f>SUM(D724)</f>
        <v>0</v>
      </c>
      <c r="E723" s="139">
        <f>SUM(E724)</f>
        <v>1.48</v>
      </c>
      <c r="F723" s="163">
        <f t="shared" si="27"/>
        <v>-1.48</v>
      </c>
      <c r="G723" s="165"/>
    </row>
    <row r="724" spans="1:7" x14ac:dyDescent="0.2">
      <c r="A724" s="35"/>
      <c r="B724" s="20">
        <v>608</v>
      </c>
      <c r="C724" s="54" t="s">
        <v>154</v>
      </c>
      <c r="D724" s="87">
        <v>0</v>
      </c>
      <c r="E724" s="124">
        <v>1.48</v>
      </c>
      <c r="F724" s="168">
        <f t="shared" si="27"/>
        <v>-1.48</v>
      </c>
      <c r="G724" s="165"/>
    </row>
    <row r="725" spans="1:7" x14ac:dyDescent="0.2">
      <c r="A725" s="35"/>
      <c r="B725" s="7">
        <v>15</v>
      </c>
      <c r="C725" s="50" t="s">
        <v>283</v>
      </c>
      <c r="D725" s="88">
        <f>SUM(D726)</f>
        <v>46000</v>
      </c>
      <c r="E725" s="139">
        <f>SUM(E726)</f>
        <v>0</v>
      </c>
      <c r="F725" s="163">
        <f t="shared" si="27"/>
        <v>46000</v>
      </c>
      <c r="G725" s="179">
        <f t="shared" si="26"/>
        <v>0</v>
      </c>
    </row>
    <row r="726" spans="1:7" x14ac:dyDescent="0.2">
      <c r="A726" s="35"/>
      <c r="B726" s="5">
        <v>1551</v>
      </c>
      <c r="C726" s="49" t="s">
        <v>255</v>
      </c>
      <c r="D726" s="87">
        <f>SUM(D727)</f>
        <v>46000</v>
      </c>
      <c r="E726" s="149">
        <f>SUM(E727)</f>
        <v>0</v>
      </c>
      <c r="F726" s="168">
        <f t="shared" si="27"/>
        <v>46000</v>
      </c>
      <c r="G726" s="165">
        <f t="shared" si="26"/>
        <v>0</v>
      </c>
    </row>
    <row r="727" spans="1:7" ht="25.5" x14ac:dyDescent="0.2">
      <c r="A727" s="35"/>
      <c r="B727" s="5"/>
      <c r="C727" s="65" t="s">
        <v>341</v>
      </c>
      <c r="D727" s="87">
        <v>46000</v>
      </c>
      <c r="E727" s="124">
        <v>0</v>
      </c>
      <c r="F727" s="168">
        <f t="shared" si="27"/>
        <v>46000</v>
      </c>
      <c r="G727" s="165">
        <f t="shared" si="26"/>
        <v>0</v>
      </c>
    </row>
    <row r="728" spans="1:7" s="10" customFormat="1" ht="13.5" x14ac:dyDescent="0.25">
      <c r="A728" s="33" t="s">
        <v>79</v>
      </c>
      <c r="B728" s="7" t="s">
        <v>116</v>
      </c>
      <c r="C728" s="72"/>
      <c r="D728" s="88">
        <f>SUM(D729+D734)</f>
        <v>127846</v>
      </c>
      <c r="E728" s="139">
        <f>SUM(E729+E734)</f>
        <v>44501.079999999994</v>
      </c>
      <c r="F728" s="163">
        <f t="shared" si="27"/>
        <v>83344.920000000013</v>
      </c>
      <c r="G728" s="179">
        <f t="shared" si="26"/>
        <v>0.34808347543137835</v>
      </c>
    </row>
    <row r="729" spans="1:7" s="6" customFormat="1" x14ac:dyDescent="0.2">
      <c r="A729" s="33"/>
      <c r="B729" s="7">
        <v>50</v>
      </c>
      <c r="C729" s="50" t="s">
        <v>23</v>
      </c>
      <c r="D729" s="88">
        <f>SUM(D730+D732+D733)</f>
        <v>86416</v>
      </c>
      <c r="E729" s="139">
        <f>SUM(E730+E732+E733)</f>
        <v>28711.889999999996</v>
      </c>
      <c r="F729" s="163">
        <f t="shared" si="27"/>
        <v>57704.11</v>
      </c>
      <c r="G729" s="179">
        <f t="shared" si="26"/>
        <v>0.33225201351601552</v>
      </c>
    </row>
    <row r="730" spans="1:7" s="6" customFormat="1" x14ac:dyDescent="0.2">
      <c r="A730" s="33"/>
      <c r="B730" s="5">
        <v>500</v>
      </c>
      <c r="C730" s="49" t="s">
        <v>228</v>
      </c>
      <c r="D730" s="87">
        <f>SUM(D731)</f>
        <v>63693</v>
      </c>
      <c r="E730" s="149">
        <f>SUM(E731)</f>
        <v>21388.67</v>
      </c>
      <c r="F730" s="168">
        <f t="shared" si="27"/>
        <v>42304.33</v>
      </c>
      <c r="G730" s="165">
        <f t="shared" si="26"/>
        <v>0.3358088015951517</v>
      </c>
    </row>
    <row r="731" spans="1:7" s="6" customFormat="1" x14ac:dyDescent="0.2">
      <c r="A731" s="33"/>
      <c r="B731" s="5">
        <v>5002</v>
      </c>
      <c r="C731" s="49" t="s">
        <v>236</v>
      </c>
      <c r="D731" s="87">
        <v>63693</v>
      </c>
      <c r="E731" s="124">
        <v>21388.67</v>
      </c>
      <c r="F731" s="168">
        <f t="shared" si="27"/>
        <v>42304.33</v>
      </c>
      <c r="G731" s="165">
        <f t="shared" si="26"/>
        <v>0.3358088015951517</v>
      </c>
    </row>
    <row r="732" spans="1:7" s="6" customFormat="1" x14ac:dyDescent="0.2">
      <c r="A732" s="33"/>
      <c r="B732" s="5">
        <v>505</v>
      </c>
      <c r="C732" s="49" t="s">
        <v>94</v>
      </c>
      <c r="D732" s="87">
        <v>634</v>
      </c>
      <c r="E732" s="124">
        <v>211.28</v>
      </c>
      <c r="F732" s="168">
        <f t="shared" si="27"/>
        <v>422.72</v>
      </c>
      <c r="G732" s="165">
        <f t="shared" si="26"/>
        <v>0.3332492113564669</v>
      </c>
    </row>
    <row r="733" spans="1:7" s="6" customFormat="1" x14ac:dyDescent="0.2">
      <c r="A733" s="33"/>
      <c r="B733" s="5">
        <v>506</v>
      </c>
      <c r="C733" s="49" t="s">
        <v>229</v>
      </c>
      <c r="D733" s="87">
        <v>22089</v>
      </c>
      <c r="E733" s="124">
        <v>7111.94</v>
      </c>
      <c r="F733" s="168">
        <f t="shared" si="27"/>
        <v>14977.060000000001</v>
      </c>
      <c r="G733" s="165">
        <f t="shared" si="26"/>
        <v>0.32196749513332429</v>
      </c>
    </row>
    <row r="734" spans="1:7" s="6" customFormat="1" x14ac:dyDescent="0.2">
      <c r="A734" s="33"/>
      <c r="B734" s="7">
        <v>55</v>
      </c>
      <c r="C734" s="50" t="s">
        <v>24</v>
      </c>
      <c r="D734" s="88">
        <f>SUM(D735:D746)</f>
        <v>41430</v>
      </c>
      <c r="E734" s="139">
        <f>SUM(E735:E746)</f>
        <v>15789.189999999999</v>
      </c>
      <c r="F734" s="163">
        <f t="shared" si="27"/>
        <v>25640.81</v>
      </c>
      <c r="G734" s="179">
        <f t="shared" si="26"/>
        <v>0.38110523775042238</v>
      </c>
    </row>
    <row r="735" spans="1:7" s="6" customFormat="1" x14ac:dyDescent="0.2">
      <c r="A735" s="33"/>
      <c r="B735" s="5">
        <v>5500</v>
      </c>
      <c r="C735" s="49" t="s">
        <v>25</v>
      </c>
      <c r="D735" s="87">
        <v>584</v>
      </c>
      <c r="E735" s="124">
        <v>567.96</v>
      </c>
      <c r="F735" s="168">
        <f t="shared" si="27"/>
        <v>16.039999999999964</v>
      </c>
      <c r="G735" s="165">
        <f t="shared" si="26"/>
        <v>0.97253424657534249</v>
      </c>
    </row>
    <row r="736" spans="1:7" s="6" customFormat="1" x14ac:dyDescent="0.2">
      <c r="A736" s="33"/>
      <c r="B736" s="5">
        <v>5504</v>
      </c>
      <c r="C736" s="49" t="s">
        <v>27</v>
      </c>
      <c r="D736" s="87">
        <v>380</v>
      </c>
      <c r="E736" s="124">
        <v>183.11</v>
      </c>
      <c r="F736" s="168">
        <f t="shared" si="27"/>
        <v>196.89</v>
      </c>
      <c r="G736" s="165">
        <f t="shared" si="26"/>
        <v>0.48186842105263161</v>
      </c>
    </row>
    <row r="737" spans="1:7" s="6" customFormat="1" x14ac:dyDescent="0.2">
      <c r="A737" s="33"/>
      <c r="B737" s="5">
        <v>5511</v>
      </c>
      <c r="C737" s="49" t="s">
        <v>230</v>
      </c>
      <c r="D737" s="87">
        <v>30274</v>
      </c>
      <c r="E737" s="124">
        <v>12063.92</v>
      </c>
      <c r="F737" s="168">
        <f t="shared" si="27"/>
        <v>18210.080000000002</v>
      </c>
      <c r="G737" s="165">
        <f t="shared" si="26"/>
        <v>0.39849111448767921</v>
      </c>
    </row>
    <row r="738" spans="1:7" s="6" customFormat="1" x14ac:dyDescent="0.2">
      <c r="A738" s="33"/>
      <c r="B738" s="5">
        <v>5513</v>
      </c>
      <c r="C738" s="49" t="s">
        <v>28</v>
      </c>
      <c r="D738" s="87">
        <v>100</v>
      </c>
      <c r="E738" s="124">
        <v>0</v>
      </c>
      <c r="F738" s="168">
        <f t="shared" si="27"/>
        <v>100</v>
      </c>
      <c r="G738" s="165">
        <f t="shared" si="26"/>
        <v>0</v>
      </c>
    </row>
    <row r="739" spans="1:7" s="6" customFormat="1" x14ac:dyDescent="0.2">
      <c r="A739" s="33"/>
      <c r="B739" s="5">
        <v>5514</v>
      </c>
      <c r="C739" s="49" t="s">
        <v>231</v>
      </c>
      <c r="D739" s="87">
        <v>950</v>
      </c>
      <c r="E739" s="124">
        <v>424.81</v>
      </c>
      <c r="F739" s="168">
        <f t="shared" si="27"/>
        <v>525.19000000000005</v>
      </c>
      <c r="G739" s="165">
        <f t="shared" si="26"/>
        <v>0.4471684210526316</v>
      </c>
    </row>
    <row r="740" spans="1:7" s="6" customFormat="1" x14ac:dyDescent="0.2">
      <c r="A740" s="33"/>
      <c r="B740" s="5">
        <v>5515</v>
      </c>
      <c r="C740" s="49" t="s">
        <v>29</v>
      </c>
      <c r="D740" s="87">
        <v>1000</v>
      </c>
      <c r="E740" s="124">
        <v>122.52</v>
      </c>
      <c r="F740" s="168">
        <f t="shared" si="27"/>
        <v>877.48</v>
      </c>
      <c r="G740" s="165">
        <f t="shared" si="26"/>
        <v>0.12251999999999999</v>
      </c>
    </row>
    <row r="741" spans="1:7" s="6" customFormat="1" x14ac:dyDescent="0.2">
      <c r="A741" s="33"/>
      <c r="B741" s="5">
        <v>5521</v>
      </c>
      <c r="C741" s="49" t="s">
        <v>133</v>
      </c>
      <c r="D741" s="87">
        <v>4995</v>
      </c>
      <c r="E741" s="124">
        <v>1679.83</v>
      </c>
      <c r="F741" s="168">
        <f t="shared" si="27"/>
        <v>3315.17</v>
      </c>
      <c r="G741" s="165">
        <f t="shared" si="26"/>
        <v>0.33630230230230229</v>
      </c>
    </row>
    <row r="742" spans="1:7" s="6" customFormat="1" x14ac:dyDescent="0.2">
      <c r="A742" s="33"/>
      <c r="B742" s="5">
        <v>5522</v>
      </c>
      <c r="C742" s="49" t="s">
        <v>95</v>
      </c>
      <c r="D742" s="87">
        <v>20</v>
      </c>
      <c r="E742" s="124">
        <v>16.59</v>
      </c>
      <c r="F742" s="168">
        <f t="shared" si="27"/>
        <v>3.41</v>
      </c>
      <c r="G742" s="165">
        <f t="shared" si="26"/>
        <v>0.82950000000000002</v>
      </c>
    </row>
    <row r="743" spans="1:7" s="6" customFormat="1" x14ac:dyDescent="0.2">
      <c r="A743" s="33"/>
      <c r="B743" s="5">
        <v>5524</v>
      </c>
      <c r="C743" s="49" t="s">
        <v>31</v>
      </c>
      <c r="D743" s="87">
        <v>2700</v>
      </c>
      <c r="E743" s="124">
        <v>694.05</v>
      </c>
      <c r="F743" s="168">
        <f t="shared" si="27"/>
        <v>2005.95</v>
      </c>
      <c r="G743" s="165">
        <f t="shared" si="26"/>
        <v>0.25705555555555554</v>
      </c>
    </row>
    <row r="744" spans="1:7" s="6" customFormat="1" x14ac:dyDescent="0.2">
      <c r="A744" s="33"/>
      <c r="B744" s="5">
        <v>5525</v>
      </c>
      <c r="C744" s="49" t="s">
        <v>46</v>
      </c>
      <c r="D744" s="87">
        <v>150</v>
      </c>
      <c r="E744" s="124">
        <v>0</v>
      </c>
      <c r="F744" s="168">
        <f t="shared" si="27"/>
        <v>150</v>
      </c>
      <c r="G744" s="165">
        <f t="shared" si="26"/>
        <v>0</v>
      </c>
    </row>
    <row r="745" spans="1:7" s="6" customFormat="1" x14ac:dyDescent="0.2">
      <c r="A745" s="33"/>
      <c r="B745" s="5">
        <v>5539</v>
      </c>
      <c r="C745" s="49" t="s">
        <v>257</v>
      </c>
      <c r="D745" s="87">
        <v>0</v>
      </c>
      <c r="E745" s="124">
        <v>36.4</v>
      </c>
      <c r="F745" s="168">
        <f t="shared" si="27"/>
        <v>-36.4</v>
      </c>
      <c r="G745" s="165"/>
    </row>
    <row r="746" spans="1:7" s="6" customFormat="1" x14ac:dyDescent="0.2">
      <c r="A746" s="33"/>
      <c r="B746" s="5">
        <v>5540</v>
      </c>
      <c r="C746" s="49" t="s">
        <v>252</v>
      </c>
      <c r="D746" s="87">
        <v>277</v>
      </c>
      <c r="E746" s="124">
        <v>0</v>
      </c>
      <c r="F746" s="168">
        <f t="shared" si="27"/>
        <v>277</v>
      </c>
      <c r="G746" s="165">
        <f t="shared" si="26"/>
        <v>0</v>
      </c>
    </row>
    <row r="747" spans="1:7" s="10" customFormat="1" ht="13.5" x14ac:dyDescent="0.25">
      <c r="A747" s="33" t="s">
        <v>79</v>
      </c>
      <c r="B747" s="7" t="s">
        <v>204</v>
      </c>
      <c r="C747" s="72"/>
      <c r="D747" s="88">
        <f>SUM(D748+D753)</f>
        <v>160720</v>
      </c>
      <c r="E747" s="139">
        <f>SUM(E748+E753)</f>
        <v>66239.42</v>
      </c>
      <c r="F747" s="163">
        <f t="shared" si="27"/>
        <v>94480.58</v>
      </c>
      <c r="G747" s="179">
        <f t="shared" si="26"/>
        <v>0.41214173718267794</v>
      </c>
    </row>
    <row r="748" spans="1:7" s="6" customFormat="1" x14ac:dyDescent="0.2">
      <c r="A748" s="33"/>
      <c r="B748" s="7">
        <v>50</v>
      </c>
      <c r="C748" s="50" t="s">
        <v>23</v>
      </c>
      <c r="D748" s="88">
        <f>SUM(D749+D751+D752)</f>
        <v>109837</v>
      </c>
      <c r="E748" s="139">
        <f>SUM(E749+E751+E752)</f>
        <v>37281.25</v>
      </c>
      <c r="F748" s="163">
        <f t="shared" si="27"/>
        <v>72555.75</v>
      </c>
      <c r="G748" s="179">
        <f t="shared" si="26"/>
        <v>0.33942341833808282</v>
      </c>
    </row>
    <row r="749" spans="1:7" s="6" customFormat="1" x14ac:dyDescent="0.2">
      <c r="A749" s="33"/>
      <c r="B749" s="5">
        <v>500</v>
      </c>
      <c r="C749" s="49" t="s">
        <v>228</v>
      </c>
      <c r="D749" s="87">
        <f>SUM(D750)</f>
        <v>80574</v>
      </c>
      <c r="E749" s="149">
        <f>SUM(E750)</f>
        <v>26469.51</v>
      </c>
      <c r="F749" s="168">
        <f t="shared" si="27"/>
        <v>54104.490000000005</v>
      </c>
      <c r="G749" s="165">
        <f t="shared" si="26"/>
        <v>0.32851180281480374</v>
      </c>
    </row>
    <row r="750" spans="1:7" s="6" customFormat="1" x14ac:dyDescent="0.2">
      <c r="A750" s="33"/>
      <c r="B750" s="5">
        <v>5002</v>
      </c>
      <c r="C750" s="49" t="s">
        <v>236</v>
      </c>
      <c r="D750" s="87">
        <v>80574</v>
      </c>
      <c r="E750" s="124">
        <v>26469.51</v>
      </c>
      <c r="F750" s="168">
        <f t="shared" si="27"/>
        <v>54104.490000000005</v>
      </c>
      <c r="G750" s="165">
        <f t="shared" si="26"/>
        <v>0.32851180281480374</v>
      </c>
    </row>
    <row r="751" spans="1:7" s="6" customFormat="1" x14ac:dyDescent="0.2">
      <c r="A751" s="33"/>
      <c r="B751" s="5">
        <v>505</v>
      </c>
      <c r="C751" s="49" t="s">
        <v>94</v>
      </c>
      <c r="D751" s="87">
        <v>1110</v>
      </c>
      <c r="E751" s="124">
        <v>384.41</v>
      </c>
      <c r="F751" s="168">
        <f t="shared" si="27"/>
        <v>725.58999999999992</v>
      </c>
      <c r="G751" s="165">
        <f t="shared" si="26"/>
        <v>0.34631531531531534</v>
      </c>
    </row>
    <row r="752" spans="1:7" s="6" customFormat="1" x14ac:dyDescent="0.2">
      <c r="A752" s="33"/>
      <c r="B752" s="5">
        <v>506</v>
      </c>
      <c r="C752" s="49" t="s">
        <v>229</v>
      </c>
      <c r="D752" s="87">
        <v>28153</v>
      </c>
      <c r="E752" s="124">
        <v>10427.33</v>
      </c>
      <c r="F752" s="168">
        <f t="shared" si="27"/>
        <v>17725.669999999998</v>
      </c>
      <c r="G752" s="165">
        <f t="shared" si="26"/>
        <v>0.37038077647142398</v>
      </c>
    </row>
    <row r="753" spans="1:7" s="6" customFormat="1" x14ac:dyDescent="0.2">
      <c r="A753" s="33"/>
      <c r="B753" s="7">
        <v>55</v>
      </c>
      <c r="C753" s="50" t="s">
        <v>24</v>
      </c>
      <c r="D753" s="88">
        <f>SUM(D754:D767)</f>
        <v>50883</v>
      </c>
      <c r="E753" s="139">
        <f>SUM(E754:E767)</f>
        <v>28958.170000000002</v>
      </c>
      <c r="F753" s="163">
        <f t="shared" si="27"/>
        <v>21924.829999999998</v>
      </c>
      <c r="G753" s="179">
        <f t="shared" si="26"/>
        <v>0.56911286677279249</v>
      </c>
    </row>
    <row r="754" spans="1:7" s="6" customFormat="1" x14ac:dyDescent="0.2">
      <c r="A754" s="33"/>
      <c r="B754" s="5">
        <v>5500</v>
      </c>
      <c r="C754" s="49" t="s">
        <v>25</v>
      </c>
      <c r="D754" s="87">
        <v>910</v>
      </c>
      <c r="E754" s="124">
        <v>128.9</v>
      </c>
      <c r="F754" s="168">
        <f t="shared" si="27"/>
        <v>781.1</v>
      </c>
      <c r="G754" s="165">
        <f t="shared" si="26"/>
        <v>0.14164835164835166</v>
      </c>
    </row>
    <row r="755" spans="1:7" s="6" customFormat="1" x14ac:dyDescent="0.2">
      <c r="A755" s="33"/>
      <c r="B755" s="5">
        <v>5503</v>
      </c>
      <c r="C755" s="49" t="s">
        <v>26</v>
      </c>
      <c r="D755" s="87">
        <v>0</v>
      </c>
      <c r="E755" s="124">
        <v>13.2</v>
      </c>
      <c r="F755" s="168">
        <f t="shared" si="27"/>
        <v>-13.2</v>
      </c>
      <c r="G755" s="165"/>
    </row>
    <row r="756" spans="1:7" s="6" customFormat="1" x14ac:dyDescent="0.2">
      <c r="A756" s="33"/>
      <c r="B756" s="5">
        <v>5504</v>
      </c>
      <c r="C756" s="49" t="s">
        <v>27</v>
      </c>
      <c r="D756" s="87">
        <v>213</v>
      </c>
      <c r="E756" s="124">
        <v>14.29</v>
      </c>
      <c r="F756" s="168">
        <f t="shared" si="27"/>
        <v>198.71</v>
      </c>
      <c r="G756" s="165">
        <f t="shared" si="26"/>
        <v>6.7089201877934268E-2</v>
      </c>
    </row>
    <row r="757" spans="1:7" s="6" customFormat="1" x14ac:dyDescent="0.2">
      <c r="A757" s="33"/>
      <c r="B757" s="5">
        <v>5511</v>
      </c>
      <c r="C757" s="49" t="s">
        <v>230</v>
      </c>
      <c r="D757" s="87">
        <v>39480</v>
      </c>
      <c r="E757" s="124">
        <v>24947.57</v>
      </c>
      <c r="F757" s="168">
        <f t="shared" si="27"/>
        <v>14532.43</v>
      </c>
      <c r="G757" s="165">
        <f t="shared" si="26"/>
        <v>0.63190400202634245</v>
      </c>
    </row>
    <row r="758" spans="1:7" s="6" customFormat="1" x14ac:dyDescent="0.2">
      <c r="A758" s="33"/>
      <c r="B758" s="5">
        <v>5513</v>
      </c>
      <c r="C758" s="49" t="s">
        <v>28</v>
      </c>
      <c r="D758" s="87">
        <v>950</v>
      </c>
      <c r="E758" s="124">
        <v>302.86</v>
      </c>
      <c r="F758" s="168">
        <f t="shared" si="27"/>
        <v>647.14</v>
      </c>
      <c r="G758" s="165">
        <f t="shared" si="26"/>
        <v>0.31880000000000003</v>
      </c>
    </row>
    <row r="759" spans="1:7" s="6" customFormat="1" x14ac:dyDescent="0.2">
      <c r="A759" s="33"/>
      <c r="B759" s="5">
        <v>5514</v>
      </c>
      <c r="C759" s="49" t="s">
        <v>231</v>
      </c>
      <c r="D759" s="87">
        <v>300</v>
      </c>
      <c r="E759" s="124">
        <v>50</v>
      </c>
      <c r="F759" s="168">
        <f t="shared" si="27"/>
        <v>250</v>
      </c>
      <c r="G759" s="165">
        <f t="shared" si="26"/>
        <v>0.16666666666666666</v>
      </c>
    </row>
    <row r="760" spans="1:7" s="6" customFormat="1" x14ac:dyDescent="0.2">
      <c r="A760" s="33"/>
      <c r="B760" s="5">
        <v>5515</v>
      </c>
      <c r="C760" s="49" t="s">
        <v>29</v>
      </c>
      <c r="D760" s="87">
        <v>850</v>
      </c>
      <c r="E760" s="124">
        <v>526.49</v>
      </c>
      <c r="F760" s="168">
        <f t="shared" si="27"/>
        <v>323.51</v>
      </c>
      <c r="G760" s="165">
        <f t="shared" si="26"/>
        <v>0.61940000000000006</v>
      </c>
    </row>
    <row r="761" spans="1:7" s="6" customFormat="1" x14ac:dyDescent="0.2">
      <c r="A761" s="33"/>
      <c r="B761" s="5">
        <v>5521</v>
      </c>
      <c r="C761" s="49" t="s">
        <v>133</v>
      </c>
      <c r="D761" s="87">
        <v>5150</v>
      </c>
      <c r="E761" s="124">
        <v>1682.22</v>
      </c>
      <c r="F761" s="168">
        <f t="shared" si="27"/>
        <v>3467.7799999999997</v>
      </c>
      <c r="G761" s="165">
        <f t="shared" si="26"/>
        <v>0.32664466019417476</v>
      </c>
    </row>
    <row r="762" spans="1:7" s="6" customFormat="1" x14ac:dyDescent="0.2">
      <c r="A762" s="33"/>
      <c r="B762" s="5">
        <v>5522</v>
      </c>
      <c r="C762" s="49" t="s">
        <v>95</v>
      </c>
      <c r="D762" s="87">
        <v>110</v>
      </c>
      <c r="E762" s="124">
        <v>40.270000000000003</v>
      </c>
      <c r="F762" s="168">
        <f t="shared" si="27"/>
        <v>69.72999999999999</v>
      </c>
      <c r="G762" s="165">
        <f t="shared" si="26"/>
        <v>0.36609090909090913</v>
      </c>
    </row>
    <row r="763" spans="1:7" s="6" customFormat="1" x14ac:dyDescent="0.2">
      <c r="A763" s="33"/>
      <c r="B763" s="5">
        <v>5524</v>
      </c>
      <c r="C763" s="49" t="s">
        <v>31</v>
      </c>
      <c r="D763" s="87">
        <v>2340</v>
      </c>
      <c r="E763" s="124">
        <v>912.53</v>
      </c>
      <c r="F763" s="168">
        <f t="shared" si="27"/>
        <v>1427.47</v>
      </c>
      <c r="G763" s="165">
        <f t="shared" si="26"/>
        <v>0.38997008547008544</v>
      </c>
    </row>
    <row r="764" spans="1:7" s="6" customFormat="1" x14ac:dyDescent="0.2">
      <c r="A764" s="33"/>
      <c r="B764" s="5">
        <v>5525</v>
      </c>
      <c r="C764" s="49" t="s">
        <v>46</v>
      </c>
      <c r="D764" s="87">
        <v>150</v>
      </c>
      <c r="E764" s="124">
        <v>0</v>
      </c>
      <c r="F764" s="168">
        <f t="shared" si="27"/>
        <v>150</v>
      </c>
      <c r="G764" s="165">
        <f t="shared" si="26"/>
        <v>0</v>
      </c>
    </row>
    <row r="765" spans="1:7" s="6" customFormat="1" x14ac:dyDescent="0.2">
      <c r="A765" s="33"/>
      <c r="B765" s="5">
        <v>5532</v>
      </c>
      <c r="C765" s="49" t="s">
        <v>93</v>
      </c>
      <c r="D765" s="87">
        <v>60</v>
      </c>
      <c r="E765" s="124">
        <v>0</v>
      </c>
      <c r="F765" s="168">
        <f t="shared" si="27"/>
        <v>60</v>
      </c>
      <c r="G765" s="165">
        <f t="shared" si="26"/>
        <v>0</v>
      </c>
    </row>
    <row r="766" spans="1:7" s="6" customFormat="1" x14ac:dyDescent="0.2">
      <c r="A766" s="33"/>
      <c r="B766" s="5">
        <v>5539</v>
      </c>
      <c r="C766" s="49" t="s">
        <v>257</v>
      </c>
      <c r="D766" s="87">
        <v>20</v>
      </c>
      <c r="E766" s="124">
        <v>0</v>
      </c>
      <c r="F766" s="168">
        <f t="shared" si="27"/>
        <v>20</v>
      </c>
      <c r="G766" s="165">
        <f t="shared" si="26"/>
        <v>0</v>
      </c>
    </row>
    <row r="767" spans="1:7" s="6" customFormat="1" x14ac:dyDescent="0.2">
      <c r="A767" s="33"/>
      <c r="B767" s="5">
        <v>5540</v>
      </c>
      <c r="C767" s="49" t="s">
        <v>252</v>
      </c>
      <c r="D767" s="87">
        <v>350</v>
      </c>
      <c r="E767" s="124">
        <v>339.84</v>
      </c>
      <c r="F767" s="168">
        <f t="shared" si="27"/>
        <v>10.160000000000025</v>
      </c>
      <c r="G767" s="165">
        <f t="shared" si="26"/>
        <v>0.97097142857142849</v>
      </c>
    </row>
    <row r="768" spans="1:7" s="6" customFormat="1" x14ac:dyDescent="0.2">
      <c r="A768" s="33" t="s">
        <v>79</v>
      </c>
      <c r="B768" s="7" t="s">
        <v>117</v>
      </c>
      <c r="C768" s="72"/>
      <c r="D768" s="88">
        <f>SUM(D769+D773)</f>
        <v>56252</v>
      </c>
      <c r="E768" s="139">
        <f>SUM(E769+E773)</f>
        <v>19430.18</v>
      </c>
      <c r="F768" s="163">
        <f t="shared" si="27"/>
        <v>36821.82</v>
      </c>
      <c r="G768" s="179">
        <f t="shared" si="26"/>
        <v>0.34541314086610253</v>
      </c>
    </row>
    <row r="769" spans="1:7" s="6" customFormat="1" x14ac:dyDescent="0.2">
      <c r="A769" s="33"/>
      <c r="B769" s="7">
        <v>50</v>
      </c>
      <c r="C769" s="50" t="s">
        <v>23</v>
      </c>
      <c r="D769" s="88">
        <f>SUM(D770+D772)</f>
        <v>47042</v>
      </c>
      <c r="E769" s="139">
        <f>SUM(E770+E772)</f>
        <v>15943.980000000001</v>
      </c>
      <c r="F769" s="163">
        <f t="shared" si="27"/>
        <v>31098.019999999997</v>
      </c>
      <c r="G769" s="179">
        <f t="shared" si="26"/>
        <v>0.33893074274052976</v>
      </c>
    </row>
    <row r="770" spans="1:7" s="6" customFormat="1" x14ac:dyDescent="0.2">
      <c r="A770" s="33"/>
      <c r="B770" s="5">
        <v>500</v>
      </c>
      <c r="C770" s="49" t="s">
        <v>228</v>
      </c>
      <c r="D770" s="87">
        <f>SUM(D771)</f>
        <v>35106</v>
      </c>
      <c r="E770" s="149">
        <f>SUM(E771)</f>
        <v>11909.87</v>
      </c>
      <c r="F770" s="168">
        <f t="shared" si="27"/>
        <v>23196.129999999997</v>
      </c>
      <c r="G770" s="165">
        <f t="shared" si="26"/>
        <v>0.33925454338289751</v>
      </c>
    </row>
    <row r="771" spans="1:7" s="6" customFormat="1" x14ac:dyDescent="0.2">
      <c r="A771" s="33"/>
      <c r="B771" s="5">
        <v>5002</v>
      </c>
      <c r="C771" s="49" t="s">
        <v>342</v>
      </c>
      <c r="D771" s="87">
        <v>35106</v>
      </c>
      <c r="E771" s="124">
        <v>11909.87</v>
      </c>
      <c r="F771" s="168">
        <f t="shared" si="27"/>
        <v>23196.129999999997</v>
      </c>
      <c r="G771" s="165">
        <f t="shared" si="26"/>
        <v>0.33925454338289751</v>
      </c>
    </row>
    <row r="772" spans="1:7" s="6" customFormat="1" x14ac:dyDescent="0.2">
      <c r="A772" s="33"/>
      <c r="B772" s="5">
        <v>506</v>
      </c>
      <c r="C772" s="49" t="s">
        <v>229</v>
      </c>
      <c r="D772" s="87">
        <v>11936</v>
      </c>
      <c r="E772" s="124">
        <v>4034.11</v>
      </c>
      <c r="F772" s="168">
        <f t="shared" si="27"/>
        <v>7901.8899999999994</v>
      </c>
      <c r="G772" s="165">
        <f t="shared" si="26"/>
        <v>0.33797838471849867</v>
      </c>
    </row>
    <row r="773" spans="1:7" s="6" customFormat="1" x14ac:dyDescent="0.2">
      <c r="A773" s="33"/>
      <c r="B773" s="7">
        <v>55</v>
      </c>
      <c r="C773" s="50" t="s">
        <v>24</v>
      </c>
      <c r="D773" s="104">
        <f>SUM(D774:D775)</f>
        <v>9210</v>
      </c>
      <c r="E773" s="159">
        <f>SUM(E774:E775)</f>
        <v>3486.2</v>
      </c>
      <c r="F773" s="163">
        <f t="shared" si="27"/>
        <v>5723.8</v>
      </c>
      <c r="G773" s="179">
        <f t="shared" si="26"/>
        <v>0.37852334419109662</v>
      </c>
    </row>
    <row r="774" spans="1:7" s="6" customFormat="1" x14ac:dyDescent="0.2">
      <c r="A774" s="33"/>
      <c r="B774" s="5">
        <v>5521</v>
      </c>
      <c r="C774" s="49" t="s">
        <v>133</v>
      </c>
      <c r="D774" s="116">
        <v>5970</v>
      </c>
      <c r="E774" s="124">
        <v>1895.24</v>
      </c>
      <c r="F774" s="168">
        <f t="shared" si="27"/>
        <v>4074.76</v>
      </c>
      <c r="G774" s="165">
        <f t="shared" si="26"/>
        <v>0.31746063651591289</v>
      </c>
    </row>
    <row r="775" spans="1:7" s="6" customFormat="1" x14ac:dyDescent="0.2">
      <c r="A775" s="33"/>
      <c r="B775" s="5">
        <v>5524</v>
      </c>
      <c r="C775" s="49" t="s">
        <v>31</v>
      </c>
      <c r="D775" s="116">
        <v>3240</v>
      </c>
      <c r="E775" s="124">
        <v>1590.96</v>
      </c>
      <c r="F775" s="168">
        <f t="shared" si="27"/>
        <v>1649.04</v>
      </c>
      <c r="G775" s="165">
        <f t="shared" si="26"/>
        <v>0.49103703703703705</v>
      </c>
    </row>
    <row r="776" spans="1:7" s="6" customFormat="1" x14ac:dyDescent="0.2">
      <c r="A776" s="33" t="s">
        <v>79</v>
      </c>
      <c r="B776" s="7" t="s">
        <v>425</v>
      </c>
      <c r="C776" s="72"/>
      <c r="D776" s="88">
        <f>SUM(D777+D781)</f>
        <v>27236</v>
      </c>
      <c r="E776" s="139">
        <f>SUM(E777+E781)</f>
        <v>8980.06</v>
      </c>
      <c r="F776" s="163">
        <f t="shared" si="27"/>
        <v>18255.940000000002</v>
      </c>
      <c r="G776" s="179">
        <f t="shared" si="26"/>
        <v>0.32971288001174914</v>
      </c>
    </row>
    <row r="777" spans="1:7" s="6" customFormat="1" x14ac:dyDescent="0.2">
      <c r="A777" s="33"/>
      <c r="B777" s="7">
        <v>50</v>
      </c>
      <c r="C777" s="50" t="s">
        <v>344</v>
      </c>
      <c r="D777" s="88">
        <f>SUM(D778+D780)</f>
        <v>23336</v>
      </c>
      <c r="E777" s="139">
        <f>SUM(E778+E780)</f>
        <v>7835.58</v>
      </c>
      <c r="F777" s="163">
        <f t="shared" si="27"/>
        <v>15500.42</v>
      </c>
      <c r="G777" s="179">
        <f t="shared" si="26"/>
        <v>0.33577219746314707</v>
      </c>
    </row>
    <row r="778" spans="1:7" s="6" customFormat="1" x14ac:dyDescent="0.2">
      <c r="A778" s="33"/>
      <c r="B778" s="5">
        <v>500</v>
      </c>
      <c r="C778" s="49" t="s">
        <v>228</v>
      </c>
      <c r="D778" s="87">
        <f>SUM(D779)</f>
        <v>17415</v>
      </c>
      <c r="E778" s="149">
        <f>SUM(E779)</f>
        <v>5847.45</v>
      </c>
      <c r="F778" s="168">
        <f t="shared" si="27"/>
        <v>11567.55</v>
      </c>
      <c r="G778" s="165">
        <f t="shared" si="26"/>
        <v>0.33577088716623599</v>
      </c>
    </row>
    <row r="779" spans="1:7" s="6" customFormat="1" x14ac:dyDescent="0.2">
      <c r="A779" s="33"/>
      <c r="B779" s="5">
        <v>5002</v>
      </c>
      <c r="C779" s="49" t="s">
        <v>236</v>
      </c>
      <c r="D779" s="87">
        <v>17415</v>
      </c>
      <c r="E779" s="124">
        <v>5847.45</v>
      </c>
      <c r="F779" s="168">
        <f t="shared" si="27"/>
        <v>11567.55</v>
      </c>
      <c r="G779" s="165">
        <f t="shared" si="26"/>
        <v>0.33577088716623599</v>
      </c>
    </row>
    <row r="780" spans="1:7" s="6" customFormat="1" x14ac:dyDescent="0.2">
      <c r="A780" s="33"/>
      <c r="B780" s="5">
        <v>506</v>
      </c>
      <c r="C780" s="49" t="s">
        <v>229</v>
      </c>
      <c r="D780" s="87">
        <v>5921</v>
      </c>
      <c r="E780" s="124">
        <v>1988.13</v>
      </c>
      <c r="F780" s="168">
        <f t="shared" si="27"/>
        <v>3932.87</v>
      </c>
      <c r="G780" s="165">
        <f t="shared" si="26"/>
        <v>0.33577605134267863</v>
      </c>
    </row>
    <row r="781" spans="1:7" s="6" customFormat="1" x14ac:dyDescent="0.2">
      <c r="A781" s="33"/>
      <c r="B781" s="7">
        <v>55</v>
      </c>
      <c r="C781" s="50" t="s">
        <v>24</v>
      </c>
      <c r="D781" s="104">
        <f>SUM(D782:D783)</f>
        <v>3900</v>
      </c>
      <c r="E781" s="159">
        <f>SUM(E782:E783)</f>
        <v>1144.48</v>
      </c>
      <c r="F781" s="163">
        <f t="shared" si="27"/>
        <v>2755.52</v>
      </c>
      <c r="G781" s="179">
        <f t="shared" ref="G781:G847" si="28">SUM(E781/D781)</f>
        <v>0.29345641025641028</v>
      </c>
    </row>
    <row r="782" spans="1:7" s="6" customFormat="1" x14ac:dyDescent="0.2">
      <c r="A782" s="33"/>
      <c r="B782" s="5">
        <v>5521</v>
      </c>
      <c r="C782" s="49" t="s">
        <v>133</v>
      </c>
      <c r="D782" s="116">
        <v>2280</v>
      </c>
      <c r="E782" s="124">
        <v>922.98</v>
      </c>
      <c r="F782" s="168">
        <f t="shared" si="27"/>
        <v>1357.02</v>
      </c>
      <c r="G782" s="165">
        <f t="shared" si="28"/>
        <v>0.40481578947368424</v>
      </c>
    </row>
    <row r="783" spans="1:7" s="6" customFormat="1" x14ac:dyDescent="0.2">
      <c r="A783" s="33"/>
      <c r="B783" s="5">
        <v>5524</v>
      </c>
      <c r="C783" s="49" t="s">
        <v>31</v>
      </c>
      <c r="D783" s="116">
        <v>1620</v>
      </c>
      <c r="E783" s="124">
        <v>221.5</v>
      </c>
      <c r="F783" s="168">
        <f t="shared" si="27"/>
        <v>1398.5</v>
      </c>
      <c r="G783" s="165">
        <f t="shared" si="28"/>
        <v>0.1367283950617284</v>
      </c>
    </row>
    <row r="784" spans="1:7" s="10" customFormat="1" ht="13.5" x14ac:dyDescent="0.25">
      <c r="A784" s="33" t="s">
        <v>79</v>
      </c>
      <c r="B784" s="7" t="s">
        <v>205</v>
      </c>
      <c r="C784" s="72"/>
      <c r="D784" s="88">
        <f>SUM(D785)</f>
        <v>8400</v>
      </c>
      <c r="E784" s="139">
        <f>SUM(E785)</f>
        <v>5592.76</v>
      </c>
      <c r="F784" s="163">
        <f t="shared" si="27"/>
        <v>2807.24</v>
      </c>
      <c r="G784" s="179">
        <f t="shared" si="28"/>
        <v>0.6658047619047619</v>
      </c>
    </row>
    <row r="785" spans="1:7" s="6" customFormat="1" x14ac:dyDescent="0.2">
      <c r="A785" s="33"/>
      <c r="B785" s="7">
        <v>55</v>
      </c>
      <c r="C785" s="50" t="s">
        <v>24</v>
      </c>
      <c r="D785" s="88">
        <f>SUM(D786)</f>
        <v>8400</v>
      </c>
      <c r="E785" s="139">
        <f>SUM(E786)</f>
        <v>5592.76</v>
      </c>
      <c r="F785" s="163">
        <f t="shared" si="27"/>
        <v>2807.24</v>
      </c>
      <c r="G785" s="179">
        <f t="shared" si="28"/>
        <v>0.6658047619047619</v>
      </c>
    </row>
    <row r="786" spans="1:7" x14ac:dyDescent="0.2">
      <c r="A786" s="35"/>
      <c r="B786" s="5">
        <v>5524</v>
      </c>
      <c r="C786" s="49" t="s">
        <v>31</v>
      </c>
      <c r="D786" s="87">
        <v>8400</v>
      </c>
      <c r="E786" s="124">
        <v>5592.76</v>
      </c>
      <c r="F786" s="168">
        <f t="shared" ref="F786:F852" si="29">SUM(D786-E786)</f>
        <v>2807.24</v>
      </c>
      <c r="G786" s="165">
        <f t="shared" si="28"/>
        <v>0.6658047619047619</v>
      </c>
    </row>
    <row r="787" spans="1:7" s="6" customFormat="1" x14ac:dyDescent="0.2">
      <c r="A787" s="33" t="s">
        <v>81</v>
      </c>
      <c r="B787" s="7" t="s">
        <v>445</v>
      </c>
      <c r="C787" s="50"/>
      <c r="D787" s="88">
        <f>SUM(D788+D810+D819)</f>
        <v>296472</v>
      </c>
      <c r="E787" s="139">
        <f>SUM(E788+E810+E819)</f>
        <v>98634.43</v>
      </c>
      <c r="F787" s="163">
        <f t="shared" si="29"/>
        <v>197837.57</v>
      </c>
      <c r="G787" s="179">
        <f t="shared" si="28"/>
        <v>0.33269391375914081</v>
      </c>
    </row>
    <row r="788" spans="1:7" s="6" customFormat="1" x14ac:dyDescent="0.2">
      <c r="A788" s="33" t="s">
        <v>81</v>
      </c>
      <c r="B788" s="9" t="s">
        <v>426</v>
      </c>
      <c r="C788" s="74"/>
      <c r="D788" s="88">
        <f>SUM(D789+D795+D808)</f>
        <v>133114</v>
      </c>
      <c r="E788" s="139">
        <f>SUM(E789+E795+E808)</f>
        <v>46458.5</v>
      </c>
      <c r="F788" s="163">
        <f t="shared" si="29"/>
        <v>86655.5</v>
      </c>
      <c r="G788" s="179">
        <f t="shared" si="28"/>
        <v>0.34901287618131827</v>
      </c>
    </row>
    <row r="789" spans="1:7" s="6" customFormat="1" x14ac:dyDescent="0.2">
      <c r="A789" s="33"/>
      <c r="B789" s="7">
        <v>50</v>
      </c>
      <c r="C789" s="50" t="s">
        <v>23</v>
      </c>
      <c r="D789" s="88">
        <f>SUM(D790+D793+D794)</f>
        <v>81310</v>
      </c>
      <c r="E789" s="139">
        <f>SUM(E790+E793+E794)</f>
        <v>25854.39</v>
      </c>
      <c r="F789" s="163">
        <f t="shared" si="29"/>
        <v>55455.61</v>
      </c>
      <c r="G789" s="179">
        <f t="shared" si="28"/>
        <v>0.31797306604353709</v>
      </c>
    </row>
    <row r="790" spans="1:7" s="6" customFormat="1" x14ac:dyDescent="0.2">
      <c r="A790" s="33"/>
      <c r="B790" s="5">
        <v>500</v>
      </c>
      <c r="C790" s="49" t="s">
        <v>228</v>
      </c>
      <c r="D790" s="87">
        <f>SUM(D791:D792)</f>
        <v>59027</v>
      </c>
      <c r="E790" s="149">
        <f>SUM(E791:E792)</f>
        <v>18691.359999999997</v>
      </c>
      <c r="F790" s="168">
        <f t="shared" si="29"/>
        <v>40335.64</v>
      </c>
      <c r="G790" s="165">
        <f t="shared" si="28"/>
        <v>0.31665780066749111</v>
      </c>
    </row>
    <row r="791" spans="1:7" s="6" customFormat="1" x14ac:dyDescent="0.2">
      <c r="A791" s="33"/>
      <c r="B791" s="5">
        <v>5002</v>
      </c>
      <c r="C791" s="49" t="s">
        <v>236</v>
      </c>
      <c r="D791" s="87">
        <v>59027</v>
      </c>
      <c r="E791" s="124">
        <v>18227.599999999999</v>
      </c>
      <c r="F791" s="168">
        <f t="shared" si="29"/>
        <v>40799.4</v>
      </c>
      <c r="G791" s="165">
        <f t="shared" si="28"/>
        <v>0.30880105714334116</v>
      </c>
    </row>
    <row r="792" spans="1:7" s="6" customFormat="1" x14ac:dyDescent="0.2">
      <c r="A792" s="33"/>
      <c r="B792" s="5">
        <v>5005</v>
      </c>
      <c r="C792" s="49" t="s">
        <v>282</v>
      </c>
      <c r="D792" s="87">
        <v>0</v>
      </c>
      <c r="E792" s="124">
        <v>463.76</v>
      </c>
      <c r="F792" s="168">
        <f t="shared" si="29"/>
        <v>-463.76</v>
      </c>
      <c r="G792" s="165"/>
    </row>
    <row r="793" spans="1:7" s="6" customFormat="1" x14ac:dyDescent="0.2">
      <c r="A793" s="33"/>
      <c r="B793" s="5">
        <v>505</v>
      </c>
      <c r="C793" s="49" t="s">
        <v>94</v>
      </c>
      <c r="D793" s="87">
        <v>1314</v>
      </c>
      <c r="E793" s="124">
        <v>495.52</v>
      </c>
      <c r="F793" s="168">
        <f t="shared" si="29"/>
        <v>818.48</v>
      </c>
      <c r="G793" s="165">
        <f t="shared" si="28"/>
        <v>0.37710806697108068</v>
      </c>
    </row>
    <row r="794" spans="1:7" s="6" customFormat="1" x14ac:dyDescent="0.2">
      <c r="A794" s="33"/>
      <c r="B794" s="5">
        <v>506</v>
      </c>
      <c r="C794" s="49" t="s">
        <v>229</v>
      </c>
      <c r="D794" s="87">
        <v>20969</v>
      </c>
      <c r="E794" s="124">
        <v>6667.51</v>
      </c>
      <c r="F794" s="168">
        <f t="shared" si="29"/>
        <v>14301.49</v>
      </c>
      <c r="G794" s="165">
        <f t="shared" si="28"/>
        <v>0.3179698602699223</v>
      </c>
    </row>
    <row r="795" spans="1:7" s="6" customFormat="1" x14ac:dyDescent="0.2">
      <c r="A795" s="33"/>
      <c r="B795" s="7">
        <v>55</v>
      </c>
      <c r="C795" s="50" t="s">
        <v>24</v>
      </c>
      <c r="D795" s="88">
        <f>SUM(D796:D807)</f>
        <v>51804</v>
      </c>
      <c r="E795" s="139">
        <f>SUM(E796:E807)</f>
        <v>20599.219999999998</v>
      </c>
      <c r="F795" s="163">
        <f t="shared" si="29"/>
        <v>31204.780000000002</v>
      </c>
      <c r="G795" s="179">
        <f t="shared" si="28"/>
        <v>0.3976376341595243</v>
      </c>
    </row>
    <row r="796" spans="1:7" s="6" customFormat="1" x14ac:dyDescent="0.2">
      <c r="A796" s="33"/>
      <c r="B796" s="5">
        <v>5500</v>
      </c>
      <c r="C796" s="49" t="s">
        <v>25</v>
      </c>
      <c r="D796" s="87">
        <v>1070</v>
      </c>
      <c r="E796" s="124">
        <v>781.97</v>
      </c>
      <c r="F796" s="168">
        <f t="shared" si="29"/>
        <v>288.02999999999997</v>
      </c>
      <c r="G796" s="165">
        <f t="shared" si="28"/>
        <v>0.73081308411214951</v>
      </c>
    </row>
    <row r="797" spans="1:7" s="6" customFormat="1" x14ac:dyDescent="0.2">
      <c r="A797" s="33"/>
      <c r="B797" s="5">
        <v>5504</v>
      </c>
      <c r="C797" s="49" t="s">
        <v>27</v>
      </c>
      <c r="D797" s="87">
        <v>319</v>
      </c>
      <c r="E797" s="124">
        <v>273.74</v>
      </c>
      <c r="F797" s="168">
        <f t="shared" si="29"/>
        <v>45.259999999999991</v>
      </c>
      <c r="G797" s="165">
        <f t="shared" si="28"/>
        <v>0.85811912225705334</v>
      </c>
    </row>
    <row r="798" spans="1:7" s="6" customFormat="1" x14ac:dyDescent="0.2">
      <c r="A798" s="33"/>
      <c r="B798" s="5">
        <v>5505</v>
      </c>
      <c r="C798" s="49" t="s">
        <v>339</v>
      </c>
      <c r="D798" s="116">
        <v>508</v>
      </c>
      <c r="E798" s="124">
        <v>459.43</v>
      </c>
      <c r="F798" s="168">
        <f t="shared" si="29"/>
        <v>48.569999999999993</v>
      </c>
      <c r="G798" s="165">
        <f t="shared" si="28"/>
        <v>0.90438976377952762</v>
      </c>
    </row>
    <row r="799" spans="1:7" s="6" customFormat="1" x14ac:dyDescent="0.2">
      <c r="A799" s="33"/>
      <c r="B799" s="5">
        <v>5511</v>
      </c>
      <c r="C799" s="49" t="s">
        <v>230</v>
      </c>
      <c r="D799" s="87">
        <v>40350</v>
      </c>
      <c r="E799" s="124">
        <v>16790.189999999999</v>
      </c>
      <c r="F799" s="168">
        <f t="shared" si="29"/>
        <v>23559.81</v>
      </c>
      <c r="G799" s="165">
        <f t="shared" si="28"/>
        <v>0.41611375464684014</v>
      </c>
    </row>
    <row r="800" spans="1:7" s="6" customFormat="1" x14ac:dyDescent="0.2">
      <c r="A800" s="33"/>
      <c r="B800" s="5">
        <v>5513</v>
      </c>
      <c r="C800" s="49" t="s">
        <v>28</v>
      </c>
      <c r="D800" s="87">
        <v>760</v>
      </c>
      <c r="E800" s="124">
        <v>250.96</v>
      </c>
      <c r="F800" s="168">
        <f t="shared" si="29"/>
        <v>509.03999999999996</v>
      </c>
      <c r="G800" s="165">
        <f t="shared" si="28"/>
        <v>0.33021052631578951</v>
      </c>
    </row>
    <row r="801" spans="1:7" s="6" customFormat="1" x14ac:dyDescent="0.2">
      <c r="A801" s="33"/>
      <c r="B801" s="5">
        <v>5514</v>
      </c>
      <c r="C801" s="49" t="s">
        <v>231</v>
      </c>
      <c r="D801" s="87">
        <v>4757</v>
      </c>
      <c r="E801" s="124">
        <v>450.11</v>
      </c>
      <c r="F801" s="168">
        <f t="shared" si="29"/>
        <v>4306.8900000000003</v>
      </c>
      <c r="G801" s="165">
        <f t="shared" si="28"/>
        <v>9.4620559175951233E-2</v>
      </c>
    </row>
    <row r="802" spans="1:7" s="6" customFormat="1" x14ac:dyDescent="0.2">
      <c r="A802" s="33"/>
      <c r="B802" s="5">
        <v>5515</v>
      </c>
      <c r="C802" s="49" t="s">
        <v>29</v>
      </c>
      <c r="D802" s="87">
        <v>2000</v>
      </c>
      <c r="E802" s="124">
        <v>1119.54</v>
      </c>
      <c r="F802" s="168">
        <f t="shared" si="29"/>
        <v>880.46</v>
      </c>
      <c r="G802" s="165">
        <f t="shared" si="28"/>
        <v>0.55976999999999999</v>
      </c>
    </row>
    <row r="803" spans="1:7" s="6" customFormat="1" x14ac:dyDescent="0.2">
      <c r="A803" s="33"/>
      <c r="B803" s="5">
        <v>5522</v>
      </c>
      <c r="C803" s="49" t="s">
        <v>95</v>
      </c>
      <c r="D803" s="87">
        <v>0</v>
      </c>
      <c r="E803" s="124">
        <v>79.69</v>
      </c>
      <c r="F803" s="168">
        <f t="shared" si="29"/>
        <v>-79.69</v>
      </c>
      <c r="G803" s="165"/>
    </row>
    <row r="804" spans="1:7" s="6" customFormat="1" x14ac:dyDescent="0.2">
      <c r="A804" s="33"/>
      <c r="B804" s="5">
        <v>5525</v>
      </c>
      <c r="C804" s="49" t="s">
        <v>46</v>
      </c>
      <c r="D804" s="87">
        <v>300</v>
      </c>
      <c r="E804" s="124">
        <v>171.19</v>
      </c>
      <c r="F804" s="168">
        <f t="shared" si="29"/>
        <v>128.81</v>
      </c>
      <c r="G804" s="165">
        <f t="shared" si="28"/>
        <v>0.57063333333333333</v>
      </c>
    </row>
    <row r="805" spans="1:7" s="6" customFormat="1" x14ac:dyDescent="0.2">
      <c r="A805" s="33"/>
      <c r="B805" s="5">
        <v>5532</v>
      </c>
      <c r="C805" s="49" t="s">
        <v>93</v>
      </c>
      <c r="D805" s="87">
        <v>200</v>
      </c>
      <c r="E805" s="124">
        <v>69.400000000000006</v>
      </c>
      <c r="F805" s="168">
        <f t="shared" si="29"/>
        <v>130.6</v>
      </c>
      <c r="G805" s="165">
        <f t="shared" si="28"/>
        <v>0.34700000000000003</v>
      </c>
    </row>
    <row r="806" spans="1:7" s="6" customFormat="1" x14ac:dyDescent="0.2">
      <c r="A806" s="33"/>
      <c r="B806" s="5">
        <v>5539</v>
      </c>
      <c r="C806" s="49" t="s">
        <v>257</v>
      </c>
      <c r="D806" s="87">
        <v>40</v>
      </c>
      <c r="E806" s="124">
        <v>16</v>
      </c>
      <c r="F806" s="168">
        <f t="shared" si="29"/>
        <v>24</v>
      </c>
      <c r="G806" s="165">
        <f t="shared" si="28"/>
        <v>0.4</v>
      </c>
    </row>
    <row r="807" spans="1:7" s="6" customFormat="1" x14ac:dyDescent="0.2">
      <c r="A807" s="33"/>
      <c r="B807" s="5">
        <v>5540</v>
      </c>
      <c r="C807" s="49" t="s">
        <v>252</v>
      </c>
      <c r="D807" s="87">
        <v>1500</v>
      </c>
      <c r="E807" s="124">
        <v>137</v>
      </c>
      <c r="F807" s="168">
        <f t="shared" si="29"/>
        <v>1363</v>
      </c>
      <c r="G807" s="165">
        <f t="shared" si="28"/>
        <v>9.1333333333333336E-2</v>
      </c>
    </row>
    <row r="808" spans="1:7" s="6" customFormat="1" x14ac:dyDescent="0.2">
      <c r="A808" s="33"/>
      <c r="B808" s="22">
        <v>60</v>
      </c>
      <c r="C808" s="51" t="s">
        <v>90</v>
      </c>
      <c r="D808" s="88">
        <f>SUM(D809)</f>
        <v>0</v>
      </c>
      <c r="E808" s="139">
        <f>SUM(E809)</f>
        <v>4.8899999999999997</v>
      </c>
      <c r="F808" s="163">
        <f t="shared" si="29"/>
        <v>-4.8899999999999997</v>
      </c>
      <c r="G808" s="165"/>
    </row>
    <row r="809" spans="1:7" s="6" customFormat="1" x14ac:dyDescent="0.2">
      <c r="A809" s="33"/>
      <c r="B809" s="20">
        <v>608</v>
      </c>
      <c r="C809" s="54" t="s">
        <v>154</v>
      </c>
      <c r="D809" s="87">
        <v>0</v>
      </c>
      <c r="E809" s="124">
        <v>4.8899999999999997</v>
      </c>
      <c r="F809" s="168">
        <f t="shared" si="29"/>
        <v>-4.8899999999999997</v>
      </c>
      <c r="G809" s="165"/>
    </row>
    <row r="810" spans="1:7" s="6" customFormat="1" x14ac:dyDescent="0.2">
      <c r="A810" s="33" t="s">
        <v>81</v>
      </c>
      <c r="B810" s="9" t="s">
        <v>290</v>
      </c>
      <c r="C810" s="74"/>
      <c r="D810" s="88">
        <f>SUM(D811+D815)</f>
        <v>9435</v>
      </c>
      <c r="E810" s="139">
        <f>SUM(E811+E815)</f>
        <v>0</v>
      </c>
      <c r="F810" s="163">
        <f t="shared" si="29"/>
        <v>9435</v>
      </c>
      <c r="G810" s="179">
        <f t="shared" si="28"/>
        <v>0</v>
      </c>
    </row>
    <row r="811" spans="1:7" s="6" customFormat="1" x14ac:dyDescent="0.2">
      <c r="A811" s="33"/>
      <c r="B811" s="7">
        <v>50</v>
      </c>
      <c r="C811" s="50" t="s">
        <v>23</v>
      </c>
      <c r="D811" s="88">
        <f>SUM(D812+D814)</f>
        <v>4058</v>
      </c>
      <c r="E811" s="139">
        <f>SUM(E812+E814)</f>
        <v>0</v>
      </c>
      <c r="F811" s="163">
        <f t="shared" si="29"/>
        <v>4058</v>
      </c>
      <c r="G811" s="179">
        <f t="shared" si="28"/>
        <v>0</v>
      </c>
    </row>
    <row r="812" spans="1:7" s="6" customFormat="1" x14ac:dyDescent="0.2">
      <c r="A812" s="33"/>
      <c r="B812" s="5">
        <v>500</v>
      </c>
      <c r="C812" s="49" t="s">
        <v>228</v>
      </c>
      <c r="D812" s="87">
        <f>SUM(D813)</f>
        <v>3028</v>
      </c>
      <c r="E812" s="149">
        <f>SUM(E813)</f>
        <v>0</v>
      </c>
      <c r="F812" s="168">
        <f t="shared" si="29"/>
        <v>3028</v>
      </c>
      <c r="G812" s="165">
        <f t="shared" si="28"/>
        <v>0</v>
      </c>
    </row>
    <row r="813" spans="1:7" s="6" customFormat="1" x14ac:dyDescent="0.2">
      <c r="A813" s="33"/>
      <c r="B813" s="5">
        <v>5002</v>
      </c>
      <c r="C813" s="49" t="s">
        <v>236</v>
      </c>
      <c r="D813" s="87">
        <v>3028</v>
      </c>
      <c r="E813" s="124">
        <v>0</v>
      </c>
      <c r="F813" s="168">
        <f t="shared" si="29"/>
        <v>3028</v>
      </c>
      <c r="G813" s="165">
        <f t="shared" si="28"/>
        <v>0</v>
      </c>
    </row>
    <row r="814" spans="1:7" s="6" customFormat="1" x14ac:dyDescent="0.2">
      <c r="A814" s="33"/>
      <c r="B814" s="5">
        <v>506</v>
      </c>
      <c r="C814" s="49" t="s">
        <v>229</v>
      </c>
      <c r="D814" s="87">
        <v>1030</v>
      </c>
      <c r="E814" s="124">
        <v>0</v>
      </c>
      <c r="F814" s="168">
        <f t="shared" si="29"/>
        <v>1030</v>
      </c>
      <c r="G814" s="165">
        <f t="shared" si="28"/>
        <v>0</v>
      </c>
    </row>
    <row r="815" spans="1:7" s="6" customFormat="1" x14ac:dyDescent="0.2">
      <c r="A815" s="33"/>
      <c r="B815" s="7">
        <v>55</v>
      </c>
      <c r="C815" s="50" t="s">
        <v>24</v>
      </c>
      <c r="D815" s="88">
        <f>SUM(D816:D818)</f>
        <v>5377</v>
      </c>
      <c r="E815" s="139">
        <f>SUM(E816:E818)</f>
        <v>0</v>
      </c>
      <c r="F815" s="163">
        <f t="shared" si="29"/>
        <v>5377</v>
      </c>
      <c r="G815" s="179">
        <f t="shared" si="28"/>
        <v>0</v>
      </c>
    </row>
    <row r="816" spans="1:7" s="6" customFormat="1" x14ac:dyDescent="0.2">
      <c r="A816" s="33"/>
      <c r="B816" s="5">
        <v>5511</v>
      </c>
      <c r="C816" s="49" t="s">
        <v>230</v>
      </c>
      <c r="D816" s="87">
        <v>2000</v>
      </c>
      <c r="E816" s="124">
        <v>0</v>
      </c>
      <c r="F816" s="168">
        <f t="shared" si="29"/>
        <v>2000</v>
      </c>
      <c r="G816" s="165">
        <f t="shared" si="28"/>
        <v>0</v>
      </c>
    </row>
    <row r="817" spans="1:8" s="6" customFormat="1" x14ac:dyDescent="0.2">
      <c r="A817" s="33"/>
      <c r="B817" s="5">
        <v>5515</v>
      </c>
      <c r="C817" s="49" t="s">
        <v>29</v>
      </c>
      <c r="D817" s="87">
        <v>877</v>
      </c>
      <c r="E817" s="124">
        <v>0</v>
      </c>
      <c r="F817" s="168">
        <f t="shared" si="29"/>
        <v>877</v>
      </c>
      <c r="G817" s="165">
        <f t="shared" si="28"/>
        <v>0</v>
      </c>
    </row>
    <row r="818" spans="1:8" s="6" customFormat="1" x14ac:dyDescent="0.2">
      <c r="A818" s="33"/>
      <c r="B818" s="5">
        <v>5521</v>
      </c>
      <c r="C818" s="49" t="s">
        <v>133</v>
      </c>
      <c r="D818" s="87">
        <v>2500</v>
      </c>
      <c r="E818" s="124">
        <v>0</v>
      </c>
      <c r="F818" s="168">
        <f t="shared" si="29"/>
        <v>2500</v>
      </c>
      <c r="G818" s="165">
        <f t="shared" si="28"/>
        <v>0</v>
      </c>
    </row>
    <row r="819" spans="1:8" s="6" customFormat="1" x14ac:dyDescent="0.2">
      <c r="A819" s="33" t="s">
        <v>81</v>
      </c>
      <c r="B819" s="9" t="s">
        <v>38</v>
      </c>
      <c r="C819" s="74"/>
      <c r="D819" s="88">
        <f>SUM(D820+D826)</f>
        <v>153923</v>
      </c>
      <c r="E819" s="139">
        <f>SUM(E820+E826)</f>
        <v>52175.93</v>
      </c>
      <c r="F819" s="163">
        <f t="shared" si="29"/>
        <v>101747.07</v>
      </c>
      <c r="G819" s="179">
        <f t="shared" si="28"/>
        <v>0.33897422737342697</v>
      </c>
      <c r="H819" s="185"/>
    </row>
    <row r="820" spans="1:8" s="6" customFormat="1" x14ac:dyDescent="0.2">
      <c r="A820" s="33"/>
      <c r="B820" s="7">
        <v>50</v>
      </c>
      <c r="C820" s="50" t="s">
        <v>23</v>
      </c>
      <c r="D820" s="88">
        <f>SUM(D821+D824+D825)</f>
        <v>100898</v>
      </c>
      <c r="E820" s="139">
        <f>SUM(E821+E824+E825)</f>
        <v>31126.850000000002</v>
      </c>
      <c r="F820" s="163">
        <f t="shared" si="29"/>
        <v>69771.149999999994</v>
      </c>
      <c r="G820" s="179">
        <f t="shared" si="28"/>
        <v>0.30849818628714148</v>
      </c>
    </row>
    <row r="821" spans="1:8" s="6" customFormat="1" x14ac:dyDescent="0.2">
      <c r="A821" s="33"/>
      <c r="B821" s="5">
        <v>500</v>
      </c>
      <c r="C821" s="49" t="s">
        <v>228</v>
      </c>
      <c r="D821" s="87">
        <f>SUM(D822:D823)</f>
        <v>72510</v>
      </c>
      <c r="E821" s="149">
        <f>SUM(E822:E823)</f>
        <v>22211.010000000002</v>
      </c>
      <c r="F821" s="168">
        <f t="shared" si="29"/>
        <v>50298.99</v>
      </c>
      <c r="G821" s="165">
        <f t="shared" si="28"/>
        <v>0.30631650806785271</v>
      </c>
    </row>
    <row r="822" spans="1:8" s="6" customFormat="1" x14ac:dyDescent="0.2">
      <c r="A822" s="33"/>
      <c r="B822" s="5">
        <v>5002</v>
      </c>
      <c r="C822" s="49" t="s">
        <v>236</v>
      </c>
      <c r="D822" s="87">
        <v>72510</v>
      </c>
      <c r="E822" s="124">
        <v>22147.93</v>
      </c>
      <c r="F822" s="168">
        <f t="shared" si="29"/>
        <v>50362.07</v>
      </c>
      <c r="G822" s="165">
        <f t="shared" si="28"/>
        <v>0.30544655909529722</v>
      </c>
    </row>
    <row r="823" spans="1:8" s="6" customFormat="1" x14ac:dyDescent="0.2">
      <c r="A823" s="33"/>
      <c r="B823" s="5">
        <v>5005</v>
      </c>
      <c r="C823" s="49" t="s">
        <v>282</v>
      </c>
      <c r="D823" s="87">
        <v>0</v>
      </c>
      <c r="E823" s="124">
        <v>63.08</v>
      </c>
      <c r="F823" s="168"/>
      <c r="G823" s="165"/>
    </row>
    <row r="824" spans="1:8" s="6" customFormat="1" x14ac:dyDescent="0.2">
      <c r="A824" s="33"/>
      <c r="B824" s="5">
        <v>505</v>
      </c>
      <c r="C824" s="49" t="s">
        <v>94</v>
      </c>
      <c r="D824" s="87">
        <v>2218</v>
      </c>
      <c r="E824" s="124">
        <v>733.77</v>
      </c>
      <c r="F824" s="168">
        <f t="shared" si="29"/>
        <v>1484.23</v>
      </c>
      <c r="G824" s="165">
        <f t="shared" si="28"/>
        <v>0.33082506762849412</v>
      </c>
    </row>
    <row r="825" spans="1:8" s="6" customFormat="1" x14ac:dyDescent="0.2">
      <c r="A825" s="33"/>
      <c r="B825" s="5">
        <v>506</v>
      </c>
      <c r="C825" s="49" t="s">
        <v>229</v>
      </c>
      <c r="D825" s="87">
        <v>26170</v>
      </c>
      <c r="E825" s="124">
        <v>8182.07</v>
      </c>
      <c r="F825" s="168">
        <f t="shared" si="29"/>
        <v>17987.93</v>
      </c>
      <c r="G825" s="165">
        <f t="shared" si="28"/>
        <v>0.31265074512800917</v>
      </c>
    </row>
    <row r="826" spans="1:8" s="6" customFormat="1" x14ac:dyDescent="0.2">
      <c r="A826" s="33"/>
      <c r="B826" s="7">
        <v>55</v>
      </c>
      <c r="C826" s="50" t="s">
        <v>24</v>
      </c>
      <c r="D826" s="88">
        <f>SUM(D827:D839)</f>
        <v>53025</v>
      </c>
      <c r="E826" s="139">
        <f>SUM(E827:E839)</f>
        <v>21049.079999999998</v>
      </c>
      <c r="F826" s="163">
        <f t="shared" si="29"/>
        <v>31975.920000000002</v>
      </c>
      <c r="G826" s="179">
        <f t="shared" si="28"/>
        <v>0.39696520509193772</v>
      </c>
    </row>
    <row r="827" spans="1:8" s="6" customFormat="1" x14ac:dyDescent="0.2">
      <c r="A827" s="33"/>
      <c r="B827" s="5">
        <v>5500</v>
      </c>
      <c r="C827" s="49" t="s">
        <v>25</v>
      </c>
      <c r="D827" s="87">
        <v>2200</v>
      </c>
      <c r="E827" s="124">
        <v>505.28</v>
      </c>
      <c r="F827" s="168">
        <f t="shared" si="29"/>
        <v>1694.72</v>
      </c>
      <c r="G827" s="165">
        <f t="shared" si="28"/>
        <v>0.22967272727272725</v>
      </c>
    </row>
    <row r="828" spans="1:8" s="6" customFormat="1" x14ac:dyDescent="0.2">
      <c r="A828" s="33"/>
      <c r="B828" s="5">
        <v>5503</v>
      </c>
      <c r="C828" s="49" t="s">
        <v>26</v>
      </c>
      <c r="D828" s="87">
        <v>200</v>
      </c>
      <c r="E828" s="124">
        <v>21.05</v>
      </c>
      <c r="F828" s="168">
        <f t="shared" si="29"/>
        <v>178.95</v>
      </c>
      <c r="G828" s="165">
        <f t="shared" si="28"/>
        <v>0.10525000000000001</v>
      </c>
    </row>
    <row r="829" spans="1:8" s="6" customFormat="1" x14ac:dyDescent="0.2">
      <c r="A829" s="33"/>
      <c r="B829" s="5">
        <v>5504</v>
      </c>
      <c r="C829" s="49" t="s">
        <v>27</v>
      </c>
      <c r="D829" s="87">
        <v>599</v>
      </c>
      <c r="E829" s="124">
        <v>0</v>
      </c>
      <c r="F829" s="168">
        <f t="shared" si="29"/>
        <v>599</v>
      </c>
      <c r="G829" s="165">
        <f t="shared" si="28"/>
        <v>0</v>
      </c>
    </row>
    <row r="830" spans="1:8" s="6" customFormat="1" x14ac:dyDescent="0.2">
      <c r="A830" s="33"/>
      <c r="B830" s="5">
        <v>5505</v>
      </c>
      <c r="C830" s="49" t="s">
        <v>339</v>
      </c>
      <c r="D830" s="116">
        <v>1119</v>
      </c>
      <c r="E830" s="124">
        <v>177.88</v>
      </c>
      <c r="F830" s="168">
        <f t="shared" si="29"/>
        <v>941.12</v>
      </c>
      <c r="G830" s="165">
        <f t="shared" si="28"/>
        <v>0.15896336014298482</v>
      </c>
    </row>
    <row r="831" spans="1:8" s="6" customFormat="1" x14ac:dyDescent="0.2">
      <c r="A831" s="33"/>
      <c r="B831" s="5">
        <v>5511</v>
      </c>
      <c r="C831" s="49" t="s">
        <v>230</v>
      </c>
      <c r="D831" s="87">
        <v>37195</v>
      </c>
      <c r="E831" s="124">
        <v>18707.669999999998</v>
      </c>
      <c r="F831" s="168">
        <f t="shared" si="29"/>
        <v>18487.330000000002</v>
      </c>
      <c r="G831" s="165">
        <f t="shared" si="28"/>
        <v>0.50296195725231885</v>
      </c>
    </row>
    <row r="832" spans="1:8" s="6" customFormat="1" x14ac:dyDescent="0.2">
      <c r="A832" s="33"/>
      <c r="B832" s="5">
        <v>5513</v>
      </c>
      <c r="C832" s="49" t="s">
        <v>28</v>
      </c>
      <c r="D832" s="87">
        <v>912</v>
      </c>
      <c r="E832" s="124">
        <v>256.12</v>
      </c>
      <c r="F832" s="168">
        <f t="shared" si="29"/>
        <v>655.88</v>
      </c>
      <c r="G832" s="165">
        <f t="shared" si="28"/>
        <v>0.28083333333333332</v>
      </c>
    </row>
    <row r="833" spans="1:13" s="6" customFormat="1" x14ac:dyDescent="0.2">
      <c r="A833" s="33"/>
      <c r="B833" s="5">
        <v>5514</v>
      </c>
      <c r="C833" s="49" t="s">
        <v>231</v>
      </c>
      <c r="D833" s="87">
        <v>5600</v>
      </c>
      <c r="E833" s="124">
        <v>566.4</v>
      </c>
      <c r="F833" s="168">
        <f t="shared" si="29"/>
        <v>5033.6000000000004</v>
      </c>
      <c r="G833" s="165">
        <f t="shared" si="28"/>
        <v>0.10114285714285715</v>
      </c>
    </row>
    <row r="834" spans="1:13" s="6" customFormat="1" x14ac:dyDescent="0.2">
      <c r="A834" s="33"/>
      <c r="B834" s="5">
        <v>5515</v>
      </c>
      <c r="C834" s="49" t="s">
        <v>29</v>
      </c>
      <c r="D834" s="87">
        <v>1500</v>
      </c>
      <c r="E834" s="124">
        <v>101.47</v>
      </c>
      <c r="F834" s="168">
        <f t="shared" si="29"/>
        <v>1398.53</v>
      </c>
      <c r="G834" s="165">
        <f t="shared" si="28"/>
        <v>6.7646666666666661E-2</v>
      </c>
    </row>
    <row r="835" spans="1:13" s="6" customFormat="1" x14ac:dyDescent="0.2">
      <c r="A835" s="33"/>
      <c r="B835" s="5">
        <v>5522</v>
      </c>
      <c r="C835" s="49" t="s">
        <v>95</v>
      </c>
      <c r="D835" s="87">
        <v>200</v>
      </c>
      <c r="E835" s="124">
        <v>199.6</v>
      </c>
      <c r="F835" s="168">
        <f t="shared" si="29"/>
        <v>0.40000000000000568</v>
      </c>
      <c r="G835" s="165">
        <f t="shared" si="28"/>
        <v>0.998</v>
      </c>
    </row>
    <row r="836" spans="1:13" s="6" customFormat="1" x14ac:dyDescent="0.2">
      <c r="A836" s="33"/>
      <c r="B836" s="5">
        <v>5525</v>
      </c>
      <c r="C836" s="49" t="s">
        <v>46</v>
      </c>
      <c r="D836" s="87">
        <v>1300</v>
      </c>
      <c r="E836" s="124">
        <v>61.55</v>
      </c>
      <c r="F836" s="168">
        <f t="shared" si="29"/>
        <v>1238.45</v>
      </c>
      <c r="G836" s="165">
        <f t="shared" si="28"/>
        <v>4.7346153846153843E-2</v>
      </c>
    </row>
    <row r="837" spans="1:13" s="6" customFormat="1" x14ac:dyDescent="0.2">
      <c r="A837" s="33"/>
      <c r="B837" s="5">
        <v>5532</v>
      </c>
      <c r="C837" s="49" t="s">
        <v>93</v>
      </c>
      <c r="D837" s="87">
        <v>100</v>
      </c>
      <c r="E837" s="124">
        <v>124.22</v>
      </c>
      <c r="F837" s="168">
        <f t="shared" si="29"/>
        <v>-24.22</v>
      </c>
      <c r="G837" s="165">
        <f t="shared" si="28"/>
        <v>1.2422</v>
      </c>
    </row>
    <row r="838" spans="1:13" s="6" customFormat="1" x14ac:dyDescent="0.2">
      <c r="A838" s="33"/>
      <c r="B838" s="5">
        <v>5539</v>
      </c>
      <c r="C838" s="49" t="s">
        <v>257</v>
      </c>
      <c r="D838" s="87">
        <v>100</v>
      </c>
      <c r="E838" s="124">
        <v>0</v>
      </c>
      <c r="F838" s="168">
        <f t="shared" si="29"/>
        <v>100</v>
      </c>
      <c r="G838" s="165">
        <f t="shared" si="28"/>
        <v>0</v>
      </c>
    </row>
    <row r="839" spans="1:13" s="6" customFormat="1" x14ac:dyDescent="0.2">
      <c r="A839" s="33"/>
      <c r="B839" s="5">
        <v>5540</v>
      </c>
      <c r="C839" s="49" t="s">
        <v>252</v>
      </c>
      <c r="D839" s="87">
        <v>2000</v>
      </c>
      <c r="E839" s="124">
        <v>327.84</v>
      </c>
      <c r="F839" s="168">
        <f t="shared" si="29"/>
        <v>1672.16</v>
      </c>
      <c r="G839" s="165">
        <f t="shared" si="28"/>
        <v>0.16391999999999998</v>
      </c>
    </row>
    <row r="840" spans="1:13" s="6" customFormat="1" x14ac:dyDescent="0.2">
      <c r="A840" s="33" t="s">
        <v>80</v>
      </c>
      <c r="B840" s="7" t="s">
        <v>446</v>
      </c>
      <c r="C840" s="50"/>
      <c r="D840" s="88">
        <f>SUM(D841+D848+D855+D862)</f>
        <v>692956</v>
      </c>
      <c r="E840" s="139">
        <f>SUM(E841+E848+E855+E862)</f>
        <v>231525.4</v>
      </c>
      <c r="F840" s="163">
        <f t="shared" si="29"/>
        <v>461430.6</v>
      </c>
      <c r="G840" s="179">
        <f t="shared" si="28"/>
        <v>0.33411269979623526</v>
      </c>
    </row>
    <row r="841" spans="1:13" s="6" customFormat="1" x14ac:dyDescent="0.2">
      <c r="A841" s="33" t="s">
        <v>80</v>
      </c>
      <c r="B841" s="7" t="s">
        <v>426</v>
      </c>
      <c r="C841" s="72"/>
      <c r="D841" s="104">
        <f>SUM(D842+D846)</f>
        <v>48763</v>
      </c>
      <c r="E841" s="159">
        <f>SUM(E842+E846)</f>
        <v>15502.98</v>
      </c>
      <c r="F841" s="163">
        <f t="shared" si="29"/>
        <v>33260.020000000004</v>
      </c>
      <c r="G841" s="179">
        <f t="shared" si="28"/>
        <v>0.3179250661362098</v>
      </c>
      <c r="M841" s="6" t="s">
        <v>424</v>
      </c>
    </row>
    <row r="842" spans="1:13" s="6" customFormat="1" x14ac:dyDescent="0.2">
      <c r="A842" s="33"/>
      <c r="B842" s="7">
        <v>50</v>
      </c>
      <c r="C842" s="50" t="s">
        <v>23</v>
      </c>
      <c r="D842" s="88">
        <f>SUM(D843+D845)</f>
        <v>47113</v>
      </c>
      <c r="E842" s="139">
        <f>SUM(E843+E845)</f>
        <v>15032.01</v>
      </c>
      <c r="F842" s="163">
        <f t="shared" si="29"/>
        <v>32080.989999999998</v>
      </c>
      <c r="G842" s="179">
        <f t="shared" si="28"/>
        <v>0.31906289134633753</v>
      </c>
    </row>
    <row r="843" spans="1:13" s="6" customFormat="1" x14ac:dyDescent="0.2">
      <c r="A843" s="33"/>
      <c r="B843" s="5">
        <v>500</v>
      </c>
      <c r="C843" s="49" t="s">
        <v>228</v>
      </c>
      <c r="D843" s="87">
        <f>SUM(D844)</f>
        <v>35159</v>
      </c>
      <c r="E843" s="149">
        <f>SUM(E844)</f>
        <v>11206.7</v>
      </c>
      <c r="F843" s="168">
        <f t="shared" si="29"/>
        <v>23952.3</v>
      </c>
      <c r="G843" s="165">
        <f t="shared" si="28"/>
        <v>0.31874342273671041</v>
      </c>
    </row>
    <row r="844" spans="1:13" s="6" customFormat="1" x14ac:dyDescent="0.2">
      <c r="A844" s="33"/>
      <c r="B844" s="5">
        <v>5002</v>
      </c>
      <c r="C844" s="49" t="s">
        <v>236</v>
      </c>
      <c r="D844" s="87">
        <v>35159</v>
      </c>
      <c r="E844" s="124">
        <v>11206.7</v>
      </c>
      <c r="F844" s="168">
        <f t="shared" si="29"/>
        <v>23952.3</v>
      </c>
      <c r="G844" s="165">
        <f t="shared" si="28"/>
        <v>0.31874342273671041</v>
      </c>
    </row>
    <row r="845" spans="1:13" s="6" customFormat="1" x14ac:dyDescent="0.2">
      <c r="A845" s="33"/>
      <c r="B845" s="5">
        <v>506</v>
      </c>
      <c r="C845" s="49" t="s">
        <v>229</v>
      </c>
      <c r="D845" s="87">
        <v>11954</v>
      </c>
      <c r="E845" s="124">
        <v>3825.31</v>
      </c>
      <c r="F845" s="168">
        <f t="shared" si="29"/>
        <v>8128.6900000000005</v>
      </c>
      <c r="G845" s="165">
        <f t="shared" si="28"/>
        <v>0.32000250962021082</v>
      </c>
    </row>
    <row r="846" spans="1:13" s="6" customFormat="1" x14ac:dyDescent="0.2">
      <c r="A846" s="33"/>
      <c r="B846" s="7">
        <v>55</v>
      </c>
      <c r="C846" s="50" t="s">
        <v>24</v>
      </c>
      <c r="D846" s="88">
        <f>SUM(D847)</f>
        <v>1650</v>
      </c>
      <c r="E846" s="139">
        <f>SUM(E847)</f>
        <v>470.97</v>
      </c>
      <c r="F846" s="163">
        <f t="shared" si="29"/>
        <v>1179.03</v>
      </c>
      <c r="G846" s="179">
        <f t="shared" si="28"/>
        <v>0.28543636363636365</v>
      </c>
    </row>
    <row r="847" spans="1:13" s="6" customFormat="1" x14ac:dyDescent="0.2">
      <c r="A847" s="33"/>
      <c r="B847" s="5">
        <v>5524</v>
      </c>
      <c r="C847" s="49" t="s">
        <v>31</v>
      </c>
      <c r="D847" s="87">
        <v>1650</v>
      </c>
      <c r="E847" s="124">
        <v>470.97</v>
      </c>
      <c r="F847" s="168">
        <f t="shared" si="29"/>
        <v>1179.03</v>
      </c>
      <c r="G847" s="165">
        <f t="shared" si="28"/>
        <v>0.28543636363636365</v>
      </c>
      <c r="H847" s="185"/>
    </row>
    <row r="848" spans="1:13" s="6" customFormat="1" x14ac:dyDescent="0.2">
      <c r="A848" s="33" t="s">
        <v>80</v>
      </c>
      <c r="B848" s="7" t="s">
        <v>425</v>
      </c>
      <c r="C848" s="72"/>
      <c r="D848" s="104">
        <f>SUM(D849+D853)</f>
        <v>110607</v>
      </c>
      <c r="E848" s="159">
        <f>SUM(E849+E853)</f>
        <v>36372.730000000003</v>
      </c>
      <c r="F848" s="163">
        <f t="shared" si="29"/>
        <v>74234.26999999999</v>
      </c>
      <c r="G848" s="179">
        <f t="shared" ref="G848:G917" si="30">SUM(E848/D848)</f>
        <v>0.32884654678275338</v>
      </c>
    </row>
    <row r="849" spans="1:8" s="6" customFormat="1" x14ac:dyDescent="0.2">
      <c r="A849" s="33"/>
      <c r="B849" s="7">
        <v>50</v>
      </c>
      <c r="C849" s="50" t="s">
        <v>23</v>
      </c>
      <c r="D849" s="88">
        <f>SUM(D850+D852)</f>
        <v>104215</v>
      </c>
      <c r="E849" s="139">
        <f>SUM(E850+E852)</f>
        <v>34658.83</v>
      </c>
      <c r="F849" s="163">
        <f t="shared" si="29"/>
        <v>69556.17</v>
      </c>
      <c r="G849" s="179">
        <f t="shared" si="30"/>
        <v>0.33257045530873675</v>
      </c>
    </row>
    <row r="850" spans="1:8" s="6" customFormat="1" x14ac:dyDescent="0.2">
      <c r="A850" s="33"/>
      <c r="B850" s="5">
        <v>500</v>
      </c>
      <c r="C850" s="49" t="s">
        <v>228</v>
      </c>
      <c r="D850" s="87">
        <f>SUM(D851)</f>
        <v>77772</v>
      </c>
      <c r="E850" s="149">
        <f>SUM(E851)</f>
        <v>26097.39</v>
      </c>
      <c r="F850" s="168">
        <f t="shared" si="29"/>
        <v>51674.61</v>
      </c>
      <c r="G850" s="165">
        <f t="shared" si="30"/>
        <v>0.33556279895077917</v>
      </c>
    </row>
    <row r="851" spans="1:8" s="6" customFormat="1" x14ac:dyDescent="0.2">
      <c r="A851" s="33"/>
      <c r="B851" s="5">
        <v>5002</v>
      </c>
      <c r="C851" s="49" t="s">
        <v>236</v>
      </c>
      <c r="D851" s="87">
        <v>77772</v>
      </c>
      <c r="E851" s="124">
        <v>26097.39</v>
      </c>
      <c r="F851" s="168">
        <f t="shared" si="29"/>
        <v>51674.61</v>
      </c>
      <c r="G851" s="165">
        <f t="shared" si="30"/>
        <v>0.33556279895077917</v>
      </c>
    </row>
    <row r="852" spans="1:8" s="6" customFormat="1" x14ac:dyDescent="0.2">
      <c r="A852" s="33"/>
      <c r="B852" s="5">
        <v>506</v>
      </c>
      <c r="C852" s="49" t="s">
        <v>229</v>
      </c>
      <c r="D852" s="87">
        <v>26443</v>
      </c>
      <c r="E852" s="124">
        <v>8561.44</v>
      </c>
      <c r="F852" s="168">
        <f t="shared" si="29"/>
        <v>17881.559999999998</v>
      </c>
      <c r="G852" s="165">
        <f t="shared" si="30"/>
        <v>0.32376961766819196</v>
      </c>
    </row>
    <row r="853" spans="1:8" s="6" customFormat="1" x14ac:dyDescent="0.2">
      <c r="A853" s="33"/>
      <c r="B853" s="7">
        <v>55</v>
      </c>
      <c r="C853" s="50" t="s">
        <v>24</v>
      </c>
      <c r="D853" s="88">
        <f>SUM(D854)</f>
        <v>6392</v>
      </c>
      <c r="E853" s="139">
        <f>SUM(E854)</f>
        <v>1713.9</v>
      </c>
      <c r="F853" s="163">
        <f t="shared" ref="F853:F922" si="31">SUM(D853-E853)</f>
        <v>4678.1000000000004</v>
      </c>
      <c r="G853" s="179">
        <f t="shared" si="30"/>
        <v>0.26813204005006258</v>
      </c>
    </row>
    <row r="854" spans="1:8" s="6" customFormat="1" x14ac:dyDescent="0.2">
      <c r="A854" s="33"/>
      <c r="B854" s="5">
        <v>5524</v>
      </c>
      <c r="C854" s="49" t="s">
        <v>31</v>
      </c>
      <c r="D854" s="87">
        <v>6392</v>
      </c>
      <c r="E854" s="124">
        <v>1713.9</v>
      </c>
      <c r="F854" s="168">
        <f t="shared" si="31"/>
        <v>4678.1000000000004</v>
      </c>
      <c r="G854" s="165">
        <f t="shared" si="30"/>
        <v>0.26813204005006258</v>
      </c>
      <c r="H854" s="185"/>
    </row>
    <row r="855" spans="1:8" s="6" customFormat="1" x14ac:dyDescent="0.2">
      <c r="A855" s="33" t="s">
        <v>80</v>
      </c>
      <c r="B855" s="9" t="s">
        <v>415</v>
      </c>
      <c r="C855" s="74"/>
      <c r="D855" s="91">
        <f>SUM(D856)</f>
        <v>11129</v>
      </c>
      <c r="E855" s="126">
        <f>SUM(E856)</f>
        <v>2143.1400000000003</v>
      </c>
      <c r="F855" s="163">
        <f t="shared" si="31"/>
        <v>8985.86</v>
      </c>
      <c r="G855" s="179">
        <f t="shared" si="30"/>
        <v>0.1925725581813281</v>
      </c>
    </row>
    <row r="856" spans="1:8" s="6" customFormat="1" x14ac:dyDescent="0.2">
      <c r="A856" s="33"/>
      <c r="B856" s="7">
        <v>55</v>
      </c>
      <c r="C856" s="50" t="s">
        <v>24</v>
      </c>
      <c r="D856" s="91">
        <f>SUM(D857+D858+D860)</f>
        <v>11129</v>
      </c>
      <c r="E856" s="126">
        <f>SUM(E857+E858+E860)</f>
        <v>2143.1400000000003</v>
      </c>
      <c r="F856" s="163">
        <f t="shared" si="31"/>
        <v>8985.86</v>
      </c>
      <c r="G856" s="179">
        <f t="shared" si="30"/>
        <v>0.1925725581813281</v>
      </c>
    </row>
    <row r="857" spans="1:8" s="6" customFormat="1" x14ac:dyDescent="0.2">
      <c r="A857" s="33"/>
      <c r="B857" s="5">
        <v>5503</v>
      </c>
      <c r="C857" s="49" t="s">
        <v>26</v>
      </c>
      <c r="D857" s="87">
        <v>11022</v>
      </c>
      <c r="E857" s="124">
        <v>320</v>
      </c>
      <c r="F857" s="168">
        <f t="shared" si="31"/>
        <v>10702</v>
      </c>
      <c r="G857" s="165">
        <f t="shared" si="30"/>
        <v>2.9032843404100891E-2</v>
      </c>
    </row>
    <row r="858" spans="1:8" s="6" customFormat="1" x14ac:dyDescent="0.2">
      <c r="A858" s="33"/>
      <c r="B858" s="5">
        <v>5525</v>
      </c>
      <c r="C858" s="49" t="s">
        <v>46</v>
      </c>
      <c r="D858" s="87">
        <v>0</v>
      </c>
      <c r="E858" s="124">
        <v>1716.14</v>
      </c>
      <c r="F858" s="168">
        <f t="shared" si="31"/>
        <v>-1716.14</v>
      </c>
      <c r="G858" s="165"/>
    </row>
    <row r="859" spans="1:8" s="6" customFormat="1" ht="38.25" x14ac:dyDescent="0.2">
      <c r="A859" s="33"/>
      <c r="B859" s="160" t="s">
        <v>416</v>
      </c>
      <c r="C859" s="56" t="s">
        <v>417</v>
      </c>
      <c r="D859" s="92">
        <f>SUM(D857+D858)</f>
        <v>11022</v>
      </c>
      <c r="E859" s="124">
        <f>SUM(E857:E858)</f>
        <v>2036.14</v>
      </c>
      <c r="F859" s="168">
        <f t="shared" si="31"/>
        <v>8985.86</v>
      </c>
      <c r="G859" s="165">
        <f t="shared" si="30"/>
        <v>0.18473416802758122</v>
      </c>
    </row>
    <row r="860" spans="1:8" s="6" customFormat="1" x14ac:dyDescent="0.2">
      <c r="A860" s="33"/>
      <c r="B860" s="5">
        <v>5525</v>
      </c>
      <c r="C860" s="49" t="s">
        <v>46</v>
      </c>
      <c r="D860" s="92">
        <f>SUM(D861)</f>
        <v>107</v>
      </c>
      <c r="E860" s="124">
        <f>SUM(E861)</f>
        <v>107</v>
      </c>
      <c r="F860" s="168">
        <f t="shared" si="31"/>
        <v>0</v>
      </c>
      <c r="G860" s="165">
        <f t="shared" si="30"/>
        <v>1</v>
      </c>
    </row>
    <row r="861" spans="1:8" s="6" customFormat="1" ht="38.25" x14ac:dyDescent="0.2">
      <c r="A861" s="33"/>
      <c r="B861" s="23" t="s">
        <v>504</v>
      </c>
      <c r="C861" s="56" t="s">
        <v>505</v>
      </c>
      <c r="D861" s="92">
        <v>107</v>
      </c>
      <c r="E861" s="124">
        <v>107</v>
      </c>
      <c r="F861" s="168">
        <f t="shared" si="31"/>
        <v>0</v>
      </c>
      <c r="G861" s="165">
        <f t="shared" si="30"/>
        <v>1</v>
      </c>
    </row>
    <row r="862" spans="1:8" s="6" customFormat="1" x14ac:dyDescent="0.2">
      <c r="A862" s="33" t="s">
        <v>80</v>
      </c>
      <c r="B862" s="7" t="s">
        <v>427</v>
      </c>
      <c r="C862" s="72"/>
      <c r="D862" s="104">
        <f>SUM(D863)</f>
        <v>522457</v>
      </c>
      <c r="E862" s="159">
        <f>SUM(E863)</f>
        <v>177506.55</v>
      </c>
      <c r="F862" s="163">
        <f t="shared" si="31"/>
        <v>344950.45</v>
      </c>
      <c r="G862" s="179">
        <f t="shared" si="30"/>
        <v>0.33975341511358825</v>
      </c>
    </row>
    <row r="863" spans="1:8" s="6" customFormat="1" x14ac:dyDescent="0.2">
      <c r="A863" s="33"/>
      <c r="B863" s="7">
        <v>50</v>
      </c>
      <c r="C863" s="50" t="s">
        <v>23</v>
      </c>
      <c r="D863" s="88">
        <f>SUM(D864+D866)</f>
        <v>522457</v>
      </c>
      <c r="E863" s="139">
        <f>SUM(E864+E866)</f>
        <v>177506.55</v>
      </c>
      <c r="F863" s="163">
        <f t="shared" si="31"/>
        <v>344950.45</v>
      </c>
      <c r="G863" s="179">
        <f t="shared" si="30"/>
        <v>0.33975341511358825</v>
      </c>
    </row>
    <row r="864" spans="1:8" s="6" customFormat="1" x14ac:dyDescent="0.2">
      <c r="A864" s="33"/>
      <c r="B864" s="5">
        <v>500</v>
      </c>
      <c r="C864" s="49" t="s">
        <v>228</v>
      </c>
      <c r="D864" s="87">
        <f>SUM(D865)</f>
        <v>389893</v>
      </c>
      <c r="E864" s="149">
        <f>SUM(E865)</f>
        <v>132612.5</v>
      </c>
      <c r="F864" s="168">
        <f t="shared" si="31"/>
        <v>257280.5</v>
      </c>
      <c r="G864" s="165">
        <f t="shared" si="30"/>
        <v>0.34012536772909491</v>
      </c>
    </row>
    <row r="865" spans="1:7" s="6" customFormat="1" x14ac:dyDescent="0.2">
      <c r="A865" s="33"/>
      <c r="B865" s="5">
        <v>5002</v>
      </c>
      <c r="C865" s="49" t="s">
        <v>236</v>
      </c>
      <c r="D865" s="87">
        <v>389893</v>
      </c>
      <c r="E865" s="124">
        <v>132612.5</v>
      </c>
      <c r="F865" s="168">
        <f t="shared" si="31"/>
        <v>257280.5</v>
      </c>
      <c r="G865" s="165">
        <f t="shared" si="30"/>
        <v>0.34012536772909491</v>
      </c>
    </row>
    <row r="866" spans="1:7" s="6" customFormat="1" x14ac:dyDescent="0.2">
      <c r="A866" s="33"/>
      <c r="B866" s="5">
        <v>506</v>
      </c>
      <c r="C866" s="49" t="s">
        <v>229</v>
      </c>
      <c r="D866" s="87">
        <v>132564</v>
      </c>
      <c r="E866" s="124">
        <v>44894.05</v>
      </c>
      <c r="F866" s="168">
        <f t="shared" si="31"/>
        <v>87669.95</v>
      </c>
      <c r="G866" s="165">
        <f t="shared" si="30"/>
        <v>0.33865943996861897</v>
      </c>
    </row>
    <row r="867" spans="1:7" s="6" customFormat="1" x14ac:dyDescent="0.2">
      <c r="A867" s="33" t="s">
        <v>345</v>
      </c>
      <c r="B867" s="7" t="s">
        <v>447</v>
      </c>
      <c r="C867" s="50"/>
      <c r="D867" s="88">
        <f>SUM(D868)</f>
        <v>141032</v>
      </c>
      <c r="E867" s="139">
        <f>SUM(E868)</f>
        <v>50836.479999999996</v>
      </c>
      <c r="F867" s="163">
        <f t="shared" si="31"/>
        <v>90195.520000000004</v>
      </c>
      <c r="G867" s="179">
        <f t="shared" si="30"/>
        <v>0.36046060468546143</v>
      </c>
    </row>
    <row r="868" spans="1:7" s="6" customFormat="1" x14ac:dyDescent="0.2">
      <c r="A868" s="33" t="s">
        <v>345</v>
      </c>
      <c r="B868" s="7" t="s">
        <v>427</v>
      </c>
      <c r="C868" s="72"/>
      <c r="D868" s="104">
        <f>SUM(D869)</f>
        <v>141032</v>
      </c>
      <c r="E868" s="159">
        <f>SUM(E869)</f>
        <v>50836.479999999996</v>
      </c>
      <c r="F868" s="163">
        <f t="shared" si="31"/>
        <v>90195.520000000004</v>
      </c>
      <c r="G868" s="179">
        <f t="shared" si="30"/>
        <v>0.36046060468546143</v>
      </c>
    </row>
    <row r="869" spans="1:7" s="6" customFormat="1" x14ac:dyDescent="0.2">
      <c r="A869" s="33"/>
      <c r="B869" s="7">
        <v>50</v>
      </c>
      <c r="C869" s="50" t="s">
        <v>23</v>
      </c>
      <c r="D869" s="88">
        <f>SUM(D870+D872)</f>
        <v>141032</v>
      </c>
      <c r="E869" s="139">
        <f>SUM(E870+E872)</f>
        <v>50836.479999999996</v>
      </c>
      <c r="F869" s="163">
        <f t="shared" si="31"/>
        <v>90195.520000000004</v>
      </c>
      <c r="G869" s="179">
        <f t="shared" si="30"/>
        <v>0.36046060468546143</v>
      </c>
    </row>
    <row r="870" spans="1:7" s="6" customFormat="1" x14ac:dyDescent="0.2">
      <c r="A870" s="33"/>
      <c r="B870" s="5">
        <v>500</v>
      </c>
      <c r="C870" s="49" t="s">
        <v>228</v>
      </c>
      <c r="D870" s="87">
        <f>SUM(D871)</f>
        <v>105248</v>
      </c>
      <c r="E870" s="149">
        <f>SUM(E871)</f>
        <v>37942.18</v>
      </c>
      <c r="F870" s="168">
        <f t="shared" si="31"/>
        <v>67305.820000000007</v>
      </c>
      <c r="G870" s="165">
        <f t="shared" si="30"/>
        <v>0.36050262237762237</v>
      </c>
    </row>
    <row r="871" spans="1:7" s="6" customFormat="1" x14ac:dyDescent="0.2">
      <c r="A871" s="33"/>
      <c r="B871" s="5">
        <v>5002</v>
      </c>
      <c r="C871" s="49" t="s">
        <v>236</v>
      </c>
      <c r="D871" s="87">
        <v>105248</v>
      </c>
      <c r="E871" s="124">
        <v>37942.18</v>
      </c>
      <c r="F871" s="168">
        <f t="shared" si="31"/>
        <v>67305.820000000007</v>
      </c>
      <c r="G871" s="165">
        <f t="shared" si="30"/>
        <v>0.36050262237762237</v>
      </c>
    </row>
    <row r="872" spans="1:7" s="6" customFormat="1" x14ac:dyDescent="0.2">
      <c r="A872" s="33"/>
      <c r="B872" s="5">
        <v>506</v>
      </c>
      <c r="C872" s="49" t="s">
        <v>229</v>
      </c>
      <c r="D872" s="87">
        <v>35784</v>
      </c>
      <c r="E872" s="124">
        <v>12894.3</v>
      </c>
      <c r="F872" s="168">
        <f t="shared" si="31"/>
        <v>22889.7</v>
      </c>
      <c r="G872" s="165">
        <f t="shared" si="30"/>
        <v>0.36033702213279678</v>
      </c>
    </row>
    <row r="873" spans="1:7" s="6" customFormat="1" x14ac:dyDescent="0.2">
      <c r="A873" s="33" t="s">
        <v>66</v>
      </c>
      <c r="B873" s="7" t="s">
        <v>448</v>
      </c>
      <c r="C873" s="50"/>
      <c r="D873" s="88">
        <f>SUM(D874+D902+D910)</f>
        <v>751873</v>
      </c>
      <c r="E873" s="139">
        <f>SUM(E874+E902+E910)</f>
        <v>267713.24</v>
      </c>
      <c r="F873" s="163">
        <f t="shared" si="31"/>
        <v>484159.76</v>
      </c>
      <c r="G873" s="179">
        <f>SUM(E873/D873)</f>
        <v>0.35606178171047503</v>
      </c>
    </row>
    <row r="874" spans="1:7" s="6" customFormat="1" x14ac:dyDescent="0.2">
      <c r="A874" s="33" t="s">
        <v>66</v>
      </c>
      <c r="B874" s="9" t="s">
        <v>427</v>
      </c>
      <c r="C874" s="74"/>
      <c r="D874" s="88">
        <f>SUM(D875+D881+D896+D898)</f>
        <v>640382</v>
      </c>
      <c r="E874" s="139">
        <f>SUM(E875+E881+E896+E898)</f>
        <v>220702.26</v>
      </c>
      <c r="F874" s="163">
        <f t="shared" si="31"/>
        <v>419679.74</v>
      </c>
      <c r="G874" s="179">
        <f>SUM(E874/D874)</f>
        <v>0.34464157331093004</v>
      </c>
    </row>
    <row r="875" spans="1:7" s="6" customFormat="1" x14ac:dyDescent="0.2">
      <c r="A875" s="33"/>
      <c r="B875" s="7">
        <v>50</v>
      </c>
      <c r="C875" s="50" t="s">
        <v>23</v>
      </c>
      <c r="D875" s="88">
        <f>SUM(D876+D879+D880)</f>
        <v>321946</v>
      </c>
      <c r="E875" s="139">
        <f>SUM(E876+E879+E880)</f>
        <v>94713.420000000013</v>
      </c>
      <c r="F875" s="163">
        <f t="shared" si="31"/>
        <v>227232.58</v>
      </c>
      <c r="G875" s="179">
        <f t="shared" si="30"/>
        <v>0.2941903921775702</v>
      </c>
    </row>
    <row r="876" spans="1:7" s="6" customFormat="1" x14ac:dyDescent="0.2">
      <c r="A876" s="33"/>
      <c r="B876" s="5">
        <v>500</v>
      </c>
      <c r="C876" s="49" t="s">
        <v>228</v>
      </c>
      <c r="D876" s="87">
        <f>SUM(D877:D878)</f>
        <v>240460</v>
      </c>
      <c r="E876" s="149">
        <f>SUM(E877:E878)</f>
        <v>70884.310000000012</v>
      </c>
      <c r="F876" s="168">
        <f t="shared" si="31"/>
        <v>169575.69</v>
      </c>
      <c r="G876" s="165">
        <f t="shared" si="30"/>
        <v>0.29478628462114287</v>
      </c>
    </row>
    <row r="877" spans="1:7" s="6" customFormat="1" x14ac:dyDescent="0.2">
      <c r="A877" s="33"/>
      <c r="B877" s="5">
        <v>5002</v>
      </c>
      <c r="C877" s="49" t="s">
        <v>236</v>
      </c>
      <c r="D877" s="87">
        <v>240460</v>
      </c>
      <c r="E877" s="124">
        <v>69669.460000000006</v>
      </c>
      <c r="F877" s="168">
        <f t="shared" si="31"/>
        <v>170790.53999999998</v>
      </c>
      <c r="G877" s="165">
        <f t="shared" si="30"/>
        <v>0.28973409298843883</v>
      </c>
    </row>
    <row r="878" spans="1:7" s="6" customFormat="1" x14ac:dyDescent="0.2">
      <c r="A878" s="33"/>
      <c r="B878" s="5">
        <v>5005</v>
      </c>
      <c r="C878" s="49" t="s">
        <v>282</v>
      </c>
      <c r="D878" s="87">
        <v>0</v>
      </c>
      <c r="E878" s="124">
        <v>1214.8499999999999</v>
      </c>
      <c r="F878" s="168">
        <f t="shared" si="31"/>
        <v>-1214.8499999999999</v>
      </c>
      <c r="G878" s="165"/>
    </row>
    <row r="879" spans="1:7" s="6" customFormat="1" x14ac:dyDescent="0.2">
      <c r="A879" s="33"/>
      <c r="B879" s="5">
        <v>505</v>
      </c>
      <c r="C879" s="49" t="s">
        <v>94</v>
      </c>
      <c r="D879" s="87">
        <v>0</v>
      </c>
      <c r="E879" s="124">
        <v>358.33</v>
      </c>
      <c r="F879" s="168">
        <f t="shared" si="31"/>
        <v>-358.33</v>
      </c>
      <c r="G879" s="165"/>
    </row>
    <row r="880" spans="1:7" s="6" customFormat="1" x14ac:dyDescent="0.2">
      <c r="A880" s="33"/>
      <c r="B880" s="5">
        <v>506</v>
      </c>
      <c r="C880" s="49" t="s">
        <v>229</v>
      </c>
      <c r="D880" s="87">
        <v>81486</v>
      </c>
      <c r="E880" s="124">
        <v>23470.78</v>
      </c>
      <c r="F880" s="168">
        <f t="shared" si="31"/>
        <v>58015.22</v>
      </c>
      <c r="G880" s="165">
        <f t="shared" si="30"/>
        <v>0.28803450899541022</v>
      </c>
    </row>
    <row r="881" spans="1:7" s="6" customFormat="1" x14ac:dyDescent="0.2">
      <c r="A881" s="33"/>
      <c r="B881" s="7">
        <v>55</v>
      </c>
      <c r="C881" s="50" t="s">
        <v>24</v>
      </c>
      <c r="D881" s="88">
        <f>SUM(D882:D895)</f>
        <v>247603</v>
      </c>
      <c r="E881" s="139">
        <f>SUM(E882:E895)</f>
        <v>122925.29000000001</v>
      </c>
      <c r="F881" s="163">
        <f t="shared" si="31"/>
        <v>124677.70999999999</v>
      </c>
      <c r="G881" s="179">
        <f t="shared" si="30"/>
        <v>0.49646123027588523</v>
      </c>
    </row>
    <row r="882" spans="1:7" s="6" customFormat="1" x14ac:dyDescent="0.2">
      <c r="A882" s="33"/>
      <c r="B882" s="5">
        <v>5500</v>
      </c>
      <c r="C882" s="49" t="s">
        <v>25</v>
      </c>
      <c r="D882" s="87">
        <v>5500</v>
      </c>
      <c r="E882" s="124">
        <v>2506.58</v>
      </c>
      <c r="F882" s="168">
        <f t="shared" si="31"/>
        <v>2993.42</v>
      </c>
      <c r="G882" s="165">
        <f t="shared" si="30"/>
        <v>0.45574181818181819</v>
      </c>
    </row>
    <row r="883" spans="1:7" s="6" customFormat="1" x14ac:dyDescent="0.2">
      <c r="A883" s="33"/>
      <c r="B883" s="5">
        <v>5503</v>
      </c>
      <c r="C883" s="49" t="s">
        <v>26</v>
      </c>
      <c r="D883" s="87">
        <v>0</v>
      </c>
      <c r="E883" s="124">
        <v>465.4</v>
      </c>
      <c r="F883" s="168">
        <f t="shared" si="31"/>
        <v>-465.4</v>
      </c>
      <c r="G883" s="165"/>
    </row>
    <row r="884" spans="1:7" s="6" customFormat="1" x14ac:dyDescent="0.2">
      <c r="A884" s="33"/>
      <c r="B884" s="5">
        <v>5504</v>
      </c>
      <c r="C884" s="49" t="s">
        <v>27</v>
      </c>
      <c r="D884" s="87">
        <v>452</v>
      </c>
      <c r="E884" s="124">
        <v>249.37</v>
      </c>
      <c r="F884" s="168">
        <f t="shared" si="31"/>
        <v>202.63</v>
      </c>
      <c r="G884" s="165">
        <f t="shared" si="30"/>
        <v>0.5517035398230089</v>
      </c>
    </row>
    <row r="885" spans="1:7" s="6" customFormat="1" x14ac:dyDescent="0.2">
      <c r="A885" s="33"/>
      <c r="B885" s="5">
        <v>5505</v>
      </c>
      <c r="C885" s="49" t="s">
        <v>339</v>
      </c>
      <c r="D885" s="116">
        <v>6851</v>
      </c>
      <c r="E885" s="124">
        <v>3865.28</v>
      </c>
      <c r="F885" s="168">
        <f t="shared" si="31"/>
        <v>2985.72</v>
      </c>
      <c r="G885" s="165">
        <f t="shared" si="30"/>
        <v>0.56419208874616844</v>
      </c>
    </row>
    <row r="886" spans="1:7" s="6" customFormat="1" x14ac:dyDescent="0.2">
      <c r="A886" s="33"/>
      <c r="B886" s="5">
        <v>5511</v>
      </c>
      <c r="C886" s="49" t="s">
        <v>230</v>
      </c>
      <c r="D886" s="87">
        <v>158540</v>
      </c>
      <c r="E886" s="124">
        <v>82578.12</v>
      </c>
      <c r="F886" s="168">
        <f t="shared" si="31"/>
        <v>75961.88</v>
      </c>
      <c r="G886" s="165">
        <f t="shared" si="30"/>
        <v>0.52086615365207511</v>
      </c>
    </row>
    <row r="887" spans="1:7" s="6" customFormat="1" x14ac:dyDescent="0.2">
      <c r="A887" s="33"/>
      <c r="B887" s="5">
        <v>5513</v>
      </c>
      <c r="C887" s="49" t="s">
        <v>28</v>
      </c>
      <c r="D887" s="87">
        <v>11700</v>
      </c>
      <c r="E887" s="124">
        <v>3916.3</v>
      </c>
      <c r="F887" s="168">
        <f t="shared" si="31"/>
        <v>7783.7</v>
      </c>
      <c r="G887" s="165">
        <f t="shared" si="30"/>
        <v>0.33472649572649577</v>
      </c>
    </row>
    <row r="888" spans="1:7" s="6" customFormat="1" x14ac:dyDescent="0.2">
      <c r="A888" s="33"/>
      <c r="B888" s="5">
        <v>5514</v>
      </c>
      <c r="C888" s="49" t="s">
        <v>231</v>
      </c>
      <c r="D888" s="87">
        <v>17063</v>
      </c>
      <c r="E888" s="124">
        <v>3987.16</v>
      </c>
      <c r="F888" s="168">
        <f t="shared" si="31"/>
        <v>13075.84</v>
      </c>
      <c r="G888" s="165">
        <f t="shared" si="30"/>
        <v>0.23367285940338745</v>
      </c>
    </row>
    <row r="889" spans="1:7" s="6" customFormat="1" x14ac:dyDescent="0.2">
      <c r="A889" s="33"/>
      <c r="B889" s="5">
        <v>5515</v>
      </c>
      <c r="C889" s="49" t="s">
        <v>29</v>
      </c>
      <c r="D889" s="87">
        <v>4995</v>
      </c>
      <c r="E889" s="124">
        <v>1106.97</v>
      </c>
      <c r="F889" s="168">
        <f t="shared" si="31"/>
        <v>3888.0299999999997</v>
      </c>
      <c r="G889" s="165">
        <f t="shared" si="30"/>
        <v>0.22161561561561563</v>
      </c>
    </row>
    <row r="890" spans="1:7" s="6" customFormat="1" x14ac:dyDescent="0.2">
      <c r="A890" s="33"/>
      <c r="B890" s="5">
        <v>5522</v>
      </c>
      <c r="C890" s="49" t="s">
        <v>95</v>
      </c>
      <c r="D890" s="87">
        <v>200</v>
      </c>
      <c r="E890" s="124">
        <v>9</v>
      </c>
      <c r="F890" s="168">
        <f t="shared" si="31"/>
        <v>191</v>
      </c>
      <c r="G890" s="165">
        <f t="shared" si="30"/>
        <v>4.4999999999999998E-2</v>
      </c>
    </row>
    <row r="891" spans="1:7" s="6" customFormat="1" x14ac:dyDescent="0.2">
      <c r="A891" s="33"/>
      <c r="B891" s="5">
        <v>5524</v>
      </c>
      <c r="C891" s="49" t="s">
        <v>31</v>
      </c>
      <c r="D891" s="87">
        <v>37702</v>
      </c>
      <c r="E891" s="124">
        <v>23033.97</v>
      </c>
      <c r="F891" s="168">
        <f t="shared" si="31"/>
        <v>14668.029999999999</v>
      </c>
      <c r="G891" s="165">
        <f t="shared" si="30"/>
        <v>0.61094822555832584</v>
      </c>
    </row>
    <row r="892" spans="1:7" s="6" customFormat="1" x14ac:dyDescent="0.2">
      <c r="A892" s="33"/>
      <c r="B892" s="5">
        <v>5525</v>
      </c>
      <c r="C892" s="49" t="s">
        <v>46</v>
      </c>
      <c r="D892" s="87">
        <v>3000</v>
      </c>
      <c r="E892" s="124">
        <v>825.71</v>
      </c>
      <c r="F892" s="168">
        <f t="shared" si="31"/>
        <v>2174.29</v>
      </c>
      <c r="G892" s="165">
        <f t="shared" si="30"/>
        <v>0.27523666666666669</v>
      </c>
    </row>
    <row r="893" spans="1:7" s="6" customFormat="1" x14ac:dyDescent="0.2">
      <c r="A893" s="33"/>
      <c r="B893" s="5">
        <v>5532</v>
      </c>
      <c r="C893" s="49" t="s">
        <v>93</v>
      </c>
      <c r="D893" s="87">
        <v>100</v>
      </c>
      <c r="E893" s="124">
        <v>0</v>
      </c>
      <c r="F893" s="168">
        <f t="shared" si="31"/>
        <v>100</v>
      </c>
      <c r="G893" s="165">
        <f t="shared" si="30"/>
        <v>0</v>
      </c>
    </row>
    <row r="894" spans="1:7" s="6" customFormat="1" x14ac:dyDescent="0.2">
      <c r="A894" s="33"/>
      <c r="B894" s="5">
        <v>5539</v>
      </c>
      <c r="C894" s="49" t="s">
        <v>257</v>
      </c>
      <c r="D894" s="87">
        <v>500</v>
      </c>
      <c r="E894" s="124">
        <v>182.78</v>
      </c>
      <c r="F894" s="168">
        <f t="shared" si="31"/>
        <v>317.22000000000003</v>
      </c>
      <c r="G894" s="165">
        <f t="shared" si="30"/>
        <v>0.36556</v>
      </c>
    </row>
    <row r="895" spans="1:7" s="6" customFormat="1" x14ac:dyDescent="0.2">
      <c r="A895" s="33"/>
      <c r="B895" s="5">
        <v>5540</v>
      </c>
      <c r="C895" s="49" t="s">
        <v>252</v>
      </c>
      <c r="D895" s="87">
        <v>1000</v>
      </c>
      <c r="E895" s="124">
        <v>198.65</v>
      </c>
      <c r="F895" s="168">
        <f t="shared" si="31"/>
        <v>801.35</v>
      </c>
      <c r="G895" s="165">
        <f t="shared" si="30"/>
        <v>0.19864999999999999</v>
      </c>
    </row>
    <row r="896" spans="1:7" s="6" customFormat="1" x14ac:dyDescent="0.2">
      <c r="A896" s="33"/>
      <c r="B896" s="22">
        <v>60</v>
      </c>
      <c r="C896" s="51" t="s">
        <v>90</v>
      </c>
      <c r="D896" s="88">
        <f>SUM(D897)</f>
        <v>320</v>
      </c>
      <c r="E896" s="139">
        <f>SUM(E897)</f>
        <v>110.36</v>
      </c>
      <c r="F896" s="163">
        <f t="shared" si="31"/>
        <v>209.64</v>
      </c>
      <c r="G896" s="179">
        <f t="shared" si="30"/>
        <v>0.34487499999999999</v>
      </c>
    </row>
    <row r="897" spans="1:8" x14ac:dyDescent="0.2">
      <c r="A897" s="35"/>
      <c r="B897" s="20">
        <v>601</v>
      </c>
      <c r="C897" s="54" t="s">
        <v>233</v>
      </c>
      <c r="D897" s="87">
        <v>320</v>
      </c>
      <c r="E897" s="124">
        <v>110.36</v>
      </c>
      <c r="F897" s="168">
        <f t="shared" si="31"/>
        <v>209.64</v>
      </c>
      <c r="G897" s="165">
        <f t="shared" si="30"/>
        <v>0.34487499999999999</v>
      </c>
    </row>
    <row r="898" spans="1:8" x14ac:dyDescent="0.2">
      <c r="A898" s="35"/>
      <c r="B898" s="7">
        <v>15</v>
      </c>
      <c r="C898" s="50" t="s">
        <v>283</v>
      </c>
      <c r="D898" s="88">
        <f>SUM(D899)</f>
        <v>70513</v>
      </c>
      <c r="E898" s="139">
        <f>SUM(E899)</f>
        <v>2953.19</v>
      </c>
      <c r="F898" s="163">
        <f t="shared" si="31"/>
        <v>67559.81</v>
      </c>
      <c r="G898" s="179">
        <f t="shared" si="30"/>
        <v>4.1881497028916657E-2</v>
      </c>
    </row>
    <row r="899" spans="1:8" x14ac:dyDescent="0.2">
      <c r="A899" s="35"/>
      <c r="B899" s="5">
        <v>1551</v>
      </c>
      <c r="C899" s="49" t="s">
        <v>255</v>
      </c>
      <c r="D899" s="87">
        <f>SUM(D900:D901)</f>
        <v>70513</v>
      </c>
      <c r="E899" s="149">
        <f>SUM(E900:E901)</f>
        <v>2953.19</v>
      </c>
      <c r="F899" s="168">
        <f t="shared" si="31"/>
        <v>67559.81</v>
      </c>
      <c r="G899" s="165">
        <f t="shared" si="30"/>
        <v>4.1881497028916657E-2</v>
      </c>
    </row>
    <row r="900" spans="1:8" ht="25.5" x14ac:dyDescent="0.2">
      <c r="A900" s="35"/>
      <c r="B900" s="5"/>
      <c r="C900" s="65" t="s">
        <v>347</v>
      </c>
      <c r="D900" s="87">
        <v>60000</v>
      </c>
      <c r="E900" s="124">
        <v>0</v>
      </c>
      <c r="F900" s="168">
        <f t="shared" si="31"/>
        <v>60000</v>
      </c>
      <c r="G900" s="165">
        <f t="shared" si="30"/>
        <v>0</v>
      </c>
    </row>
    <row r="901" spans="1:8" ht="25.5" x14ac:dyDescent="0.2">
      <c r="A901" s="35"/>
      <c r="B901" s="5"/>
      <c r="C901" s="65" t="s">
        <v>423</v>
      </c>
      <c r="D901" s="87">
        <v>10513</v>
      </c>
      <c r="E901" s="124">
        <v>2953.19</v>
      </c>
      <c r="F901" s="168">
        <f t="shared" si="31"/>
        <v>7559.8099999999995</v>
      </c>
      <c r="G901" s="165">
        <f t="shared" si="30"/>
        <v>0.28090839912489302</v>
      </c>
    </row>
    <row r="902" spans="1:8" x14ac:dyDescent="0.2">
      <c r="A902" s="33" t="s">
        <v>66</v>
      </c>
      <c r="B902" s="9" t="s">
        <v>418</v>
      </c>
      <c r="C902" s="74"/>
      <c r="D902" s="91">
        <f>SUM(D903)</f>
        <v>8691</v>
      </c>
      <c r="E902" s="126">
        <f>SUM(E903)</f>
        <v>7042.59</v>
      </c>
      <c r="F902" s="163">
        <f t="shared" si="31"/>
        <v>1648.4099999999999</v>
      </c>
      <c r="G902" s="179">
        <f t="shared" si="30"/>
        <v>0.81033137728684845</v>
      </c>
      <c r="H902" s="185"/>
    </row>
    <row r="903" spans="1:8" x14ac:dyDescent="0.2">
      <c r="A903" s="35"/>
      <c r="B903" s="7">
        <v>55</v>
      </c>
      <c r="C903" s="50" t="s">
        <v>24</v>
      </c>
      <c r="D903" s="91">
        <f>SUM(D904+D906)</f>
        <v>8691</v>
      </c>
      <c r="E903" s="126">
        <f>SUM(E904+E906)</f>
        <v>7042.59</v>
      </c>
      <c r="F903" s="163">
        <f t="shared" si="31"/>
        <v>1648.4099999999999</v>
      </c>
      <c r="G903" s="179">
        <f t="shared" si="30"/>
        <v>0.81033137728684845</v>
      </c>
    </row>
    <row r="904" spans="1:8" x14ac:dyDescent="0.2">
      <c r="A904" s="35"/>
      <c r="B904" s="5">
        <v>5514</v>
      </c>
      <c r="C904" s="49" t="s">
        <v>231</v>
      </c>
      <c r="D904" s="92">
        <f>SUM(D905)</f>
        <v>6000</v>
      </c>
      <c r="E904" s="124">
        <f>SUM(E905)</f>
        <v>6000</v>
      </c>
      <c r="F904" s="168">
        <f t="shared" si="31"/>
        <v>0</v>
      </c>
      <c r="G904" s="165">
        <f t="shared" si="30"/>
        <v>1</v>
      </c>
    </row>
    <row r="905" spans="1:8" ht="25.5" x14ac:dyDescent="0.2">
      <c r="A905" s="35"/>
      <c r="B905" s="7"/>
      <c r="C905" s="54" t="s">
        <v>506</v>
      </c>
      <c r="D905" s="92">
        <v>6000</v>
      </c>
      <c r="E905" s="124">
        <v>6000</v>
      </c>
      <c r="F905" s="168">
        <f t="shared" si="31"/>
        <v>0</v>
      </c>
      <c r="G905" s="165">
        <f t="shared" si="30"/>
        <v>1</v>
      </c>
    </row>
    <row r="906" spans="1:8" x14ac:dyDescent="0.2">
      <c r="A906" s="35"/>
      <c r="B906" s="19">
        <v>5525</v>
      </c>
      <c r="C906" s="54" t="s">
        <v>46</v>
      </c>
      <c r="D906" s="92">
        <f>SUM(D907:D909)</f>
        <v>2691</v>
      </c>
      <c r="E906" s="124">
        <f>SUM(E907:E909)</f>
        <v>1042.5899999999999</v>
      </c>
      <c r="F906" s="168">
        <f t="shared" si="31"/>
        <v>1648.41</v>
      </c>
      <c r="G906" s="165">
        <f t="shared" si="30"/>
        <v>0.3874358974358974</v>
      </c>
    </row>
    <row r="907" spans="1:8" ht="38.25" x14ac:dyDescent="0.2">
      <c r="A907" s="35"/>
      <c r="B907" s="19" t="s">
        <v>419</v>
      </c>
      <c r="C907" s="132" t="s">
        <v>420</v>
      </c>
      <c r="D907" s="87">
        <v>600</v>
      </c>
      <c r="E907" s="124">
        <v>184.7</v>
      </c>
      <c r="F907" s="168">
        <f t="shared" si="31"/>
        <v>415.3</v>
      </c>
      <c r="G907" s="165">
        <f t="shared" si="30"/>
        <v>0.30783333333333329</v>
      </c>
    </row>
    <row r="908" spans="1:8" ht="38.25" x14ac:dyDescent="0.2">
      <c r="A908" s="35"/>
      <c r="B908" s="19" t="s">
        <v>421</v>
      </c>
      <c r="C908" s="132" t="s">
        <v>411</v>
      </c>
      <c r="D908" s="87">
        <v>1800</v>
      </c>
      <c r="E908" s="124">
        <v>563.85</v>
      </c>
      <c r="F908" s="168">
        <f t="shared" si="31"/>
        <v>1236.1500000000001</v>
      </c>
      <c r="G908" s="165">
        <f t="shared" si="30"/>
        <v>0.31325000000000003</v>
      </c>
    </row>
    <row r="909" spans="1:8" ht="38.25" x14ac:dyDescent="0.2">
      <c r="A909" s="35"/>
      <c r="B909" s="19" t="s">
        <v>507</v>
      </c>
      <c r="C909" s="54" t="s">
        <v>508</v>
      </c>
      <c r="D909" s="87">
        <v>291</v>
      </c>
      <c r="E909" s="124">
        <v>294.04000000000002</v>
      </c>
      <c r="F909" s="168">
        <f t="shared" si="31"/>
        <v>-3.0400000000000205</v>
      </c>
      <c r="G909" s="165">
        <f t="shared" si="30"/>
        <v>1.0104467353951891</v>
      </c>
    </row>
    <row r="910" spans="1:8" x14ac:dyDescent="0.2">
      <c r="A910" s="33" t="s">
        <v>66</v>
      </c>
      <c r="B910" s="9" t="s">
        <v>206</v>
      </c>
      <c r="C910" s="74"/>
      <c r="D910" s="88">
        <f>SUM(D911)</f>
        <v>102800</v>
      </c>
      <c r="E910" s="139">
        <f>SUM(E911)</f>
        <v>39968.39</v>
      </c>
      <c r="F910" s="163">
        <f t="shared" si="31"/>
        <v>62831.61</v>
      </c>
      <c r="G910" s="179">
        <f t="shared" si="30"/>
        <v>0.38879756809338523</v>
      </c>
    </row>
    <row r="911" spans="1:8" s="6" customFormat="1" x14ac:dyDescent="0.2">
      <c r="A911" s="33"/>
      <c r="B911" s="7">
        <v>55</v>
      </c>
      <c r="C911" s="50" t="s">
        <v>24</v>
      </c>
      <c r="D911" s="88">
        <f>SUM(D912)</f>
        <v>102800</v>
      </c>
      <c r="E911" s="139">
        <f>SUM(E912)</f>
        <v>39968.39</v>
      </c>
      <c r="F911" s="163">
        <f t="shared" si="31"/>
        <v>62831.61</v>
      </c>
      <c r="G911" s="179">
        <f t="shared" si="30"/>
        <v>0.38879756809338523</v>
      </c>
    </row>
    <row r="912" spans="1:8" s="6" customFormat="1" x14ac:dyDescent="0.2">
      <c r="A912" s="33"/>
      <c r="B912" s="5">
        <v>5524</v>
      </c>
      <c r="C912" s="49" t="s">
        <v>31</v>
      </c>
      <c r="D912" s="87">
        <v>102800</v>
      </c>
      <c r="E912" s="124">
        <v>39968.39</v>
      </c>
      <c r="F912" s="168">
        <f t="shared" si="31"/>
        <v>62831.61</v>
      </c>
      <c r="G912" s="165">
        <f t="shared" si="30"/>
        <v>0.38879756809338523</v>
      </c>
    </row>
    <row r="913" spans="1:7" s="6" customFormat="1" x14ac:dyDescent="0.2">
      <c r="A913" s="33" t="s">
        <v>82</v>
      </c>
      <c r="B913" s="7" t="s">
        <v>449</v>
      </c>
      <c r="C913" s="72"/>
      <c r="D913" s="88">
        <f>SUM(D914+D916)</f>
        <v>209300</v>
      </c>
      <c r="E913" s="139">
        <f>SUM(E914+E916)</f>
        <v>103357.4</v>
      </c>
      <c r="F913" s="163">
        <f t="shared" si="31"/>
        <v>105942.6</v>
      </c>
      <c r="G913" s="179">
        <f t="shared" si="30"/>
        <v>0.49382417582417582</v>
      </c>
    </row>
    <row r="914" spans="1:7" s="6" customFormat="1" ht="25.5" x14ac:dyDescent="0.2">
      <c r="A914" s="33"/>
      <c r="B914" s="21">
        <v>413</v>
      </c>
      <c r="C914" s="69" t="s">
        <v>151</v>
      </c>
      <c r="D914" s="98">
        <f>SUM(D915)</f>
        <v>4100</v>
      </c>
      <c r="E914" s="143">
        <f>SUM(E915)</f>
        <v>2145.9499999999998</v>
      </c>
      <c r="F914" s="163">
        <f t="shared" si="31"/>
        <v>1954.0500000000002</v>
      </c>
      <c r="G914" s="179">
        <f t="shared" si="30"/>
        <v>0.52340243902439021</v>
      </c>
    </row>
    <row r="915" spans="1:7" x14ac:dyDescent="0.2">
      <c r="A915" s="35"/>
      <c r="B915" s="19">
        <v>4134</v>
      </c>
      <c r="C915" s="67" t="s">
        <v>258</v>
      </c>
      <c r="D915" s="99">
        <v>4100</v>
      </c>
      <c r="E915" s="124">
        <v>2145.9499999999998</v>
      </c>
      <c r="F915" s="168">
        <f t="shared" si="31"/>
        <v>1954.0500000000002</v>
      </c>
      <c r="G915" s="165">
        <f t="shared" si="30"/>
        <v>0.52340243902439021</v>
      </c>
    </row>
    <row r="916" spans="1:7" s="6" customFormat="1" x14ac:dyDescent="0.2">
      <c r="A916" s="33"/>
      <c r="B916" s="22">
        <v>55</v>
      </c>
      <c r="C916" s="51" t="s">
        <v>24</v>
      </c>
      <c r="D916" s="100">
        <f>SUM(D917)</f>
        <v>205200</v>
      </c>
      <c r="E916" s="142">
        <f>SUM(E917)</f>
        <v>101211.45</v>
      </c>
      <c r="F916" s="163">
        <f t="shared" si="31"/>
        <v>103988.55</v>
      </c>
      <c r="G916" s="179">
        <f t="shared" si="30"/>
        <v>0.49323318713450293</v>
      </c>
    </row>
    <row r="917" spans="1:7" s="6" customFormat="1" x14ac:dyDescent="0.2">
      <c r="A917" s="33"/>
      <c r="B917" s="5">
        <v>5540</v>
      </c>
      <c r="C917" s="49" t="s">
        <v>252</v>
      </c>
      <c r="D917" s="101">
        <v>205200</v>
      </c>
      <c r="E917" s="124">
        <v>101211.45</v>
      </c>
      <c r="F917" s="168">
        <f t="shared" si="31"/>
        <v>103988.55</v>
      </c>
      <c r="G917" s="165">
        <f t="shared" si="30"/>
        <v>0.49323318713450293</v>
      </c>
    </row>
    <row r="918" spans="1:7" s="6" customFormat="1" x14ac:dyDescent="0.2">
      <c r="A918" s="33" t="s">
        <v>291</v>
      </c>
      <c r="B918" s="7" t="s">
        <v>292</v>
      </c>
      <c r="C918" s="50"/>
      <c r="D918" s="100">
        <f>SUM(D919+D923+D927+D931+D934+D945+D954)</f>
        <v>135059</v>
      </c>
      <c r="E918" s="142">
        <f>SUM(E919+E923+E927+E931+E934+E945+E954)</f>
        <v>53242.17</v>
      </c>
      <c r="F918" s="163">
        <f t="shared" si="31"/>
        <v>81816.83</v>
      </c>
      <c r="G918" s="179">
        <f t="shared" ref="G918:G988" si="32">SUM(E918/D918)</f>
        <v>0.39421415825676187</v>
      </c>
    </row>
    <row r="919" spans="1:7" s="6" customFormat="1" x14ac:dyDescent="0.2">
      <c r="A919" s="33" t="s">
        <v>291</v>
      </c>
      <c r="B919" s="7" t="s">
        <v>293</v>
      </c>
      <c r="C919" s="72"/>
      <c r="D919" s="100">
        <f>SUM(D920)</f>
        <v>2600</v>
      </c>
      <c r="E919" s="142">
        <f>SUM(E920)</f>
        <v>1213</v>
      </c>
      <c r="F919" s="163">
        <f t="shared" si="31"/>
        <v>1387</v>
      </c>
      <c r="G919" s="179">
        <f t="shared" si="32"/>
        <v>0.46653846153846151</v>
      </c>
    </row>
    <row r="920" spans="1:7" s="6" customFormat="1" x14ac:dyDescent="0.2">
      <c r="A920" s="33"/>
      <c r="B920" s="7">
        <v>55</v>
      </c>
      <c r="C920" s="50" t="s">
        <v>24</v>
      </c>
      <c r="D920" s="100">
        <f>SUM(D921:D922)</f>
        <v>2600</v>
      </c>
      <c r="E920" s="142">
        <f>SUM(E921:E922)</f>
        <v>1213</v>
      </c>
      <c r="F920" s="163">
        <f t="shared" si="31"/>
        <v>1387</v>
      </c>
      <c r="G920" s="179">
        <f t="shared" si="32"/>
        <v>0.46653846153846151</v>
      </c>
    </row>
    <row r="921" spans="1:7" s="6" customFormat="1" x14ac:dyDescent="0.2">
      <c r="A921" s="33"/>
      <c r="B921" s="5">
        <v>5521</v>
      </c>
      <c r="C921" s="49" t="s">
        <v>294</v>
      </c>
      <c r="D921" s="101">
        <v>2000</v>
      </c>
      <c r="E921" s="124">
        <v>724.72</v>
      </c>
      <c r="F921" s="168">
        <f t="shared" si="31"/>
        <v>1275.28</v>
      </c>
      <c r="G921" s="165">
        <f t="shared" si="32"/>
        <v>0.36236000000000002</v>
      </c>
    </row>
    <row r="922" spans="1:7" s="6" customFormat="1" x14ac:dyDescent="0.2">
      <c r="A922" s="33"/>
      <c r="B922" s="5">
        <v>5521</v>
      </c>
      <c r="C922" s="49" t="s">
        <v>346</v>
      </c>
      <c r="D922" s="101">
        <v>600</v>
      </c>
      <c r="E922" s="124">
        <v>488.28</v>
      </c>
      <c r="F922" s="168">
        <f t="shared" si="31"/>
        <v>111.72000000000003</v>
      </c>
      <c r="G922" s="165">
        <f t="shared" si="32"/>
        <v>0.81379999999999997</v>
      </c>
    </row>
    <row r="923" spans="1:7" s="6" customFormat="1" x14ac:dyDescent="0.2">
      <c r="A923" s="33" t="s">
        <v>291</v>
      </c>
      <c r="B923" s="7" t="s">
        <v>295</v>
      </c>
      <c r="C923" s="72"/>
      <c r="D923" s="100">
        <f>SUM(D924)</f>
        <v>1700</v>
      </c>
      <c r="E923" s="142">
        <f>SUM(E924)</f>
        <v>742.77</v>
      </c>
      <c r="F923" s="163">
        <f t="shared" ref="F923:F994" si="33">SUM(D923-E923)</f>
        <v>957.23</v>
      </c>
      <c r="G923" s="179">
        <f t="shared" si="32"/>
        <v>0.43692352941176471</v>
      </c>
    </row>
    <row r="924" spans="1:7" s="6" customFormat="1" x14ac:dyDescent="0.2">
      <c r="A924" s="33"/>
      <c r="B924" s="7">
        <v>55</v>
      </c>
      <c r="C924" s="50" t="s">
        <v>24</v>
      </c>
      <c r="D924" s="100">
        <f>SUM(D925:D926)</f>
        <v>1700</v>
      </c>
      <c r="E924" s="142">
        <f>SUM(E925:E926)</f>
        <v>742.77</v>
      </c>
      <c r="F924" s="163">
        <f t="shared" si="33"/>
        <v>957.23</v>
      </c>
      <c r="G924" s="179">
        <f t="shared" si="32"/>
        <v>0.43692352941176471</v>
      </c>
    </row>
    <row r="925" spans="1:7" s="6" customFormat="1" x14ac:dyDescent="0.2">
      <c r="A925" s="33"/>
      <c r="B925" s="5">
        <v>5521</v>
      </c>
      <c r="C925" s="49" t="s">
        <v>294</v>
      </c>
      <c r="D925" s="101">
        <v>1300</v>
      </c>
      <c r="E925" s="124">
        <v>462.3</v>
      </c>
      <c r="F925" s="168">
        <f t="shared" si="33"/>
        <v>837.7</v>
      </c>
      <c r="G925" s="165">
        <f t="shared" si="32"/>
        <v>0.35561538461538461</v>
      </c>
    </row>
    <row r="926" spans="1:7" s="6" customFormat="1" x14ac:dyDescent="0.2">
      <c r="A926" s="33"/>
      <c r="B926" s="5">
        <v>5521</v>
      </c>
      <c r="C926" s="49" t="s">
        <v>346</v>
      </c>
      <c r="D926" s="101">
        <v>400</v>
      </c>
      <c r="E926" s="124">
        <v>280.47000000000003</v>
      </c>
      <c r="F926" s="168">
        <f t="shared" si="33"/>
        <v>119.52999999999997</v>
      </c>
      <c r="G926" s="165">
        <f t="shared" si="32"/>
        <v>0.7011750000000001</v>
      </c>
    </row>
    <row r="927" spans="1:7" s="6" customFormat="1" x14ac:dyDescent="0.2">
      <c r="A927" s="33" t="s">
        <v>291</v>
      </c>
      <c r="B927" s="7" t="s">
        <v>296</v>
      </c>
      <c r="C927" s="72"/>
      <c r="D927" s="100">
        <f>SUM(D928)</f>
        <v>400</v>
      </c>
      <c r="E927" s="142">
        <f>SUM(E928)</f>
        <v>315.82</v>
      </c>
      <c r="F927" s="163">
        <f t="shared" si="33"/>
        <v>84.18</v>
      </c>
      <c r="G927" s="179">
        <f t="shared" si="32"/>
        <v>0.78954999999999997</v>
      </c>
    </row>
    <row r="928" spans="1:7" s="6" customFormat="1" x14ac:dyDescent="0.2">
      <c r="A928" s="33"/>
      <c r="B928" s="7">
        <v>55</v>
      </c>
      <c r="C928" s="50" t="s">
        <v>24</v>
      </c>
      <c r="D928" s="100">
        <f>SUM(D929:D930)</f>
        <v>400</v>
      </c>
      <c r="E928" s="142">
        <f>SUM(E929:E930)</f>
        <v>315.82</v>
      </c>
      <c r="F928" s="163">
        <f t="shared" si="33"/>
        <v>84.18</v>
      </c>
      <c r="G928" s="179">
        <f t="shared" si="32"/>
        <v>0.78954999999999997</v>
      </c>
    </row>
    <row r="929" spans="1:7" s="6" customFormat="1" x14ac:dyDescent="0.2">
      <c r="A929" s="33"/>
      <c r="B929" s="5">
        <v>5521</v>
      </c>
      <c r="C929" s="49" t="s">
        <v>294</v>
      </c>
      <c r="D929" s="101">
        <v>300</v>
      </c>
      <c r="E929" s="124">
        <v>262.64</v>
      </c>
      <c r="F929" s="168">
        <f t="shared" si="33"/>
        <v>37.360000000000014</v>
      </c>
      <c r="G929" s="165">
        <f t="shared" si="32"/>
        <v>0.87546666666666662</v>
      </c>
    </row>
    <row r="930" spans="1:7" s="6" customFormat="1" x14ac:dyDescent="0.2">
      <c r="A930" s="33"/>
      <c r="B930" s="5">
        <v>5521</v>
      </c>
      <c r="C930" s="49" t="s">
        <v>346</v>
      </c>
      <c r="D930" s="101">
        <v>100</v>
      </c>
      <c r="E930" s="124">
        <v>53.18</v>
      </c>
      <c r="F930" s="168">
        <f t="shared" si="33"/>
        <v>46.82</v>
      </c>
      <c r="G930" s="165">
        <f t="shared" si="32"/>
        <v>0.53180000000000005</v>
      </c>
    </row>
    <row r="931" spans="1:7" s="6" customFormat="1" x14ac:dyDescent="0.2">
      <c r="A931" s="33" t="s">
        <v>291</v>
      </c>
      <c r="B931" s="7" t="s">
        <v>297</v>
      </c>
      <c r="C931" s="72"/>
      <c r="D931" s="100">
        <f>SUM(D932)</f>
        <v>500</v>
      </c>
      <c r="E931" s="142">
        <f>SUM(E932)</f>
        <v>141.38</v>
      </c>
      <c r="F931" s="163">
        <f t="shared" si="33"/>
        <v>358.62</v>
      </c>
      <c r="G931" s="179">
        <f t="shared" si="32"/>
        <v>0.28276000000000001</v>
      </c>
    </row>
    <row r="932" spans="1:7" s="6" customFormat="1" x14ac:dyDescent="0.2">
      <c r="A932" s="33"/>
      <c r="B932" s="7">
        <v>55</v>
      </c>
      <c r="C932" s="50" t="s">
        <v>24</v>
      </c>
      <c r="D932" s="100">
        <f>SUM(D933)</f>
        <v>500</v>
      </c>
      <c r="E932" s="142">
        <f>SUM(E933)</f>
        <v>141.38</v>
      </c>
      <c r="F932" s="163">
        <f t="shared" si="33"/>
        <v>358.62</v>
      </c>
      <c r="G932" s="179">
        <f t="shared" si="32"/>
        <v>0.28276000000000001</v>
      </c>
    </row>
    <row r="933" spans="1:7" s="6" customFormat="1" x14ac:dyDescent="0.2">
      <c r="A933" s="33"/>
      <c r="B933" s="5">
        <v>5521</v>
      </c>
      <c r="C933" s="49" t="s">
        <v>294</v>
      </c>
      <c r="D933" s="101">
        <v>500</v>
      </c>
      <c r="E933" s="124">
        <v>141.38</v>
      </c>
      <c r="F933" s="168">
        <f t="shared" si="33"/>
        <v>358.62</v>
      </c>
      <c r="G933" s="165">
        <f t="shared" si="32"/>
        <v>0.28276000000000001</v>
      </c>
    </row>
    <row r="934" spans="1:7" s="6" customFormat="1" x14ac:dyDescent="0.2">
      <c r="A934" s="33" t="s">
        <v>291</v>
      </c>
      <c r="B934" s="7" t="s">
        <v>298</v>
      </c>
      <c r="C934" s="72"/>
      <c r="D934" s="100">
        <f>SUM(D935+D939)</f>
        <v>18103</v>
      </c>
      <c r="E934" s="142">
        <f>SUM(E935+E939)</f>
        <v>6836.98</v>
      </c>
      <c r="F934" s="163">
        <f t="shared" si="33"/>
        <v>11266.02</v>
      </c>
      <c r="G934" s="179">
        <f t="shared" si="32"/>
        <v>0.37767110423686678</v>
      </c>
    </row>
    <row r="935" spans="1:7" s="6" customFormat="1" x14ac:dyDescent="0.2">
      <c r="A935" s="33"/>
      <c r="B935" s="7">
        <v>50</v>
      </c>
      <c r="C935" s="50" t="s">
        <v>23</v>
      </c>
      <c r="D935" s="100">
        <f>SUM(D936+D938)</f>
        <v>13089</v>
      </c>
      <c r="E935" s="142">
        <f>SUM(E936+E938)</f>
        <v>4363.04</v>
      </c>
      <c r="F935" s="163">
        <f t="shared" si="33"/>
        <v>8725.9599999999991</v>
      </c>
      <c r="G935" s="179">
        <f t="shared" si="32"/>
        <v>0.33333638933455573</v>
      </c>
    </row>
    <row r="936" spans="1:7" s="6" customFormat="1" x14ac:dyDescent="0.2">
      <c r="A936" s="33"/>
      <c r="B936" s="5">
        <v>500</v>
      </c>
      <c r="C936" s="49" t="s">
        <v>228</v>
      </c>
      <c r="D936" s="101">
        <f>SUM(D937)</f>
        <v>9768</v>
      </c>
      <c r="E936" s="161">
        <f>SUM(E937)</f>
        <v>3256</v>
      </c>
      <c r="F936" s="168">
        <f t="shared" si="33"/>
        <v>6512</v>
      </c>
      <c r="G936" s="165">
        <f t="shared" si="32"/>
        <v>0.33333333333333331</v>
      </c>
    </row>
    <row r="937" spans="1:7" s="6" customFormat="1" x14ac:dyDescent="0.2">
      <c r="A937" s="33"/>
      <c r="B937" s="5">
        <v>5002</v>
      </c>
      <c r="C937" s="49" t="s">
        <v>236</v>
      </c>
      <c r="D937" s="101">
        <v>9768</v>
      </c>
      <c r="E937" s="124">
        <v>3256</v>
      </c>
      <c r="F937" s="168">
        <f t="shared" si="33"/>
        <v>6512</v>
      </c>
      <c r="G937" s="165">
        <f t="shared" si="32"/>
        <v>0.33333333333333331</v>
      </c>
    </row>
    <row r="938" spans="1:7" s="6" customFormat="1" x14ac:dyDescent="0.2">
      <c r="A938" s="33"/>
      <c r="B938" s="5">
        <v>506</v>
      </c>
      <c r="C938" s="49" t="s">
        <v>229</v>
      </c>
      <c r="D938" s="101">
        <v>3321</v>
      </c>
      <c r="E938" s="124">
        <v>1107.04</v>
      </c>
      <c r="F938" s="168">
        <f t="shared" si="33"/>
        <v>2213.96</v>
      </c>
      <c r="G938" s="165">
        <f t="shared" si="32"/>
        <v>0.33334537789822344</v>
      </c>
    </row>
    <row r="939" spans="1:7" s="6" customFormat="1" x14ac:dyDescent="0.2">
      <c r="A939" s="33"/>
      <c r="B939" s="7">
        <v>55</v>
      </c>
      <c r="C939" s="50" t="s">
        <v>24</v>
      </c>
      <c r="D939" s="100">
        <f>SUM(D940:D944)</f>
        <v>5014</v>
      </c>
      <c r="E939" s="142">
        <f>SUM(E940:E944)</f>
        <v>2473.94</v>
      </c>
      <c r="F939" s="163">
        <f t="shared" si="33"/>
        <v>2540.06</v>
      </c>
      <c r="G939" s="179">
        <f t="shared" si="32"/>
        <v>0.49340646190666138</v>
      </c>
    </row>
    <row r="940" spans="1:7" s="6" customFormat="1" x14ac:dyDescent="0.2">
      <c r="A940" s="33"/>
      <c r="B940" s="5">
        <v>5521</v>
      </c>
      <c r="C940" s="49" t="s">
        <v>292</v>
      </c>
      <c r="D940" s="101">
        <v>3014</v>
      </c>
      <c r="E940" s="124">
        <v>1354.7</v>
      </c>
      <c r="F940" s="168">
        <f t="shared" si="33"/>
        <v>1659.3</v>
      </c>
      <c r="G940" s="165">
        <f t="shared" si="32"/>
        <v>0.44946914399469146</v>
      </c>
    </row>
    <row r="941" spans="1:7" s="6" customFormat="1" x14ac:dyDescent="0.2">
      <c r="A941" s="33"/>
      <c r="B941" s="5">
        <v>5521</v>
      </c>
      <c r="C941" s="49" t="s">
        <v>294</v>
      </c>
      <c r="D941" s="101">
        <v>500</v>
      </c>
      <c r="E941" s="124">
        <v>170.37</v>
      </c>
      <c r="F941" s="168">
        <f t="shared" si="33"/>
        <v>329.63</v>
      </c>
      <c r="G941" s="165">
        <f t="shared" si="32"/>
        <v>0.34073999999999999</v>
      </c>
    </row>
    <row r="942" spans="1:7" s="6" customFormat="1" x14ac:dyDescent="0.2">
      <c r="A942" s="33"/>
      <c r="B942" s="5">
        <v>5521</v>
      </c>
      <c r="C942" s="49" t="s">
        <v>346</v>
      </c>
      <c r="D942" s="101">
        <v>300</v>
      </c>
      <c r="E942" s="124">
        <v>105.68</v>
      </c>
      <c r="F942" s="168">
        <f t="shared" si="33"/>
        <v>194.32</v>
      </c>
      <c r="G942" s="165">
        <f t="shared" si="32"/>
        <v>0.35226666666666667</v>
      </c>
    </row>
    <row r="943" spans="1:7" s="6" customFormat="1" x14ac:dyDescent="0.2">
      <c r="A943" s="33"/>
      <c r="B943" s="5">
        <v>5521</v>
      </c>
      <c r="C943" s="49" t="s">
        <v>299</v>
      </c>
      <c r="D943" s="101">
        <v>963</v>
      </c>
      <c r="E943" s="124">
        <v>505.19</v>
      </c>
      <c r="F943" s="168">
        <f t="shared" si="33"/>
        <v>457.81</v>
      </c>
      <c r="G943" s="165">
        <f t="shared" si="32"/>
        <v>0.52460020768431981</v>
      </c>
    </row>
    <row r="944" spans="1:7" s="6" customFormat="1" x14ac:dyDescent="0.2">
      <c r="A944" s="33"/>
      <c r="B944" s="5">
        <v>5521</v>
      </c>
      <c r="C944" s="49" t="s">
        <v>300</v>
      </c>
      <c r="D944" s="101">
        <v>237</v>
      </c>
      <c r="E944" s="124">
        <v>338</v>
      </c>
      <c r="F944" s="168">
        <f t="shared" si="33"/>
        <v>-101</v>
      </c>
      <c r="G944" s="165">
        <f t="shared" si="32"/>
        <v>1.4261603375527425</v>
      </c>
    </row>
    <row r="945" spans="1:7" s="6" customFormat="1" x14ac:dyDescent="0.2">
      <c r="A945" s="33" t="s">
        <v>291</v>
      </c>
      <c r="B945" s="7" t="s">
        <v>301</v>
      </c>
      <c r="C945" s="72"/>
      <c r="D945" s="100">
        <f>SUM(D946+D950)</f>
        <v>21845</v>
      </c>
      <c r="E945" s="142">
        <f>SUM(E946+E950)</f>
        <v>6974.83</v>
      </c>
      <c r="F945" s="163">
        <f t="shared" si="33"/>
        <v>14870.17</v>
      </c>
      <c r="G945" s="179">
        <f t="shared" si="32"/>
        <v>0.31928725108720529</v>
      </c>
    </row>
    <row r="946" spans="1:7" s="6" customFormat="1" x14ac:dyDescent="0.2">
      <c r="A946" s="33"/>
      <c r="B946" s="7">
        <v>50</v>
      </c>
      <c r="C946" s="50" t="s">
        <v>23</v>
      </c>
      <c r="D946" s="100">
        <f>SUM(D947+D949)</f>
        <v>13073</v>
      </c>
      <c r="E946" s="142">
        <f>SUM(E947+E949)</f>
        <v>3743.27</v>
      </c>
      <c r="F946" s="163">
        <f t="shared" si="33"/>
        <v>9329.73</v>
      </c>
      <c r="G946" s="179">
        <f t="shared" si="32"/>
        <v>0.28633595961141284</v>
      </c>
    </row>
    <row r="947" spans="1:7" s="6" customFormat="1" x14ac:dyDescent="0.2">
      <c r="A947" s="33"/>
      <c r="B947" s="5">
        <v>500</v>
      </c>
      <c r="C947" s="49" t="s">
        <v>228</v>
      </c>
      <c r="D947" s="101">
        <f>SUM(D948)</f>
        <v>9756</v>
      </c>
      <c r="E947" s="161">
        <f>SUM(E948)</f>
        <v>2734</v>
      </c>
      <c r="F947" s="168">
        <f t="shared" si="33"/>
        <v>7022</v>
      </c>
      <c r="G947" s="165">
        <f t="shared" si="32"/>
        <v>0.28023780237802376</v>
      </c>
    </row>
    <row r="948" spans="1:7" s="6" customFormat="1" x14ac:dyDescent="0.2">
      <c r="A948" s="33"/>
      <c r="B948" s="5">
        <v>5002</v>
      </c>
      <c r="C948" s="49" t="s">
        <v>236</v>
      </c>
      <c r="D948" s="101">
        <v>9756</v>
      </c>
      <c r="E948" s="124">
        <v>2734</v>
      </c>
      <c r="F948" s="168">
        <f t="shared" si="33"/>
        <v>7022</v>
      </c>
      <c r="G948" s="165">
        <f t="shared" si="32"/>
        <v>0.28023780237802376</v>
      </c>
    </row>
    <row r="949" spans="1:7" s="6" customFormat="1" x14ac:dyDescent="0.2">
      <c r="A949" s="33"/>
      <c r="B949" s="5">
        <v>506</v>
      </c>
      <c r="C949" s="49" t="s">
        <v>229</v>
      </c>
      <c r="D949" s="101">
        <v>3317</v>
      </c>
      <c r="E949" s="124">
        <v>1009.27</v>
      </c>
      <c r="F949" s="168">
        <f t="shared" si="33"/>
        <v>2307.73</v>
      </c>
      <c r="G949" s="165">
        <f t="shared" si="32"/>
        <v>0.30427193246909856</v>
      </c>
    </row>
    <row r="950" spans="1:7" s="6" customFormat="1" x14ac:dyDescent="0.2">
      <c r="A950" s="33"/>
      <c r="B950" s="7">
        <v>55</v>
      </c>
      <c r="C950" s="50" t="s">
        <v>24</v>
      </c>
      <c r="D950" s="100">
        <f>SUM(D951:D953)</f>
        <v>8772</v>
      </c>
      <c r="E950" s="142">
        <f>SUM(E951:E953)</f>
        <v>3231.56</v>
      </c>
      <c r="F950" s="163">
        <f t="shared" si="33"/>
        <v>5540.4400000000005</v>
      </c>
      <c r="G950" s="179">
        <f t="shared" si="32"/>
        <v>0.36839489284085725</v>
      </c>
    </row>
    <row r="951" spans="1:7" s="6" customFormat="1" x14ac:dyDescent="0.2">
      <c r="A951" s="33"/>
      <c r="B951" s="5">
        <v>5521</v>
      </c>
      <c r="C951" s="49" t="s">
        <v>292</v>
      </c>
      <c r="D951" s="101">
        <v>7946</v>
      </c>
      <c r="E951" s="124">
        <v>2854.1</v>
      </c>
      <c r="F951" s="168">
        <f t="shared" si="33"/>
        <v>5091.8999999999996</v>
      </c>
      <c r="G951" s="165">
        <f t="shared" si="32"/>
        <v>0.3591870123332494</v>
      </c>
    </row>
    <row r="952" spans="1:7" s="6" customFormat="1" x14ac:dyDescent="0.2">
      <c r="A952" s="33"/>
      <c r="B952" s="5">
        <v>5521</v>
      </c>
      <c r="C952" s="49" t="s">
        <v>294</v>
      </c>
      <c r="D952" s="101">
        <v>400</v>
      </c>
      <c r="E952" s="124">
        <v>210.14</v>
      </c>
      <c r="F952" s="168">
        <f t="shared" si="33"/>
        <v>189.86</v>
      </c>
      <c r="G952" s="165">
        <f t="shared" si="32"/>
        <v>0.52534999999999998</v>
      </c>
    </row>
    <row r="953" spans="1:7" s="6" customFormat="1" x14ac:dyDescent="0.2">
      <c r="A953" s="33"/>
      <c r="B953" s="5">
        <v>5521</v>
      </c>
      <c r="C953" s="49" t="s">
        <v>299</v>
      </c>
      <c r="D953" s="101">
        <v>426</v>
      </c>
      <c r="E953" s="124">
        <v>167.32</v>
      </c>
      <c r="F953" s="168">
        <f t="shared" si="33"/>
        <v>258.68</v>
      </c>
      <c r="G953" s="165">
        <f t="shared" si="32"/>
        <v>0.39276995305164319</v>
      </c>
    </row>
    <row r="954" spans="1:7" s="6" customFormat="1" x14ac:dyDescent="0.2">
      <c r="A954" s="33" t="s">
        <v>291</v>
      </c>
      <c r="B954" s="7" t="s">
        <v>302</v>
      </c>
      <c r="C954" s="72"/>
      <c r="D954" s="100">
        <f>SUM(D955)</f>
        <v>89911</v>
      </c>
      <c r="E954" s="142">
        <f>SUM(E955)</f>
        <v>37017.39</v>
      </c>
      <c r="F954" s="163">
        <f t="shared" si="33"/>
        <v>52893.61</v>
      </c>
      <c r="G954" s="179">
        <f t="shared" si="32"/>
        <v>0.41171147023167354</v>
      </c>
    </row>
    <row r="955" spans="1:7" s="6" customFormat="1" x14ac:dyDescent="0.2">
      <c r="A955" s="33"/>
      <c r="B955" s="7">
        <v>55</v>
      </c>
      <c r="C955" s="50" t="s">
        <v>24</v>
      </c>
      <c r="D955" s="100">
        <f>SUM(D956:D957)</f>
        <v>89911</v>
      </c>
      <c r="E955" s="142">
        <f>SUM(E956:E957)</f>
        <v>37017.39</v>
      </c>
      <c r="F955" s="163">
        <f t="shared" si="33"/>
        <v>52893.61</v>
      </c>
      <c r="G955" s="179">
        <f t="shared" si="32"/>
        <v>0.41171147023167354</v>
      </c>
    </row>
    <row r="956" spans="1:7" s="6" customFormat="1" x14ac:dyDescent="0.2">
      <c r="A956" s="33"/>
      <c r="B956" s="5">
        <v>5521</v>
      </c>
      <c r="C956" s="49" t="s">
        <v>292</v>
      </c>
      <c r="D956" s="101">
        <v>86311</v>
      </c>
      <c r="E956" s="124">
        <v>35832.04</v>
      </c>
      <c r="F956" s="168">
        <f t="shared" si="33"/>
        <v>50478.96</v>
      </c>
      <c r="G956" s="165">
        <f t="shared" si="32"/>
        <v>0.41515032846334765</v>
      </c>
    </row>
    <row r="957" spans="1:7" s="6" customFormat="1" x14ac:dyDescent="0.2">
      <c r="A957" s="33"/>
      <c r="B957" s="5">
        <v>5521</v>
      </c>
      <c r="C957" s="49" t="s">
        <v>299</v>
      </c>
      <c r="D957" s="101">
        <v>3600</v>
      </c>
      <c r="E957" s="124">
        <v>1185.3499999999999</v>
      </c>
      <c r="F957" s="168">
        <f t="shared" si="33"/>
        <v>2414.65</v>
      </c>
      <c r="G957" s="165">
        <f t="shared" si="32"/>
        <v>0.32926388888888886</v>
      </c>
    </row>
    <row r="958" spans="1:7" s="6" customFormat="1" x14ac:dyDescent="0.2">
      <c r="A958" s="33" t="s">
        <v>458</v>
      </c>
      <c r="B958" s="7" t="s">
        <v>459</v>
      </c>
      <c r="C958" s="72"/>
      <c r="D958" s="91">
        <f t="shared" ref="D958:E960" si="34">SUM(D959)</f>
        <v>1345</v>
      </c>
      <c r="E958" s="126">
        <f t="shared" si="34"/>
        <v>275</v>
      </c>
      <c r="F958" s="163">
        <f t="shared" si="33"/>
        <v>1070</v>
      </c>
      <c r="G958" s="179">
        <f t="shared" si="32"/>
        <v>0.20446096654275092</v>
      </c>
    </row>
    <row r="959" spans="1:7" s="6" customFormat="1" x14ac:dyDescent="0.2">
      <c r="A959" s="33"/>
      <c r="B959" s="7">
        <v>55</v>
      </c>
      <c r="C959" s="50" t="s">
        <v>24</v>
      </c>
      <c r="D959" s="91">
        <f t="shared" si="34"/>
        <v>1345</v>
      </c>
      <c r="E959" s="126">
        <f t="shared" si="34"/>
        <v>275</v>
      </c>
      <c r="F959" s="163">
        <f t="shared" si="33"/>
        <v>1070</v>
      </c>
      <c r="G959" s="179">
        <f t="shared" si="32"/>
        <v>0.20446096654275092</v>
      </c>
    </row>
    <row r="960" spans="1:7" s="6" customFormat="1" x14ac:dyDescent="0.2">
      <c r="A960" s="33"/>
      <c r="B960" s="5">
        <v>5525</v>
      </c>
      <c r="C960" s="49" t="s">
        <v>46</v>
      </c>
      <c r="D960" s="92">
        <f>SUM(D961:D964)</f>
        <v>1345</v>
      </c>
      <c r="E960" s="124">
        <f t="shared" si="34"/>
        <v>275</v>
      </c>
      <c r="F960" s="168">
        <f t="shared" si="33"/>
        <v>1070</v>
      </c>
      <c r="G960" s="165">
        <f t="shared" si="32"/>
        <v>0.20446096654275092</v>
      </c>
    </row>
    <row r="961" spans="1:7" s="6" customFormat="1" ht="38.25" x14ac:dyDescent="0.2">
      <c r="A961" s="33"/>
      <c r="B961" s="160" t="s">
        <v>491</v>
      </c>
      <c r="C961" s="65" t="s">
        <v>460</v>
      </c>
      <c r="D961" s="101">
        <v>275</v>
      </c>
      <c r="E961" s="124">
        <v>275</v>
      </c>
      <c r="F961" s="168">
        <f t="shared" si="33"/>
        <v>0</v>
      </c>
      <c r="G961" s="165">
        <f t="shared" si="32"/>
        <v>1</v>
      </c>
    </row>
    <row r="962" spans="1:7" s="6" customFormat="1" ht="38.25" x14ac:dyDescent="0.2">
      <c r="A962" s="33"/>
      <c r="B962" s="5" t="s">
        <v>509</v>
      </c>
      <c r="C962" s="65" t="s">
        <v>510</v>
      </c>
      <c r="D962" s="101">
        <v>70</v>
      </c>
      <c r="E962" s="124">
        <v>0</v>
      </c>
      <c r="F962" s="168">
        <f t="shared" si="33"/>
        <v>70</v>
      </c>
      <c r="G962" s="165">
        <f t="shared" si="32"/>
        <v>0</v>
      </c>
    </row>
    <row r="963" spans="1:7" s="6" customFormat="1" ht="38.25" x14ac:dyDescent="0.2">
      <c r="A963" s="33"/>
      <c r="B963" s="5" t="s">
        <v>511</v>
      </c>
      <c r="C963" s="65" t="s">
        <v>512</v>
      </c>
      <c r="D963" s="101">
        <v>500</v>
      </c>
      <c r="E963" s="124">
        <v>0</v>
      </c>
      <c r="F963" s="168">
        <f t="shared" si="33"/>
        <v>500</v>
      </c>
      <c r="G963" s="165">
        <f t="shared" si="32"/>
        <v>0</v>
      </c>
    </row>
    <row r="964" spans="1:7" s="6" customFormat="1" ht="38.25" x14ac:dyDescent="0.2">
      <c r="A964" s="33"/>
      <c r="B964" s="5"/>
      <c r="C964" s="65" t="s">
        <v>513</v>
      </c>
      <c r="D964" s="101">
        <v>500</v>
      </c>
      <c r="E964" s="124">
        <v>0</v>
      </c>
      <c r="F964" s="168">
        <f t="shared" si="33"/>
        <v>500</v>
      </c>
      <c r="G964" s="165">
        <f t="shared" si="32"/>
        <v>0</v>
      </c>
    </row>
    <row r="965" spans="1:7" s="6" customFormat="1" x14ac:dyDescent="0.2">
      <c r="A965" s="33" t="s">
        <v>83</v>
      </c>
      <c r="B965" s="14" t="s">
        <v>450</v>
      </c>
      <c r="C965" s="74"/>
      <c r="D965" s="88">
        <f>SUM(D966+D968)</f>
        <v>5200</v>
      </c>
      <c r="E965" s="139">
        <f>SUM(E966+E968)</f>
        <v>0</v>
      </c>
      <c r="F965" s="163">
        <f t="shared" si="33"/>
        <v>5200</v>
      </c>
      <c r="G965" s="179">
        <f t="shared" si="32"/>
        <v>0</v>
      </c>
    </row>
    <row r="966" spans="1:7" s="6" customFormat="1" ht="25.5" x14ac:dyDescent="0.2">
      <c r="A966" s="33"/>
      <c r="B966" s="21">
        <v>413</v>
      </c>
      <c r="C966" s="69" t="s">
        <v>151</v>
      </c>
      <c r="D966" s="98">
        <f>SUM(D967)</f>
        <v>4000</v>
      </c>
      <c r="E966" s="143">
        <f>SUM(E967)</f>
        <v>0</v>
      </c>
      <c r="F966" s="163">
        <f t="shared" si="33"/>
        <v>4000</v>
      </c>
      <c r="G966" s="179">
        <f t="shared" si="32"/>
        <v>0</v>
      </c>
    </row>
    <row r="967" spans="1:7" s="6" customFormat="1" x14ac:dyDescent="0.2">
      <c r="A967" s="33"/>
      <c r="B967" s="19">
        <v>4134</v>
      </c>
      <c r="C967" s="67" t="s">
        <v>259</v>
      </c>
      <c r="D967" s="99">
        <v>4000</v>
      </c>
      <c r="E967" s="124">
        <v>0</v>
      </c>
      <c r="F967" s="168">
        <f t="shared" si="33"/>
        <v>4000</v>
      </c>
      <c r="G967" s="165">
        <f t="shared" si="32"/>
        <v>0</v>
      </c>
    </row>
    <row r="968" spans="1:7" s="6" customFormat="1" x14ac:dyDescent="0.2">
      <c r="A968" s="33"/>
      <c r="B968" s="22">
        <v>55</v>
      </c>
      <c r="C968" s="51" t="s">
        <v>24</v>
      </c>
      <c r="D968" s="100">
        <f>SUM(D969)</f>
        <v>1200</v>
      </c>
      <c r="E968" s="142">
        <f>SUM(E969)</f>
        <v>0</v>
      </c>
      <c r="F968" s="163">
        <f t="shared" si="33"/>
        <v>1200</v>
      </c>
      <c r="G968" s="179">
        <f t="shared" si="32"/>
        <v>0</v>
      </c>
    </row>
    <row r="969" spans="1:7" s="6" customFormat="1" x14ac:dyDescent="0.2">
      <c r="A969" s="33"/>
      <c r="B969" s="5">
        <v>5525</v>
      </c>
      <c r="C969" s="49" t="s">
        <v>46</v>
      </c>
      <c r="D969" s="101">
        <f>SUM(D970:D971)</f>
        <v>1200</v>
      </c>
      <c r="E969" s="161">
        <f>SUM(E970:E971)</f>
        <v>0</v>
      </c>
      <c r="F969" s="168">
        <f t="shared" si="33"/>
        <v>1200</v>
      </c>
      <c r="G969" s="165">
        <f t="shared" si="32"/>
        <v>0</v>
      </c>
    </row>
    <row r="970" spans="1:7" s="6" customFormat="1" x14ac:dyDescent="0.2">
      <c r="A970" s="33"/>
      <c r="B970" s="22"/>
      <c r="C970" s="67" t="s">
        <v>2</v>
      </c>
      <c r="D970" s="101">
        <v>900</v>
      </c>
      <c r="E970" s="124">
        <v>0</v>
      </c>
      <c r="F970" s="168">
        <f t="shared" si="33"/>
        <v>900</v>
      </c>
      <c r="G970" s="165">
        <f t="shared" si="32"/>
        <v>0</v>
      </c>
    </row>
    <row r="971" spans="1:7" s="6" customFormat="1" ht="13.5" thickBot="1" x14ac:dyDescent="0.25">
      <c r="A971" s="33"/>
      <c r="B971" s="22"/>
      <c r="C971" s="67" t="s">
        <v>453</v>
      </c>
      <c r="D971" s="101">
        <v>300</v>
      </c>
      <c r="E971" s="124">
        <v>0</v>
      </c>
      <c r="F971" s="168">
        <f t="shared" si="33"/>
        <v>300</v>
      </c>
      <c r="G971" s="165">
        <f t="shared" si="32"/>
        <v>0</v>
      </c>
    </row>
    <row r="972" spans="1:7" ht="13.5" thickBot="1" x14ac:dyDescent="0.25">
      <c r="A972" s="44" t="s">
        <v>84</v>
      </c>
      <c r="B972" s="4" t="s">
        <v>182</v>
      </c>
      <c r="C972" s="183"/>
      <c r="D972" s="112">
        <f>SUM(D973+D980+D995+D1010+D1036+D1041+D1045+D1053)</f>
        <v>481515</v>
      </c>
      <c r="E972" s="138">
        <f>SUM(E973+E980+E995+E1010+E1036+E1041+E1045+E1053)</f>
        <v>158508.56</v>
      </c>
      <c r="F972" s="177">
        <f t="shared" si="33"/>
        <v>323006.44</v>
      </c>
      <c r="G972" s="175">
        <f t="shared" si="32"/>
        <v>0.32918716966241968</v>
      </c>
    </row>
    <row r="973" spans="1:7" s="6" customFormat="1" x14ac:dyDescent="0.2">
      <c r="A973" s="193" t="s">
        <v>100</v>
      </c>
      <c r="B973" s="194" t="s">
        <v>183</v>
      </c>
      <c r="C973" s="199"/>
      <c r="D973" s="200">
        <f>SUM(D974+D977)</f>
        <v>62191</v>
      </c>
      <c r="E973" s="201">
        <f>SUM(E974+E977)</f>
        <v>22213.75</v>
      </c>
      <c r="F973" s="202">
        <f t="shared" si="33"/>
        <v>39977.25</v>
      </c>
      <c r="G973" s="203">
        <f t="shared" si="32"/>
        <v>0.35718592722419645</v>
      </c>
    </row>
    <row r="974" spans="1:7" s="6" customFormat="1" ht="25.5" x14ac:dyDescent="0.2">
      <c r="A974" s="33"/>
      <c r="B974" s="21">
        <v>413</v>
      </c>
      <c r="C974" s="69" t="s">
        <v>151</v>
      </c>
      <c r="D974" s="98">
        <f>SUM(D975:D976)</f>
        <v>55791</v>
      </c>
      <c r="E974" s="143">
        <f>SUM(E975:E976)</f>
        <v>20273.830000000002</v>
      </c>
      <c r="F974" s="163">
        <f t="shared" si="33"/>
        <v>35517.17</v>
      </c>
      <c r="G974" s="179">
        <f t="shared" si="32"/>
        <v>0.36338889785090789</v>
      </c>
    </row>
    <row r="975" spans="1:7" x14ac:dyDescent="0.2">
      <c r="A975" s="35"/>
      <c r="B975" s="19">
        <v>4133</v>
      </c>
      <c r="C975" s="67" t="s">
        <v>101</v>
      </c>
      <c r="D975" s="99">
        <v>36736</v>
      </c>
      <c r="E975" s="124">
        <v>14147.33</v>
      </c>
      <c r="F975" s="168">
        <f t="shared" si="33"/>
        <v>22588.67</v>
      </c>
      <c r="G975" s="165">
        <f t="shared" si="32"/>
        <v>0.38510806837979095</v>
      </c>
    </row>
    <row r="976" spans="1:7" x14ac:dyDescent="0.2">
      <c r="A976" s="35"/>
      <c r="B976" s="19">
        <v>4137</v>
      </c>
      <c r="C976" s="67" t="s">
        <v>13</v>
      </c>
      <c r="D976" s="99">
        <v>19055</v>
      </c>
      <c r="E976" s="124">
        <v>6126.5</v>
      </c>
      <c r="F976" s="168">
        <f t="shared" si="33"/>
        <v>12928.5</v>
      </c>
      <c r="G976" s="165">
        <f t="shared" si="32"/>
        <v>0.32151666229336134</v>
      </c>
    </row>
    <row r="977" spans="1:7" s="6" customFormat="1" x14ac:dyDescent="0.2">
      <c r="A977" s="33"/>
      <c r="B977" s="22">
        <v>55</v>
      </c>
      <c r="C977" s="51" t="s">
        <v>24</v>
      </c>
      <c r="D977" s="100">
        <f>SUM(D978:D979)</f>
        <v>6400</v>
      </c>
      <c r="E977" s="142">
        <f>SUM(E978:E979)</f>
        <v>1939.92</v>
      </c>
      <c r="F977" s="163">
        <f t="shared" si="33"/>
        <v>4460.08</v>
      </c>
      <c r="G977" s="179">
        <f t="shared" si="32"/>
        <v>0.30311250000000001</v>
      </c>
    </row>
    <row r="978" spans="1:7" x14ac:dyDescent="0.2">
      <c r="A978" s="35"/>
      <c r="B978" s="5">
        <v>5513</v>
      </c>
      <c r="C978" s="49" t="s">
        <v>28</v>
      </c>
      <c r="D978" s="101">
        <v>400</v>
      </c>
      <c r="E978" s="124">
        <v>0</v>
      </c>
      <c r="F978" s="168">
        <f t="shared" si="33"/>
        <v>400</v>
      </c>
      <c r="G978" s="165">
        <f t="shared" si="32"/>
        <v>0</v>
      </c>
    </row>
    <row r="979" spans="1:7" x14ac:dyDescent="0.2">
      <c r="A979" s="35"/>
      <c r="B979" s="20">
        <v>5526</v>
      </c>
      <c r="C979" s="54" t="s">
        <v>8</v>
      </c>
      <c r="D979" s="101">
        <v>6000</v>
      </c>
      <c r="E979" s="124">
        <v>1939.92</v>
      </c>
      <c r="F979" s="168">
        <f t="shared" si="33"/>
        <v>4060.08</v>
      </c>
      <c r="G979" s="165">
        <f t="shared" si="32"/>
        <v>0.32332</v>
      </c>
    </row>
    <row r="980" spans="1:7" s="6" customFormat="1" x14ac:dyDescent="0.2">
      <c r="A980" s="33" t="s">
        <v>85</v>
      </c>
      <c r="B980" s="7" t="s">
        <v>451</v>
      </c>
      <c r="C980" s="72"/>
      <c r="D980" s="100">
        <f>SUM(D981+D984)</f>
        <v>82227</v>
      </c>
      <c r="E980" s="142">
        <f>SUM(E981+E984)</f>
        <v>33626.14</v>
      </c>
      <c r="F980" s="163">
        <f t="shared" si="33"/>
        <v>48600.86</v>
      </c>
      <c r="G980" s="179">
        <f t="shared" si="32"/>
        <v>0.40894280467486349</v>
      </c>
    </row>
    <row r="981" spans="1:7" s="6" customFormat="1" x14ac:dyDescent="0.2">
      <c r="A981" s="33" t="s">
        <v>85</v>
      </c>
      <c r="B981" s="7" t="s">
        <v>184</v>
      </c>
      <c r="C981" s="72"/>
      <c r="D981" s="88">
        <f>SUM(D982)</f>
        <v>60032</v>
      </c>
      <c r="E981" s="139">
        <f>SUM(E982)</f>
        <v>25118.91</v>
      </c>
      <c r="F981" s="163">
        <f t="shared" si="33"/>
        <v>34913.089999999997</v>
      </c>
      <c r="G981" s="179">
        <f t="shared" si="32"/>
        <v>0.41842533981876334</v>
      </c>
    </row>
    <row r="982" spans="1:7" s="6" customFormat="1" x14ac:dyDescent="0.2">
      <c r="A982" s="33"/>
      <c r="B982" s="22">
        <v>55</v>
      </c>
      <c r="C982" s="51" t="s">
        <v>24</v>
      </c>
      <c r="D982" s="100">
        <f>SUM(D983)</f>
        <v>60032</v>
      </c>
      <c r="E982" s="142">
        <f>SUM(E983)</f>
        <v>25118.91</v>
      </c>
      <c r="F982" s="163">
        <f t="shared" si="33"/>
        <v>34913.089999999997</v>
      </c>
      <c r="G982" s="179">
        <f t="shared" si="32"/>
        <v>0.41842533981876334</v>
      </c>
    </row>
    <row r="983" spans="1:7" s="6" customFormat="1" x14ac:dyDescent="0.2">
      <c r="A983" s="33"/>
      <c r="B983" s="20">
        <v>5526</v>
      </c>
      <c r="C983" s="54" t="s">
        <v>8</v>
      </c>
      <c r="D983" s="101">
        <v>60032</v>
      </c>
      <c r="E983" s="124">
        <v>25118.91</v>
      </c>
      <c r="F983" s="168">
        <f t="shared" si="33"/>
        <v>34913.089999999997</v>
      </c>
      <c r="G983" s="165">
        <f t="shared" si="32"/>
        <v>0.41842533981876334</v>
      </c>
    </row>
    <row r="984" spans="1:7" x14ac:dyDescent="0.2">
      <c r="A984" s="33" t="s">
        <v>85</v>
      </c>
      <c r="B984" s="7" t="s">
        <v>304</v>
      </c>
      <c r="C984" s="72"/>
      <c r="D984" s="88">
        <f>SUM(D985+D989)</f>
        <v>22195</v>
      </c>
      <c r="E984" s="139">
        <f>SUM(E985+E989)</f>
        <v>8507.23</v>
      </c>
      <c r="F984" s="163">
        <f t="shared" si="33"/>
        <v>13687.77</v>
      </c>
      <c r="G984" s="179">
        <f t="shared" si="32"/>
        <v>0.38329488623563862</v>
      </c>
    </row>
    <row r="985" spans="1:7" s="6" customFormat="1" x14ac:dyDescent="0.2">
      <c r="A985" s="33"/>
      <c r="B985" s="7">
        <v>50</v>
      </c>
      <c r="C985" s="50" t="s">
        <v>23</v>
      </c>
      <c r="D985" s="88">
        <f>SUM(D986+D988)</f>
        <v>13225</v>
      </c>
      <c r="E985" s="139">
        <f>SUM(E986+E988)</f>
        <v>4448.92</v>
      </c>
      <c r="F985" s="163">
        <f t="shared" si="33"/>
        <v>8776.08</v>
      </c>
      <c r="G985" s="179">
        <f t="shared" si="32"/>
        <v>0.33640226843100191</v>
      </c>
    </row>
    <row r="986" spans="1:7" s="6" customFormat="1" x14ac:dyDescent="0.2">
      <c r="A986" s="33"/>
      <c r="B986" s="5">
        <v>500</v>
      </c>
      <c r="C986" s="49" t="s">
        <v>228</v>
      </c>
      <c r="D986" s="87">
        <f>SUM(D987)</f>
        <v>9870</v>
      </c>
      <c r="E986" s="149">
        <f>SUM(E987)</f>
        <v>3357.74</v>
      </c>
      <c r="F986" s="168">
        <f t="shared" si="33"/>
        <v>6512.26</v>
      </c>
      <c r="G986" s="165">
        <f t="shared" si="32"/>
        <v>0.34019655521783176</v>
      </c>
    </row>
    <row r="987" spans="1:7" s="6" customFormat="1" x14ac:dyDescent="0.2">
      <c r="A987" s="33"/>
      <c r="B987" s="5">
        <v>5002</v>
      </c>
      <c r="C987" s="49" t="s">
        <v>236</v>
      </c>
      <c r="D987" s="87">
        <v>9870</v>
      </c>
      <c r="E987" s="124">
        <v>3357.74</v>
      </c>
      <c r="F987" s="168">
        <f t="shared" si="33"/>
        <v>6512.26</v>
      </c>
      <c r="G987" s="165">
        <f t="shared" si="32"/>
        <v>0.34019655521783176</v>
      </c>
    </row>
    <row r="988" spans="1:7" s="6" customFormat="1" x14ac:dyDescent="0.2">
      <c r="A988" s="33"/>
      <c r="B988" s="5">
        <v>506</v>
      </c>
      <c r="C988" s="49" t="s">
        <v>229</v>
      </c>
      <c r="D988" s="87">
        <v>3355</v>
      </c>
      <c r="E988" s="124">
        <v>1091.18</v>
      </c>
      <c r="F988" s="168">
        <f t="shared" si="33"/>
        <v>2263.8199999999997</v>
      </c>
      <c r="G988" s="165">
        <f t="shared" si="32"/>
        <v>0.32523994038748139</v>
      </c>
    </row>
    <row r="989" spans="1:7" s="6" customFormat="1" x14ac:dyDescent="0.2">
      <c r="A989" s="33"/>
      <c r="B989" s="22">
        <v>55</v>
      </c>
      <c r="C989" s="51" t="s">
        <v>24</v>
      </c>
      <c r="D989" s="100">
        <f>SUM(D990:D994)</f>
        <v>8970</v>
      </c>
      <c r="E989" s="142">
        <f>SUM(E990:E994)</f>
        <v>4058.31</v>
      </c>
      <c r="F989" s="163">
        <f t="shared" si="33"/>
        <v>4911.6900000000005</v>
      </c>
      <c r="G989" s="179">
        <f t="shared" ref="G989:G1055" si="35">SUM(E989/D989)</f>
        <v>0.4524314381270903</v>
      </c>
    </row>
    <row r="990" spans="1:7" s="6" customFormat="1" x14ac:dyDescent="0.2">
      <c r="A990" s="33"/>
      <c r="B990" s="5">
        <v>5500</v>
      </c>
      <c r="C990" s="49" t="s">
        <v>25</v>
      </c>
      <c r="D990" s="101">
        <v>290</v>
      </c>
      <c r="E990" s="124">
        <v>215.55</v>
      </c>
      <c r="F990" s="168">
        <f t="shared" si="33"/>
        <v>74.449999999999989</v>
      </c>
      <c r="G990" s="165">
        <f t="shared" si="35"/>
        <v>0.74327586206896556</v>
      </c>
    </row>
    <row r="991" spans="1:7" s="6" customFormat="1" x14ac:dyDescent="0.2">
      <c r="A991" s="33"/>
      <c r="B991" s="5">
        <v>5504</v>
      </c>
      <c r="C991" s="49" t="s">
        <v>27</v>
      </c>
      <c r="D991" s="101">
        <v>0</v>
      </c>
      <c r="E991" s="124">
        <v>14.29</v>
      </c>
      <c r="F991" s="168">
        <f t="shared" si="33"/>
        <v>-14.29</v>
      </c>
      <c r="G991" s="165"/>
    </row>
    <row r="992" spans="1:7" s="6" customFormat="1" x14ac:dyDescent="0.2">
      <c r="A992" s="33"/>
      <c r="B992" s="5">
        <v>5511</v>
      </c>
      <c r="C992" s="49" t="s">
        <v>230</v>
      </c>
      <c r="D992" s="101">
        <v>7110</v>
      </c>
      <c r="E992" s="124">
        <v>3640.47</v>
      </c>
      <c r="F992" s="168">
        <f t="shared" si="33"/>
        <v>3469.53</v>
      </c>
      <c r="G992" s="165">
        <f t="shared" si="35"/>
        <v>0.51202109704641352</v>
      </c>
    </row>
    <row r="993" spans="1:7" s="6" customFormat="1" x14ac:dyDescent="0.2">
      <c r="A993" s="33"/>
      <c r="B993" s="5">
        <v>5514</v>
      </c>
      <c r="C993" s="49" t="s">
        <v>231</v>
      </c>
      <c r="D993" s="101">
        <v>770</v>
      </c>
      <c r="E993" s="124">
        <v>50</v>
      </c>
      <c r="F993" s="168">
        <f t="shared" si="33"/>
        <v>720</v>
      </c>
      <c r="G993" s="165">
        <f t="shared" si="35"/>
        <v>6.4935064935064929E-2</v>
      </c>
    </row>
    <row r="994" spans="1:7" s="6" customFormat="1" x14ac:dyDescent="0.2">
      <c r="A994" s="33"/>
      <c r="B994" s="5">
        <v>5515</v>
      </c>
      <c r="C994" s="49" t="s">
        <v>29</v>
      </c>
      <c r="D994" s="101">
        <v>800</v>
      </c>
      <c r="E994" s="124">
        <v>138</v>
      </c>
      <c r="F994" s="168">
        <f t="shared" si="33"/>
        <v>662</v>
      </c>
      <c r="G994" s="165">
        <f t="shared" si="35"/>
        <v>0.17249999999999999</v>
      </c>
    </row>
    <row r="995" spans="1:7" s="6" customFormat="1" x14ac:dyDescent="0.2">
      <c r="A995" s="33" t="s">
        <v>86</v>
      </c>
      <c r="B995" s="7" t="s">
        <v>185</v>
      </c>
      <c r="C995" s="72"/>
      <c r="D995" s="88">
        <f>SUM(D996+D998+D1002)</f>
        <v>45993</v>
      </c>
      <c r="E995" s="139">
        <f>SUM(E996+E998+E1002)</f>
        <v>14287.289999999999</v>
      </c>
      <c r="F995" s="163">
        <f t="shared" ref="F995:F1055" si="36">SUM(D995-E995)</f>
        <v>31705.71</v>
      </c>
      <c r="G995" s="179">
        <f t="shared" si="35"/>
        <v>0.31064053225490834</v>
      </c>
    </row>
    <row r="996" spans="1:7" s="6" customFormat="1" ht="25.5" x14ac:dyDescent="0.2">
      <c r="A996" s="33"/>
      <c r="B996" s="21">
        <v>413</v>
      </c>
      <c r="C996" s="69" t="s">
        <v>151</v>
      </c>
      <c r="D996" s="98">
        <f>SUM(D997)</f>
        <v>8346</v>
      </c>
      <c r="E996" s="143">
        <f>SUM(E997)</f>
        <v>3207.79</v>
      </c>
      <c r="F996" s="163">
        <f t="shared" si="36"/>
        <v>5138.21</v>
      </c>
      <c r="G996" s="179">
        <f t="shared" si="35"/>
        <v>0.38435058710759645</v>
      </c>
    </row>
    <row r="997" spans="1:7" ht="25.5" x14ac:dyDescent="0.2">
      <c r="A997" s="35"/>
      <c r="B997" s="19">
        <v>4138</v>
      </c>
      <c r="C997" s="67" t="s">
        <v>99</v>
      </c>
      <c r="D997" s="99">
        <v>8346</v>
      </c>
      <c r="E997" s="124">
        <v>3207.79</v>
      </c>
      <c r="F997" s="168">
        <f t="shared" si="36"/>
        <v>5138.21</v>
      </c>
      <c r="G997" s="165">
        <f t="shared" si="35"/>
        <v>0.38435058710759645</v>
      </c>
    </row>
    <row r="998" spans="1:7" s="6" customFormat="1" x14ac:dyDescent="0.2">
      <c r="A998" s="33"/>
      <c r="B998" s="7">
        <v>50</v>
      </c>
      <c r="C998" s="50" t="s">
        <v>23</v>
      </c>
      <c r="D998" s="88">
        <f>SUM(D999+D1001)</f>
        <v>30024</v>
      </c>
      <c r="E998" s="139">
        <f>SUM(E999+E1001)</f>
        <v>9874.74</v>
      </c>
      <c r="F998" s="163">
        <f t="shared" si="36"/>
        <v>20149.260000000002</v>
      </c>
      <c r="G998" s="179">
        <f t="shared" si="35"/>
        <v>0.32889488409272583</v>
      </c>
    </row>
    <row r="999" spans="1:7" s="6" customFormat="1" x14ac:dyDescent="0.2">
      <c r="A999" s="33"/>
      <c r="B999" s="5">
        <v>500</v>
      </c>
      <c r="C999" s="49" t="s">
        <v>228</v>
      </c>
      <c r="D999" s="87">
        <f>SUM(D1000)</f>
        <v>22406</v>
      </c>
      <c r="E999" s="149">
        <f>SUM(E1000)</f>
        <v>7532.61</v>
      </c>
      <c r="F999" s="168">
        <f t="shared" si="36"/>
        <v>14873.39</v>
      </c>
      <c r="G999" s="165">
        <f t="shared" si="35"/>
        <v>0.33618718200482012</v>
      </c>
    </row>
    <row r="1000" spans="1:7" s="6" customFormat="1" x14ac:dyDescent="0.2">
      <c r="A1000" s="33"/>
      <c r="B1000" s="5">
        <v>5002</v>
      </c>
      <c r="C1000" s="49" t="s">
        <v>236</v>
      </c>
      <c r="D1000" s="87">
        <v>22406</v>
      </c>
      <c r="E1000" s="124">
        <v>7532.61</v>
      </c>
      <c r="F1000" s="168">
        <f t="shared" si="36"/>
        <v>14873.39</v>
      </c>
      <c r="G1000" s="165">
        <f t="shared" si="35"/>
        <v>0.33618718200482012</v>
      </c>
    </row>
    <row r="1001" spans="1:7" s="6" customFormat="1" x14ac:dyDescent="0.2">
      <c r="A1001" s="33"/>
      <c r="B1001" s="5">
        <v>506</v>
      </c>
      <c r="C1001" s="49" t="s">
        <v>229</v>
      </c>
      <c r="D1001" s="87">
        <v>7618</v>
      </c>
      <c r="E1001" s="124">
        <v>2342.13</v>
      </c>
      <c r="F1001" s="168">
        <f t="shared" si="36"/>
        <v>5275.87</v>
      </c>
      <c r="G1001" s="165">
        <f t="shared" si="35"/>
        <v>0.30744683644001053</v>
      </c>
    </row>
    <row r="1002" spans="1:7" s="6" customFormat="1" x14ac:dyDescent="0.2">
      <c r="A1002" s="33"/>
      <c r="B1002" s="22">
        <v>55</v>
      </c>
      <c r="C1002" s="51" t="s">
        <v>24</v>
      </c>
      <c r="D1002" s="100">
        <f>SUM(D1003:D1009)</f>
        <v>7623</v>
      </c>
      <c r="E1002" s="142">
        <f>SUM(E1003:E1009)</f>
        <v>1204.76</v>
      </c>
      <c r="F1002" s="163">
        <f t="shared" si="36"/>
        <v>6418.24</v>
      </c>
      <c r="G1002" s="179">
        <f t="shared" si="35"/>
        <v>0.15804276531549258</v>
      </c>
    </row>
    <row r="1003" spans="1:7" s="6" customFormat="1" x14ac:dyDescent="0.2">
      <c r="A1003" s="33"/>
      <c r="B1003" s="5">
        <v>5500</v>
      </c>
      <c r="C1003" s="49" t="s">
        <v>25</v>
      </c>
      <c r="D1003" s="101">
        <v>324</v>
      </c>
      <c r="E1003" s="124">
        <v>20</v>
      </c>
      <c r="F1003" s="168">
        <f t="shared" si="36"/>
        <v>304</v>
      </c>
      <c r="G1003" s="165">
        <f t="shared" si="35"/>
        <v>6.1728395061728392E-2</v>
      </c>
    </row>
    <row r="1004" spans="1:7" s="6" customFormat="1" x14ac:dyDescent="0.2">
      <c r="A1004" s="33"/>
      <c r="B1004" s="5">
        <v>5503</v>
      </c>
      <c r="C1004" s="49" t="s">
        <v>26</v>
      </c>
      <c r="D1004" s="101">
        <v>30</v>
      </c>
      <c r="E1004" s="124">
        <v>0</v>
      </c>
      <c r="F1004" s="168">
        <f t="shared" si="36"/>
        <v>30</v>
      </c>
      <c r="G1004" s="165">
        <f t="shared" si="35"/>
        <v>0</v>
      </c>
    </row>
    <row r="1005" spans="1:7" x14ac:dyDescent="0.2">
      <c r="A1005" s="35"/>
      <c r="B1005" s="20">
        <v>5504</v>
      </c>
      <c r="C1005" s="54" t="s">
        <v>27</v>
      </c>
      <c r="D1005" s="101">
        <v>132</v>
      </c>
      <c r="E1005" s="124">
        <v>0</v>
      </c>
      <c r="F1005" s="168">
        <f t="shared" si="36"/>
        <v>132</v>
      </c>
      <c r="G1005" s="165">
        <f t="shared" si="35"/>
        <v>0</v>
      </c>
    </row>
    <row r="1006" spans="1:7" x14ac:dyDescent="0.2">
      <c r="A1006" s="35"/>
      <c r="B1006" s="20">
        <v>5513</v>
      </c>
      <c r="C1006" s="54" t="s">
        <v>28</v>
      </c>
      <c r="D1006" s="101">
        <v>1500</v>
      </c>
      <c r="E1006" s="124">
        <v>383.42</v>
      </c>
      <c r="F1006" s="168">
        <f t="shared" si="36"/>
        <v>1116.58</v>
      </c>
      <c r="G1006" s="165">
        <f t="shared" si="35"/>
        <v>0.25561333333333336</v>
      </c>
    </row>
    <row r="1007" spans="1:7" x14ac:dyDescent="0.2">
      <c r="A1007" s="35"/>
      <c r="B1007" s="20">
        <v>5515</v>
      </c>
      <c r="C1007" s="54" t="s">
        <v>29</v>
      </c>
      <c r="D1007" s="101">
        <v>640</v>
      </c>
      <c r="E1007" s="124">
        <v>0</v>
      </c>
      <c r="F1007" s="168">
        <f t="shared" si="36"/>
        <v>640</v>
      </c>
      <c r="G1007" s="165">
        <f t="shared" si="35"/>
        <v>0</v>
      </c>
    </row>
    <row r="1008" spans="1:7" x14ac:dyDescent="0.2">
      <c r="A1008" s="35"/>
      <c r="B1008" s="5">
        <v>5525</v>
      </c>
      <c r="C1008" s="49" t="s">
        <v>46</v>
      </c>
      <c r="D1008" s="101">
        <v>1417</v>
      </c>
      <c r="E1008" s="124">
        <v>0</v>
      </c>
      <c r="F1008" s="168">
        <f t="shared" si="36"/>
        <v>1417</v>
      </c>
      <c r="G1008" s="165">
        <f t="shared" si="35"/>
        <v>0</v>
      </c>
    </row>
    <row r="1009" spans="1:7" x14ac:dyDescent="0.2">
      <c r="A1009" s="35"/>
      <c r="B1009" s="20">
        <v>5526</v>
      </c>
      <c r="C1009" s="54" t="s">
        <v>8</v>
      </c>
      <c r="D1009" s="101">
        <v>3580</v>
      </c>
      <c r="E1009" s="124">
        <v>801.34</v>
      </c>
      <c r="F1009" s="168">
        <f t="shared" si="36"/>
        <v>2778.66</v>
      </c>
      <c r="G1009" s="165">
        <f t="shared" si="35"/>
        <v>0.22383798882681566</v>
      </c>
    </row>
    <row r="1010" spans="1:7" s="6" customFormat="1" x14ac:dyDescent="0.2">
      <c r="A1010" s="33" t="s">
        <v>87</v>
      </c>
      <c r="B1010" s="7" t="s">
        <v>452</v>
      </c>
      <c r="C1010" s="72"/>
      <c r="D1010" s="100">
        <f>SUM(D1011+D1018+D1025+D1028)</f>
        <v>92021</v>
      </c>
      <c r="E1010" s="142">
        <f>SUM(E1011+E1018+E1025+E1028)</f>
        <v>24530.2</v>
      </c>
      <c r="F1010" s="163">
        <f t="shared" si="36"/>
        <v>67490.8</v>
      </c>
      <c r="G1010" s="179">
        <f t="shared" si="35"/>
        <v>0.26657176079373185</v>
      </c>
    </row>
    <row r="1011" spans="1:7" s="6" customFormat="1" x14ac:dyDescent="0.2">
      <c r="A1011" s="33" t="s">
        <v>87</v>
      </c>
      <c r="B1011" s="7" t="s">
        <v>186</v>
      </c>
      <c r="C1011" s="72"/>
      <c r="D1011" s="88">
        <f>SUM(D1012+D1015)</f>
        <v>52347</v>
      </c>
      <c r="E1011" s="139">
        <f>SUM(E1012+E1015)</f>
        <v>18536.63</v>
      </c>
      <c r="F1011" s="163">
        <f t="shared" si="36"/>
        <v>33810.369999999995</v>
      </c>
      <c r="G1011" s="179">
        <f t="shared" si="35"/>
        <v>0.35411064626435135</v>
      </c>
    </row>
    <row r="1012" spans="1:7" s="6" customFormat="1" ht="25.5" x14ac:dyDescent="0.2">
      <c r="A1012" s="33"/>
      <c r="B1012" s="21">
        <v>413</v>
      </c>
      <c r="C1012" s="69" t="s">
        <v>151</v>
      </c>
      <c r="D1012" s="98">
        <f>SUM(D1013:D1014)</f>
        <v>41300</v>
      </c>
      <c r="E1012" s="143">
        <f>SUM(E1013:E1014)</f>
        <v>16522.93</v>
      </c>
      <c r="F1012" s="163">
        <f t="shared" si="36"/>
        <v>24777.07</v>
      </c>
      <c r="G1012" s="179">
        <f t="shared" si="35"/>
        <v>0.40007094430992735</v>
      </c>
    </row>
    <row r="1013" spans="1:7" x14ac:dyDescent="0.2">
      <c r="A1013" s="35"/>
      <c r="B1013" s="19">
        <v>4130</v>
      </c>
      <c r="C1013" s="67" t="s">
        <v>34</v>
      </c>
      <c r="D1013" s="99">
        <v>24500</v>
      </c>
      <c r="E1013" s="124">
        <v>6962.19</v>
      </c>
      <c r="F1013" s="168">
        <f t="shared" si="36"/>
        <v>17537.810000000001</v>
      </c>
      <c r="G1013" s="165">
        <f t="shared" si="35"/>
        <v>0.28417102040816322</v>
      </c>
    </row>
    <row r="1014" spans="1:7" x14ac:dyDescent="0.2">
      <c r="A1014" s="35"/>
      <c r="B1014" s="19">
        <v>4134</v>
      </c>
      <c r="C1014" s="67" t="s">
        <v>259</v>
      </c>
      <c r="D1014" s="99">
        <v>16800</v>
      </c>
      <c r="E1014" s="124">
        <v>9560.74</v>
      </c>
      <c r="F1014" s="168">
        <f t="shared" si="36"/>
        <v>7239.26</v>
      </c>
      <c r="G1014" s="165">
        <f t="shared" si="35"/>
        <v>0.56909166666666666</v>
      </c>
    </row>
    <row r="1015" spans="1:7" s="6" customFormat="1" x14ac:dyDescent="0.2">
      <c r="A1015" s="33"/>
      <c r="B1015" s="22">
        <v>55</v>
      </c>
      <c r="C1015" s="51" t="s">
        <v>24</v>
      </c>
      <c r="D1015" s="100">
        <f>SUM(D1016:D1017)</f>
        <v>11047</v>
      </c>
      <c r="E1015" s="142">
        <f>SUM(E1016:E1017)</f>
        <v>2013.7</v>
      </c>
      <c r="F1015" s="163">
        <f t="shared" si="36"/>
        <v>9033.2999999999993</v>
      </c>
      <c r="G1015" s="179">
        <f t="shared" si="35"/>
        <v>0.18228478319905858</v>
      </c>
    </row>
    <row r="1016" spans="1:7" s="6" customFormat="1" x14ac:dyDescent="0.2">
      <c r="A1016" s="33"/>
      <c r="B1016" s="20">
        <v>5513</v>
      </c>
      <c r="C1016" s="54" t="s">
        <v>28</v>
      </c>
      <c r="D1016" s="101">
        <v>400</v>
      </c>
      <c r="E1016" s="124">
        <v>0</v>
      </c>
      <c r="F1016" s="168">
        <f t="shared" si="36"/>
        <v>400</v>
      </c>
      <c r="G1016" s="165">
        <f t="shared" si="35"/>
        <v>0</v>
      </c>
    </row>
    <row r="1017" spans="1:7" s="6" customFormat="1" x14ac:dyDescent="0.2">
      <c r="A1017" s="33"/>
      <c r="B1017" s="20">
        <v>5526</v>
      </c>
      <c r="C1017" s="54" t="s">
        <v>8</v>
      </c>
      <c r="D1017" s="101">
        <v>10647</v>
      </c>
      <c r="E1017" s="124">
        <v>2013.7</v>
      </c>
      <c r="F1017" s="168">
        <f t="shared" si="36"/>
        <v>8633.2999999999993</v>
      </c>
      <c r="G1017" s="165">
        <f t="shared" si="35"/>
        <v>0.18913308913308913</v>
      </c>
    </row>
    <row r="1018" spans="1:7" s="6" customFormat="1" x14ac:dyDescent="0.2">
      <c r="A1018" s="33" t="s">
        <v>87</v>
      </c>
      <c r="B1018" s="7" t="s">
        <v>303</v>
      </c>
      <c r="C1018" s="72"/>
      <c r="D1018" s="100">
        <f>SUM(D1019+D1021)</f>
        <v>20651</v>
      </c>
      <c r="E1018" s="142">
        <f>SUM(E1019+E1021)</f>
        <v>1572.76</v>
      </c>
      <c r="F1018" s="163">
        <f t="shared" si="36"/>
        <v>19078.240000000002</v>
      </c>
      <c r="G1018" s="179">
        <f t="shared" si="35"/>
        <v>7.6159023776088325E-2</v>
      </c>
    </row>
    <row r="1019" spans="1:7" s="6" customFormat="1" ht="25.5" x14ac:dyDescent="0.2">
      <c r="A1019" s="33"/>
      <c r="B1019" s="21">
        <v>413</v>
      </c>
      <c r="C1019" s="69" t="s">
        <v>151</v>
      </c>
      <c r="D1019" s="100">
        <f>SUM(D1020)</f>
        <v>19679</v>
      </c>
      <c r="E1019" s="142">
        <f>SUM(E1020)</f>
        <v>1572.76</v>
      </c>
      <c r="F1019" s="163">
        <f t="shared" si="36"/>
        <v>18106.240000000002</v>
      </c>
      <c r="G1019" s="179">
        <f t="shared" si="35"/>
        <v>7.9920727679251999E-2</v>
      </c>
    </row>
    <row r="1020" spans="1:7" s="6" customFormat="1" x14ac:dyDescent="0.2">
      <c r="A1020" s="33"/>
      <c r="B1020" s="19">
        <v>4130</v>
      </c>
      <c r="C1020" s="67" t="s">
        <v>34</v>
      </c>
      <c r="D1020" s="101">
        <v>19679</v>
      </c>
      <c r="E1020" s="124">
        <v>1572.76</v>
      </c>
      <c r="F1020" s="168">
        <f t="shared" si="36"/>
        <v>18106.240000000002</v>
      </c>
      <c r="G1020" s="165">
        <f t="shared" si="35"/>
        <v>7.9920727679251999E-2</v>
      </c>
    </row>
    <row r="1021" spans="1:7" s="6" customFormat="1" x14ac:dyDescent="0.2">
      <c r="A1021" s="33"/>
      <c r="B1021" s="7">
        <v>50</v>
      </c>
      <c r="C1021" s="50" t="s">
        <v>23</v>
      </c>
      <c r="D1021" s="88">
        <f>SUM(D1022+D1024)</f>
        <v>972</v>
      </c>
      <c r="E1021" s="139">
        <f>SUM(E1022+E1024)</f>
        <v>0</v>
      </c>
      <c r="F1021" s="163">
        <f t="shared" si="36"/>
        <v>972</v>
      </c>
      <c r="G1021" s="179">
        <f t="shared" si="35"/>
        <v>0</v>
      </c>
    </row>
    <row r="1022" spans="1:7" s="6" customFormat="1" x14ac:dyDescent="0.2">
      <c r="A1022" s="33"/>
      <c r="B1022" s="5">
        <v>500</v>
      </c>
      <c r="C1022" s="49" t="s">
        <v>228</v>
      </c>
      <c r="D1022" s="99">
        <f>SUM(D1023)</f>
        <v>726</v>
      </c>
      <c r="E1022" s="162">
        <f>SUM(E1023)</f>
        <v>0</v>
      </c>
      <c r="F1022" s="168">
        <f t="shared" si="36"/>
        <v>726</v>
      </c>
      <c r="G1022" s="165">
        <f t="shared" si="35"/>
        <v>0</v>
      </c>
    </row>
    <row r="1023" spans="1:7" s="6" customFormat="1" x14ac:dyDescent="0.2">
      <c r="A1023" s="33"/>
      <c r="B1023" s="5">
        <v>5001</v>
      </c>
      <c r="C1023" s="49" t="s">
        <v>234</v>
      </c>
      <c r="D1023" s="99">
        <v>726</v>
      </c>
      <c r="E1023" s="162">
        <v>0</v>
      </c>
      <c r="F1023" s="168">
        <f t="shared" si="36"/>
        <v>726</v>
      </c>
      <c r="G1023" s="165">
        <f t="shared" si="35"/>
        <v>0</v>
      </c>
    </row>
    <row r="1024" spans="1:7" s="6" customFormat="1" x14ac:dyDescent="0.2">
      <c r="A1024" s="33"/>
      <c r="B1024" s="5">
        <v>506</v>
      </c>
      <c r="C1024" s="49" t="s">
        <v>229</v>
      </c>
      <c r="D1024" s="99">
        <v>246</v>
      </c>
      <c r="E1024" s="124">
        <v>0</v>
      </c>
      <c r="F1024" s="168">
        <f t="shared" si="36"/>
        <v>246</v>
      </c>
      <c r="G1024" s="165">
        <f t="shared" si="35"/>
        <v>0</v>
      </c>
    </row>
    <row r="1025" spans="1:7" s="6" customFormat="1" x14ac:dyDescent="0.2">
      <c r="A1025" s="33" t="s">
        <v>87</v>
      </c>
      <c r="B1025" s="7" t="s">
        <v>305</v>
      </c>
      <c r="C1025" s="72"/>
      <c r="D1025" s="88">
        <f>SUM(D1026)</f>
        <v>14412</v>
      </c>
      <c r="E1025" s="139">
        <f>SUM(E1026)</f>
        <v>1432.5</v>
      </c>
      <c r="F1025" s="163">
        <f t="shared" si="36"/>
        <v>12979.5</v>
      </c>
      <c r="G1025" s="179">
        <f t="shared" si="35"/>
        <v>9.9396336386344708E-2</v>
      </c>
    </row>
    <row r="1026" spans="1:7" s="6" customFormat="1" ht="25.5" x14ac:dyDescent="0.2">
      <c r="A1026" s="33"/>
      <c r="B1026" s="21">
        <v>413</v>
      </c>
      <c r="C1026" s="69" t="s">
        <v>151</v>
      </c>
      <c r="D1026" s="98">
        <f>SUM(D1027)</f>
        <v>14412</v>
      </c>
      <c r="E1026" s="143">
        <f>SUM(E1027)</f>
        <v>1432.5</v>
      </c>
      <c r="F1026" s="163">
        <f t="shared" si="36"/>
        <v>12979.5</v>
      </c>
      <c r="G1026" s="179">
        <f t="shared" si="35"/>
        <v>9.9396336386344708E-2</v>
      </c>
    </row>
    <row r="1027" spans="1:7" s="6" customFormat="1" x14ac:dyDescent="0.2">
      <c r="A1027" s="33"/>
      <c r="B1027" s="5">
        <v>4130</v>
      </c>
      <c r="C1027" s="49" t="s">
        <v>34</v>
      </c>
      <c r="D1027" s="99">
        <v>14412</v>
      </c>
      <c r="E1027" s="124">
        <v>1432.5</v>
      </c>
      <c r="F1027" s="168">
        <f t="shared" si="36"/>
        <v>12979.5</v>
      </c>
      <c r="G1027" s="165">
        <f t="shared" si="35"/>
        <v>9.9396336386344708E-2</v>
      </c>
    </row>
    <row r="1028" spans="1:7" s="6" customFormat="1" x14ac:dyDescent="0.2">
      <c r="A1028" s="33" t="s">
        <v>87</v>
      </c>
      <c r="B1028" s="7" t="s">
        <v>422</v>
      </c>
      <c r="C1028" s="72"/>
      <c r="D1028" s="91">
        <f>SUM(D1029+D1033)</f>
        <v>4611</v>
      </c>
      <c r="E1028" s="126">
        <f>SUM(E1029+E1033)</f>
        <v>2988.31</v>
      </c>
      <c r="F1028" s="163">
        <f t="shared" si="36"/>
        <v>1622.69</v>
      </c>
      <c r="G1028" s="179">
        <f t="shared" si="35"/>
        <v>0.6480828453697679</v>
      </c>
    </row>
    <row r="1029" spans="1:7" s="6" customFormat="1" x14ac:dyDescent="0.2">
      <c r="A1029" s="33"/>
      <c r="B1029" s="7">
        <v>50</v>
      </c>
      <c r="C1029" s="50" t="s">
        <v>23</v>
      </c>
      <c r="D1029" s="91">
        <f>SUM(D1030+D1032)</f>
        <v>2523</v>
      </c>
      <c r="E1029" s="126">
        <f>SUM(E1030+E1032)</f>
        <v>1072.83</v>
      </c>
      <c r="F1029" s="163">
        <f t="shared" si="36"/>
        <v>1450.17</v>
      </c>
      <c r="G1029" s="179">
        <f t="shared" si="35"/>
        <v>0.42521997621878715</v>
      </c>
    </row>
    <row r="1030" spans="1:7" s="6" customFormat="1" x14ac:dyDescent="0.2">
      <c r="A1030" s="33"/>
      <c r="B1030" s="5">
        <v>500</v>
      </c>
      <c r="C1030" s="49" t="s">
        <v>228</v>
      </c>
      <c r="D1030" s="92">
        <f>SUM(D1031)</f>
        <v>2146</v>
      </c>
      <c r="E1030" s="124">
        <f>SUM(E1031)</f>
        <v>800.79</v>
      </c>
      <c r="F1030" s="168">
        <f t="shared" si="36"/>
        <v>1345.21</v>
      </c>
      <c r="G1030" s="165">
        <f t="shared" si="35"/>
        <v>0.37315470643056847</v>
      </c>
    </row>
    <row r="1031" spans="1:7" s="6" customFormat="1" x14ac:dyDescent="0.2">
      <c r="A1031" s="33"/>
      <c r="B1031" s="5">
        <v>5005</v>
      </c>
      <c r="C1031" s="49" t="s">
        <v>282</v>
      </c>
      <c r="D1031" s="99">
        <v>2146</v>
      </c>
      <c r="E1031" s="124">
        <v>800.79</v>
      </c>
      <c r="F1031" s="168">
        <f t="shared" si="36"/>
        <v>1345.21</v>
      </c>
      <c r="G1031" s="165">
        <f t="shared" si="35"/>
        <v>0.37315470643056847</v>
      </c>
    </row>
    <row r="1032" spans="1:7" s="6" customFormat="1" x14ac:dyDescent="0.2">
      <c r="A1032" s="33"/>
      <c r="B1032" s="5">
        <v>506</v>
      </c>
      <c r="C1032" s="49" t="s">
        <v>229</v>
      </c>
      <c r="D1032" s="99">
        <v>377</v>
      </c>
      <c r="E1032" s="124">
        <v>272.04000000000002</v>
      </c>
      <c r="F1032" s="168">
        <f t="shared" si="36"/>
        <v>104.95999999999998</v>
      </c>
      <c r="G1032" s="165">
        <f t="shared" si="35"/>
        <v>0.72159151193633952</v>
      </c>
    </row>
    <row r="1033" spans="1:7" s="6" customFormat="1" x14ac:dyDescent="0.2">
      <c r="A1033" s="33"/>
      <c r="B1033" s="22">
        <v>55</v>
      </c>
      <c r="C1033" s="51" t="s">
        <v>24</v>
      </c>
      <c r="D1033" s="91">
        <f>SUM(D1034:D1035)</f>
        <v>2088</v>
      </c>
      <c r="E1033" s="126">
        <f>SUM(E1034:E1035)</f>
        <v>1915.48</v>
      </c>
      <c r="F1033" s="163">
        <f t="shared" si="36"/>
        <v>172.51999999999998</v>
      </c>
      <c r="G1033" s="179">
        <f t="shared" si="35"/>
        <v>0.91737547892720306</v>
      </c>
    </row>
    <row r="1034" spans="1:7" s="6" customFormat="1" x14ac:dyDescent="0.2">
      <c r="A1034" s="33"/>
      <c r="B1034" s="5">
        <v>5513</v>
      </c>
      <c r="C1034" s="49" t="s">
        <v>28</v>
      </c>
      <c r="D1034" s="99">
        <v>236</v>
      </c>
      <c r="E1034" s="124">
        <v>81.599999999999994</v>
      </c>
      <c r="F1034" s="168">
        <f t="shared" si="36"/>
        <v>154.4</v>
      </c>
      <c r="G1034" s="165">
        <f t="shared" si="35"/>
        <v>0.34576271186440677</v>
      </c>
    </row>
    <row r="1035" spans="1:7" s="6" customFormat="1" x14ac:dyDescent="0.2">
      <c r="A1035" s="33"/>
      <c r="B1035" s="20">
        <v>5526</v>
      </c>
      <c r="C1035" s="54" t="s">
        <v>8</v>
      </c>
      <c r="D1035" s="99">
        <v>1852</v>
      </c>
      <c r="E1035" s="124">
        <v>1833.88</v>
      </c>
      <c r="F1035" s="168">
        <f t="shared" si="36"/>
        <v>18.119999999999891</v>
      </c>
      <c r="G1035" s="165">
        <f t="shared" si="35"/>
        <v>0.99021598272138234</v>
      </c>
    </row>
    <row r="1036" spans="1:7" s="6" customFormat="1" x14ac:dyDescent="0.2">
      <c r="A1036" s="33" t="s">
        <v>88</v>
      </c>
      <c r="B1036" s="7" t="s">
        <v>187</v>
      </c>
      <c r="C1036" s="72"/>
      <c r="D1036" s="88">
        <f>SUM(D1037+D1039)</f>
        <v>1566</v>
      </c>
      <c r="E1036" s="139">
        <f>SUM(E1037+E1039)</f>
        <v>382.83</v>
      </c>
      <c r="F1036" s="163">
        <f t="shared" si="36"/>
        <v>1183.17</v>
      </c>
      <c r="G1036" s="179">
        <f t="shared" si="35"/>
        <v>0.24446360153256705</v>
      </c>
    </row>
    <row r="1037" spans="1:7" s="6" customFormat="1" ht="25.5" x14ac:dyDescent="0.2">
      <c r="A1037" s="33"/>
      <c r="B1037" s="21">
        <v>413</v>
      </c>
      <c r="C1037" s="69" t="s">
        <v>151</v>
      </c>
      <c r="D1037" s="98">
        <f>SUM(D1038)</f>
        <v>1198</v>
      </c>
      <c r="E1037" s="143">
        <f>SUM(E1038)</f>
        <v>382.83</v>
      </c>
      <c r="F1037" s="163">
        <f t="shared" si="36"/>
        <v>815.17000000000007</v>
      </c>
      <c r="G1037" s="179">
        <f t="shared" si="35"/>
        <v>0.31955759599332217</v>
      </c>
    </row>
    <row r="1038" spans="1:7" x14ac:dyDescent="0.2">
      <c r="A1038" s="35"/>
      <c r="B1038" s="19">
        <v>4132</v>
      </c>
      <c r="C1038" s="67" t="s">
        <v>35</v>
      </c>
      <c r="D1038" s="99">
        <v>1198</v>
      </c>
      <c r="E1038" s="124">
        <v>382.83</v>
      </c>
      <c r="F1038" s="168">
        <f t="shared" si="36"/>
        <v>815.17000000000007</v>
      </c>
      <c r="G1038" s="165">
        <f t="shared" si="35"/>
        <v>0.31955759599332217</v>
      </c>
    </row>
    <row r="1039" spans="1:7" x14ac:dyDescent="0.2">
      <c r="A1039" s="35"/>
      <c r="B1039" s="22">
        <v>55</v>
      </c>
      <c r="C1039" s="51" t="s">
        <v>24</v>
      </c>
      <c r="D1039" s="98">
        <f>SUM(D1040)</f>
        <v>368</v>
      </c>
      <c r="E1039" s="143">
        <f>SUM(E1040)</f>
        <v>0</v>
      </c>
      <c r="F1039" s="163">
        <f t="shared" si="36"/>
        <v>368</v>
      </c>
      <c r="G1039" s="179">
        <f t="shared" si="35"/>
        <v>0</v>
      </c>
    </row>
    <row r="1040" spans="1:7" x14ac:dyDescent="0.2">
      <c r="A1040" s="35"/>
      <c r="B1040" s="20">
        <v>5526</v>
      </c>
      <c r="C1040" s="54" t="s">
        <v>8</v>
      </c>
      <c r="D1040" s="99">
        <v>368</v>
      </c>
      <c r="E1040" s="124">
        <v>0</v>
      </c>
      <c r="F1040" s="168">
        <f t="shared" si="36"/>
        <v>368</v>
      </c>
      <c r="G1040" s="165">
        <f t="shared" si="35"/>
        <v>0</v>
      </c>
    </row>
    <row r="1041" spans="1:7" s="6" customFormat="1" x14ac:dyDescent="0.2">
      <c r="A1041" s="33" t="s">
        <v>89</v>
      </c>
      <c r="B1041" s="7" t="s">
        <v>188</v>
      </c>
      <c r="C1041" s="72"/>
      <c r="D1041" s="88">
        <f>SUM(D1042)</f>
        <v>7154</v>
      </c>
      <c r="E1041" s="139">
        <f>SUM(E1042)</f>
        <v>2950</v>
      </c>
      <c r="F1041" s="163">
        <f t="shared" si="36"/>
        <v>4204</v>
      </c>
      <c r="G1041" s="179">
        <f t="shared" si="35"/>
        <v>0.41235672351132235</v>
      </c>
    </row>
    <row r="1042" spans="1:7" s="6" customFormat="1" x14ac:dyDescent="0.2">
      <c r="A1042" s="33"/>
      <c r="B1042" s="22">
        <v>55</v>
      </c>
      <c r="C1042" s="51" t="s">
        <v>24</v>
      </c>
      <c r="D1042" s="100">
        <f>SUM(D1043:D1044)</f>
        <v>7154</v>
      </c>
      <c r="E1042" s="142">
        <f>SUM(E1043:E1044)</f>
        <v>2950</v>
      </c>
      <c r="F1042" s="163">
        <f t="shared" si="36"/>
        <v>4204</v>
      </c>
      <c r="G1042" s="179">
        <f t="shared" si="35"/>
        <v>0.41235672351132235</v>
      </c>
    </row>
    <row r="1043" spans="1:7" s="6" customFormat="1" x14ac:dyDescent="0.2">
      <c r="A1043" s="33"/>
      <c r="B1043" s="5">
        <v>5511</v>
      </c>
      <c r="C1043" s="49" t="s">
        <v>230</v>
      </c>
      <c r="D1043" s="101">
        <v>6654</v>
      </c>
      <c r="E1043" s="124">
        <v>2950</v>
      </c>
      <c r="F1043" s="168">
        <f t="shared" si="36"/>
        <v>3704</v>
      </c>
      <c r="G1043" s="165">
        <f t="shared" si="35"/>
        <v>0.44334235046588516</v>
      </c>
    </row>
    <row r="1044" spans="1:7" s="6" customFormat="1" x14ac:dyDescent="0.2">
      <c r="A1044" s="33"/>
      <c r="B1044" s="5">
        <v>5515</v>
      </c>
      <c r="C1044" s="49" t="s">
        <v>29</v>
      </c>
      <c r="D1044" s="101">
        <v>500</v>
      </c>
      <c r="E1044" s="124">
        <v>0</v>
      </c>
      <c r="F1044" s="168">
        <f t="shared" si="36"/>
        <v>500</v>
      </c>
      <c r="G1044" s="165">
        <f t="shared" si="35"/>
        <v>0</v>
      </c>
    </row>
    <row r="1045" spans="1:7" s="6" customFormat="1" x14ac:dyDescent="0.2">
      <c r="A1045" s="33" t="s">
        <v>119</v>
      </c>
      <c r="B1045" s="11" t="s">
        <v>189</v>
      </c>
      <c r="C1045" s="72"/>
      <c r="D1045" s="95">
        <f>SUM(D1046+D1048)</f>
        <v>187483</v>
      </c>
      <c r="E1045" s="144">
        <f>SUM(E1046+E1048)</f>
        <v>60125.17</v>
      </c>
      <c r="F1045" s="163">
        <f t="shared" si="36"/>
        <v>127357.83</v>
      </c>
      <c r="G1045" s="179">
        <f t="shared" si="35"/>
        <v>0.32069664982958451</v>
      </c>
    </row>
    <row r="1046" spans="1:7" s="6" customFormat="1" ht="25.5" x14ac:dyDescent="0.2">
      <c r="A1046" s="33"/>
      <c r="B1046" s="21">
        <v>413</v>
      </c>
      <c r="C1046" s="69" t="s">
        <v>151</v>
      </c>
      <c r="D1046" s="98">
        <f>SUM(D1047)</f>
        <v>181586</v>
      </c>
      <c r="E1046" s="143">
        <f>SUM(E1047)</f>
        <v>59852.15</v>
      </c>
      <c r="F1046" s="163">
        <f t="shared" si="36"/>
        <v>121733.85</v>
      </c>
      <c r="G1046" s="179">
        <f t="shared" si="35"/>
        <v>0.32960773407641558</v>
      </c>
    </row>
    <row r="1047" spans="1:7" x14ac:dyDescent="0.2">
      <c r="A1047" s="35"/>
      <c r="B1047" s="19">
        <v>4131</v>
      </c>
      <c r="C1047" s="67" t="s">
        <v>260</v>
      </c>
      <c r="D1047" s="99">
        <v>181586</v>
      </c>
      <c r="E1047" s="124">
        <v>59852.15</v>
      </c>
      <c r="F1047" s="168">
        <f t="shared" si="36"/>
        <v>121733.85</v>
      </c>
      <c r="G1047" s="165">
        <f t="shared" si="35"/>
        <v>0.32960773407641558</v>
      </c>
    </row>
    <row r="1048" spans="1:7" s="6" customFormat="1" x14ac:dyDescent="0.2">
      <c r="A1048" s="33"/>
      <c r="B1048" s="7">
        <v>50</v>
      </c>
      <c r="C1048" s="50" t="s">
        <v>23</v>
      </c>
      <c r="D1048" s="88">
        <f>SUM(D1049+D1052)</f>
        <v>5897</v>
      </c>
      <c r="E1048" s="139">
        <f>SUM(E1049+E1052)</f>
        <v>273.02</v>
      </c>
      <c r="F1048" s="163">
        <f t="shared" si="36"/>
        <v>5623.98</v>
      </c>
      <c r="G1048" s="179">
        <f t="shared" si="35"/>
        <v>4.6298117686959468E-2</v>
      </c>
    </row>
    <row r="1049" spans="1:7" s="6" customFormat="1" x14ac:dyDescent="0.2">
      <c r="A1049" s="33"/>
      <c r="B1049" s="5">
        <v>500</v>
      </c>
      <c r="C1049" s="49" t="s">
        <v>228</v>
      </c>
      <c r="D1049" s="87">
        <f>SUM(D1050:D1051)</f>
        <v>4401</v>
      </c>
      <c r="E1049" s="149">
        <f>SUM(E1051)</f>
        <v>273.02</v>
      </c>
      <c r="F1049" s="168">
        <f t="shared" si="36"/>
        <v>4127.9799999999996</v>
      </c>
      <c r="G1049" s="165">
        <f t="shared" si="35"/>
        <v>6.203590093160645E-2</v>
      </c>
    </row>
    <row r="1050" spans="1:7" s="6" customFormat="1" x14ac:dyDescent="0.2">
      <c r="A1050" s="33"/>
      <c r="B1050" s="5">
        <v>5001</v>
      </c>
      <c r="C1050" s="49" t="s">
        <v>234</v>
      </c>
      <c r="D1050" s="87">
        <v>500</v>
      </c>
      <c r="E1050" s="149">
        <v>0</v>
      </c>
      <c r="F1050" s="168"/>
      <c r="G1050" s="165"/>
    </row>
    <row r="1051" spans="1:7" s="6" customFormat="1" x14ac:dyDescent="0.2">
      <c r="A1051" s="33"/>
      <c r="B1051" s="5">
        <v>5005</v>
      </c>
      <c r="C1051" s="49" t="s">
        <v>282</v>
      </c>
      <c r="D1051" s="87">
        <v>3901</v>
      </c>
      <c r="E1051" s="124">
        <v>273.02</v>
      </c>
      <c r="F1051" s="168">
        <f t="shared" si="36"/>
        <v>3627.98</v>
      </c>
      <c r="G1051" s="165">
        <f t="shared" si="35"/>
        <v>6.998718277364778E-2</v>
      </c>
    </row>
    <row r="1052" spans="1:7" s="6" customFormat="1" x14ac:dyDescent="0.2">
      <c r="A1052" s="33"/>
      <c r="B1052" s="5">
        <v>506</v>
      </c>
      <c r="C1052" s="49" t="s">
        <v>229</v>
      </c>
      <c r="D1052" s="87">
        <v>1496</v>
      </c>
      <c r="E1052" s="124">
        <v>0</v>
      </c>
      <c r="F1052" s="168">
        <f t="shared" si="36"/>
        <v>1496</v>
      </c>
      <c r="G1052" s="165">
        <f t="shared" si="35"/>
        <v>0</v>
      </c>
    </row>
    <row r="1053" spans="1:7" s="6" customFormat="1" x14ac:dyDescent="0.2">
      <c r="A1053" s="33" t="s">
        <v>306</v>
      </c>
      <c r="B1053" s="7" t="s">
        <v>307</v>
      </c>
      <c r="C1053" s="72"/>
      <c r="D1053" s="88">
        <f>SUM(D1054)</f>
        <v>2880</v>
      </c>
      <c r="E1053" s="139">
        <f>SUM(E1054)</f>
        <v>393.18</v>
      </c>
      <c r="F1053" s="163">
        <f t="shared" si="36"/>
        <v>2486.8200000000002</v>
      </c>
      <c r="G1053" s="179">
        <f t="shared" si="35"/>
        <v>0.13652083333333334</v>
      </c>
    </row>
    <row r="1054" spans="1:7" s="6" customFormat="1" x14ac:dyDescent="0.2">
      <c r="A1054" s="33"/>
      <c r="B1054" s="22">
        <v>55</v>
      </c>
      <c r="C1054" s="51" t="s">
        <v>24</v>
      </c>
      <c r="D1054" s="100">
        <f>SUM(D1055:D1055)</f>
        <v>2880</v>
      </c>
      <c r="E1054" s="142">
        <f>SUM(E1055:E1055)</f>
        <v>393.18</v>
      </c>
      <c r="F1054" s="163">
        <f t="shared" si="36"/>
        <v>2486.8200000000002</v>
      </c>
      <c r="G1054" s="179">
        <f t="shared" si="35"/>
        <v>0.13652083333333334</v>
      </c>
    </row>
    <row r="1055" spans="1:7" ht="13.5" thickBot="1" x14ac:dyDescent="0.25">
      <c r="A1055" s="204"/>
      <c r="B1055" s="25">
        <v>5513</v>
      </c>
      <c r="C1055" s="57" t="s">
        <v>28</v>
      </c>
      <c r="D1055" s="105">
        <v>2880</v>
      </c>
      <c r="E1055" s="205">
        <v>393.18</v>
      </c>
      <c r="F1055" s="169">
        <f t="shared" si="36"/>
        <v>2486.8200000000002</v>
      </c>
      <c r="G1055" s="166">
        <f t="shared" si="35"/>
        <v>0.13652083333333334</v>
      </c>
    </row>
    <row r="1056" spans="1:7" x14ac:dyDescent="0.2">
      <c r="A1056" s="12"/>
      <c r="B1056" s="12"/>
      <c r="C1056" s="12"/>
    </row>
  </sheetData>
  <sheetProtection algorithmName="SHA-512" hashValue="L14Y8Ukz+HCTiEtC5gPc4Pn+c4Ztn259HfGKBZ7/7I5Vx2mJX5HmvZc8mZPXZpruXqUWIHyyqmYy+SK2CFD48Q==" saltValue="E72m1nyR26ZFEd8V2TC16g==" spinCount="100000" sheet="1" objects="1" scenarios="1"/>
  <autoFilter ref="A183:E1055"/>
  <mergeCells count="1">
    <mergeCell ref="B184:C184"/>
  </mergeCells>
  <conditionalFormatting sqref="D138">
    <cfRule type="cellIs" dxfId="17" priority="2" stopIfTrue="1" operator="lessThan">
      <formula>0</formula>
    </cfRule>
  </conditionalFormatting>
  <conditionalFormatting sqref="E138">
    <cfRule type="cellIs" dxfId="1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5"/>
  <sheetViews>
    <sheetView zoomScaleNormal="100" workbookViewId="0">
      <selection activeCell="K4" sqref="K4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526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D4+D7+D94+D122</f>
        <v>6283675</v>
      </c>
      <c r="E3" s="122">
        <f>E4+E7+E94+E122</f>
        <v>2936687.5900000003</v>
      </c>
      <c r="F3" s="137">
        <f>SUM(D3-E3)</f>
        <v>3346987.4099999997</v>
      </c>
      <c r="G3" s="176">
        <f>SUM(E3/D3)</f>
        <v>0.46735192224295502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1571296</v>
      </c>
      <c r="F4" s="177">
        <f>SUM(D4-E4)</f>
        <v>2256632</v>
      </c>
      <c r="G4" s="175">
        <f t="shared" ref="G4:G73" si="0">SUM(E4/D4)</f>
        <v>0.41048211983088501</v>
      </c>
    </row>
    <row r="5" spans="1:7" x14ac:dyDescent="0.2">
      <c r="A5" s="37">
        <v>3000</v>
      </c>
      <c r="B5" s="5"/>
      <c r="C5" s="49" t="s">
        <v>16</v>
      </c>
      <c r="D5" s="77">
        <v>3440928</v>
      </c>
      <c r="E5" s="124">
        <v>1340862</v>
      </c>
      <c r="F5" s="168">
        <f>SUM(D5-E5)</f>
        <v>2100066</v>
      </c>
      <c r="G5" s="165">
        <f t="shared" si="0"/>
        <v>0.38968034204726165</v>
      </c>
    </row>
    <row r="6" spans="1:7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230434</v>
      </c>
      <c r="F6" s="168">
        <f>SUM(D6-E6)</f>
        <v>156566</v>
      </c>
      <c r="G6" s="165">
        <f t="shared" si="0"/>
        <v>0.59543669250645992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SUM(D8+D11+D80)</f>
        <v>396217</v>
      </c>
      <c r="E7" s="123">
        <f>SUM(E8+E11+E80)</f>
        <v>195757.58000000002</v>
      </c>
      <c r="F7" s="177">
        <f>SUM(D7-E7)</f>
        <v>200459.41999999998</v>
      </c>
      <c r="G7" s="175">
        <f t="shared" si="0"/>
        <v>0.49406658472503706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4673.45</v>
      </c>
      <c r="F8" s="163">
        <f t="shared" ref="F8:F77" si="1">SUM(D8-E8)</f>
        <v>6826.55</v>
      </c>
      <c r="G8" s="179">
        <f t="shared" si="0"/>
        <v>0.40638695652173912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230.04</v>
      </c>
      <c r="F9" s="168">
        <f t="shared" si="1"/>
        <v>269.96000000000004</v>
      </c>
      <c r="G9" s="165">
        <f>SUM(E9/D9)</f>
        <v>0.46007999999999999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4443.41</v>
      </c>
      <c r="F10" s="168">
        <f t="shared" si="1"/>
        <v>6556.59</v>
      </c>
      <c r="G10" s="165">
        <f t="shared" si="0"/>
        <v>0.4039463636363636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SUM(D12+D55+D67+D71+D74+D76+D78)</f>
        <v>364352</v>
      </c>
      <c r="E11" s="125">
        <f>SUM(E12+E55+E67+E71+E74+E76+E78)</f>
        <v>182823.59</v>
      </c>
      <c r="F11" s="163">
        <f t="shared" si="1"/>
        <v>181528.41</v>
      </c>
      <c r="G11" s="179">
        <f t="shared" si="0"/>
        <v>0.50177737462673455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SUM(D13+D18+D22+D27+D33+D41+D44+D49+D54)</f>
        <v>191807</v>
      </c>
      <c r="E12" s="125">
        <f>SUM(E13+E18+E22+E27+E33+E41+E44+E49+E54)</f>
        <v>90477.919999999984</v>
      </c>
      <c r="F12" s="163">
        <f t="shared" si="1"/>
        <v>101329.08000000002</v>
      </c>
      <c r="G12" s="179">
        <f t="shared" si="0"/>
        <v>0.47171333684380645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SUM(D14:D16)</f>
        <v>40000</v>
      </c>
      <c r="E13" s="125">
        <f>SUM(E14:E17)</f>
        <v>20161.489999999998</v>
      </c>
      <c r="F13" s="163">
        <f t="shared" si="1"/>
        <v>19838.510000000002</v>
      </c>
      <c r="G13" s="179">
        <f t="shared" si="0"/>
        <v>0.50403724999999999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5620</v>
      </c>
      <c r="F14" s="168">
        <f t="shared" si="1"/>
        <v>4730</v>
      </c>
      <c r="G14" s="165">
        <f t="shared" si="0"/>
        <v>0.54299516908212564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5610</v>
      </c>
      <c r="F15" s="168">
        <f t="shared" si="1"/>
        <v>4740</v>
      </c>
      <c r="G15" s="165">
        <f t="shared" si="0"/>
        <v>0.54202898550724643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8906.49</v>
      </c>
      <c r="F16" s="168">
        <f t="shared" si="1"/>
        <v>10393.51</v>
      </c>
      <c r="G16" s="165">
        <f t="shared" si="0"/>
        <v>0.4614761658031088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25</v>
      </c>
      <c r="F17" s="168">
        <f t="shared" si="1"/>
        <v>-25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28100</v>
      </c>
      <c r="E18" s="125">
        <f>SUM(E19:E21)</f>
        <v>13956.240000000002</v>
      </c>
      <c r="F18" s="163">
        <f t="shared" si="1"/>
        <v>14143.759999999998</v>
      </c>
      <c r="G18" s="179">
        <f t="shared" si="0"/>
        <v>0.49666334519572958</v>
      </c>
    </row>
    <row r="19" spans="1:7" x14ac:dyDescent="0.2">
      <c r="A19" s="39">
        <v>3220</v>
      </c>
      <c r="B19" s="5"/>
      <c r="C19" s="54" t="s">
        <v>212</v>
      </c>
      <c r="D19" s="84">
        <v>7200</v>
      </c>
      <c r="E19" s="124">
        <v>4130.67</v>
      </c>
      <c r="F19" s="168">
        <f t="shared" si="1"/>
        <v>3069.33</v>
      </c>
      <c r="G19" s="165">
        <f t="shared" si="0"/>
        <v>0.57370416666666668</v>
      </c>
    </row>
    <row r="20" spans="1:7" x14ac:dyDescent="0.2">
      <c r="A20" s="39">
        <v>3220</v>
      </c>
      <c r="B20" s="5"/>
      <c r="C20" s="54" t="s">
        <v>211</v>
      </c>
      <c r="D20" s="84">
        <v>7200</v>
      </c>
      <c r="E20" s="124">
        <v>4113.55</v>
      </c>
      <c r="F20" s="168">
        <f t="shared" si="1"/>
        <v>3086.45</v>
      </c>
      <c r="G20" s="165">
        <f t="shared" si="0"/>
        <v>0.57132638888888887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5712.02</v>
      </c>
      <c r="F21" s="168">
        <f t="shared" si="1"/>
        <v>7987.98</v>
      </c>
      <c r="G21" s="165">
        <f t="shared" si="0"/>
        <v>0.41693576642335772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11099</v>
      </c>
      <c r="E22" s="125">
        <f>SUM(E23:E26)</f>
        <v>5615.49</v>
      </c>
      <c r="F22" s="163">
        <f t="shared" si="1"/>
        <v>5483.51</v>
      </c>
      <c r="G22" s="179">
        <f t="shared" si="0"/>
        <v>0.50594558068294437</v>
      </c>
    </row>
    <row r="23" spans="1:7" x14ac:dyDescent="0.2">
      <c r="A23" s="39">
        <v>3220</v>
      </c>
      <c r="B23" s="5"/>
      <c r="C23" s="54" t="s">
        <v>212</v>
      </c>
      <c r="D23" s="84">
        <v>2700</v>
      </c>
      <c r="E23" s="124">
        <v>1546.45</v>
      </c>
      <c r="F23" s="168">
        <f t="shared" si="1"/>
        <v>1153.55</v>
      </c>
      <c r="G23" s="165">
        <f t="shared" si="0"/>
        <v>0.5727592592592593</v>
      </c>
    </row>
    <row r="24" spans="1:7" x14ac:dyDescent="0.2">
      <c r="A24" s="39">
        <v>3220</v>
      </c>
      <c r="B24" s="5"/>
      <c r="C24" s="54" t="s">
        <v>211</v>
      </c>
      <c r="D24" s="84">
        <v>2700</v>
      </c>
      <c r="E24" s="124">
        <v>1546.45</v>
      </c>
      <c r="F24" s="168">
        <f t="shared" si="1"/>
        <v>1153.55</v>
      </c>
      <c r="G24" s="165">
        <f t="shared" si="0"/>
        <v>0.5727592592592593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1994.59</v>
      </c>
      <c r="F25" s="168">
        <f t="shared" si="1"/>
        <v>3000.41</v>
      </c>
      <c r="G25" s="165">
        <f t="shared" si="0"/>
        <v>0.39931731731731729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528</v>
      </c>
      <c r="F26" s="168">
        <f t="shared" si="1"/>
        <v>176</v>
      </c>
      <c r="G26" s="165">
        <f t="shared" si="0"/>
        <v>0.75</v>
      </c>
    </row>
    <row r="27" spans="1:7" ht="13.5" x14ac:dyDescent="0.25">
      <c r="A27" s="38">
        <v>3220</v>
      </c>
      <c r="B27" s="17"/>
      <c r="C27" s="51" t="s">
        <v>204</v>
      </c>
      <c r="D27" s="83">
        <f>SUM(D28:D31)</f>
        <v>9830</v>
      </c>
      <c r="E27" s="125">
        <f>SUM(E28:E32)</f>
        <v>4588.0599999999995</v>
      </c>
      <c r="F27" s="163">
        <f t="shared" si="1"/>
        <v>5241.9400000000005</v>
      </c>
      <c r="G27" s="179">
        <f t="shared" si="0"/>
        <v>0.46674059003051876</v>
      </c>
    </row>
    <row r="28" spans="1:7" x14ac:dyDescent="0.2">
      <c r="A28" s="39">
        <v>3220</v>
      </c>
      <c r="B28" s="5"/>
      <c r="C28" s="54" t="s">
        <v>212</v>
      </c>
      <c r="D28" s="84">
        <v>2340</v>
      </c>
      <c r="E28" s="124">
        <v>1130</v>
      </c>
      <c r="F28" s="168">
        <f t="shared" si="1"/>
        <v>1210</v>
      </c>
      <c r="G28" s="165">
        <f t="shared" si="0"/>
        <v>0.48290598290598291</v>
      </c>
    </row>
    <row r="29" spans="1:7" x14ac:dyDescent="0.2">
      <c r="A29" s="39">
        <v>3220</v>
      </c>
      <c r="B29" s="5"/>
      <c r="C29" s="54" t="s">
        <v>211</v>
      </c>
      <c r="D29" s="84">
        <v>2340</v>
      </c>
      <c r="E29" s="124">
        <v>1130</v>
      </c>
      <c r="F29" s="168">
        <f t="shared" si="1"/>
        <v>1210</v>
      </c>
      <c r="G29" s="165">
        <f t="shared" si="0"/>
        <v>0.48290598290598291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2036.16</v>
      </c>
      <c r="F30" s="168">
        <f t="shared" si="1"/>
        <v>3113.84</v>
      </c>
      <c r="G30" s="165">
        <f t="shared" si="0"/>
        <v>0.39537087378640778</v>
      </c>
    </row>
    <row r="31" spans="1:7" x14ac:dyDescent="0.2">
      <c r="A31" s="39">
        <v>3220</v>
      </c>
      <c r="B31" s="5"/>
      <c r="C31" s="54" t="s">
        <v>319</v>
      </c>
      <c r="D31" s="84">
        <v>0</v>
      </c>
      <c r="E31" s="124">
        <v>191.9</v>
      </c>
      <c r="F31" s="168">
        <f t="shared" si="1"/>
        <v>-191.9</v>
      </c>
      <c r="G31" s="165"/>
    </row>
    <row r="32" spans="1:7" x14ac:dyDescent="0.2">
      <c r="A32" s="39">
        <v>3220</v>
      </c>
      <c r="B32" s="5"/>
      <c r="C32" s="54" t="s">
        <v>36</v>
      </c>
      <c r="D32" s="84">
        <v>0</v>
      </c>
      <c r="E32" s="124">
        <v>100</v>
      </c>
      <c r="F32" s="168">
        <f t="shared" si="1"/>
        <v>-100</v>
      </c>
      <c r="G32" s="165"/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13207</v>
      </c>
      <c r="E33" s="125">
        <f>SUM(E34:E40)</f>
        <v>7791.76</v>
      </c>
      <c r="F33" s="163">
        <f t="shared" si="1"/>
        <v>5415.24</v>
      </c>
      <c r="G33" s="179">
        <f t="shared" si="0"/>
        <v>0.58997198455364586</v>
      </c>
    </row>
    <row r="34" spans="1:7" x14ac:dyDescent="0.2">
      <c r="A34" s="39">
        <v>3220</v>
      </c>
      <c r="B34" s="5"/>
      <c r="C34" s="54" t="s">
        <v>212</v>
      </c>
      <c r="D34" s="84">
        <v>3240</v>
      </c>
      <c r="E34" s="124">
        <v>1810</v>
      </c>
      <c r="F34" s="168">
        <f t="shared" si="1"/>
        <v>1430</v>
      </c>
      <c r="G34" s="165">
        <f t="shared" si="0"/>
        <v>0.55864197530864201</v>
      </c>
    </row>
    <row r="35" spans="1:7" x14ac:dyDescent="0.2">
      <c r="A35" s="39">
        <v>3220</v>
      </c>
      <c r="B35" s="5"/>
      <c r="C35" s="54" t="s">
        <v>211</v>
      </c>
      <c r="D35" s="84">
        <v>3240</v>
      </c>
      <c r="E35" s="124">
        <v>1810</v>
      </c>
      <c r="F35" s="168">
        <f t="shared" si="1"/>
        <v>1430</v>
      </c>
      <c r="G35" s="165">
        <f t="shared" si="0"/>
        <v>0.55864197530864201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3265.12</v>
      </c>
      <c r="F36" s="168">
        <f t="shared" si="1"/>
        <v>2704.88</v>
      </c>
      <c r="G36" s="165">
        <f t="shared" si="0"/>
        <v>0.54692127303182581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388.3</v>
      </c>
      <c r="F37" s="168">
        <f t="shared" si="1"/>
        <v>-151.30000000000001</v>
      </c>
      <c r="G37" s="165">
        <f t="shared" si="0"/>
        <v>1.6383966244725738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195.54</v>
      </c>
      <c r="F38" s="168">
        <f t="shared" si="1"/>
        <v>-195.54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0</v>
      </c>
      <c r="F41" s="163">
        <f t="shared" si="1"/>
        <v>9435</v>
      </c>
      <c r="G41" s="179">
        <f t="shared" si="0"/>
        <v>0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0</v>
      </c>
      <c r="F42" s="168">
        <f t="shared" si="1"/>
        <v>2500</v>
      </c>
      <c r="G42" s="165">
        <f t="shared" si="0"/>
        <v>0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0</v>
      </c>
      <c r="F43" s="168">
        <f t="shared" si="1"/>
        <v>6935</v>
      </c>
      <c r="G43" s="165">
        <f t="shared" si="0"/>
        <v>0</v>
      </c>
    </row>
    <row r="44" spans="1:7" ht="13.5" x14ac:dyDescent="0.25">
      <c r="A44" s="38">
        <v>3220</v>
      </c>
      <c r="B44" s="17"/>
      <c r="C44" s="51" t="s">
        <v>38</v>
      </c>
      <c r="D44" s="83">
        <f>SUM(D45:D48)</f>
        <v>5520</v>
      </c>
      <c r="E44" s="125">
        <f>SUM(E45:E48)</f>
        <v>3027.2799999999997</v>
      </c>
      <c r="F44" s="163">
        <f t="shared" si="1"/>
        <v>2492.7200000000003</v>
      </c>
      <c r="G44" s="179">
        <f t="shared" si="0"/>
        <v>0.54842028985507241</v>
      </c>
    </row>
    <row r="45" spans="1:7" x14ac:dyDescent="0.2">
      <c r="A45" s="39">
        <v>3220</v>
      </c>
      <c r="B45" s="5"/>
      <c r="C45" s="54" t="s">
        <v>212</v>
      </c>
      <c r="D45" s="84">
        <v>1620</v>
      </c>
      <c r="E45" s="124">
        <v>850</v>
      </c>
      <c r="F45" s="168">
        <f t="shared" si="1"/>
        <v>770</v>
      </c>
      <c r="G45" s="165">
        <f t="shared" si="0"/>
        <v>0.52469135802469136</v>
      </c>
    </row>
    <row r="46" spans="1:7" x14ac:dyDescent="0.2">
      <c r="A46" s="39">
        <v>3220</v>
      </c>
      <c r="B46" s="5"/>
      <c r="C46" s="54" t="s">
        <v>211</v>
      </c>
      <c r="D46" s="84">
        <v>1620</v>
      </c>
      <c r="E46" s="124">
        <v>860</v>
      </c>
      <c r="F46" s="168">
        <f t="shared" si="1"/>
        <v>760</v>
      </c>
      <c r="G46" s="165">
        <f t="shared" si="0"/>
        <v>0.53086419753086422</v>
      </c>
    </row>
    <row r="47" spans="1:7" x14ac:dyDescent="0.2">
      <c r="A47" s="39">
        <v>3220</v>
      </c>
      <c r="B47" s="5"/>
      <c r="C47" s="54" t="s">
        <v>213</v>
      </c>
      <c r="D47" s="84">
        <v>2280</v>
      </c>
      <c r="E47" s="124">
        <v>1205.28</v>
      </c>
      <c r="F47" s="168">
        <f t="shared" si="1"/>
        <v>1074.72</v>
      </c>
      <c r="G47" s="165">
        <f t="shared" si="0"/>
        <v>0.52863157894736845</v>
      </c>
    </row>
    <row r="48" spans="1:7" x14ac:dyDescent="0.2">
      <c r="A48" s="39">
        <v>3220</v>
      </c>
      <c r="B48" s="5"/>
      <c r="C48" s="54" t="s">
        <v>36</v>
      </c>
      <c r="D48" s="84">
        <v>0</v>
      </c>
      <c r="E48" s="124">
        <v>112</v>
      </c>
      <c r="F48" s="168">
        <f t="shared" si="1"/>
        <v>-112</v>
      </c>
      <c r="G48" s="165"/>
    </row>
    <row r="49" spans="1:7" ht="13.5" x14ac:dyDescent="0.25">
      <c r="A49" s="38">
        <v>3220</v>
      </c>
      <c r="B49" s="17"/>
      <c r="C49" s="51" t="s">
        <v>37</v>
      </c>
      <c r="D49" s="83">
        <f>SUM(D50:D53)</f>
        <v>18800</v>
      </c>
      <c r="E49" s="125">
        <f>SUM(E50:E53)</f>
        <v>10348.6</v>
      </c>
      <c r="F49" s="163">
        <f t="shared" si="1"/>
        <v>8451.4</v>
      </c>
      <c r="G49" s="179">
        <f t="shared" si="0"/>
        <v>0.55045744680851061</v>
      </c>
    </row>
    <row r="50" spans="1:7" x14ac:dyDescent="0.2">
      <c r="A50" s="39">
        <v>3220</v>
      </c>
      <c r="B50" s="5"/>
      <c r="C50" s="54" t="s">
        <v>215</v>
      </c>
      <c r="D50" s="84">
        <v>1600</v>
      </c>
      <c r="E50" s="124">
        <v>628.47</v>
      </c>
      <c r="F50" s="168">
        <f t="shared" si="1"/>
        <v>971.53</v>
      </c>
      <c r="G50" s="165">
        <f t="shared" si="0"/>
        <v>0.39279375</v>
      </c>
    </row>
    <row r="51" spans="1:7" x14ac:dyDescent="0.2">
      <c r="A51" s="39">
        <v>3220</v>
      </c>
      <c r="B51" s="5"/>
      <c r="C51" s="54" t="s">
        <v>36</v>
      </c>
      <c r="D51" s="84">
        <v>1200</v>
      </c>
      <c r="E51" s="124">
        <v>2139</v>
      </c>
      <c r="F51" s="168">
        <f t="shared" si="1"/>
        <v>-939</v>
      </c>
      <c r="G51" s="165">
        <f t="shared" si="0"/>
        <v>1.7825</v>
      </c>
    </row>
    <row r="52" spans="1:7" x14ac:dyDescent="0.2">
      <c r="A52" s="39">
        <v>3220</v>
      </c>
      <c r="B52" s="5"/>
      <c r="C52" s="54" t="s">
        <v>216</v>
      </c>
      <c r="D52" s="84">
        <v>11000</v>
      </c>
      <c r="E52" s="124">
        <v>4964.53</v>
      </c>
      <c r="F52" s="168">
        <f t="shared" si="1"/>
        <v>6035.47</v>
      </c>
      <c r="G52" s="165">
        <f t="shared" si="0"/>
        <v>0.45132090909090905</v>
      </c>
    </row>
    <row r="53" spans="1:7" x14ac:dyDescent="0.2">
      <c r="A53" s="39">
        <v>3220</v>
      </c>
      <c r="B53" s="5"/>
      <c r="C53" s="54" t="s">
        <v>217</v>
      </c>
      <c r="D53" s="84">
        <v>5000</v>
      </c>
      <c r="E53" s="124">
        <v>2616.6</v>
      </c>
      <c r="F53" s="168">
        <f t="shared" si="1"/>
        <v>2383.4</v>
      </c>
      <c r="G53" s="165">
        <f t="shared" si="0"/>
        <v>0.52332000000000001</v>
      </c>
    </row>
    <row r="54" spans="1:7" ht="13.5" x14ac:dyDescent="0.25">
      <c r="A54" s="38">
        <v>3220</v>
      </c>
      <c r="B54" s="17"/>
      <c r="C54" s="51" t="s">
        <v>47</v>
      </c>
      <c r="D54" s="83">
        <v>55816</v>
      </c>
      <c r="E54" s="130">
        <v>24989</v>
      </c>
      <c r="F54" s="163">
        <f t="shared" si="1"/>
        <v>30827</v>
      </c>
      <c r="G54" s="179">
        <f t="shared" si="0"/>
        <v>0.44770316755052314</v>
      </c>
    </row>
    <row r="55" spans="1:7" s="6" customFormat="1" ht="25.5" x14ac:dyDescent="0.2">
      <c r="A55" s="38">
        <v>3221</v>
      </c>
      <c r="B55" s="7"/>
      <c r="C55" s="51" t="s">
        <v>40</v>
      </c>
      <c r="D55" s="83">
        <f>SUM(D56:D66)</f>
        <v>90227</v>
      </c>
      <c r="E55" s="125">
        <f>SUM(E56:E66)</f>
        <v>48154.39</v>
      </c>
      <c r="F55" s="163">
        <f t="shared" si="1"/>
        <v>42072.61</v>
      </c>
      <c r="G55" s="179">
        <f t="shared" si="0"/>
        <v>0.53370266106597808</v>
      </c>
    </row>
    <row r="56" spans="1:7" x14ac:dyDescent="0.2">
      <c r="A56" s="39">
        <v>3221</v>
      </c>
      <c r="B56" s="5"/>
      <c r="C56" s="54" t="s">
        <v>125</v>
      </c>
      <c r="D56" s="84">
        <v>780</v>
      </c>
      <c r="E56" s="124">
        <v>331.85</v>
      </c>
      <c r="F56" s="168">
        <f t="shared" si="1"/>
        <v>448.15</v>
      </c>
      <c r="G56" s="165">
        <f t="shared" si="0"/>
        <v>0.42544871794871797</v>
      </c>
    </row>
    <row r="57" spans="1:7" x14ac:dyDescent="0.2">
      <c r="A57" s="39">
        <v>3221</v>
      </c>
      <c r="B57" s="5"/>
      <c r="C57" s="54" t="s">
        <v>263</v>
      </c>
      <c r="D57" s="84">
        <v>20000</v>
      </c>
      <c r="E57" s="124">
        <v>16303.75</v>
      </c>
      <c r="F57" s="168">
        <f t="shared" si="1"/>
        <v>3696.25</v>
      </c>
      <c r="G57" s="165">
        <f t="shared" si="0"/>
        <v>0.81518749999999995</v>
      </c>
    </row>
    <row r="58" spans="1:7" x14ac:dyDescent="0.2">
      <c r="A58" s="39">
        <v>3221</v>
      </c>
      <c r="B58" s="5"/>
      <c r="C58" s="54" t="s">
        <v>14</v>
      </c>
      <c r="D58" s="84">
        <v>1000</v>
      </c>
      <c r="E58" s="124">
        <v>820</v>
      </c>
      <c r="F58" s="168">
        <f t="shared" si="1"/>
        <v>180</v>
      </c>
      <c r="G58" s="165">
        <f t="shared" si="0"/>
        <v>0.82</v>
      </c>
    </row>
    <row r="59" spans="1:7" x14ac:dyDescent="0.2">
      <c r="A59" s="39">
        <v>3221</v>
      </c>
      <c r="B59" s="5"/>
      <c r="C59" s="54" t="s">
        <v>15</v>
      </c>
      <c r="D59" s="84">
        <v>192</v>
      </c>
      <c r="E59" s="124">
        <v>948.66</v>
      </c>
      <c r="F59" s="168">
        <f t="shared" si="1"/>
        <v>-756.66</v>
      </c>
      <c r="G59" s="165">
        <f t="shared" si="0"/>
        <v>4.9409374999999995</v>
      </c>
    </row>
    <row r="60" spans="1:7" x14ac:dyDescent="0.2">
      <c r="A60" s="39">
        <v>3221</v>
      </c>
      <c r="B60" s="5"/>
      <c r="C60" s="54" t="s">
        <v>218</v>
      </c>
      <c r="D60" s="84">
        <v>2070</v>
      </c>
      <c r="E60" s="124">
        <v>414.78</v>
      </c>
      <c r="F60" s="168">
        <f t="shared" si="1"/>
        <v>1655.22</v>
      </c>
      <c r="G60" s="165">
        <f t="shared" si="0"/>
        <v>0.2003768115942029</v>
      </c>
    </row>
    <row r="61" spans="1:7" x14ac:dyDescent="0.2">
      <c r="A61" s="39">
        <v>3221</v>
      </c>
      <c r="B61" s="5"/>
      <c r="C61" s="54" t="s">
        <v>219</v>
      </c>
      <c r="D61" s="84">
        <v>8300</v>
      </c>
      <c r="E61" s="124">
        <v>2915.6</v>
      </c>
      <c r="F61" s="168">
        <f t="shared" si="1"/>
        <v>5384.4</v>
      </c>
      <c r="G61" s="165">
        <f t="shared" si="0"/>
        <v>0.35127710843373494</v>
      </c>
    </row>
    <row r="62" spans="1:7" x14ac:dyDescent="0.2">
      <c r="A62" s="39">
        <v>3221</v>
      </c>
      <c r="B62" s="5"/>
      <c r="C62" s="54" t="s">
        <v>103</v>
      </c>
      <c r="D62" s="84">
        <v>29310</v>
      </c>
      <c r="E62" s="124">
        <v>15405.6</v>
      </c>
      <c r="F62" s="168">
        <f t="shared" si="1"/>
        <v>13904.4</v>
      </c>
      <c r="G62" s="165">
        <f t="shared" si="0"/>
        <v>0.5256090071647902</v>
      </c>
    </row>
    <row r="63" spans="1:7" x14ac:dyDescent="0.2">
      <c r="A63" s="39">
        <v>3221</v>
      </c>
      <c r="B63" s="5"/>
      <c r="C63" s="54" t="s">
        <v>104</v>
      </c>
      <c r="D63" s="84">
        <v>23000</v>
      </c>
      <c r="E63" s="127">
        <v>10325.93</v>
      </c>
      <c r="F63" s="168">
        <f t="shared" si="1"/>
        <v>12674.07</v>
      </c>
      <c r="G63" s="165">
        <f t="shared" si="0"/>
        <v>0.44895347826086957</v>
      </c>
    </row>
    <row r="64" spans="1:7" x14ac:dyDescent="0.2">
      <c r="A64" s="39">
        <v>3221</v>
      </c>
      <c r="B64" s="5"/>
      <c r="C64" s="54" t="s">
        <v>111</v>
      </c>
      <c r="D64" s="84">
        <v>5000</v>
      </c>
      <c r="E64" s="127">
        <v>0</v>
      </c>
      <c r="F64" s="168">
        <f t="shared" si="1"/>
        <v>5000</v>
      </c>
      <c r="G64" s="165">
        <f t="shared" si="0"/>
        <v>0</v>
      </c>
    </row>
    <row r="65" spans="1:7" x14ac:dyDescent="0.2">
      <c r="A65" s="39">
        <v>3221</v>
      </c>
      <c r="B65" s="5"/>
      <c r="C65" s="54" t="s">
        <v>112</v>
      </c>
      <c r="D65" s="84">
        <v>575</v>
      </c>
      <c r="E65" s="127">
        <v>241.74</v>
      </c>
      <c r="F65" s="168">
        <f t="shared" si="1"/>
        <v>333.26</v>
      </c>
      <c r="G65" s="165">
        <f t="shared" si="0"/>
        <v>0.42041739130434785</v>
      </c>
    </row>
    <row r="66" spans="1:7" ht="25.5" x14ac:dyDescent="0.2">
      <c r="A66" s="39">
        <v>3221</v>
      </c>
      <c r="B66" s="5"/>
      <c r="C66" s="54" t="s">
        <v>517</v>
      </c>
      <c r="D66" s="84">
        <v>0</v>
      </c>
      <c r="E66" s="127">
        <v>446.48</v>
      </c>
      <c r="F66" s="168">
        <f t="shared" si="1"/>
        <v>-446.48</v>
      </c>
      <c r="G66" s="165"/>
    </row>
    <row r="67" spans="1:7" s="6" customFormat="1" ht="25.5" x14ac:dyDescent="0.2">
      <c r="A67" s="38">
        <v>3222</v>
      </c>
      <c r="B67" s="7"/>
      <c r="C67" s="51" t="s">
        <v>18</v>
      </c>
      <c r="D67" s="83">
        <f>SUM(D68:D70)</f>
        <v>73517</v>
      </c>
      <c r="E67" s="125">
        <f>SUM(E68:E70)</f>
        <v>40204.78</v>
      </c>
      <c r="F67" s="163">
        <f t="shared" si="1"/>
        <v>33312.22</v>
      </c>
      <c r="G67" s="179">
        <f t="shared" si="0"/>
        <v>0.54687732089176655</v>
      </c>
    </row>
    <row r="68" spans="1:7" x14ac:dyDescent="0.2">
      <c r="A68" s="39">
        <v>3222</v>
      </c>
      <c r="B68" s="5"/>
      <c r="C68" s="54" t="s">
        <v>220</v>
      </c>
      <c r="D68" s="84">
        <v>64220</v>
      </c>
      <c r="E68" s="124">
        <v>39812.78</v>
      </c>
      <c r="F68" s="168">
        <f t="shared" si="1"/>
        <v>24407.22</v>
      </c>
      <c r="G68" s="165">
        <f t="shared" si="0"/>
        <v>0.61994363126751784</v>
      </c>
    </row>
    <row r="69" spans="1:7" x14ac:dyDescent="0.2">
      <c r="A69" s="39">
        <v>3222</v>
      </c>
      <c r="B69" s="5"/>
      <c r="C69" s="54" t="s">
        <v>221</v>
      </c>
      <c r="D69" s="84">
        <v>7857</v>
      </c>
      <c r="E69" s="127">
        <v>392</v>
      </c>
      <c r="F69" s="168">
        <f t="shared" si="1"/>
        <v>7465</v>
      </c>
      <c r="G69" s="165">
        <f t="shared" si="0"/>
        <v>4.9891816214840269E-2</v>
      </c>
    </row>
    <row r="70" spans="1:7" x14ac:dyDescent="0.2">
      <c r="A70" s="39">
        <v>3222</v>
      </c>
      <c r="B70" s="5"/>
      <c r="C70" s="54" t="s">
        <v>106</v>
      </c>
      <c r="D70" s="84">
        <v>1440</v>
      </c>
      <c r="E70" s="127">
        <v>0</v>
      </c>
      <c r="F70" s="168">
        <f t="shared" si="1"/>
        <v>1440</v>
      </c>
      <c r="G70" s="165">
        <f t="shared" si="0"/>
        <v>0</v>
      </c>
    </row>
    <row r="71" spans="1:7" s="6" customFormat="1" x14ac:dyDescent="0.2">
      <c r="A71" s="38">
        <v>3224</v>
      </c>
      <c r="B71" s="7"/>
      <c r="C71" s="51" t="s">
        <v>19</v>
      </c>
      <c r="D71" s="83">
        <f>SUM(D72:D73)</f>
        <v>1997</v>
      </c>
      <c r="E71" s="125">
        <f>SUM(E72:E73)</f>
        <v>1319.01</v>
      </c>
      <c r="F71" s="163">
        <f t="shared" si="1"/>
        <v>677.99</v>
      </c>
      <c r="G71" s="179">
        <f t="shared" si="0"/>
        <v>0.66049574361542318</v>
      </c>
    </row>
    <row r="72" spans="1:7" x14ac:dyDescent="0.2">
      <c r="A72" s="39">
        <v>3224</v>
      </c>
      <c r="B72" s="5"/>
      <c r="C72" s="54" t="s">
        <v>264</v>
      </c>
      <c r="D72" s="84">
        <v>1275</v>
      </c>
      <c r="E72" s="124">
        <v>597.1</v>
      </c>
      <c r="F72" s="168">
        <f t="shared" si="1"/>
        <v>677.9</v>
      </c>
      <c r="G72" s="165">
        <f t="shared" si="0"/>
        <v>0.46831372549019612</v>
      </c>
    </row>
    <row r="73" spans="1:7" x14ac:dyDescent="0.2">
      <c r="A73" s="39">
        <v>3224</v>
      </c>
      <c r="B73" s="5"/>
      <c r="C73" s="54" t="s">
        <v>462</v>
      </c>
      <c r="D73" s="84">
        <v>722</v>
      </c>
      <c r="E73" s="124">
        <v>721.91</v>
      </c>
      <c r="F73" s="168">
        <f t="shared" si="1"/>
        <v>9.0000000000031832E-2</v>
      </c>
      <c r="G73" s="165">
        <f t="shared" si="0"/>
        <v>0.99987534626038777</v>
      </c>
    </row>
    <row r="74" spans="1:7" s="6" customFormat="1" ht="25.5" x14ac:dyDescent="0.2">
      <c r="A74" s="38">
        <v>3225</v>
      </c>
      <c r="B74" s="7"/>
      <c r="C74" s="51" t="s">
        <v>20</v>
      </c>
      <c r="D74" s="83">
        <f>SUM(D75:D75)</f>
        <v>454</v>
      </c>
      <c r="E74" s="125">
        <f>SUM(E75:E75)</f>
        <v>52.69</v>
      </c>
      <c r="F74" s="163">
        <f t="shared" si="1"/>
        <v>401.31</v>
      </c>
      <c r="G74" s="179">
        <f t="shared" ref="G74:G144" si="2">SUM(E74/D74)</f>
        <v>0.11605726872246695</v>
      </c>
    </row>
    <row r="75" spans="1:7" x14ac:dyDescent="0.2">
      <c r="A75" s="39">
        <v>3225</v>
      </c>
      <c r="B75" s="5"/>
      <c r="C75" s="54" t="s">
        <v>105</v>
      </c>
      <c r="D75" s="84">
        <v>454</v>
      </c>
      <c r="E75" s="127">
        <v>52.69</v>
      </c>
      <c r="F75" s="168">
        <f t="shared" si="1"/>
        <v>401.31</v>
      </c>
      <c r="G75" s="165">
        <f t="shared" si="2"/>
        <v>0.11605726872246695</v>
      </c>
    </row>
    <row r="76" spans="1:7" s="6" customFormat="1" ht="25.5" x14ac:dyDescent="0.2">
      <c r="A76" s="38">
        <v>3227</v>
      </c>
      <c r="B76" s="7"/>
      <c r="C76" s="55" t="s">
        <v>108</v>
      </c>
      <c r="D76" s="83">
        <f>SUM(D77)</f>
        <v>6200</v>
      </c>
      <c r="E76" s="125">
        <f>SUM(E77)</f>
        <v>2547</v>
      </c>
      <c r="F76" s="163">
        <f t="shared" si="1"/>
        <v>3653</v>
      </c>
      <c r="G76" s="179">
        <f t="shared" si="2"/>
        <v>0.41080645161290325</v>
      </c>
    </row>
    <row r="77" spans="1:7" ht="25.5" x14ac:dyDescent="0.2">
      <c r="A77" s="39">
        <v>3227</v>
      </c>
      <c r="B77" s="5"/>
      <c r="C77" s="56" t="s">
        <v>518</v>
      </c>
      <c r="D77" s="84">
        <v>6200</v>
      </c>
      <c r="E77" s="127">
        <v>2547</v>
      </c>
      <c r="F77" s="168">
        <f t="shared" si="1"/>
        <v>3653</v>
      </c>
      <c r="G77" s="165">
        <f t="shared" si="2"/>
        <v>0.41080645161290325</v>
      </c>
    </row>
    <row r="78" spans="1:7" s="6" customFormat="1" ht="25.5" x14ac:dyDescent="0.2">
      <c r="A78" s="38">
        <v>3229</v>
      </c>
      <c r="B78" s="7"/>
      <c r="C78" s="51" t="s">
        <v>41</v>
      </c>
      <c r="D78" s="83">
        <f>SUM(D79)</f>
        <v>150</v>
      </c>
      <c r="E78" s="125">
        <f>SUM(E79)</f>
        <v>67.8</v>
      </c>
      <c r="F78" s="163">
        <f t="shared" ref="F78:F148" si="3">SUM(D78-E78)</f>
        <v>82.2</v>
      </c>
      <c r="G78" s="179">
        <f t="shared" si="2"/>
        <v>0.45199999999999996</v>
      </c>
    </row>
    <row r="79" spans="1:7" x14ac:dyDescent="0.2">
      <c r="A79" s="39">
        <v>3229</v>
      </c>
      <c r="B79" s="5"/>
      <c r="C79" s="54" t="s">
        <v>102</v>
      </c>
      <c r="D79" s="84">
        <v>150</v>
      </c>
      <c r="E79" s="124">
        <v>67.8</v>
      </c>
      <c r="F79" s="168">
        <f t="shared" si="3"/>
        <v>82.2</v>
      </c>
      <c r="G79" s="165">
        <f t="shared" si="2"/>
        <v>0.45199999999999996</v>
      </c>
    </row>
    <row r="80" spans="1:7" s="6" customFormat="1" x14ac:dyDescent="0.2">
      <c r="A80" s="38">
        <v>323</v>
      </c>
      <c r="B80" s="7"/>
      <c r="C80" s="51" t="s">
        <v>192</v>
      </c>
      <c r="D80" s="83">
        <f>SUM(D81+D87+D90)</f>
        <v>20365</v>
      </c>
      <c r="E80" s="125">
        <f>SUM(E81+E87+E90)</f>
        <v>8260.5400000000009</v>
      </c>
      <c r="F80" s="163">
        <f t="shared" si="3"/>
        <v>12104.46</v>
      </c>
      <c r="G80" s="179">
        <f t="shared" si="2"/>
        <v>0.40562435551190773</v>
      </c>
    </row>
    <row r="81" spans="1:10" s="6" customFormat="1" x14ac:dyDescent="0.2">
      <c r="A81" s="40">
        <v>3233</v>
      </c>
      <c r="B81" s="18"/>
      <c r="C81" s="51" t="s">
        <v>126</v>
      </c>
      <c r="D81" s="83">
        <f>SUM(D82:D86)</f>
        <v>15900</v>
      </c>
      <c r="E81" s="125">
        <f>SUM(E82:E86)</f>
        <v>6717.6</v>
      </c>
      <c r="F81" s="163">
        <f t="shared" si="3"/>
        <v>9182.4</v>
      </c>
      <c r="G81" s="179">
        <f t="shared" si="2"/>
        <v>0.42249056603773588</v>
      </c>
    </row>
    <row r="82" spans="1:10" x14ac:dyDescent="0.2">
      <c r="A82" s="41">
        <v>3233</v>
      </c>
      <c r="B82" s="13"/>
      <c r="C82" s="54" t="s">
        <v>222</v>
      </c>
      <c r="D82" s="84">
        <v>2373</v>
      </c>
      <c r="E82" s="124">
        <v>803.92</v>
      </c>
      <c r="F82" s="168">
        <f t="shared" si="3"/>
        <v>1569.08</v>
      </c>
      <c r="G82" s="165">
        <f t="shared" si="2"/>
        <v>0.33877791824694475</v>
      </c>
    </row>
    <row r="83" spans="1:10" x14ac:dyDescent="0.2">
      <c r="A83" s="41">
        <v>3233</v>
      </c>
      <c r="B83" s="13"/>
      <c r="C83" s="54" t="s">
        <v>223</v>
      </c>
      <c r="D83" s="84">
        <v>1642</v>
      </c>
      <c r="E83" s="124">
        <v>405.56</v>
      </c>
      <c r="F83" s="168">
        <f t="shared" si="3"/>
        <v>1236.44</v>
      </c>
      <c r="G83" s="165">
        <f t="shared" si="2"/>
        <v>0.24699147381242387</v>
      </c>
    </row>
    <row r="84" spans="1:10" x14ac:dyDescent="0.2">
      <c r="A84" s="41">
        <v>3233</v>
      </c>
      <c r="B84" s="13"/>
      <c r="C84" s="54" t="s">
        <v>224</v>
      </c>
      <c r="D84" s="84">
        <v>2118</v>
      </c>
      <c r="E84" s="124">
        <v>882.5</v>
      </c>
      <c r="F84" s="168">
        <f t="shared" si="3"/>
        <v>1235.5</v>
      </c>
      <c r="G84" s="165">
        <f t="shared" si="2"/>
        <v>0.41666666666666669</v>
      </c>
    </row>
    <row r="85" spans="1:10" x14ac:dyDescent="0.2">
      <c r="A85" s="41">
        <v>3233</v>
      </c>
      <c r="B85" s="13"/>
      <c r="C85" s="54" t="s">
        <v>7</v>
      </c>
      <c r="D85" s="84">
        <v>167</v>
      </c>
      <c r="E85" s="124">
        <v>0</v>
      </c>
      <c r="F85" s="168">
        <f t="shared" si="3"/>
        <v>167</v>
      </c>
      <c r="G85" s="165">
        <f t="shared" si="2"/>
        <v>0</v>
      </c>
    </row>
    <row r="86" spans="1:10" ht="25.5" x14ac:dyDescent="0.2">
      <c r="A86" s="41">
        <v>3233</v>
      </c>
      <c r="B86" s="13"/>
      <c r="C86" s="54" t="s">
        <v>225</v>
      </c>
      <c r="D86" s="84">
        <v>9600</v>
      </c>
      <c r="E86" s="124">
        <v>4625.62</v>
      </c>
      <c r="F86" s="168">
        <f t="shared" si="3"/>
        <v>4974.38</v>
      </c>
      <c r="G86" s="165">
        <f t="shared" si="2"/>
        <v>0.48183541666666668</v>
      </c>
    </row>
    <row r="87" spans="1:10" s="6" customFormat="1" x14ac:dyDescent="0.2">
      <c r="A87" s="40">
        <v>3237</v>
      </c>
      <c r="B87" s="18"/>
      <c r="C87" s="51" t="s">
        <v>42</v>
      </c>
      <c r="D87" s="83">
        <f>SUM(D88:D89)</f>
        <v>3885</v>
      </c>
      <c r="E87" s="125">
        <f>SUM(E88:E89)</f>
        <v>4.79</v>
      </c>
      <c r="F87" s="163">
        <f t="shared" si="3"/>
        <v>3880.21</v>
      </c>
      <c r="G87" s="179">
        <f t="shared" si="2"/>
        <v>1.232947232947233E-3</v>
      </c>
    </row>
    <row r="88" spans="1:10" x14ac:dyDescent="0.2">
      <c r="A88" s="41">
        <v>3237</v>
      </c>
      <c r="B88" s="13"/>
      <c r="C88" s="54" t="s">
        <v>12</v>
      </c>
      <c r="D88" s="84">
        <v>3835</v>
      </c>
      <c r="E88" s="124">
        <v>0</v>
      </c>
      <c r="F88" s="168">
        <f t="shared" si="3"/>
        <v>3835</v>
      </c>
      <c r="G88" s="165">
        <f t="shared" si="2"/>
        <v>0</v>
      </c>
    </row>
    <row r="89" spans="1:10" x14ac:dyDescent="0.2">
      <c r="A89" s="41">
        <v>3237</v>
      </c>
      <c r="B89" s="13"/>
      <c r="C89" s="54" t="s">
        <v>9</v>
      </c>
      <c r="D89" s="84">
        <v>50</v>
      </c>
      <c r="E89" s="124">
        <v>4.79</v>
      </c>
      <c r="F89" s="168">
        <f t="shared" si="3"/>
        <v>45.21</v>
      </c>
      <c r="G89" s="165">
        <f t="shared" si="2"/>
        <v>9.5799999999999996E-2</v>
      </c>
    </row>
    <row r="90" spans="1:10" s="6" customFormat="1" x14ac:dyDescent="0.2">
      <c r="A90" s="40">
        <v>3238</v>
      </c>
      <c r="B90" s="18"/>
      <c r="C90" s="51" t="s">
        <v>127</v>
      </c>
      <c r="D90" s="83">
        <f>SUM(D91:D93)</f>
        <v>580</v>
      </c>
      <c r="E90" s="125">
        <f>SUM(E91:E93)</f>
        <v>1538.15</v>
      </c>
      <c r="F90" s="163">
        <f t="shared" si="3"/>
        <v>-958.15000000000009</v>
      </c>
      <c r="G90" s="179">
        <f t="shared" si="2"/>
        <v>2.6519827586206897</v>
      </c>
    </row>
    <row r="91" spans="1:10" x14ac:dyDescent="0.2">
      <c r="A91" s="41">
        <v>3238</v>
      </c>
      <c r="B91" s="13"/>
      <c r="C91" s="54" t="s">
        <v>3</v>
      </c>
      <c r="D91" s="84">
        <v>180</v>
      </c>
      <c r="E91" s="124">
        <v>132</v>
      </c>
      <c r="F91" s="168">
        <f t="shared" si="3"/>
        <v>48</v>
      </c>
      <c r="G91" s="165">
        <f t="shared" si="2"/>
        <v>0.73333333333333328</v>
      </c>
    </row>
    <row r="92" spans="1:10" x14ac:dyDescent="0.2">
      <c r="A92" s="41">
        <v>3238</v>
      </c>
      <c r="B92" s="13"/>
      <c r="C92" s="54" t="s">
        <v>456</v>
      </c>
      <c r="D92" s="84">
        <v>400</v>
      </c>
      <c r="E92" s="124">
        <v>906.15</v>
      </c>
      <c r="F92" s="168">
        <f t="shared" si="3"/>
        <v>-506.15</v>
      </c>
      <c r="G92" s="165">
        <f t="shared" si="2"/>
        <v>2.2653750000000001</v>
      </c>
    </row>
    <row r="93" spans="1:10" ht="13.5" thickBot="1" x14ac:dyDescent="0.25">
      <c r="A93" s="41">
        <v>3238</v>
      </c>
      <c r="B93" s="13"/>
      <c r="C93" s="54" t="s">
        <v>467</v>
      </c>
      <c r="D93" s="84">
        <v>0</v>
      </c>
      <c r="E93" s="124">
        <v>500</v>
      </c>
      <c r="F93" s="168">
        <f t="shared" si="3"/>
        <v>-500</v>
      </c>
      <c r="G93" s="165"/>
    </row>
    <row r="94" spans="1:10" ht="13.5" thickBot="1" x14ac:dyDescent="0.25">
      <c r="A94" s="36"/>
      <c r="B94" s="4" t="s">
        <v>141</v>
      </c>
      <c r="C94" s="48"/>
      <c r="D94" s="76">
        <f>D95+D96+D109</f>
        <v>2013030</v>
      </c>
      <c r="E94" s="123">
        <f>E95+E96+E109</f>
        <v>1162436.52</v>
      </c>
      <c r="F94" s="177">
        <f t="shared" si="3"/>
        <v>850593.48</v>
      </c>
      <c r="G94" s="175">
        <f t="shared" si="2"/>
        <v>0.57745613329160517</v>
      </c>
      <c r="I94" s="1" t="s">
        <v>519</v>
      </c>
      <c r="J94" s="1" t="s">
        <v>461</v>
      </c>
    </row>
    <row r="95" spans="1:10" s="6" customFormat="1" x14ac:dyDescent="0.2">
      <c r="A95" s="28">
        <v>35200</v>
      </c>
      <c r="B95" s="7"/>
      <c r="C95" s="50" t="s">
        <v>142</v>
      </c>
      <c r="D95" s="83">
        <v>546970</v>
      </c>
      <c r="E95" s="126">
        <v>277132</v>
      </c>
      <c r="F95" s="163">
        <f t="shared" si="3"/>
        <v>269838</v>
      </c>
      <c r="G95" s="179">
        <f t="shared" si="2"/>
        <v>0.50666764173537859</v>
      </c>
    </row>
    <row r="96" spans="1:10" s="6" customFormat="1" x14ac:dyDescent="0.2">
      <c r="A96" s="28">
        <v>35201</v>
      </c>
      <c r="B96" s="7"/>
      <c r="C96" s="58" t="s">
        <v>143</v>
      </c>
      <c r="D96" s="85">
        <f>SUM(D97+D105+D106+D107+D108)</f>
        <v>1191976</v>
      </c>
      <c r="E96" s="135">
        <f>SUM(E97+E105+E106+E107+E108)</f>
        <v>609922.67999999993</v>
      </c>
      <c r="F96" s="163">
        <f t="shared" si="3"/>
        <v>582053.32000000007</v>
      </c>
      <c r="G96" s="179">
        <f t="shared" si="2"/>
        <v>0.51169040316247971</v>
      </c>
    </row>
    <row r="97" spans="1:7" x14ac:dyDescent="0.2">
      <c r="A97" s="37"/>
      <c r="B97" s="5"/>
      <c r="C97" s="59" t="s">
        <v>227</v>
      </c>
      <c r="D97" s="77">
        <f>SUM(D98:D104)</f>
        <v>977438</v>
      </c>
      <c r="E97" s="136">
        <f>SUM(E98:E104)</f>
        <v>495235.68</v>
      </c>
      <c r="F97" s="168">
        <f t="shared" si="3"/>
        <v>482202.32</v>
      </c>
      <c r="G97" s="165">
        <f t="shared" si="2"/>
        <v>0.50666710318199215</v>
      </c>
    </row>
    <row r="98" spans="1:7" x14ac:dyDescent="0.2">
      <c r="A98" s="37"/>
      <c r="B98" s="5"/>
      <c r="C98" s="59" t="s">
        <v>265</v>
      </c>
      <c r="D98" s="77">
        <v>673785</v>
      </c>
      <c r="E98" s="124">
        <v>341404.68</v>
      </c>
      <c r="F98" s="168">
        <f t="shared" si="3"/>
        <v>332380.32</v>
      </c>
      <c r="G98" s="165">
        <f t="shared" si="2"/>
        <v>0.50669676528863061</v>
      </c>
    </row>
    <row r="99" spans="1:7" x14ac:dyDescent="0.2">
      <c r="A99" s="37"/>
      <c r="B99" s="5"/>
      <c r="C99" s="59" t="s">
        <v>266</v>
      </c>
      <c r="D99" s="77">
        <v>116290</v>
      </c>
      <c r="E99" s="124">
        <v>58913</v>
      </c>
      <c r="F99" s="168">
        <f t="shared" si="3"/>
        <v>57377</v>
      </c>
      <c r="G99" s="165">
        <f t="shared" si="2"/>
        <v>0.5066041792071545</v>
      </c>
    </row>
    <row r="100" spans="1:7" x14ac:dyDescent="0.2">
      <c r="A100" s="37"/>
      <c r="B100" s="5"/>
      <c r="C100" s="59" t="s">
        <v>267</v>
      </c>
      <c r="D100" s="77">
        <v>57745</v>
      </c>
      <c r="E100" s="124">
        <v>29254</v>
      </c>
      <c r="F100" s="168">
        <f t="shared" si="3"/>
        <v>28491</v>
      </c>
      <c r="G100" s="165">
        <f t="shared" si="2"/>
        <v>0.50660663260888383</v>
      </c>
    </row>
    <row r="101" spans="1:7" x14ac:dyDescent="0.2">
      <c r="A101" s="37"/>
      <c r="B101" s="5"/>
      <c r="C101" s="59" t="s">
        <v>268</v>
      </c>
      <c r="D101" s="77">
        <v>8478</v>
      </c>
      <c r="E101" s="124">
        <v>4295</v>
      </c>
      <c r="F101" s="168">
        <f t="shared" si="3"/>
        <v>4183</v>
      </c>
      <c r="G101" s="165">
        <f t="shared" si="2"/>
        <v>0.50660533144609576</v>
      </c>
    </row>
    <row r="102" spans="1:7" x14ac:dyDescent="0.2">
      <c r="A102" s="37"/>
      <c r="B102" s="5"/>
      <c r="C102" s="59" t="s">
        <v>269</v>
      </c>
      <c r="D102" s="77">
        <v>36252</v>
      </c>
      <c r="E102" s="124">
        <v>18365</v>
      </c>
      <c r="F102" s="168">
        <f t="shared" si="3"/>
        <v>17887</v>
      </c>
      <c r="G102" s="165">
        <f t="shared" si="2"/>
        <v>0.50659273971091245</v>
      </c>
    </row>
    <row r="103" spans="1:7" x14ac:dyDescent="0.2">
      <c r="A103" s="37"/>
      <c r="B103" s="5"/>
      <c r="C103" s="59" t="s">
        <v>270</v>
      </c>
      <c r="D103" s="77">
        <v>12552</v>
      </c>
      <c r="E103" s="124">
        <v>6359</v>
      </c>
      <c r="F103" s="168">
        <f t="shared" si="3"/>
        <v>6193</v>
      </c>
      <c r="G103" s="165">
        <f t="shared" si="2"/>
        <v>0.50661249203314218</v>
      </c>
    </row>
    <row r="104" spans="1:7" x14ac:dyDescent="0.2">
      <c r="A104" s="37"/>
      <c r="B104" s="5"/>
      <c r="C104" s="59" t="s">
        <v>271</v>
      </c>
      <c r="D104" s="77">
        <v>72336</v>
      </c>
      <c r="E104" s="124">
        <v>36645</v>
      </c>
      <c r="F104" s="168">
        <f t="shared" si="3"/>
        <v>35691</v>
      </c>
      <c r="G104" s="165">
        <f t="shared" si="2"/>
        <v>0.50659422694094225</v>
      </c>
    </row>
    <row r="105" spans="1:7" x14ac:dyDescent="0.2">
      <c r="A105" s="37"/>
      <c r="B105" s="5"/>
      <c r="C105" s="59" t="s">
        <v>128</v>
      </c>
      <c r="D105" s="77">
        <v>180885</v>
      </c>
      <c r="E105" s="124">
        <v>91636</v>
      </c>
      <c r="F105" s="168">
        <f t="shared" si="3"/>
        <v>89249</v>
      </c>
      <c r="G105" s="165">
        <f t="shared" si="2"/>
        <v>0.50659811482433592</v>
      </c>
    </row>
    <row r="106" spans="1:7" x14ac:dyDescent="0.2">
      <c r="A106" s="37"/>
      <c r="B106" s="5"/>
      <c r="C106" s="59" t="s">
        <v>272</v>
      </c>
      <c r="D106" s="77">
        <v>254</v>
      </c>
      <c r="E106" s="124">
        <v>254</v>
      </c>
      <c r="F106" s="168">
        <f t="shared" si="3"/>
        <v>0</v>
      </c>
      <c r="G106" s="165">
        <f t="shared" si="2"/>
        <v>1</v>
      </c>
    </row>
    <row r="107" spans="1:7" x14ac:dyDescent="0.2">
      <c r="A107" s="37"/>
      <c r="B107" s="5"/>
      <c r="C107" s="59" t="s">
        <v>129</v>
      </c>
      <c r="D107" s="77">
        <v>21517</v>
      </c>
      <c r="E107" s="124">
        <v>10915</v>
      </c>
      <c r="F107" s="168">
        <f t="shared" si="3"/>
        <v>10602</v>
      </c>
      <c r="G107" s="165">
        <f t="shared" si="2"/>
        <v>0.50727331877120418</v>
      </c>
    </row>
    <row r="108" spans="1:7" x14ac:dyDescent="0.2">
      <c r="A108" s="37"/>
      <c r="B108" s="5"/>
      <c r="C108" s="59" t="s">
        <v>273</v>
      </c>
      <c r="D108" s="77">
        <v>11882</v>
      </c>
      <c r="E108" s="124">
        <v>11882</v>
      </c>
      <c r="F108" s="168">
        <f t="shared" si="3"/>
        <v>0</v>
      </c>
      <c r="G108" s="165">
        <f t="shared" si="2"/>
        <v>1</v>
      </c>
    </row>
    <row r="109" spans="1:7" s="6" customFormat="1" x14ac:dyDescent="0.2">
      <c r="A109" s="28" t="s">
        <v>140</v>
      </c>
      <c r="B109" s="7"/>
      <c r="C109" s="58" t="s">
        <v>144</v>
      </c>
      <c r="D109" s="83">
        <f>SUM(D110+D120+D121)</f>
        <v>274084</v>
      </c>
      <c r="E109" s="125">
        <f>SUM(E110+E120+E121)</f>
        <v>275381.83999999997</v>
      </c>
      <c r="F109" s="163">
        <f t="shared" si="3"/>
        <v>-1297.8399999999674</v>
      </c>
      <c r="G109" s="179">
        <f t="shared" si="2"/>
        <v>1.0047351906714728</v>
      </c>
    </row>
    <row r="110" spans="1:7" x14ac:dyDescent="0.2">
      <c r="A110" s="37" t="s">
        <v>121</v>
      </c>
      <c r="B110" s="5"/>
      <c r="C110" s="59" t="s">
        <v>22</v>
      </c>
      <c r="D110" s="84">
        <f>SUM(D111+D118+D119)</f>
        <v>267256</v>
      </c>
      <c r="E110" s="131">
        <f>SUM(E111+E118+E119)</f>
        <v>269413.42</v>
      </c>
      <c r="F110" s="168">
        <f t="shared" si="3"/>
        <v>-2157.4199999999837</v>
      </c>
      <c r="G110" s="165">
        <f t="shared" si="2"/>
        <v>1.0080724848085729</v>
      </c>
    </row>
    <row r="111" spans="1:7" x14ac:dyDescent="0.2">
      <c r="A111" s="37" t="s">
        <v>122</v>
      </c>
      <c r="B111" s="5"/>
      <c r="C111" s="59" t="s">
        <v>43</v>
      </c>
      <c r="D111" s="84">
        <f>SUM(D112:D117)</f>
        <v>265711</v>
      </c>
      <c r="E111" s="131">
        <f>SUM(E112:E117)</f>
        <v>263362.42</v>
      </c>
      <c r="F111" s="168">
        <f t="shared" si="3"/>
        <v>2348.5800000000163</v>
      </c>
      <c r="G111" s="165">
        <f t="shared" si="2"/>
        <v>0.99116114876689332</v>
      </c>
    </row>
    <row r="112" spans="1:7" x14ac:dyDescent="0.2">
      <c r="A112" s="37" t="s">
        <v>469</v>
      </c>
      <c r="B112" s="5"/>
      <c r="C112" s="59" t="s">
        <v>468</v>
      </c>
      <c r="D112" s="84">
        <v>6000</v>
      </c>
      <c r="E112" s="131">
        <v>6000</v>
      </c>
      <c r="F112" s="168">
        <f t="shared" si="3"/>
        <v>0</v>
      </c>
      <c r="G112" s="165">
        <f t="shared" si="2"/>
        <v>1</v>
      </c>
    </row>
    <row r="113" spans="1:7" x14ac:dyDescent="0.2">
      <c r="A113" s="37" t="s">
        <v>527</v>
      </c>
      <c r="B113" s="5"/>
      <c r="C113" s="59" t="s">
        <v>528</v>
      </c>
      <c r="D113" s="84">
        <v>0</v>
      </c>
      <c r="E113" s="131">
        <v>338</v>
      </c>
      <c r="F113" s="168"/>
      <c r="G113" s="165"/>
    </row>
    <row r="114" spans="1:7" x14ac:dyDescent="0.2">
      <c r="A114" s="37" t="s">
        <v>123</v>
      </c>
      <c r="B114" s="5"/>
      <c r="C114" s="59" t="s">
        <v>120</v>
      </c>
      <c r="D114" s="84">
        <v>239522</v>
      </c>
      <c r="E114" s="124">
        <v>239522</v>
      </c>
      <c r="F114" s="168">
        <f t="shared" si="3"/>
        <v>0</v>
      </c>
      <c r="G114" s="165">
        <f t="shared" si="2"/>
        <v>1</v>
      </c>
    </row>
    <row r="115" spans="1:7" x14ac:dyDescent="0.2">
      <c r="A115" s="37" t="s">
        <v>275</v>
      </c>
      <c r="B115" s="5"/>
      <c r="C115" s="59" t="s">
        <v>276</v>
      </c>
      <c r="D115" s="84">
        <v>6400</v>
      </c>
      <c r="E115" s="124">
        <v>2320.87</v>
      </c>
      <c r="F115" s="168">
        <f t="shared" si="3"/>
        <v>4079.13</v>
      </c>
      <c r="G115" s="165">
        <f t="shared" si="2"/>
        <v>0.36263593750000001</v>
      </c>
    </row>
    <row r="116" spans="1:7" x14ac:dyDescent="0.2">
      <c r="A116" s="37" t="s">
        <v>277</v>
      </c>
      <c r="B116" s="5"/>
      <c r="C116" s="59" t="s">
        <v>278</v>
      </c>
      <c r="D116" s="84">
        <v>13789</v>
      </c>
      <c r="E116" s="124">
        <v>14881.55</v>
      </c>
      <c r="F116" s="168">
        <f t="shared" si="3"/>
        <v>-1092.5499999999993</v>
      </c>
      <c r="G116" s="165">
        <f t="shared" si="2"/>
        <v>1.0792334469504676</v>
      </c>
    </row>
    <row r="117" spans="1:7" x14ac:dyDescent="0.2">
      <c r="A117" s="37" t="s">
        <v>470</v>
      </c>
      <c r="B117" s="5"/>
      <c r="C117" s="189" t="s">
        <v>471</v>
      </c>
      <c r="D117" s="84">
        <v>0</v>
      </c>
      <c r="E117" s="124">
        <v>300</v>
      </c>
      <c r="F117" s="168">
        <f t="shared" si="3"/>
        <v>-300</v>
      </c>
      <c r="G117" s="165"/>
    </row>
    <row r="118" spans="1:7" ht="25.5" x14ac:dyDescent="0.2">
      <c r="A118" s="37" t="s">
        <v>399</v>
      </c>
      <c r="B118" s="5"/>
      <c r="C118" s="132" t="s">
        <v>400</v>
      </c>
      <c r="D118" s="84">
        <v>1475</v>
      </c>
      <c r="E118" s="124">
        <v>4629</v>
      </c>
      <c r="F118" s="168">
        <f t="shared" si="3"/>
        <v>-3154</v>
      </c>
      <c r="G118" s="165">
        <f t="shared" si="2"/>
        <v>3.1383050847457628</v>
      </c>
    </row>
    <row r="119" spans="1:7" ht="25.5" x14ac:dyDescent="0.2">
      <c r="A119" s="37" t="s">
        <v>472</v>
      </c>
      <c r="B119" s="5"/>
      <c r="C119" s="190" t="s">
        <v>281</v>
      </c>
      <c r="D119" s="84">
        <v>70</v>
      </c>
      <c r="E119" s="124">
        <v>1422</v>
      </c>
      <c r="F119" s="168">
        <f t="shared" si="3"/>
        <v>-1352</v>
      </c>
      <c r="G119" s="165">
        <f t="shared" si="2"/>
        <v>20.314285714285713</v>
      </c>
    </row>
    <row r="120" spans="1:7" x14ac:dyDescent="0.2">
      <c r="A120" s="37" t="s">
        <v>279</v>
      </c>
      <c r="B120" s="5"/>
      <c r="C120" s="59" t="s">
        <v>280</v>
      </c>
      <c r="D120" s="84">
        <v>6328</v>
      </c>
      <c r="E120" s="124">
        <v>5468.42</v>
      </c>
      <c r="F120" s="168">
        <f t="shared" si="3"/>
        <v>859.57999999999993</v>
      </c>
      <c r="G120" s="165">
        <f t="shared" si="2"/>
        <v>0.86416245259165614</v>
      </c>
    </row>
    <row r="121" spans="1:7" ht="13.5" thickBot="1" x14ac:dyDescent="0.25">
      <c r="A121" s="37" t="s">
        <v>473</v>
      </c>
      <c r="B121" s="5"/>
      <c r="C121" s="59" t="s">
        <v>474</v>
      </c>
      <c r="D121" s="84">
        <v>500</v>
      </c>
      <c r="E121" s="124">
        <v>500</v>
      </c>
      <c r="F121" s="168">
        <f t="shared" si="3"/>
        <v>0</v>
      </c>
      <c r="G121" s="165">
        <f t="shared" si="2"/>
        <v>1</v>
      </c>
    </row>
    <row r="122" spans="1:7" ht="13.5" thickBot="1" x14ac:dyDescent="0.25">
      <c r="A122" s="36" t="s">
        <v>476</v>
      </c>
      <c r="B122" s="4" t="s">
        <v>146</v>
      </c>
      <c r="C122" s="48"/>
      <c r="D122" s="76">
        <f>SUM(D123:D127)</f>
        <v>46500</v>
      </c>
      <c r="E122" s="123">
        <f>SUM(E123:E127)</f>
        <v>7197.49</v>
      </c>
      <c r="F122" s="177">
        <f t="shared" si="3"/>
        <v>39302.51</v>
      </c>
      <c r="G122" s="175">
        <f t="shared" si="2"/>
        <v>0.1547847311827957</v>
      </c>
    </row>
    <row r="123" spans="1:7" x14ac:dyDescent="0.2">
      <c r="A123" s="39">
        <v>3823</v>
      </c>
      <c r="B123" s="5"/>
      <c r="C123" s="49" t="s">
        <v>477</v>
      </c>
      <c r="D123" s="84">
        <v>0</v>
      </c>
      <c r="E123" s="131">
        <v>701.66</v>
      </c>
      <c r="F123" s="168">
        <f t="shared" si="3"/>
        <v>-701.66</v>
      </c>
      <c r="G123" s="165"/>
    </row>
    <row r="124" spans="1:7" x14ac:dyDescent="0.2">
      <c r="A124" s="37" t="s">
        <v>311</v>
      </c>
      <c r="B124" s="5"/>
      <c r="C124" s="60" t="s">
        <v>320</v>
      </c>
      <c r="D124" s="86">
        <v>36000</v>
      </c>
      <c r="E124" s="124">
        <v>1738</v>
      </c>
      <c r="F124" s="168">
        <f t="shared" si="3"/>
        <v>34262</v>
      </c>
      <c r="G124" s="165">
        <f t="shared" si="2"/>
        <v>4.8277777777777781E-2</v>
      </c>
    </row>
    <row r="125" spans="1:7" x14ac:dyDescent="0.2">
      <c r="A125" s="37">
        <v>38252.382539999999</v>
      </c>
      <c r="B125" s="5"/>
      <c r="C125" s="49" t="s">
        <v>321</v>
      </c>
      <c r="D125" s="86">
        <v>9000</v>
      </c>
      <c r="E125" s="124">
        <v>4171</v>
      </c>
      <c r="F125" s="168">
        <f t="shared" si="3"/>
        <v>4829</v>
      </c>
      <c r="G125" s="165">
        <f t="shared" si="2"/>
        <v>0.46344444444444444</v>
      </c>
    </row>
    <row r="126" spans="1:7" x14ac:dyDescent="0.2">
      <c r="A126" s="37">
        <v>3882</v>
      </c>
      <c r="B126" s="5"/>
      <c r="C126" s="49" t="s">
        <v>322</v>
      </c>
      <c r="D126" s="84">
        <v>1000</v>
      </c>
      <c r="E126" s="124">
        <v>163</v>
      </c>
      <c r="F126" s="168">
        <f t="shared" si="3"/>
        <v>837</v>
      </c>
      <c r="G126" s="165">
        <f t="shared" si="2"/>
        <v>0.16300000000000001</v>
      </c>
    </row>
    <row r="127" spans="1:7" x14ac:dyDescent="0.2">
      <c r="A127" s="37" t="s">
        <v>147</v>
      </c>
      <c r="B127" s="5"/>
      <c r="C127" s="49" t="s">
        <v>323</v>
      </c>
      <c r="D127" s="84">
        <f>SUM(D128:D129)</f>
        <v>500</v>
      </c>
      <c r="E127" s="131">
        <f>SUM(E128:E129)</f>
        <v>423.83</v>
      </c>
      <c r="F127" s="168">
        <f t="shared" si="3"/>
        <v>76.170000000000016</v>
      </c>
      <c r="G127" s="165">
        <f t="shared" si="2"/>
        <v>0.84765999999999997</v>
      </c>
    </row>
    <row r="128" spans="1:7" x14ac:dyDescent="0.2">
      <c r="A128" s="37">
        <v>3880</v>
      </c>
      <c r="B128" s="5"/>
      <c r="C128" s="49" t="s">
        <v>10</v>
      </c>
      <c r="D128" s="84">
        <v>500</v>
      </c>
      <c r="E128" s="124">
        <v>380</v>
      </c>
      <c r="F128" s="168">
        <f t="shared" si="3"/>
        <v>120</v>
      </c>
      <c r="G128" s="165">
        <f t="shared" si="2"/>
        <v>0.76</v>
      </c>
    </row>
    <row r="129" spans="1:7" ht="13.5" thickBot="1" x14ac:dyDescent="0.25">
      <c r="A129" s="155">
        <v>3888</v>
      </c>
      <c r="B129" s="5"/>
      <c r="C129" s="49" t="s">
        <v>409</v>
      </c>
      <c r="D129" s="84">
        <v>0</v>
      </c>
      <c r="E129" s="124">
        <v>43.83</v>
      </c>
      <c r="F129" s="168">
        <f t="shared" si="3"/>
        <v>-43.83</v>
      </c>
      <c r="G129" s="165"/>
    </row>
    <row r="130" spans="1:7" ht="13.5" thickBot="1" x14ac:dyDescent="0.25">
      <c r="A130" s="111"/>
      <c r="B130" s="79" t="s">
        <v>148</v>
      </c>
      <c r="C130" s="80"/>
      <c r="D130" s="81">
        <f>D131+D135</f>
        <v>5871005</v>
      </c>
      <c r="E130" s="122">
        <f>E131+E135</f>
        <v>2552204.8299999996</v>
      </c>
      <c r="F130" s="137">
        <f t="shared" si="3"/>
        <v>3318800.1700000004</v>
      </c>
      <c r="G130" s="176">
        <f t="shared" si="2"/>
        <v>0.43471344854926874</v>
      </c>
    </row>
    <row r="131" spans="1:7" ht="13.5" thickBot="1" x14ac:dyDescent="0.25">
      <c r="A131" s="42" t="s">
        <v>149</v>
      </c>
      <c r="B131" s="4" t="s">
        <v>150</v>
      </c>
      <c r="C131" s="48"/>
      <c r="D131" s="76">
        <f>D132+D133+D134</f>
        <v>543173</v>
      </c>
      <c r="E131" s="123">
        <f>E132+E133+E134</f>
        <v>227877.28999999998</v>
      </c>
      <c r="F131" s="178">
        <f t="shared" si="3"/>
        <v>315295.71000000002</v>
      </c>
      <c r="G131" s="174">
        <f t="shared" si="2"/>
        <v>0.41952985512902885</v>
      </c>
    </row>
    <row r="132" spans="1:7" x14ac:dyDescent="0.2">
      <c r="A132" s="37">
        <v>413</v>
      </c>
      <c r="B132" s="5"/>
      <c r="C132" s="60" t="s">
        <v>151</v>
      </c>
      <c r="D132" s="84">
        <f>D202+D238+D923+D975+D983+D1005+D1021+D1028+D1035+D1046+D1055</f>
        <v>333251</v>
      </c>
      <c r="E132" s="131">
        <f>E202+E238+E923+E975+E983+E1005+E1021+E1028+E1035+E1046+E1055</f>
        <v>131576.74</v>
      </c>
      <c r="F132" s="168">
        <f t="shared" si="3"/>
        <v>201674.26</v>
      </c>
      <c r="G132" s="165">
        <f t="shared" si="2"/>
        <v>0.39482774245238572</v>
      </c>
    </row>
    <row r="133" spans="1:7" x14ac:dyDescent="0.2">
      <c r="A133" s="37">
        <v>4500</v>
      </c>
      <c r="B133" s="5"/>
      <c r="C133" s="61" t="s">
        <v>152</v>
      </c>
      <c r="D133" s="84">
        <f>D225+D355+D378+D388+D483</f>
        <v>190839</v>
      </c>
      <c r="E133" s="131">
        <f>E225+E355+E378+E388+E483</f>
        <v>87412.81</v>
      </c>
      <c r="F133" s="168">
        <f t="shared" si="3"/>
        <v>103426.19</v>
      </c>
      <c r="G133" s="165">
        <f t="shared" si="2"/>
        <v>0.45804479168304174</v>
      </c>
    </row>
    <row r="134" spans="1:7" ht="13.5" thickBot="1" x14ac:dyDescent="0.25">
      <c r="A134" s="106">
        <v>452</v>
      </c>
      <c r="B134" s="107"/>
      <c r="C134" s="60" t="s">
        <v>153</v>
      </c>
      <c r="D134" s="77">
        <f>D228+D241+D301+D413+D434</f>
        <v>19083</v>
      </c>
      <c r="E134" s="136">
        <f>E228+E241+E301+E413+E434</f>
        <v>8887.74</v>
      </c>
      <c r="F134" s="168">
        <f t="shared" si="3"/>
        <v>10195.26</v>
      </c>
      <c r="G134" s="165">
        <f t="shared" si="2"/>
        <v>0.46574123565477127</v>
      </c>
    </row>
    <row r="135" spans="1:7" ht="13.5" thickBot="1" x14ac:dyDescent="0.25">
      <c r="A135" s="36"/>
      <c r="B135" s="4" t="s">
        <v>154</v>
      </c>
      <c r="C135" s="48"/>
      <c r="D135" s="76">
        <f>D136+D137+D138</f>
        <v>5327832</v>
      </c>
      <c r="E135" s="123">
        <f>E136+E137+E138</f>
        <v>2324327.5399999996</v>
      </c>
      <c r="F135" s="177">
        <f t="shared" si="3"/>
        <v>3003504.4600000004</v>
      </c>
      <c r="G135" s="175">
        <f t="shared" si="2"/>
        <v>0.43626141740205016</v>
      </c>
    </row>
    <row r="136" spans="1:7" x14ac:dyDescent="0.2">
      <c r="A136" s="37">
        <v>50</v>
      </c>
      <c r="B136" s="5"/>
      <c r="C136" s="49" t="s">
        <v>23</v>
      </c>
      <c r="D136" s="84">
        <f>D188+D204+D242+D284+D306+D331+D341+D362+D399+D414+D435+D457+D472+D536+D555+D587+D600+D617+D636+D665+D678+D689+D711+D737+D756+D777+D785+D797+D819+D828+D850+D858+D872+D878+D884+D944+D955+D994+D1007+D1030+D1038+D1057</f>
        <v>3262890</v>
      </c>
      <c r="E136" s="131">
        <f>E188+E204+E242+E284+E306+E331+E341+E362+E399+E414+E435+E457+E472+E536+E555+E587+E600+E617+E636+E665+E678+E689+E711+E737+E756+E777+E785+E797+E819+E828+E850+E858+E872+E878+E884+E944+E955+E994+E1007+E1030+E1038+E1057</f>
        <v>1330997.3600000001</v>
      </c>
      <c r="F136" s="168">
        <f t="shared" si="3"/>
        <v>1931892.64</v>
      </c>
      <c r="G136" s="165">
        <f t="shared" si="2"/>
        <v>0.40791977663972739</v>
      </c>
    </row>
    <row r="137" spans="1:7" x14ac:dyDescent="0.2">
      <c r="A137" s="37">
        <v>55</v>
      </c>
      <c r="B137" s="5"/>
      <c r="C137" s="49" t="s">
        <v>24</v>
      </c>
      <c r="D137" s="84">
        <f>D192+D210+D247+D253+D257+D264+D288+D292+D302+D310+D327+D335+D345+D349+D357+D366+D385+D396+D403+D418+D441+D461+D464+D468+D476+D541+D561+D571+D592+D604+D613+D621+D631+D640+D650+D654+D669+D683+D695+D717+D742+D761+D781+D789+D793+D803+D823+D834+D855+D862+D865+D890+D912+D920+D925+D929+D933+D937+D941+D948+D959+D964+D968+D977+D986+D991+D998+D1011+D1024+D1042+D1048+D1051+D1063</f>
        <v>2064055</v>
      </c>
      <c r="E137" s="131">
        <f>E192+E210+E247+E253+E257+E264+E288+E292+E302+E310+E327+E335+E345+E349+E357+E366+E385+E396+E403+E418+E441+E461+E464+E468+E476+E541+E561+E571+E592+E604+E613+E621+E631+E640+E650+E654+E669+E683+E695+E717+E742+E761+E781+E789+E793+E803+E823+E834+E855+E862+E865+E890+E912+E920+E925+E929+E933+E937+E941+E948+E959+E964+E968+E977+E986+E991+E998+E1011+E1024+E1042+E1048+E1051+E1063</f>
        <v>993039.31999999972</v>
      </c>
      <c r="F137" s="168">
        <f t="shared" si="3"/>
        <v>1071015.6800000002</v>
      </c>
      <c r="G137" s="165">
        <f t="shared" si="2"/>
        <v>0.48111088125074175</v>
      </c>
    </row>
    <row r="138" spans="1:7" ht="13.5" thickBot="1" x14ac:dyDescent="0.25">
      <c r="A138" s="37">
        <v>60</v>
      </c>
      <c r="B138" s="5"/>
      <c r="C138" s="49" t="s">
        <v>90</v>
      </c>
      <c r="D138" s="77">
        <f>D219+D223+D260+D410+D427+D731+D816+D905</f>
        <v>887</v>
      </c>
      <c r="E138" s="136">
        <f>E219+E223+E260+E410+E427+E731+E816+E905</f>
        <v>290.85999999999996</v>
      </c>
      <c r="F138" s="168">
        <f t="shared" si="3"/>
        <v>596.1400000000001</v>
      </c>
      <c r="G138" s="165">
        <f t="shared" si="2"/>
        <v>0.32791431792559184</v>
      </c>
    </row>
    <row r="139" spans="1:7" ht="13.5" thickBot="1" x14ac:dyDescent="0.25">
      <c r="A139" s="111"/>
      <c r="B139" s="108" t="s">
        <v>155</v>
      </c>
      <c r="C139" s="180"/>
      <c r="D139" s="109">
        <f>D3-D130</f>
        <v>412670</v>
      </c>
      <c r="E139" s="137">
        <f>E3-E130</f>
        <v>384482.76000000071</v>
      </c>
      <c r="F139" s="137">
        <f t="shared" si="3"/>
        <v>28187.239999999292</v>
      </c>
      <c r="G139" s="176">
        <f>SUM(E139/D139)</f>
        <v>0.93169544672498783</v>
      </c>
    </row>
    <row r="140" spans="1:7" ht="13.5" thickBot="1" x14ac:dyDescent="0.25">
      <c r="A140" s="111"/>
      <c r="B140" s="108" t="s">
        <v>156</v>
      </c>
      <c r="C140" s="180"/>
      <c r="D140" s="109">
        <f>D141+D144+D162+D169+D171+D173</f>
        <v>-152788</v>
      </c>
      <c r="E140" s="137">
        <f>E141+E144+E162+E169+E171+E173</f>
        <v>46530.479999999981</v>
      </c>
      <c r="F140" s="137">
        <f t="shared" si="3"/>
        <v>-199318.47999999998</v>
      </c>
      <c r="G140" s="176">
        <f>SUM(E140/D140)</f>
        <v>-0.30454276513862333</v>
      </c>
    </row>
    <row r="141" spans="1:7" s="6" customFormat="1" x14ac:dyDescent="0.2">
      <c r="A141" s="28">
        <v>381</v>
      </c>
      <c r="B141" s="7"/>
      <c r="C141" s="50" t="s">
        <v>157</v>
      </c>
      <c r="D141" s="85">
        <f>SUM(D142:D143)</f>
        <v>98000</v>
      </c>
      <c r="E141" s="135">
        <f>SUM(E142:E143)</f>
        <v>4900</v>
      </c>
      <c r="F141" s="163">
        <f t="shared" si="3"/>
        <v>93100</v>
      </c>
      <c r="G141" s="179">
        <f t="shared" si="2"/>
        <v>0.05</v>
      </c>
    </row>
    <row r="142" spans="1:7" x14ac:dyDescent="0.2">
      <c r="A142" s="37">
        <v>3810</v>
      </c>
      <c r="B142" s="5"/>
      <c r="C142" s="49" t="s">
        <v>475</v>
      </c>
      <c r="D142" s="77">
        <v>0</v>
      </c>
      <c r="E142" s="136">
        <v>4900</v>
      </c>
      <c r="F142" s="168">
        <f t="shared" si="3"/>
        <v>-4900</v>
      </c>
      <c r="G142" s="165"/>
    </row>
    <row r="143" spans="1:7" x14ac:dyDescent="0.2">
      <c r="A143" s="37">
        <v>3811</v>
      </c>
      <c r="B143" s="5"/>
      <c r="C143" s="49" t="s">
        <v>261</v>
      </c>
      <c r="D143" s="77">
        <v>98000</v>
      </c>
      <c r="E143" s="124">
        <v>0</v>
      </c>
      <c r="F143" s="168">
        <f t="shared" si="3"/>
        <v>98000</v>
      </c>
      <c r="G143" s="165">
        <f t="shared" si="2"/>
        <v>0</v>
      </c>
    </row>
    <row r="144" spans="1:7" s="6" customFormat="1" x14ac:dyDescent="0.2">
      <c r="A144" s="28">
        <v>15</v>
      </c>
      <c r="B144" s="7"/>
      <c r="C144" s="50" t="s">
        <v>158</v>
      </c>
      <c r="D144" s="85">
        <f>SUM(D145+D160)</f>
        <v>-865547</v>
      </c>
      <c r="E144" s="135">
        <f>SUM(E145+E160)</f>
        <v>-159995.23000000001</v>
      </c>
      <c r="F144" s="163">
        <f t="shared" si="3"/>
        <v>-705551.77</v>
      </c>
      <c r="G144" s="179">
        <f t="shared" si="2"/>
        <v>0.18484869105894886</v>
      </c>
    </row>
    <row r="145" spans="1:7" s="6" customFormat="1" x14ac:dyDescent="0.2">
      <c r="A145" s="28"/>
      <c r="B145" s="7">
        <v>1551</v>
      </c>
      <c r="C145" s="62" t="s">
        <v>255</v>
      </c>
      <c r="D145" s="85">
        <f>SUM(D146:D159)</f>
        <v>-861507</v>
      </c>
      <c r="E145" s="135">
        <f>SUM(E146:E159)</f>
        <v>-156495.23000000001</v>
      </c>
      <c r="F145" s="163">
        <f t="shared" si="3"/>
        <v>-705011.77</v>
      </c>
      <c r="G145" s="179">
        <f t="shared" ref="G145:G209" si="4">SUM(E145/D145)</f>
        <v>0.1816528826811622</v>
      </c>
    </row>
    <row r="146" spans="1:7" s="6" customFormat="1" ht="25.5" x14ac:dyDescent="0.2">
      <c r="A146" s="28"/>
      <c r="B146" s="5"/>
      <c r="C146" s="63" t="s">
        <v>329</v>
      </c>
      <c r="D146" s="87">
        <f>-D278</f>
        <v>-63000</v>
      </c>
      <c r="E146" s="149">
        <f>-E278</f>
        <v>0</v>
      </c>
      <c r="F146" s="168">
        <f t="shared" si="3"/>
        <v>-63000</v>
      </c>
      <c r="G146" s="165">
        <f t="shared" si="4"/>
        <v>0</v>
      </c>
    </row>
    <row r="147" spans="1:7" s="6" customFormat="1" ht="25.5" x14ac:dyDescent="0.2">
      <c r="A147" s="28"/>
      <c r="B147" s="5"/>
      <c r="C147" s="63" t="s">
        <v>330</v>
      </c>
      <c r="D147" s="87">
        <f>-D297</f>
        <v>-10000</v>
      </c>
      <c r="E147" s="149">
        <f>-E297</f>
        <v>0</v>
      </c>
      <c r="F147" s="168">
        <f t="shared" si="3"/>
        <v>-10000</v>
      </c>
      <c r="G147" s="165">
        <f t="shared" si="4"/>
        <v>0</v>
      </c>
    </row>
    <row r="148" spans="1:7" s="6" customFormat="1" ht="25.5" x14ac:dyDescent="0.2">
      <c r="A148" s="28"/>
      <c r="B148" s="5"/>
      <c r="C148" s="63" t="s">
        <v>348</v>
      </c>
      <c r="D148" s="87">
        <f>-D320</f>
        <v>-11000</v>
      </c>
      <c r="E148" s="149">
        <f>-E320</f>
        <v>0</v>
      </c>
      <c r="F148" s="168">
        <f t="shared" si="3"/>
        <v>-11000</v>
      </c>
      <c r="G148" s="165">
        <f t="shared" si="4"/>
        <v>0</v>
      </c>
    </row>
    <row r="149" spans="1:7" s="6" customFormat="1" ht="38.25" x14ac:dyDescent="0.2">
      <c r="A149" s="28"/>
      <c r="B149" s="5"/>
      <c r="C149" s="64" t="s">
        <v>332</v>
      </c>
      <c r="D149" s="87">
        <f>-D321</f>
        <v>-6000</v>
      </c>
      <c r="E149" s="149">
        <f>-E321</f>
        <v>0</v>
      </c>
      <c r="F149" s="168">
        <f t="shared" ref="F149:F213" si="5">SUM(D149-E149)</f>
        <v>-6000</v>
      </c>
      <c r="G149" s="165">
        <f t="shared" si="4"/>
        <v>0</v>
      </c>
    </row>
    <row r="150" spans="1:7" s="6" customFormat="1" ht="38.25" x14ac:dyDescent="0.2">
      <c r="A150" s="28"/>
      <c r="B150" s="5"/>
      <c r="C150" s="65" t="s">
        <v>333</v>
      </c>
      <c r="D150" s="87">
        <f>-D376</f>
        <v>-10000</v>
      </c>
      <c r="E150" s="149">
        <f>-E376</f>
        <v>0</v>
      </c>
      <c r="F150" s="168">
        <f t="shared" si="5"/>
        <v>-10000</v>
      </c>
      <c r="G150" s="165">
        <f t="shared" si="4"/>
        <v>0</v>
      </c>
    </row>
    <row r="151" spans="1:7" s="6" customFormat="1" ht="25.5" x14ac:dyDescent="0.2">
      <c r="A151" s="28"/>
      <c r="B151" s="5"/>
      <c r="C151" s="65" t="s">
        <v>335</v>
      </c>
      <c r="D151" s="87">
        <f>-D431</f>
        <v>-7942</v>
      </c>
      <c r="E151" s="149">
        <f>-E431</f>
        <v>0</v>
      </c>
      <c r="F151" s="168">
        <f t="shared" si="5"/>
        <v>-7942</v>
      </c>
      <c r="G151" s="165">
        <f t="shared" si="4"/>
        <v>0</v>
      </c>
    </row>
    <row r="152" spans="1:7" s="6" customFormat="1" ht="25.5" x14ac:dyDescent="0.2">
      <c r="A152" s="28"/>
      <c r="B152" s="5"/>
      <c r="C152" s="65" t="s">
        <v>336</v>
      </c>
      <c r="D152" s="87">
        <f>-D454</f>
        <v>-400000</v>
      </c>
      <c r="E152" s="149">
        <f>-E454</f>
        <v>0</v>
      </c>
      <c r="F152" s="168">
        <f t="shared" si="5"/>
        <v>-400000</v>
      </c>
      <c r="G152" s="165">
        <f t="shared" si="4"/>
        <v>0</v>
      </c>
    </row>
    <row r="153" spans="1:7" s="6" customFormat="1" ht="25.5" x14ac:dyDescent="0.2">
      <c r="A153" s="28"/>
      <c r="B153" s="5"/>
      <c r="C153" s="65" t="s">
        <v>337</v>
      </c>
      <c r="D153" s="87">
        <f>-D455</f>
        <v>-4000</v>
      </c>
      <c r="E153" s="149">
        <f>-E455</f>
        <v>0</v>
      </c>
      <c r="F153" s="168">
        <f t="shared" si="5"/>
        <v>-4000</v>
      </c>
      <c r="G153" s="165">
        <f t="shared" si="4"/>
        <v>0</v>
      </c>
    </row>
    <row r="154" spans="1:7" s="6" customFormat="1" ht="38.25" x14ac:dyDescent="0.2">
      <c r="A154" s="28"/>
      <c r="B154" s="5"/>
      <c r="C154" s="65" t="s">
        <v>340</v>
      </c>
      <c r="D154" s="87">
        <f>-D709</f>
        <v>-38000</v>
      </c>
      <c r="E154" s="149">
        <f>-E709</f>
        <v>-324</v>
      </c>
      <c r="F154" s="168">
        <f t="shared" si="5"/>
        <v>-37676</v>
      </c>
      <c r="G154" s="165">
        <f t="shared" si="4"/>
        <v>8.5263157894736839E-3</v>
      </c>
    </row>
    <row r="155" spans="1:7" s="6" customFormat="1" ht="25.5" x14ac:dyDescent="0.2">
      <c r="A155" s="28"/>
      <c r="B155" s="5"/>
      <c r="C155" s="65" t="s">
        <v>341</v>
      </c>
      <c r="D155" s="87">
        <f>-D735</f>
        <v>-46000</v>
      </c>
      <c r="E155" s="149">
        <f>-E735</f>
        <v>0</v>
      </c>
      <c r="F155" s="168">
        <f t="shared" si="5"/>
        <v>-46000</v>
      </c>
      <c r="G155" s="165">
        <f t="shared" si="4"/>
        <v>0</v>
      </c>
    </row>
    <row r="156" spans="1:7" s="6" customFormat="1" ht="25.5" x14ac:dyDescent="0.2">
      <c r="A156" s="28"/>
      <c r="B156" s="5"/>
      <c r="C156" s="65" t="s">
        <v>347</v>
      </c>
      <c r="D156" s="87">
        <f>-D909</f>
        <v>-60000</v>
      </c>
      <c r="E156" s="149">
        <f>-E909</f>
        <v>0</v>
      </c>
      <c r="F156" s="168">
        <f t="shared" si="5"/>
        <v>-60000</v>
      </c>
      <c r="G156" s="165">
        <f t="shared" si="4"/>
        <v>0</v>
      </c>
    </row>
    <row r="157" spans="1:7" s="6" customFormat="1" ht="25.5" x14ac:dyDescent="0.2">
      <c r="A157" s="28"/>
      <c r="B157" s="5"/>
      <c r="C157" s="63" t="s">
        <v>405</v>
      </c>
      <c r="D157" s="87">
        <f>-D282</f>
        <v>-193252</v>
      </c>
      <c r="E157" s="149">
        <f>-E282</f>
        <v>-151418.04</v>
      </c>
      <c r="F157" s="168">
        <f t="shared" si="5"/>
        <v>-41833.959999999992</v>
      </c>
      <c r="G157" s="165">
        <f t="shared" si="4"/>
        <v>0.78352638006333708</v>
      </c>
    </row>
    <row r="158" spans="1:7" s="6" customFormat="1" ht="25.5" x14ac:dyDescent="0.2">
      <c r="A158" s="28"/>
      <c r="B158" s="5"/>
      <c r="C158" s="65" t="s">
        <v>423</v>
      </c>
      <c r="D158" s="87">
        <f>-D910</f>
        <v>-10513</v>
      </c>
      <c r="E158" s="149">
        <f>-E910</f>
        <v>-2953.19</v>
      </c>
      <c r="F158" s="168">
        <f t="shared" si="5"/>
        <v>-7559.8099999999995</v>
      </c>
      <c r="G158" s="165">
        <f t="shared" si="4"/>
        <v>0.28090839912489302</v>
      </c>
    </row>
    <row r="159" spans="1:7" s="6" customFormat="1" ht="25.5" x14ac:dyDescent="0.2">
      <c r="A159" s="28"/>
      <c r="B159" s="5"/>
      <c r="C159" s="65" t="s">
        <v>464</v>
      </c>
      <c r="D159" s="87">
        <f>-D481</f>
        <v>-1800</v>
      </c>
      <c r="E159" s="149">
        <f>-E481</f>
        <v>-1800</v>
      </c>
      <c r="F159" s="168">
        <f t="shared" si="5"/>
        <v>0</v>
      </c>
      <c r="G159" s="165">
        <f t="shared" si="4"/>
        <v>1</v>
      </c>
    </row>
    <row r="160" spans="1:7" s="6" customFormat="1" x14ac:dyDescent="0.2">
      <c r="A160" s="28"/>
      <c r="B160" s="7">
        <v>1556</v>
      </c>
      <c r="C160" s="50" t="s">
        <v>131</v>
      </c>
      <c r="D160" s="88">
        <f>SUM(D161:D161)</f>
        <v>-4040</v>
      </c>
      <c r="E160" s="139">
        <f>SUM(E161:E161)</f>
        <v>-3500</v>
      </c>
      <c r="F160" s="163">
        <f t="shared" si="5"/>
        <v>-540</v>
      </c>
      <c r="G160" s="179">
        <f t="shared" si="4"/>
        <v>0.86633663366336633</v>
      </c>
    </row>
    <row r="161" spans="1:7" s="6" customFormat="1" ht="51" x14ac:dyDescent="0.2">
      <c r="A161" s="28"/>
      <c r="B161" s="20"/>
      <c r="C161" s="65" t="s">
        <v>338</v>
      </c>
      <c r="D161" s="87">
        <f>-D585</f>
        <v>-4040</v>
      </c>
      <c r="E161" s="149">
        <f>-E585</f>
        <v>-3500</v>
      </c>
      <c r="F161" s="168">
        <f t="shared" si="5"/>
        <v>-540</v>
      </c>
      <c r="G161" s="165">
        <f t="shared" si="4"/>
        <v>0.86633663366336633</v>
      </c>
    </row>
    <row r="162" spans="1:7" s="6" customFormat="1" x14ac:dyDescent="0.2">
      <c r="A162" s="28">
        <v>3502</v>
      </c>
      <c r="B162" s="7"/>
      <c r="C162" s="50" t="s">
        <v>159</v>
      </c>
      <c r="D162" s="89">
        <f>SUM(D163+D168)</f>
        <v>680385</v>
      </c>
      <c r="E162" s="133">
        <f>SUM(E163+E168)</f>
        <v>220208.49</v>
      </c>
      <c r="F162" s="163">
        <f t="shared" si="5"/>
        <v>460176.51</v>
      </c>
      <c r="G162" s="179">
        <f t="shared" si="4"/>
        <v>0.32365277012279808</v>
      </c>
    </row>
    <row r="163" spans="1:7" s="6" customFormat="1" x14ac:dyDescent="0.2">
      <c r="A163" s="37" t="s">
        <v>121</v>
      </c>
      <c r="B163" s="5"/>
      <c r="C163" s="59" t="s">
        <v>22</v>
      </c>
      <c r="D163" s="90">
        <f>SUM(D164+D167)</f>
        <v>679981</v>
      </c>
      <c r="E163" s="134">
        <f>SUM(E164+E167)</f>
        <v>219804.49</v>
      </c>
      <c r="F163" s="168">
        <f t="shared" si="5"/>
        <v>460176.51</v>
      </c>
      <c r="G163" s="165">
        <f t="shared" si="4"/>
        <v>0.32325092907007696</v>
      </c>
    </row>
    <row r="164" spans="1:7" s="6" customFormat="1" x14ac:dyDescent="0.2">
      <c r="A164" s="37" t="s">
        <v>122</v>
      </c>
      <c r="B164" s="5"/>
      <c r="C164" s="59" t="s">
        <v>43</v>
      </c>
      <c r="D164" s="90">
        <f>SUM(D165:D166)</f>
        <v>138578</v>
      </c>
      <c r="E164" s="134">
        <f>SUM(E165:E166)</f>
        <v>135887</v>
      </c>
      <c r="F164" s="168">
        <f t="shared" si="5"/>
        <v>2691</v>
      </c>
      <c r="G164" s="165">
        <f t="shared" si="4"/>
        <v>0.98058133325636099</v>
      </c>
    </row>
    <row r="165" spans="1:7" x14ac:dyDescent="0.2">
      <c r="A165" s="37" t="s">
        <v>308</v>
      </c>
      <c r="B165" s="5"/>
      <c r="C165" s="65" t="s">
        <v>120</v>
      </c>
      <c r="D165" s="84">
        <v>70942</v>
      </c>
      <c r="E165" s="124">
        <v>70942</v>
      </c>
      <c r="F165" s="168">
        <f t="shared" si="5"/>
        <v>0</v>
      </c>
      <c r="G165" s="165">
        <f t="shared" si="4"/>
        <v>1</v>
      </c>
    </row>
    <row r="166" spans="1:7" x14ac:dyDescent="0.2">
      <c r="A166" s="37" t="s">
        <v>309</v>
      </c>
      <c r="B166" s="5"/>
      <c r="C166" s="65" t="s">
        <v>276</v>
      </c>
      <c r="D166" s="84">
        <v>67636</v>
      </c>
      <c r="E166" s="124">
        <v>64945</v>
      </c>
      <c r="F166" s="168">
        <f t="shared" si="5"/>
        <v>2691</v>
      </c>
      <c r="G166" s="165">
        <f t="shared" si="4"/>
        <v>0.96021349577148263</v>
      </c>
    </row>
    <row r="167" spans="1:7" ht="25.5" x14ac:dyDescent="0.2">
      <c r="A167" s="37" t="s">
        <v>310</v>
      </c>
      <c r="B167" s="5"/>
      <c r="C167" s="65" t="s">
        <v>281</v>
      </c>
      <c r="D167" s="84">
        <v>541403</v>
      </c>
      <c r="E167" s="124">
        <v>83917.49</v>
      </c>
      <c r="F167" s="168">
        <f t="shared" si="5"/>
        <v>457485.51</v>
      </c>
      <c r="G167" s="165">
        <f t="shared" si="4"/>
        <v>0.15500004617632338</v>
      </c>
    </row>
    <row r="168" spans="1:7" x14ac:dyDescent="0.2">
      <c r="A168" s="37" t="s">
        <v>324</v>
      </c>
      <c r="B168" s="5"/>
      <c r="C168" s="65" t="s">
        <v>325</v>
      </c>
      <c r="D168" s="84">
        <v>404</v>
      </c>
      <c r="E168" s="124">
        <v>404</v>
      </c>
      <c r="F168" s="168">
        <f t="shared" si="5"/>
        <v>0</v>
      </c>
      <c r="G168" s="165">
        <f t="shared" si="4"/>
        <v>1</v>
      </c>
    </row>
    <row r="169" spans="1:7" s="6" customFormat="1" x14ac:dyDescent="0.2">
      <c r="A169" s="28">
        <v>4502</v>
      </c>
      <c r="B169" s="7"/>
      <c r="C169" s="66" t="s">
        <v>160</v>
      </c>
      <c r="D169" s="85">
        <f>(D170)</f>
        <v>-20000</v>
      </c>
      <c r="E169" s="135">
        <f>(E170)</f>
        <v>0</v>
      </c>
      <c r="F169" s="163">
        <f t="shared" si="5"/>
        <v>-20000</v>
      </c>
      <c r="G169" s="179">
        <f t="shared" si="4"/>
        <v>0</v>
      </c>
    </row>
    <row r="170" spans="1:7" x14ac:dyDescent="0.2">
      <c r="A170" s="37"/>
      <c r="B170" s="5">
        <v>4502</v>
      </c>
      <c r="C170" s="61" t="s">
        <v>326</v>
      </c>
      <c r="D170" s="87">
        <f>-D324</f>
        <v>-20000</v>
      </c>
      <c r="E170" s="149">
        <f>-E324</f>
        <v>0</v>
      </c>
      <c r="F170" s="168">
        <f t="shared" si="5"/>
        <v>-20000</v>
      </c>
      <c r="G170" s="165">
        <f t="shared" si="4"/>
        <v>0</v>
      </c>
    </row>
    <row r="171" spans="1:7" s="6" customFormat="1" x14ac:dyDescent="0.2">
      <c r="A171" s="29">
        <v>655</v>
      </c>
      <c r="B171" s="27"/>
      <c r="C171" s="50" t="s">
        <v>161</v>
      </c>
      <c r="D171" s="91">
        <f>SUM(D172)</f>
        <v>400</v>
      </c>
      <c r="E171" s="126">
        <f>SUM(E172)</f>
        <v>278.94</v>
      </c>
      <c r="F171" s="163">
        <f t="shared" si="5"/>
        <v>121.06</v>
      </c>
      <c r="G171" s="179">
        <f t="shared" si="4"/>
        <v>0.69735000000000003</v>
      </c>
    </row>
    <row r="172" spans="1:7" s="6" customFormat="1" x14ac:dyDescent="0.2">
      <c r="A172" s="29"/>
      <c r="B172" s="30">
        <v>6551</v>
      </c>
      <c r="C172" s="56" t="s">
        <v>21</v>
      </c>
      <c r="D172" s="92">
        <v>400</v>
      </c>
      <c r="E172" s="124">
        <v>278.94</v>
      </c>
      <c r="F172" s="168">
        <f t="shared" si="5"/>
        <v>121.06</v>
      </c>
      <c r="G172" s="165">
        <f t="shared" si="4"/>
        <v>0.69735000000000003</v>
      </c>
    </row>
    <row r="173" spans="1:7" s="6" customFormat="1" x14ac:dyDescent="0.2">
      <c r="A173" s="28">
        <v>650</v>
      </c>
      <c r="B173" s="7"/>
      <c r="C173" s="50" t="s">
        <v>162</v>
      </c>
      <c r="D173" s="85">
        <f>SUM(D174:D175)</f>
        <v>-46026</v>
      </c>
      <c r="E173" s="135">
        <f>SUM(E174:E175)</f>
        <v>-18861.72</v>
      </c>
      <c r="F173" s="163">
        <f t="shared" si="5"/>
        <v>-27164.28</v>
      </c>
      <c r="G173" s="179">
        <f t="shared" si="4"/>
        <v>0.40980576196063095</v>
      </c>
    </row>
    <row r="174" spans="1:7" s="6" customFormat="1" ht="25.5" x14ac:dyDescent="0.2">
      <c r="A174" s="28"/>
      <c r="B174" s="23" t="s">
        <v>51</v>
      </c>
      <c r="C174" s="67" t="s">
        <v>98</v>
      </c>
      <c r="D174" s="87">
        <f>-D234</f>
        <v>-36459</v>
      </c>
      <c r="E174" s="149">
        <v>-14968.05</v>
      </c>
      <c r="F174" s="168">
        <f t="shared" si="5"/>
        <v>-21490.95</v>
      </c>
      <c r="G174" s="165">
        <f t="shared" si="4"/>
        <v>0.41054472146795029</v>
      </c>
    </row>
    <row r="175" spans="1:7" s="6" customFormat="1" ht="13.5" thickBot="1" x14ac:dyDescent="0.25">
      <c r="A175" s="28"/>
      <c r="B175" s="19">
        <v>6502</v>
      </c>
      <c r="C175" s="53" t="s">
        <v>113</v>
      </c>
      <c r="D175" s="87">
        <v>-9567</v>
      </c>
      <c r="E175" s="149">
        <f>-E235</f>
        <v>-3893.67</v>
      </c>
      <c r="F175" s="168">
        <f t="shared" si="5"/>
        <v>-5673.33</v>
      </c>
      <c r="G175" s="165">
        <f t="shared" si="4"/>
        <v>0.40698965192850423</v>
      </c>
    </row>
    <row r="176" spans="1:7" s="16" customFormat="1" ht="13.5" thickBot="1" x14ac:dyDescent="0.25">
      <c r="A176" s="111"/>
      <c r="B176" s="79" t="s">
        <v>163</v>
      </c>
      <c r="C176" s="80"/>
      <c r="D176" s="109">
        <f>D139+D140</f>
        <v>259882</v>
      </c>
      <c r="E176" s="137">
        <f>E139+E140</f>
        <v>431013.24000000069</v>
      </c>
      <c r="F176" s="137">
        <f t="shared" si="5"/>
        <v>-171131.24000000069</v>
      </c>
      <c r="G176" s="176">
        <f>SUM(E176/D176)</f>
        <v>1.6584959327694904</v>
      </c>
    </row>
    <row r="177" spans="1:8" ht="13.5" thickBot="1" x14ac:dyDescent="0.25">
      <c r="A177" s="78"/>
      <c r="B177" s="108" t="s">
        <v>164</v>
      </c>
      <c r="C177" s="82"/>
      <c r="D177" s="109">
        <f>D178+D180</f>
        <v>-569037</v>
      </c>
      <c r="E177" s="137">
        <f>E178+E180</f>
        <v>-231998.88</v>
      </c>
      <c r="F177" s="137">
        <f t="shared" si="5"/>
        <v>-337038.12</v>
      </c>
      <c r="G177" s="176">
        <f>SUM(E177/D177)</f>
        <v>0.40770438477638538</v>
      </c>
    </row>
    <row r="178" spans="1:8" x14ac:dyDescent="0.2">
      <c r="A178" s="29">
        <v>2585</v>
      </c>
      <c r="B178" s="27"/>
      <c r="C178" s="58" t="s">
        <v>312</v>
      </c>
      <c r="D178" s="93">
        <f>SUM(D179)</f>
        <v>211000</v>
      </c>
      <c r="E178" s="163">
        <f>SUM(E179)</f>
        <v>0</v>
      </c>
      <c r="F178" s="163">
        <f t="shared" si="5"/>
        <v>211000</v>
      </c>
      <c r="G178" s="179">
        <f t="shared" si="4"/>
        <v>0</v>
      </c>
    </row>
    <row r="179" spans="1:8" x14ac:dyDescent="0.2">
      <c r="A179" s="43"/>
      <c r="B179" s="31">
        <v>25852</v>
      </c>
      <c r="C179" s="59" t="s">
        <v>314</v>
      </c>
      <c r="D179" s="94">
        <v>211000</v>
      </c>
      <c r="E179" s="124">
        <v>0</v>
      </c>
      <c r="F179" s="168">
        <f t="shared" si="5"/>
        <v>211000</v>
      </c>
      <c r="G179" s="165">
        <f t="shared" si="4"/>
        <v>0</v>
      </c>
    </row>
    <row r="180" spans="1:8" s="6" customFormat="1" x14ac:dyDescent="0.2">
      <c r="A180" s="33" t="s">
        <v>313</v>
      </c>
      <c r="B180" s="32"/>
      <c r="C180" s="68" t="s">
        <v>165</v>
      </c>
      <c r="D180" s="91">
        <f>SUM(D181:D182)</f>
        <v>-780037</v>
      </c>
      <c r="E180" s="126">
        <f>SUM(E181:E182)</f>
        <v>-231998.88</v>
      </c>
      <c r="F180" s="163">
        <f t="shared" si="5"/>
        <v>-548038.12</v>
      </c>
      <c r="G180" s="179">
        <f t="shared" si="4"/>
        <v>0.29742035313709481</v>
      </c>
    </row>
    <row r="181" spans="1:8" x14ac:dyDescent="0.2">
      <c r="A181" s="33"/>
      <c r="B181" s="34" t="s">
        <v>315</v>
      </c>
      <c r="C181" s="56" t="s">
        <v>91</v>
      </c>
      <c r="D181" s="92">
        <v>-729466</v>
      </c>
      <c r="E181" s="124">
        <v>-210944</v>
      </c>
      <c r="F181" s="168">
        <f t="shared" si="5"/>
        <v>-518522</v>
      </c>
      <c r="G181" s="165">
        <f t="shared" si="4"/>
        <v>0.28917591772611745</v>
      </c>
    </row>
    <row r="182" spans="1:8" ht="13.5" thickBot="1" x14ac:dyDescent="0.25">
      <c r="A182" s="35"/>
      <c r="B182" s="34" t="s">
        <v>316</v>
      </c>
      <c r="C182" s="56" t="s">
        <v>110</v>
      </c>
      <c r="D182" s="92">
        <v>-50571</v>
      </c>
      <c r="E182" s="124">
        <v>-21054.880000000001</v>
      </c>
      <c r="F182" s="168">
        <f t="shared" si="5"/>
        <v>-29516.12</v>
      </c>
      <c r="G182" s="165">
        <f t="shared" si="4"/>
        <v>0.41634296335844656</v>
      </c>
    </row>
    <row r="183" spans="1:8" ht="13.5" thickBot="1" x14ac:dyDescent="0.25">
      <c r="A183" s="111">
        <v>100</v>
      </c>
      <c r="B183" s="79" t="s">
        <v>166</v>
      </c>
      <c r="C183" s="110"/>
      <c r="D183" s="109">
        <v>-309154.83</v>
      </c>
      <c r="E183" s="137">
        <f>SUM(E176+E177)</f>
        <v>199014.36000000068</v>
      </c>
      <c r="F183" s="137">
        <f>SUM(D183-E183)</f>
        <v>-508169.1900000007</v>
      </c>
      <c r="G183" s="206">
        <f t="shared" si="4"/>
        <v>-0.64373686155898224</v>
      </c>
      <c r="H183" s="158"/>
    </row>
    <row r="184" spans="1:8" ht="13.5" thickBot="1" x14ac:dyDescent="0.25">
      <c r="A184" s="29"/>
      <c r="B184" s="7"/>
      <c r="C184" s="49"/>
      <c r="D184" s="181">
        <f>SUBTOTAL(9,D188:D1064)</f>
        <v>34966650</v>
      </c>
      <c r="E184" s="182">
        <f>SUBTOTAL(9,E188:E1064)</f>
        <v>13656186.029999997</v>
      </c>
      <c r="F184" s="163">
        <f t="shared" si="5"/>
        <v>21310463.970000003</v>
      </c>
      <c r="G184" s="179">
        <f t="shared" si="4"/>
        <v>0.39054888100518631</v>
      </c>
    </row>
    <row r="185" spans="1:8" ht="37.5" customHeight="1" thickBot="1" x14ac:dyDescent="0.25">
      <c r="A185" s="111"/>
      <c r="B185" s="228" t="s">
        <v>167</v>
      </c>
      <c r="C185" s="229"/>
      <c r="D185" s="81">
        <f>D186+D236+D255+D299+D322+D353+D359+D686+D981</f>
        <v>6802578</v>
      </c>
      <c r="E185" s="122">
        <f>E186+E236+E255+E299+E322+E353+E359+E686+E981</f>
        <v>2731061.7800000003</v>
      </c>
      <c r="F185" s="137">
        <f t="shared" si="5"/>
        <v>4071516.2199999997</v>
      </c>
      <c r="G185" s="176">
        <f t="shared" si="4"/>
        <v>0.40147452627518571</v>
      </c>
    </row>
    <row r="186" spans="1:8" ht="13.5" thickBot="1" x14ac:dyDescent="0.25">
      <c r="A186" s="44" t="s">
        <v>50</v>
      </c>
      <c r="B186" s="4" t="s">
        <v>168</v>
      </c>
      <c r="C186" s="48"/>
      <c r="D186" s="112">
        <f>SUM(D187+D201+D222+D224+D232)</f>
        <v>665517</v>
      </c>
      <c r="E186" s="138">
        <f>SUM(E187+E201+E222+E224+E232)</f>
        <v>300608.46999999997</v>
      </c>
      <c r="F186" s="177">
        <f t="shared" si="5"/>
        <v>364908.53</v>
      </c>
      <c r="G186" s="175">
        <f t="shared" si="4"/>
        <v>0.45169164724567512</v>
      </c>
    </row>
    <row r="187" spans="1:8" s="6" customFormat="1" x14ac:dyDescent="0.2">
      <c r="A187" s="33" t="s">
        <v>48</v>
      </c>
      <c r="B187" s="7" t="s">
        <v>428</v>
      </c>
      <c r="C187" s="50"/>
      <c r="D187" s="88">
        <f>SUM(D188+D192)</f>
        <v>37682</v>
      </c>
      <c r="E187" s="139">
        <f>SUM(E188+E192)</f>
        <v>17903.189999999999</v>
      </c>
      <c r="F187" s="163">
        <f t="shared" si="5"/>
        <v>19778.810000000001</v>
      </c>
      <c r="G187" s="179">
        <f t="shared" si="4"/>
        <v>0.47511252056684888</v>
      </c>
    </row>
    <row r="188" spans="1:8" s="6" customFormat="1" x14ac:dyDescent="0.2">
      <c r="A188" s="33"/>
      <c r="B188" s="7">
        <v>50</v>
      </c>
      <c r="C188" s="50" t="s">
        <v>23</v>
      </c>
      <c r="D188" s="96">
        <f>SUM(D189+D191)</f>
        <v>33496</v>
      </c>
      <c r="E188" s="140">
        <f>SUM(E189+E191)</f>
        <v>15604</v>
      </c>
      <c r="F188" s="163">
        <f t="shared" si="5"/>
        <v>17892</v>
      </c>
      <c r="G188" s="179">
        <f t="shared" si="4"/>
        <v>0.46584666825889659</v>
      </c>
    </row>
    <row r="189" spans="1:8" x14ac:dyDescent="0.2">
      <c r="A189" s="35"/>
      <c r="B189" s="5">
        <v>500</v>
      </c>
      <c r="C189" s="49" t="s">
        <v>228</v>
      </c>
      <c r="D189" s="97">
        <f>SUM(D190)</f>
        <v>25089</v>
      </c>
      <c r="E189" s="141">
        <f>SUM(E190)</f>
        <v>11697.66</v>
      </c>
      <c r="F189" s="168">
        <f t="shared" si="5"/>
        <v>13391.34</v>
      </c>
      <c r="G189" s="165">
        <f t="shared" si="4"/>
        <v>0.46624656223843119</v>
      </c>
    </row>
    <row r="190" spans="1:8" x14ac:dyDescent="0.2">
      <c r="A190" s="35"/>
      <c r="B190" s="5">
        <v>5001</v>
      </c>
      <c r="C190" s="49" t="s">
        <v>234</v>
      </c>
      <c r="D190" s="97">
        <v>25089</v>
      </c>
      <c r="E190" s="124">
        <v>11697.66</v>
      </c>
      <c r="F190" s="168">
        <f t="shared" si="5"/>
        <v>13391.34</v>
      </c>
      <c r="G190" s="165">
        <f t="shared" si="4"/>
        <v>0.46624656223843119</v>
      </c>
    </row>
    <row r="191" spans="1:8" x14ac:dyDescent="0.2">
      <c r="A191" s="35"/>
      <c r="B191" s="5">
        <v>506</v>
      </c>
      <c r="C191" s="49" t="s">
        <v>235</v>
      </c>
      <c r="D191" s="97">
        <v>8407</v>
      </c>
      <c r="E191" s="124">
        <v>3906.34</v>
      </c>
      <c r="F191" s="168">
        <f t="shared" si="5"/>
        <v>4500.66</v>
      </c>
      <c r="G191" s="165">
        <f t="shared" si="4"/>
        <v>0.46465326513619604</v>
      </c>
    </row>
    <row r="192" spans="1:8" s="6" customFormat="1" x14ac:dyDescent="0.2">
      <c r="A192" s="33"/>
      <c r="B192" s="7">
        <v>55</v>
      </c>
      <c r="C192" s="50" t="s">
        <v>24</v>
      </c>
      <c r="D192" s="96">
        <f>SUM(D193:D200)</f>
        <v>4186</v>
      </c>
      <c r="E192" s="140">
        <f>SUM(E193:E200)</f>
        <v>2299.19</v>
      </c>
      <c r="F192" s="163">
        <f t="shared" si="5"/>
        <v>1886.81</v>
      </c>
      <c r="G192" s="179">
        <f t="shared" si="4"/>
        <v>0.5492570473005256</v>
      </c>
    </row>
    <row r="193" spans="1:7" x14ac:dyDescent="0.2">
      <c r="A193" s="35"/>
      <c r="B193" s="5">
        <v>5500</v>
      </c>
      <c r="C193" s="49" t="s">
        <v>25</v>
      </c>
      <c r="D193" s="97">
        <v>2282</v>
      </c>
      <c r="E193" s="124">
        <v>1289.73</v>
      </c>
      <c r="F193" s="168">
        <f t="shared" si="5"/>
        <v>992.27</v>
      </c>
      <c r="G193" s="165">
        <f t="shared" si="4"/>
        <v>0.5651752848378615</v>
      </c>
    </row>
    <row r="194" spans="1:7" x14ac:dyDescent="0.2">
      <c r="A194" s="35"/>
      <c r="B194" s="5">
        <v>5503</v>
      </c>
      <c r="C194" s="49" t="s">
        <v>26</v>
      </c>
      <c r="D194" s="97">
        <v>220</v>
      </c>
      <c r="E194" s="124">
        <v>258.95</v>
      </c>
      <c r="F194" s="168">
        <f t="shared" si="5"/>
        <v>-38.949999999999989</v>
      </c>
      <c r="G194" s="165">
        <f t="shared" si="4"/>
        <v>1.1770454545454545</v>
      </c>
    </row>
    <row r="195" spans="1:7" x14ac:dyDescent="0.2">
      <c r="A195" s="35"/>
      <c r="B195" s="5">
        <v>5504</v>
      </c>
      <c r="C195" s="49" t="s">
        <v>27</v>
      </c>
      <c r="D195" s="97">
        <v>255</v>
      </c>
      <c r="E195" s="124">
        <v>361.8</v>
      </c>
      <c r="F195" s="168">
        <f t="shared" si="5"/>
        <v>-106.80000000000001</v>
      </c>
      <c r="G195" s="165">
        <f t="shared" si="4"/>
        <v>1.4188235294117648</v>
      </c>
    </row>
    <row r="196" spans="1:7" x14ac:dyDescent="0.2">
      <c r="A196" s="35"/>
      <c r="B196" s="5">
        <v>5511</v>
      </c>
      <c r="C196" s="49" t="s">
        <v>230</v>
      </c>
      <c r="D196" s="97">
        <v>110</v>
      </c>
      <c r="E196" s="124">
        <v>2.4</v>
      </c>
      <c r="F196" s="168">
        <f t="shared" si="5"/>
        <v>107.6</v>
      </c>
      <c r="G196" s="165">
        <f t="shared" si="4"/>
        <v>2.1818181818181816E-2</v>
      </c>
    </row>
    <row r="197" spans="1:7" x14ac:dyDescent="0.2">
      <c r="A197" s="35"/>
      <c r="B197" s="5">
        <v>5513</v>
      </c>
      <c r="C197" s="49" t="s">
        <v>28</v>
      </c>
      <c r="D197" s="97">
        <v>320</v>
      </c>
      <c r="E197" s="124">
        <v>320.45999999999998</v>
      </c>
      <c r="F197" s="168">
        <f t="shared" si="5"/>
        <v>-0.45999999999997954</v>
      </c>
      <c r="G197" s="165">
        <f t="shared" si="4"/>
        <v>1.0014375</v>
      </c>
    </row>
    <row r="198" spans="1:7" x14ac:dyDescent="0.2">
      <c r="A198" s="35"/>
      <c r="B198" s="5">
        <v>5514</v>
      </c>
      <c r="C198" s="49" t="s">
        <v>231</v>
      </c>
      <c r="D198" s="97">
        <v>429</v>
      </c>
      <c r="E198" s="124">
        <v>33.450000000000003</v>
      </c>
      <c r="F198" s="168">
        <f t="shared" si="5"/>
        <v>395.55</v>
      </c>
      <c r="G198" s="165">
        <f t="shared" si="4"/>
        <v>7.7972027972027985E-2</v>
      </c>
    </row>
    <row r="199" spans="1:7" x14ac:dyDescent="0.2">
      <c r="A199" s="35"/>
      <c r="B199" s="5">
        <v>5515</v>
      </c>
      <c r="C199" s="49" t="s">
        <v>29</v>
      </c>
      <c r="D199" s="97">
        <v>510</v>
      </c>
      <c r="E199" s="124">
        <v>32.4</v>
      </c>
      <c r="F199" s="168">
        <f t="shared" si="5"/>
        <v>477.6</v>
      </c>
      <c r="G199" s="165">
        <f t="shared" si="4"/>
        <v>6.3529411764705876E-2</v>
      </c>
    </row>
    <row r="200" spans="1:7" x14ac:dyDescent="0.2">
      <c r="A200" s="35"/>
      <c r="B200" s="5">
        <v>5522</v>
      </c>
      <c r="C200" s="49" t="s">
        <v>95</v>
      </c>
      <c r="D200" s="97">
        <v>60</v>
      </c>
      <c r="E200" s="124">
        <v>0</v>
      </c>
      <c r="F200" s="168">
        <f t="shared" si="5"/>
        <v>60</v>
      </c>
      <c r="G200" s="165">
        <f t="shared" si="4"/>
        <v>0</v>
      </c>
    </row>
    <row r="201" spans="1:7" s="6" customFormat="1" x14ac:dyDescent="0.2">
      <c r="A201" s="33" t="s">
        <v>49</v>
      </c>
      <c r="B201" s="7" t="s">
        <v>429</v>
      </c>
      <c r="C201" s="50"/>
      <c r="D201" s="88">
        <f>SUM(D202+D204+D210+D219)</f>
        <v>548352</v>
      </c>
      <c r="E201" s="139">
        <f>SUM(E202+E204+E210+E219)</f>
        <v>246153.03999999998</v>
      </c>
      <c r="F201" s="163">
        <f t="shared" si="5"/>
        <v>302198.96000000002</v>
      </c>
      <c r="G201" s="179">
        <f t="shared" si="4"/>
        <v>0.44889603758169933</v>
      </c>
    </row>
    <row r="202" spans="1:7" s="6" customFormat="1" ht="25.5" x14ac:dyDescent="0.2">
      <c r="A202" s="33"/>
      <c r="B202" s="21">
        <v>413</v>
      </c>
      <c r="C202" s="69" t="s">
        <v>151</v>
      </c>
      <c r="D202" s="98">
        <f>SUM(D203)</f>
        <v>1500</v>
      </c>
      <c r="E202" s="143">
        <f>SUM(E203)</f>
        <v>1500</v>
      </c>
      <c r="F202" s="163">
        <f t="shared" si="5"/>
        <v>0</v>
      </c>
      <c r="G202" s="179">
        <f t="shared" si="4"/>
        <v>1</v>
      </c>
    </row>
    <row r="203" spans="1:7" x14ac:dyDescent="0.2">
      <c r="A203" s="35"/>
      <c r="B203" s="19">
        <v>4139</v>
      </c>
      <c r="C203" s="67" t="s">
        <v>232</v>
      </c>
      <c r="D203" s="99">
        <v>1500</v>
      </c>
      <c r="E203" s="124">
        <v>1500</v>
      </c>
      <c r="F203" s="168">
        <f t="shared" si="5"/>
        <v>0</v>
      </c>
      <c r="G203" s="165">
        <f t="shared" si="4"/>
        <v>1</v>
      </c>
    </row>
    <row r="204" spans="1:7" s="6" customFormat="1" x14ac:dyDescent="0.2">
      <c r="A204" s="33"/>
      <c r="B204" s="22">
        <v>50</v>
      </c>
      <c r="C204" s="51" t="s">
        <v>23</v>
      </c>
      <c r="D204" s="100">
        <f>SUM(D205+D208+D209)</f>
        <v>436467</v>
      </c>
      <c r="E204" s="142">
        <f>SUM(E205+E208+E209)</f>
        <v>177405.53999999998</v>
      </c>
      <c r="F204" s="163">
        <f t="shared" si="5"/>
        <v>259061.46000000002</v>
      </c>
      <c r="G204" s="179">
        <f t="shared" si="4"/>
        <v>0.40645808274165052</v>
      </c>
    </row>
    <row r="205" spans="1:7" s="6" customFormat="1" x14ac:dyDescent="0.2">
      <c r="A205" s="33"/>
      <c r="B205" s="5">
        <v>500</v>
      </c>
      <c r="C205" s="49" t="s">
        <v>228</v>
      </c>
      <c r="D205" s="97">
        <f>SUM(D206:D207)</f>
        <v>325094</v>
      </c>
      <c r="E205" s="141">
        <f>SUM(E206:E207)</f>
        <v>132689.60999999999</v>
      </c>
      <c r="F205" s="168">
        <f t="shared" si="5"/>
        <v>192404.39</v>
      </c>
      <c r="G205" s="165">
        <f t="shared" si="4"/>
        <v>0.40815767131967978</v>
      </c>
    </row>
    <row r="206" spans="1:7" s="6" customFormat="1" x14ac:dyDescent="0.2">
      <c r="A206" s="33"/>
      <c r="B206" s="5">
        <v>5001</v>
      </c>
      <c r="C206" s="49" t="s">
        <v>234</v>
      </c>
      <c r="D206" s="97">
        <v>279876</v>
      </c>
      <c r="E206" s="124">
        <v>115083.9</v>
      </c>
      <c r="F206" s="168">
        <f t="shared" si="5"/>
        <v>164792.1</v>
      </c>
      <c r="G206" s="165">
        <f t="shared" si="4"/>
        <v>0.41119602967028251</v>
      </c>
    </row>
    <row r="207" spans="1:7" s="6" customFormat="1" x14ac:dyDescent="0.2">
      <c r="A207" s="33"/>
      <c r="B207" s="5">
        <v>5002</v>
      </c>
      <c r="C207" s="49" t="s">
        <v>236</v>
      </c>
      <c r="D207" s="97">
        <v>45218</v>
      </c>
      <c r="E207" s="124">
        <v>17605.71</v>
      </c>
      <c r="F207" s="168">
        <f t="shared" si="5"/>
        <v>27612.29</v>
      </c>
      <c r="G207" s="165">
        <f t="shared" si="4"/>
        <v>0.38935180680260073</v>
      </c>
    </row>
    <row r="208" spans="1:7" s="6" customFormat="1" x14ac:dyDescent="0.2">
      <c r="A208" s="33"/>
      <c r="B208" s="5">
        <v>505</v>
      </c>
      <c r="C208" s="49" t="s">
        <v>94</v>
      </c>
      <c r="D208" s="97">
        <v>500</v>
      </c>
      <c r="E208" s="124">
        <v>65.55</v>
      </c>
      <c r="F208" s="168">
        <f t="shared" si="5"/>
        <v>434.45</v>
      </c>
      <c r="G208" s="165">
        <f t="shared" si="4"/>
        <v>0.13109999999999999</v>
      </c>
    </row>
    <row r="209" spans="1:8" s="6" customFormat="1" x14ac:dyDescent="0.2">
      <c r="A209" s="33"/>
      <c r="B209" s="5">
        <v>506</v>
      </c>
      <c r="C209" s="49" t="s">
        <v>235</v>
      </c>
      <c r="D209" s="97">
        <v>110873</v>
      </c>
      <c r="E209" s="124">
        <v>44650.38</v>
      </c>
      <c r="F209" s="168">
        <f t="shared" si="5"/>
        <v>66222.62</v>
      </c>
      <c r="G209" s="165">
        <f t="shared" si="4"/>
        <v>0.40271644133377826</v>
      </c>
    </row>
    <row r="210" spans="1:8" s="6" customFormat="1" x14ac:dyDescent="0.2">
      <c r="A210" s="33"/>
      <c r="B210" s="22">
        <v>55</v>
      </c>
      <c r="C210" s="51" t="s">
        <v>24</v>
      </c>
      <c r="D210" s="100">
        <f>SUM(D211:D218)</f>
        <v>109965</v>
      </c>
      <c r="E210" s="142">
        <f>SUM(E211:E218)</f>
        <v>67130.720000000001</v>
      </c>
      <c r="F210" s="163">
        <f t="shared" si="5"/>
        <v>42834.28</v>
      </c>
      <c r="G210" s="179">
        <f t="shared" ref="G210:G276" si="6">SUM(E210/D210)</f>
        <v>0.61047351430000452</v>
      </c>
    </row>
    <row r="211" spans="1:8" s="6" customFormat="1" x14ac:dyDescent="0.2">
      <c r="A211" s="33"/>
      <c r="B211" s="5">
        <v>5500</v>
      </c>
      <c r="C211" s="49" t="s">
        <v>25</v>
      </c>
      <c r="D211" s="97">
        <v>23446</v>
      </c>
      <c r="E211" s="124">
        <v>13669.83</v>
      </c>
      <c r="F211" s="168">
        <f t="shared" si="5"/>
        <v>9776.17</v>
      </c>
      <c r="G211" s="165">
        <f t="shared" si="6"/>
        <v>0.58303463277318091</v>
      </c>
    </row>
    <row r="212" spans="1:8" s="6" customFormat="1" x14ac:dyDescent="0.2">
      <c r="A212" s="33"/>
      <c r="B212" s="5">
        <v>5503</v>
      </c>
      <c r="C212" s="49" t="s">
        <v>26</v>
      </c>
      <c r="D212" s="97">
        <v>1000</v>
      </c>
      <c r="E212" s="124">
        <v>695.49</v>
      </c>
      <c r="F212" s="168">
        <f t="shared" si="5"/>
        <v>304.51</v>
      </c>
      <c r="G212" s="165">
        <f t="shared" si="6"/>
        <v>0.69549000000000005</v>
      </c>
    </row>
    <row r="213" spans="1:8" s="6" customFormat="1" x14ac:dyDescent="0.2">
      <c r="A213" s="33"/>
      <c r="B213" s="5">
        <v>5504</v>
      </c>
      <c r="C213" s="49" t="s">
        <v>27</v>
      </c>
      <c r="D213" s="97">
        <v>2750</v>
      </c>
      <c r="E213" s="124">
        <v>1447.24</v>
      </c>
      <c r="F213" s="168">
        <f t="shared" si="5"/>
        <v>1302.76</v>
      </c>
      <c r="G213" s="165">
        <f t="shared" si="6"/>
        <v>0.52626909090909091</v>
      </c>
    </row>
    <row r="214" spans="1:8" s="6" customFormat="1" x14ac:dyDescent="0.2">
      <c r="A214" s="33"/>
      <c r="B214" s="5">
        <v>5511</v>
      </c>
      <c r="C214" s="49" t="s">
        <v>230</v>
      </c>
      <c r="D214" s="97">
        <v>44214</v>
      </c>
      <c r="E214" s="124">
        <v>31521.35</v>
      </c>
      <c r="F214" s="168">
        <f t="shared" ref="F214:F280" si="7">SUM(D214-E214)</f>
        <v>12692.650000000001</v>
      </c>
      <c r="G214" s="165">
        <f t="shared" si="6"/>
        <v>0.71292690098158951</v>
      </c>
    </row>
    <row r="215" spans="1:8" s="6" customFormat="1" x14ac:dyDescent="0.2">
      <c r="A215" s="33"/>
      <c r="B215" s="5">
        <v>5513</v>
      </c>
      <c r="C215" s="49" t="s">
        <v>28</v>
      </c>
      <c r="D215" s="97">
        <v>21748</v>
      </c>
      <c r="E215" s="124">
        <v>11220.05</v>
      </c>
      <c r="F215" s="168">
        <f t="shared" si="7"/>
        <v>10527.95</v>
      </c>
      <c r="G215" s="165">
        <f t="shared" si="6"/>
        <v>0.51591180798234315</v>
      </c>
    </row>
    <row r="216" spans="1:8" s="6" customFormat="1" x14ac:dyDescent="0.2">
      <c r="A216" s="33"/>
      <c r="B216" s="5">
        <v>5514</v>
      </c>
      <c r="C216" s="49" t="s">
        <v>231</v>
      </c>
      <c r="D216" s="97">
        <v>13639</v>
      </c>
      <c r="E216" s="124">
        <v>7085.24</v>
      </c>
      <c r="F216" s="168">
        <f t="shared" si="7"/>
        <v>6553.76</v>
      </c>
      <c r="G216" s="165">
        <f t="shared" si="6"/>
        <v>0.51948383312559565</v>
      </c>
    </row>
    <row r="217" spans="1:8" s="6" customFormat="1" x14ac:dyDescent="0.2">
      <c r="A217" s="33"/>
      <c r="B217" s="5">
        <v>5515</v>
      </c>
      <c r="C217" s="49" t="s">
        <v>29</v>
      </c>
      <c r="D217" s="97">
        <v>2468</v>
      </c>
      <c r="E217" s="124">
        <v>1403.27</v>
      </c>
      <c r="F217" s="168">
        <f t="shared" si="7"/>
        <v>1064.73</v>
      </c>
      <c r="G217" s="165">
        <f t="shared" si="6"/>
        <v>0.56858589951377636</v>
      </c>
    </row>
    <row r="218" spans="1:8" s="6" customFormat="1" x14ac:dyDescent="0.2">
      <c r="A218" s="33"/>
      <c r="B218" s="5">
        <v>5522</v>
      </c>
      <c r="C218" s="49" t="s">
        <v>95</v>
      </c>
      <c r="D218" s="97">
        <v>700</v>
      </c>
      <c r="E218" s="124">
        <v>88.25</v>
      </c>
      <c r="F218" s="168">
        <f t="shared" si="7"/>
        <v>611.75</v>
      </c>
      <c r="G218" s="165">
        <f t="shared" si="6"/>
        <v>0.12607142857142858</v>
      </c>
    </row>
    <row r="219" spans="1:8" s="6" customFormat="1" x14ac:dyDescent="0.2">
      <c r="A219" s="33"/>
      <c r="B219" s="22">
        <v>60</v>
      </c>
      <c r="C219" s="51" t="s">
        <v>90</v>
      </c>
      <c r="D219" s="100">
        <f>SUM(D220:D221)</f>
        <v>420</v>
      </c>
      <c r="E219" s="142">
        <f>SUM(E220:E221)</f>
        <v>116.78</v>
      </c>
      <c r="F219" s="163">
        <f t="shared" si="7"/>
        <v>303.22000000000003</v>
      </c>
      <c r="G219" s="179">
        <f t="shared" si="6"/>
        <v>0.27804761904761904</v>
      </c>
    </row>
    <row r="220" spans="1:8" x14ac:dyDescent="0.2">
      <c r="A220" s="35"/>
      <c r="B220" s="20">
        <v>601</v>
      </c>
      <c r="C220" s="54" t="s">
        <v>233</v>
      </c>
      <c r="D220" s="101">
        <v>300</v>
      </c>
      <c r="E220" s="124">
        <v>83.68</v>
      </c>
      <c r="F220" s="168">
        <f t="shared" si="7"/>
        <v>216.32</v>
      </c>
      <c r="G220" s="165">
        <f t="shared" si="6"/>
        <v>0.27893333333333337</v>
      </c>
    </row>
    <row r="221" spans="1:8" x14ac:dyDescent="0.2">
      <c r="A221" s="35"/>
      <c r="B221" s="20">
        <v>608</v>
      </c>
      <c r="C221" s="54" t="s">
        <v>154</v>
      </c>
      <c r="D221" s="101">
        <v>120</v>
      </c>
      <c r="E221" s="124">
        <v>33.1</v>
      </c>
      <c r="F221" s="168">
        <f t="shared" si="7"/>
        <v>86.9</v>
      </c>
      <c r="G221" s="165">
        <f t="shared" si="6"/>
        <v>0.27583333333333332</v>
      </c>
    </row>
    <row r="222" spans="1:8" s="6" customFormat="1" x14ac:dyDescent="0.2">
      <c r="A222" s="33" t="s">
        <v>96</v>
      </c>
      <c r="B222" s="9" t="s">
        <v>430</v>
      </c>
      <c r="C222" s="70"/>
      <c r="D222" s="104">
        <f>SUM(D223)</f>
        <v>0</v>
      </c>
      <c r="E222" s="139">
        <f>SUM(E223)</f>
        <v>0</v>
      </c>
      <c r="F222" s="163">
        <f t="shared" si="7"/>
        <v>0</v>
      </c>
      <c r="G222" s="179"/>
      <c r="H222" s="185"/>
    </row>
    <row r="223" spans="1:8" s="6" customFormat="1" x14ac:dyDescent="0.2">
      <c r="A223" s="33"/>
      <c r="B223" s="22">
        <v>60</v>
      </c>
      <c r="C223" s="51" t="s">
        <v>90</v>
      </c>
      <c r="D223" s="104">
        <v>0</v>
      </c>
      <c r="E223" s="126">
        <v>0</v>
      </c>
      <c r="F223" s="163">
        <f t="shared" si="7"/>
        <v>0</v>
      </c>
      <c r="G223" s="179"/>
    </row>
    <row r="224" spans="1:8" s="6" customFormat="1" x14ac:dyDescent="0.2">
      <c r="A224" s="33" t="s">
        <v>97</v>
      </c>
      <c r="B224" s="7" t="s">
        <v>431</v>
      </c>
      <c r="C224" s="50"/>
      <c r="D224" s="88">
        <f>SUM(D225+D228)</f>
        <v>33457</v>
      </c>
      <c r="E224" s="139">
        <f>SUM(E225+E228)</f>
        <v>17690.52</v>
      </c>
      <c r="F224" s="163">
        <f t="shared" si="7"/>
        <v>15766.48</v>
      </c>
      <c r="G224" s="179">
        <f t="shared" si="6"/>
        <v>0.52875392294587087</v>
      </c>
    </row>
    <row r="225" spans="1:7" s="6" customFormat="1" x14ac:dyDescent="0.2">
      <c r="A225" s="33"/>
      <c r="B225" s="21">
        <v>4500</v>
      </c>
      <c r="C225" s="52" t="s">
        <v>152</v>
      </c>
      <c r="D225" s="88">
        <f>SUM(D226:D227)</f>
        <v>20103</v>
      </c>
      <c r="E225" s="139">
        <f>SUM(E226:E227)</f>
        <v>11770</v>
      </c>
      <c r="F225" s="163">
        <f t="shared" si="7"/>
        <v>8333</v>
      </c>
      <c r="G225" s="179">
        <f t="shared" si="6"/>
        <v>0.58548475351937523</v>
      </c>
    </row>
    <row r="226" spans="1:7" s="6" customFormat="1" x14ac:dyDescent="0.2">
      <c r="A226" s="33"/>
      <c r="B226" s="21"/>
      <c r="C226" s="67" t="s">
        <v>247</v>
      </c>
      <c r="D226" s="87">
        <v>2921</v>
      </c>
      <c r="E226" s="124">
        <v>1460</v>
      </c>
      <c r="F226" s="168">
        <f t="shared" si="7"/>
        <v>1461</v>
      </c>
      <c r="G226" s="165">
        <f t="shared" si="6"/>
        <v>0.49982882574460802</v>
      </c>
    </row>
    <row r="227" spans="1:7" s="6" customFormat="1" x14ac:dyDescent="0.2">
      <c r="A227" s="33"/>
      <c r="B227" s="21"/>
      <c r="C227" s="67" t="s">
        <v>248</v>
      </c>
      <c r="D227" s="87">
        <v>17182</v>
      </c>
      <c r="E227" s="124">
        <v>10310</v>
      </c>
      <c r="F227" s="168">
        <f t="shared" si="7"/>
        <v>6872</v>
      </c>
      <c r="G227" s="165">
        <f t="shared" si="6"/>
        <v>0.60004656035385873</v>
      </c>
    </row>
    <row r="228" spans="1:7" s="6" customFormat="1" x14ac:dyDescent="0.2">
      <c r="A228" s="33"/>
      <c r="B228" s="24">
        <v>452</v>
      </c>
      <c r="C228" s="69" t="s">
        <v>153</v>
      </c>
      <c r="D228" s="88">
        <f>SUM(D229:D231)</f>
        <v>13354</v>
      </c>
      <c r="E228" s="139">
        <f>SUM(E229:E231)</f>
        <v>5920.52</v>
      </c>
      <c r="F228" s="163">
        <f t="shared" si="7"/>
        <v>7433.48</v>
      </c>
      <c r="G228" s="179">
        <f t="shared" si="6"/>
        <v>0.44335180470271085</v>
      </c>
    </row>
    <row r="229" spans="1:7" x14ac:dyDescent="0.2">
      <c r="A229" s="35"/>
      <c r="B229" s="23"/>
      <c r="C229" s="67" t="s">
        <v>247</v>
      </c>
      <c r="D229" s="87">
        <v>9695</v>
      </c>
      <c r="E229" s="124">
        <v>4848</v>
      </c>
      <c r="F229" s="168">
        <f t="shared" si="7"/>
        <v>4847</v>
      </c>
      <c r="G229" s="165">
        <f t="shared" si="6"/>
        <v>0.50005157297576075</v>
      </c>
    </row>
    <row r="230" spans="1:7" x14ac:dyDescent="0.2">
      <c r="A230" s="35"/>
      <c r="B230" s="23"/>
      <c r="C230" s="67" t="s">
        <v>249</v>
      </c>
      <c r="D230" s="87">
        <v>3359</v>
      </c>
      <c r="E230" s="124">
        <v>772.52</v>
      </c>
      <c r="F230" s="168">
        <f t="shared" si="7"/>
        <v>2586.48</v>
      </c>
      <c r="G230" s="165">
        <f t="shared" si="6"/>
        <v>0.22998511461744567</v>
      </c>
    </row>
    <row r="231" spans="1:7" x14ac:dyDescent="0.2">
      <c r="A231" s="35"/>
      <c r="B231" s="23"/>
      <c r="C231" s="67" t="s">
        <v>250</v>
      </c>
      <c r="D231" s="87">
        <v>300</v>
      </c>
      <c r="E231" s="124">
        <v>300</v>
      </c>
      <c r="F231" s="168">
        <f t="shared" si="7"/>
        <v>0</v>
      </c>
      <c r="G231" s="165">
        <f t="shared" si="6"/>
        <v>1</v>
      </c>
    </row>
    <row r="232" spans="1:7" s="6" customFormat="1" x14ac:dyDescent="0.2">
      <c r="A232" s="33" t="s">
        <v>169</v>
      </c>
      <c r="B232" s="7" t="s">
        <v>432</v>
      </c>
      <c r="C232" s="50"/>
      <c r="D232" s="95">
        <f>SUM(D233)</f>
        <v>46026</v>
      </c>
      <c r="E232" s="144">
        <f>SUM(E233)</f>
        <v>18861.72</v>
      </c>
      <c r="F232" s="163">
        <f t="shared" si="7"/>
        <v>27164.28</v>
      </c>
      <c r="G232" s="179">
        <f t="shared" si="6"/>
        <v>0.40980576196063095</v>
      </c>
    </row>
    <row r="233" spans="1:7" s="6" customFormat="1" x14ac:dyDescent="0.2">
      <c r="A233" s="33"/>
      <c r="B233" s="7">
        <v>65</v>
      </c>
      <c r="C233" s="50" t="s">
        <v>208</v>
      </c>
      <c r="D233" s="95">
        <f>SUM(D234:D235)</f>
        <v>46026</v>
      </c>
      <c r="E233" s="144">
        <f>SUM(E234:E235)</f>
        <v>18861.72</v>
      </c>
      <c r="F233" s="163">
        <f t="shared" si="7"/>
        <v>27164.28</v>
      </c>
      <c r="G233" s="179">
        <f t="shared" si="6"/>
        <v>0.40980576196063095</v>
      </c>
    </row>
    <row r="234" spans="1:7" s="8" customFormat="1" ht="25.5" x14ac:dyDescent="0.2">
      <c r="A234" s="45"/>
      <c r="B234" s="23" t="s">
        <v>51</v>
      </c>
      <c r="C234" s="67" t="s">
        <v>98</v>
      </c>
      <c r="D234" s="102">
        <v>36459</v>
      </c>
      <c r="E234" s="124">
        <v>14968.05</v>
      </c>
      <c r="F234" s="168">
        <f t="shared" si="7"/>
        <v>21490.95</v>
      </c>
      <c r="G234" s="165">
        <f t="shared" si="6"/>
        <v>0.41054472146795029</v>
      </c>
    </row>
    <row r="235" spans="1:7" ht="13.5" thickBot="1" x14ac:dyDescent="0.25">
      <c r="A235" s="35"/>
      <c r="B235" s="19">
        <v>6502</v>
      </c>
      <c r="C235" s="53" t="s">
        <v>113</v>
      </c>
      <c r="D235" s="102">
        <v>9567</v>
      </c>
      <c r="E235" s="124">
        <v>3893.67</v>
      </c>
      <c r="F235" s="168">
        <f t="shared" si="7"/>
        <v>5673.33</v>
      </c>
      <c r="G235" s="165">
        <f t="shared" si="6"/>
        <v>0.40698965192850423</v>
      </c>
    </row>
    <row r="236" spans="1:7" ht="13.5" thickBot="1" x14ac:dyDescent="0.25">
      <c r="A236" s="44" t="s">
        <v>52</v>
      </c>
      <c r="B236" s="4" t="s">
        <v>170</v>
      </c>
      <c r="C236" s="183"/>
      <c r="D236" s="112">
        <f>SUM(D237+D240+D252)</f>
        <v>38844</v>
      </c>
      <c r="E236" s="138">
        <f>SUM(E237+E240+E252)</f>
        <v>16473.5</v>
      </c>
      <c r="F236" s="177">
        <f t="shared" si="7"/>
        <v>22370.5</v>
      </c>
      <c r="G236" s="175">
        <f t="shared" si="6"/>
        <v>0.4240938111420039</v>
      </c>
    </row>
    <row r="237" spans="1:7" x14ac:dyDescent="0.2">
      <c r="A237" s="33" t="s">
        <v>401</v>
      </c>
      <c r="B237" s="7" t="s">
        <v>433</v>
      </c>
      <c r="C237" s="145"/>
      <c r="D237" s="91">
        <f>SUM(D238)</f>
        <v>1339</v>
      </c>
      <c r="E237" s="126">
        <f>SUM(E238)</f>
        <v>120.37</v>
      </c>
      <c r="F237" s="163">
        <f t="shared" si="7"/>
        <v>1218.6300000000001</v>
      </c>
      <c r="G237" s="179">
        <f t="shared" si="6"/>
        <v>8.989544436146378E-2</v>
      </c>
    </row>
    <row r="238" spans="1:7" ht="25.5" x14ac:dyDescent="0.2">
      <c r="A238" s="33"/>
      <c r="B238" s="21">
        <v>413</v>
      </c>
      <c r="C238" s="146" t="s">
        <v>151</v>
      </c>
      <c r="D238" s="91">
        <f>SUM(D239)</f>
        <v>1339</v>
      </c>
      <c r="E238" s="126">
        <f>SUM(E239)</f>
        <v>120.37</v>
      </c>
      <c r="F238" s="163">
        <f t="shared" si="7"/>
        <v>1218.6300000000001</v>
      </c>
      <c r="G238" s="179">
        <f t="shared" si="6"/>
        <v>8.989544436146378E-2</v>
      </c>
    </row>
    <row r="239" spans="1:7" x14ac:dyDescent="0.2">
      <c r="A239" s="33"/>
      <c r="B239" s="19">
        <v>4139</v>
      </c>
      <c r="C239" s="147" t="s">
        <v>402</v>
      </c>
      <c r="D239" s="102">
        <v>1339</v>
      </c>
      <c r="E239" s="124">
        <v>120.37</v>
      </c>
      <c r="F239" s="168">
        <f t="shared" si="7"/>
        <v>1218.6300000000001</v>
      </c>
      <c r="G239" s="165">
        <f t="shared" si="6"/>
        <v>8.989544436146378E-2</v>
      </c>
    </row>
    <row r="240" spans="1:7" s="6" customFormat="1" x14ac:dyDescent="0.2">
      <c r="A240" s="33" t="s">
        <v>53</v>
      </c>
      <c r="B240" s="7" t="s">
        <v>434</v>
      </c>
      <c r="C240" s="72"/>
      <c r="D240" s="88">
        <f>SUM(D241+D242+D247)</f>
        <v>18638</v>
      </c>
      <c r="E240" s="139">
        <f>SUM(E241+E242+E247)</f>
        <v>8384.14</v>
      </c>
      <c r="F240" s="163">
        <f t="shared" si="7"/>
        <v>10253.86</v>
      </c>
      <c r="G240" s="179">
        <f t="shared" si="6"/>
        <v>0.44984118467646739</v>
      </c>
    </row>
    <row r="241" spans="1:7" s="6" customFormat="1" x14ac:dyDescent="0.2">
      <c r="A241" s="33"/>
      <c r="B241" s="24">
        <v>452</v>
      </c>
      <c r="C241" s="69" t="s">
        <v>153</v>
      </c>
      <c r="D241" s="88">
        <v>7</v>
      </c>
      <c r="E241" s="130">
        <v>0</v>
      </c>
      <c r="F241" s="163">
        <f t="shared" si="7"/>
        <v>7</v>
      </c>
      <c r="G241" s="179">
        <f t="shared" si="6"/>
        <v>0</v>
      </c>
    </row>
    <row r="242" spans="1:7" s="6" customFormat="1" x14ac:dyDescent="0.2">
      <c r="A242" s="33"/>
      <c r="B242" s="7">
        <v>50</v>
      </c>
      <c r="C242" s="50" t="s">
        <v>23</v>
      </c>
      <c r="D242" s="88">
        <f>SUM(D243+D246)</f>
        <v>12253</v>
      </c>
      <c r="E242" s="139">
        <f>SUM(E243+E246)</f>
        <v>5527.2999999999993</v>
      </c>
      <c r="F242" s="163">
        <f t="shared" si="7"/>
        <v>6725.7000000000007</v>
      </c>
      <c r="G242" s="179">
        <f t="shared" si="6"/>
        <v>0.45109769036154407</v>
      </c>
    </row>
    <row r="243" spans="1:7" s="6" customFormat="1" x14ac:dyDescent="0.2">
      <c r="A243" s="33"/>
      <c r="B243" s="5">
        <v>500</v>
      </c>
      <c r="C243" s="49" t="s">
        <v>228</v>
      </c>
      <c r="D243" s="97">
        <f>SUM(D244:D245)</f>
        <v>9144</v>
      </c>
      <c r="E243" s="141">
        <f>SUM(E244:E245)</f>
        <v>3972.8199999999997</v>
      </c>
      <c r="F243" s="168">
        <f t="shared" si="7"/>
        <v>5171.18</v>
      </c>
      <c r="G243" s="165">
        <f t="shared" si="6"/>
        <v>0.43447287839020121</v>
      </c>
    </row>
    <row r="244" spans="1:7" s="6" customFormat="1" x14ac:dyDescent="0.2">
      <c r="A244" s="33"/>
      <c r="B244" s="5">
        <v>5002</v>
      </c>
      <c r="C244" s="49" t="s">
        <v>236</v>
      </c>
      <c r="D244" s="97">
        <v>9144</v>
      </c>
      <c r="E244" s="124">
        <v>3808.14</v>
      </c>
      <c r="F244" s="168">
        <f t="shared" si="7"/>
        <v>5335.8600000000006</v>
      </c>
      <c r="G244" s="165">
        <f t="shared" si="6"/>
        <v>0.41646325459317585</v>
      </c>
    </row>
    <row r="245" spans="1:7" s="6" customFormat="1" x14ac:dyDescent="0.2">
      <c r="A245" s="33"/>
      <c r="B245" s="5">
        <v>5005</v>
      </c>
      <c r="C245" s="49" t="s">
        <v>282</v>
      </c>
      <c r="D245" s="97">
        <v>0</v>
      </c>
      <c r="E245" s="124">
        <v>164.68</v>
      </c>
      <c r="F245" s="168">
        <f t="shared" si="7"/>
        <v>-164.68</v>
      </c>
      <c r="G245" s="165"/>
    </row>
    <row r="246" spans="1:7" s="6" customFormat="1" x14ac:dyDescent="0.2">
      <c r="A246" s="33"/>
      <c r="B246" s="5">
        <v>506</v>
      </c>
      <c r="C246" s="49" t="s">
        <v>229</v>
      </c>
      <c r="D246" s="97">
        <v>3109</v>
      </c>
      <c r="E246" s="124">
        <v>1554.48</v>
      </c>
      <c r="F246" s="168">
        <f t="shared" si="7"/>
        <v>1554.52</v>
      </c>
      <c r="G246" s="165">
        <f t="shared" si="6"/>
        <v>0.49999356706336445</v>
      </c>
    </row>
    <row r="247" spans="1:7" s="6" customFormat="1" x14ac:dyDescent="0.2">
      <c r="A247" s="33"/>
      <c r="B247" s="7">
        <v>55</v>
      </c>
      <c r="C247" s="50" t="s">
        <v>24</v>
      </c>
      <c r="D247" s="88">
        <f>SUM(D248:D251)</f>
        <v>6378</v>
      </c>
      <c r="E247" s="139">
        <f>SUM(E248:E251)</f>
        <v>2856.84</v>
      </c>
      <c r="F247" s="163">
        <f t="shared" si="7"/>
        <v>3521.16</v>
      </c>
      <c r="G247" s="179">
        <f t="shared" si="6"/>
        <v>0.44792097836312328</v>
      </c>
    </row>
    <row r="248" spans="1:7" s="6" customFormat="1" x14ac:dyDescent="0.2">
      <c r="A248" s="33"/>
      <c r="B248" s="5">
        <v>5511</v>
      </c>
      <c r="C248" s="49" t="s">
        <v>230</v>
      </c>
      <c r="D248" s="87">
        <v>1600</v>
      </c>
      <c r="E248" s="124">
        <v>905.29</v>
      </c>
      <c r="F248" s="168">
        <f t="shared" si="7"/>
        <v>694.71</v>
      </c>
      <c r="G248" s="165">
        <f t="shared" si="6"/>
        <v>0.56580624999999996</v>
      </c>
    </row>
    <row r="249" spans="1:7" s="6" customFormat="1" x14ac:dyDescent="0.2">
      <c r="A249" s="33"/>
      <c r="B249" s="5">
        <v>5513</v>
      </c>
      <c r="C249" s="49" t="s">
        <v>28</v>
      </c>
      <c r="D249" s="87">
        <v>3878</v>
      </c>
      <c r="E249" s="124">
        <v>1320.67</v>
      </c>
      <c r="F249" s="168">
        <f t="shared" si="7"/>
        <v>2557.33</v>
      </c>
      <c r="G249" s="165">
        <f t="shared" si="6"/>
        <v>0.34055440948942756</v>
      </c>
    </row>
    <row r="250" spans="1:7" s="6" customFormat="1" x14ac:dyDescent="0.2">
      <c r="A250" s="33"/>
      <c r="B250" s="5">
        <v>5515</v>
      </c>
      <c r="C250" s="49" t="s">
        <v>29</v>
      </c>
      <c r="D250" s="87">
        <v>0</v>
      </c>
      <c r="E250" s="124">
        <v>630.88</v>
      </c>
      <c r="F250" s="168">
        <f t="shared" si="7"/>
        <v>-630.88</v>
      </c>
      <c r="G250" s="165"/>
    </row>
    <row r="251" spans="1:7" s="6" customFormat="1" x14ac:dyDescent="0.2">
      <c r="A251" s="33"/>
      <c r="B251" s="5">
        <v>5532</v>
      </c>
      <c r="C251" s="49" t="s">
        <v>93</v>
      </c>
      <c r="D251" s="87">
        <v>900</v>
      </c>
      <c r="E251" s="124">
        <v>0</v>
      </c>
      <c r="F251" s="168">
        <f t="shared" si="7"/>
        <v>900</v>
      </c>
      <c r="G251" s="165">
        <f t="shared" si="6"/>
        <v>0</v>
      </c>
    </row>
    <row r="252" spans="1:7" s="6" customFormat="1" x14ac:dyDescent="0.2">
      <c r="A252" s="33" t="s">
        <v>54</v>
      </c>
      <c r="B252" s="7" t="s">
        <v>435</v>
      </c>
      <c r="C252" s="71"/>
      <c r="D252" s="103">
        <f>SUM(D253)</f>
        <v>18867</v>
      </c>
      <c r="E252" s="148">
        <f>SUM(E253)</f>
        <v>7968.99</v>
      </c>
      <c r="F252" s="163">
        <f t="shared" si="7"/>
        <v>10898.01</v>
      </c>
      <c r="G252" s="179">
        <f t="shared" si="6"/>
        <v>0.42237716648115758</v>
      </c>
    </row>
    <row r="253" spans="1:7" s="6" customFormat="1" x14ac:dyDescent="0.2">
      <c r="A253" s="33"/>
      <c r="B253" s="7">
        <v>55</v>
      </c>
      <c r="C253" s="50" t="s">
        <v>24</v>
      </c>
      <c r="D253" s="103">
        <f>SUM(D254)</f>
        <v>18867</v>
      </c>
      <c r="E253" s="148">
        <f>SUM(E254)</f>
        <v>7968.99</v>
      </c>
      <c r="F253" s="163">
        <f t="shared" si="7"/>
        <v>10898.01</v>
      </c>
      <c r="G253" s="179">
        <f t="shared" si="6"/>
        <v>0.42237716648115758</v>
      </c>
    </row>
    <row r="254" spans="1:7" s="8" customFormat="1" ht="13.5" thickBot="1" x14ac:dyDescent="0.25">
      <c r="A254" s="45"/>
      <c r="B254" s="5">
        <v>5511</v>
      </c>
      <c r="C254" s="49" t="s">
        <v>230</v>
      </c>
      <c r="D254" s="87">
        <v>18867</v>
      </c>
      <c r="E254" s="124">
        <v>7968.99</v>
      </c>
      <c r="F254" s="168">
        <f t="shared" si="7"/>
        <v>10898.01</v>
      </c>
      <c r="G254" s="165">
        <f t="shared" si="6"/>
        <v>0.42237716648115758</v>
      </c>
    </row>
    <row r="255" spans="1:7" ht="13.5" thickBot="1" x14ac:dyDescent="0.25">
      <c r="A255" s="44" t="s">
        <v>55</v>
      </c>
      <c r="B255" s="4" t="s">
        <v>171</v>
      </c>
      <c r="C255" s="183"/>
      <c r="D255" s="112">
        <f>SUM(D256+D262+D283+D291)</f>
        <v>577282</v>
      </c>
      <c r="E255" s="138">
        <f>SUM(E256+E262+E283+E291)</f>
        <v>194547.99000000002</v>
      </c>
      <c r="F255" s="177">
        <f t="shared" si="7"/>
        <v>382734.01</v>
      </c>
      <c r="G255" s="175">
        <f t="shared" si="6"/>
        <v>0.33700685280330933</v>
      </c>
    </row>
    <row r="256" spans="1:7" s="6" customFormat="1" x14ac:dyDescent="0.2">
      <c r="A256" s="33" t="s">
        <v>56</v>
      </c>
      <c r="B256" s="7" t="s">
        <v>436</v>
      </c>
      <c r="C256" s="72"/>
      <c r="D256" s="88">
        <f>SUM(D257+D260)</f>
        <v>3617</v>
      </c>
      <c r="E256" s="139">
        <f>SUM(E257+E260)</f>
        <v>530</v>
      </c>
      <c r="F256" s="163">
        <f t="shared" si="7"/>
        <v>3087</v>
      </c>
      <c r="G256" s="179">
        <f t="shared" si="6"/>
        <v>0.14653027370749239</v>
      </c>
    </row>
    <row r="257" spans="1:7" s="6" customFormat="1" x14ac:dyDescent="0.2">
      <c r="A257" s="33"/>
      <c r="B257" s="7">
        <v>55</v>
      </c>
      <c r="C257" s="50" t="s">
        <v>24</v>
      </c>
      <c r="D257" s="88">
        <f>SUM(D258:D259)</f>
        <v>3517</v>
      </c>
      <c r="E257" s="139">
        <f>SUM(E258:E259)</f>
        <v>530</v>
      </c>
      <c r="F257" s="163">
        <f t="shared" si="7"/>
        <v>2987</v>
      </c>
      <c r="G257" s="179">
        <f t="shared" si="6"/>
        <v>0.15069661643446119</v>
      </c>
    </row>
    <row r="258" spans="1:7" s="6" customFormat="1" x14ac:dyDescent="0.2">
      <c r="A258" s="33"/>
      <c r="B258" s="5">
        <v>5500</v>
      </c>
      <c r="C258" s="49" t="s">
        <v>25</v>
      </c>
      <c r="D258" s="87">
        <v>200</v>
      </c>
      <c r="E258" s="124">
        <v>0</v>
      </c>
      <c r="F258" s="168">
        <f t="shared" si="7"/>
        <v>200</v>
      </c>
      <c r="G258" s="165">
        <f t="shared" si="6"/>
        <v>0</v>
      </c>
    </row>
    <row r="259" spans="1:7" s="6" customFormat="1" x14ac:dyDescent="0.2">
      <c r="A259" s="33"/>
      <c r="B259" s="5">
        <v>5511</v>
      </c>
      <c r="C259" s="49" t="s">
        <v>230</v>
      </c>
      <c r="D259" s="87">
        <v>3317</v>
      </c>
      <c r="E259" s="124">
        <v>530</v>
      </c>
      <c r="F259" s="168">
        <f t="shared" si="7"/>
        <v>2787</v>
      </c>
      <c r="G259" s="165">
        <f t="shared" si="6"/>
        <v>0.15978293638830268</v>
      </c>
    </row>
    <row r="260" spans="1:7" s="6" customFormat="1" x14ac:dyDescent="0.2">
      <c r="A260" s="33"/>
      <c r="B260" s="22">
        <v>60</v>
      </c>
      <c r="C260" s="51" t="s">
        <v>90</v>
      </c>
      <c r="D260" s="88">
        <f>SUM(D261)</f>
        <v>100</v>
      </c>
      <c r="E260" s="139">
        <f>SUM(E261)</f>
        <v>0</v>
      </c>
      <c r="F260" s="163">
        <f t="shared" si="7"/>
        <v>100</v>
      </c>
      <c r="G260" s="179">
        <f t="shared" si="6"/>
        <v>0</v>
      </c>
    </row>
    <row r="261" spans="1:7" s="6" customFormat="1" x14ac:dyDescent="0.2">
      <c r="A261" s="33"/>
      <c r="B261" s="20">
        <v>601</v>
      </c>
      <c r="C261" s="54" t="s">
        <v>233</v>
      </c>
      <c r="D261" s="87">
        <v>100</v>
      </c>
      <c r="E261" s="124">
        <v>0</v>
      </c>
      <c r="F261" s="168">
        <f t="shared" si="7"/>
        <v>100</v>
      </c>
      <c r="G261" s="165">
        <f t="shared" si="6"/>
        <v>0</v>
      </c>
    </row>
    <row r="262" spans="1:7" s="6" customFormat="1" x14ac:dyDescent="0.2">
      <c r="A262" s="33" t="s">
        <v>57</v>
      </c>
      <c r="B262" s="7" t="s">
        <v>437</v>
      </c>
      <c r="C262" s="72"/>
      <c r="D262" s="88">
        <f>SUM(D263+D279)</f>
        <v>528407</v>
      </c>
      <c r="E262" s="139">
        <f>SUM(E263+E279)</f>
        <v>183804.49000000002</v>
      </c>
      <c r="F262" s="163">
        <f t="shared" si="7"/>
        <v>344602.51</v>
      </c>
      <c r="G262" s="179">
        <f t="shared" si="6"/>
        <v>0.34784643276868021</v>
      </c>
    </row>
    <row r="263" spans="1:7" s="6" customFormat="1" x14ac:dyDescent="0.2">
      <c r="A263" s="33" t="s">
        <v>57</v>
      </c>
      <c r="B263" s="7" t="s">
        <v>172</v>
      </c>
      <c r="C263" s="72"/>
      <c r="D263" s="88">
        <f>SUM(D264+D276)</f>
        <v>335155</v>
      </c>
      <c r="E263" s="139">
        <f>SUM(E264+E276)</f>
        <v>32386.450000000004</v>
      </c>
      <c r="F263" s="163">
        <f t="shared" si="7"/>
        <v>302768.55</v>
      </c>
      <c r="G263" s="179">
        <f t="shared" si="6"/>
        <v>9.6631260163208083E-2</v>
      </c>
    </row>
    <row r="264" spans="1:7" s="6" customFormat="1" x14ac:dyDescent="0.2">
      <c r="A264" s="33"/>
      <c r="B264" s="7">
        <v>55</v>
      </c>
      <c r="C264" s="50" t="s">
        <v>24</v>
      </c>
      <c r="D264" s="88">
        <f>SUM(D265)</f>
        <v>272155</v>
      </c>
      <c r="E264" s="139">
        <f>SUM(E265)</f>
        <v>32386.450000000004</v>
      </c>
      <c r="F264" s="163">
        <f t="shared" si="7"/>
        <v>239768.55</v>
      </c>
      <c r="G264" s="179">
        <f t="shared" si="6"/>
        <v>0.11900001837188369</v>
      </c>
    </row>
    <row r="265" spans="1:7" x14ac:dyDescent="0.2">
      <c r="A265" s="35"/>
      <c r="B265" s="5">
        <v>5512</v>
      </c>
      <c r="C265" s="49" t="s">
        <v>30</v>
      </c>
      <c r="D265" s="87">
        <f>SUM(D266:D275)</f>
        <v>272155</v>
      </c>
      <c r="E265" s="149">
        <f>SUM(E266:E275)</f>
        <v>32386.450000000004</v>
      </c>
      <c r="F265" s="168">
        <f>SUM(D265-E265)</f>
        <v>239768.55</v>
      </c>
      <c r="G265" s="165">
        <f t="shared" si="6"/>
        <v>0.11900001837188369</v>
      </c>
    </row>
    <row r="266" spans="1:7" x14ac:dyDescent="0.2">
      <c r="A266" s="35"/>
      <c r="B266" s="5"/>
      <c r="C266" s="49" t="s">
        <v>237</v>
      </c>
      <c r="D266" s="87">
        <v>31000</v>
      </c>
      <c r="E266" s="124">
        <v>16121.96</v>
      </c>
      <c r="F266" s="168">
        <f t="shared" si="7"/>
        <v>14878.04</v>
      </c>
      <c r="G266" s="165">
        <f t="shared" si="6"/>
        <v>0.52006322580645159</v>
      </c>
    </row>
    <row r="267" spans="1:7" x14ac:dyDescent="0.2">
      <c r="A267" s="35"/>
      <c r="B267" s="5"/>
      <c r="C267" s="49" t="s">
        <v>238</v>
      </c>
      <c r="D267" s="87">
        <v>40000</v>
      </c>
      <c r="E267" s="124">
        <v>5623.08</v>
      </c>
      <c r="F267" s="168">
        <f t="shared" si="7"/>
        <v>34376.92</v>
      </c>
      <c r="G267" s="165">
        <f t="shared" si="6"/>
        <v>0.14057700000000001</v>
      </c>
    </row>
    <row r="268" spans="1:7" x14ac:dyDescent="0.2">
      <c r="A268" s="35"/>
      <c r="B268" s="5"/>
      <c r="C268" s="49" t="s">
        <v>239</v>
      </c>
      <c r="D268" s="87">
        <v>3000</v>
      </c>
      <c r="E268" s="124">
        <v>0</v>
      </c>
      <c r="F268" s="168">
        <f t="shared" si="7"/>
        <v>3000</v>
      </c>
      <c r="G268" s="165">
        <f t="shared" si="6"/>
        <v>0</v>
      </c>
    </row>
    <row r="269" spans="1:7" x14ac:dyDescent="0.2">
      <c r="A269" s="35"/>
      <c r="B269" s="5"/>
      <c r="C269" s="49" t="s">
        <v>240</v>
      </c>
      <c r="D269" s="87">
        <v>10000</v>
      </c>
      <c r="E269" s="124">
        <v>0</v>
      </c>
      <c r="F269" s="168">
        <f t="shared" si="7"/>
        <v>10000</v>
      </c>
      <c r="G269" s="165">
        <f t="shared" si="6"/>
        <v>0</v>
      </c>
    </row>
    <row r="270" spans="1:7" x14ac:dyDescent="0.2">
      <c r="A270" s="35"/>
      <c r="B270" s="5"/>
      <c r="C270" s="49" t="s">
        <v>241</v>
      </c>
      <c r="D270" s="87">
        <v>8000</v>
      </c>
      <c r="E270" s="124">
        <v>1968</v>
      </c>
      <c r="F270" s="168">
        <f t="shared" si="7"/>
        <v>6032</v>
      </c>
      <c r="G270" s="165">
        <f t="shared" si="6"/>
        <v>0.246</v>
      </c>
    </row>
    <row r="271" spans="1:7" x14ac:dyDescent="0.2">
      <c r="A271" s="35"/>
      <c r="B271" s="5"/>
      <c r="C271" s="49" t="s">
        <v>327</v>
      </c>
      <c r="D271" s="87">
        <v>7000</v>
      </c>
      <c r="E271" s="124">
        <v>4736.7700000000004</v>
      </c>
      <c r="F271" s="168">
        <f t="shared" si="7"/>
        <v>2263.2299999999996</v>
      </c>
      <c r="G271" s="165">
        <f t="shared" si="6"/>
        <v>0.67668142857142866</v>
      </c>
    </row>
    <row r="272" spans="1:7" x14ac:dyDescent="0.2">
      <c r="A272" s="35"/>
      <c r="B272" s="5"/>
      <c r="C272" s="49" t="s">
        <v>242</v>
      </c>
      <c r="D272" s="87">
        <v>60000</v>
      </c>
      <c r="E272" s="124">
        <v>1818.38</v>
      </c>
      <c r="F272" s="168">
        <f t="shared" si="7"/>
        <v>58181.62</v>
      </c>
      <c r="G272" s="165">
        <f t="shared" si="6"/>
        <v>3.0306333333333334E-2</v>
      </c>
    </row>
    <row r="273" spans="1:7" x14ac:dyDescent="0.2">
      <c r="A273" s="35"/>
      <c r="B273" s="5"/>
      <c r="C273" s="49" t="s">
        <v>328</v>
      </c>
      <c r="D273" s="87">
        <v>108628</v>
      </c>
      <c r="E273" s="124">
        <v>1866.24</v>
      </c>
      <c r="F273" s="168">
        <f t="shared" si="7"/>
        <v>106761.76</v>
      </c>
      <c r="G273" s="165">
        <f t="shared" si="6"/>
        <v>1.7180100894796921E-2</v>
      </c>
    </row>
    <row r="274" spans="1:7" x14ac:dyDescent="0.2">
      <c r="A274" s="35"/>
      <c r="B274" s="5"/>
      <c r="C274" s="49" t="s">
        <v>243</v>
      </c>
      <c r="D274" s="87">
        <v>3183</v>
      </c>
      <c r="E274" s="124">
        <v>252.02</v>
      </c>
      <c r="F274" s="168">
        <f t="shared" si="7"/>
        <v>2930.98</v>
      </c>
      <c r="G274" s="165">
        <f t="shared" si="6"/>
        <v>7.9176877159912035E-2</v>
      </c>
    </row>
    <row r="275" spans="1:7" x14ac:dyDescent="0.2">
      <c r="A275" s="35"/>
      <c r="B275" s="5"/>
      <c r="C275" s="49" t="s">
        <v>516</v>
      </c>
      <c r="D275" s="87">
        <v>1344</v>
      </c>
      <c r="E275" s="124">
        <v>0</v>
      </c>
      <c r="F275" s="168">
        <f t="shared" si="7"/>
        <v>1344</v>
      </c>
      <c r="G275" s="165">
        <f t="shared" si="6"/>
        <v>0</v>
      </c>
    </row>
    <row r="276" spans="1:7" x14ac:dyDescent="0.2">
      <c r="A276" s="35"/>
      <c r="B276" s="7">
        <v>15</v>
      </c>
      <c r="C276" s="62" t="s">
        <v>283</v>
      </c>
      <c r="D276" s="88">
        <f>SUM(D277)</f>
        <v>63000</v>
      </c>
      <c r="E276" s="139">
        <f>SUM(E277)</f>
        <v>0</v>
      </c>
      <c r="F276" s="163">
        <f t="shared" si="7"/>
        <v>63000</v>
      </c>
      <c r="G276" s="179">
        <f t="shared" si="6"/>
        <v>0</v>
      </c>
    </row>
    <row r="277" spans="1:7" x14ac:dyDescent="0.2">
      <c r="A277" s="35"/>
      <c r="B277" s="5">
        <v>1551</v>
      </c>
      <c r="C277" s="49" t="s">
        <v>255</v>
      </c>
      <c r="D277" s="87">
        <f>SUM(D278)</f>
        <v>63000</v>
      </c>
      <c r="E277" s="149">
        <f>SUM(E278)</f>
        <v>0</v>
      </c>
      <c r="F277" s="168">
        <f t="shared" si="7"/>
        <v>63000</v>
      </c>
      <c r="G277" s="165">
        <f t="shared" ref="G277:G346" si="8">SUM(E277/D277)</f>
        <v>0</v>
      </c>
    </row>
    <row r="278" spans="1:7" ht="25.5" x14ac:dyDescent="0.2">
      <c r="A278" s="35"/>
      <c r="B278" s="5"/>
      <c r="C278" s="63" t="s">
        <v>329</v>
      </c>
      <c r="D278" s="87">
        <v>63000</v>
      </c>
      <c r="E278" s="124">
        <v>0</v>
      </c>
      <c r="F278" s="168">
        <f t="shared" si="7"/>
        <v>63000</v>
      </c>
      <c r="G278" s="165">
        <f t="shared" si="8"/>
        <v>0</v>
      </c>
    </row>
    <row r="279" spans="1:7" x14ac:dyDescent="0.2">
      <c r="A279" s="33" t="s">
        <v>57</v>
      </c>
      <c r="B279" s="7" t="s">
        <v>403</v>
      </c>
      <c r="C279" s="72"/>
      <c r="D279" s="91">
        <f t="shared" ref="D279:E281" si="9">SUM(D280)</f>
        <v>193252</v>
      </c>
      <c r="E279" s="126">
        <f t="shared" si="9"/>
        <v>151418.04</v>
      </c>
      <c r="F279" s="163">
        <f t="shared" si="7"/>
        <v>41833.959999999992</v>
      </c>
      <c r="G279" s="179">
        <f t="shared" si="8"/>
        <v>0.78352638006333708</v>
      </c>
    </row>
    <row r="280" spans="1:7" x14ac:dyDescent="0.2">
      <c r="A280" s="35"/>
      <c r="B280" s="7">
        <v>15</v>
      </c>
      <c r="C280" s="50" t="s">
        <v>404</v>
      </c>
      <c r="D280" s="91">
        <f t="shared" si="9"/>
        <v>193252</v>
      </c>
      <c r="E280" s="126">
        <f t="shared" si="9"/>
        <v>151418.04</v>
      </c>
      <c r="F280" s="163">
        <f t="shared" si="7"/>
        <v>41833.959999999992</v>
      </c>
      <c r="G280" s="179">
        <f t="shared" si="8"/>
        <v>0.78352638006333708</v>
      </c>
    </row>
    <row r="281" spans="1:7" x14ac:dyDescent="0.2">
      <c r="A281" s="35"/>
      <c r="B281" s="5">
        <v>1551</v>
      </c>
      <c r="C281" s="49" t="s">
        <v>255</v>
      </c>
      <c r="D281" s="92">
        <f t="shared" si="9"/>
        <v>193252</v>
      </c>
      <c r="E281" s="124">
        <f t="shared" si="9"/>
        <v>151418.04</v>
      </c>
      <c r="F281" s="168">
        <f t="shared" ref="F281:F352" si="10">SUM(D281-E281)</f>
        <v>41833.959999999992</v>
      </c>
      <c r="G281" s="165">
        <f t="shared" si="8"/>
        <v>0.78352638006333708</v>
      </c>
    </row>
    <row r="282" spans="1:7" ht="25.5" x14ac:dyDescent="0.2">
      <c r="A282" s="35"/>
      <c r="B282" s="5"/>
      <c r="C282" s="63" t="s">
        <v>405</v>
      </c>
      <c r="D282" s="87">
        <v>193252</v>
      </c>
      <c r="E282" s="124">
        <v>151418.04</v>
      </c>
      <c r="F282" s="168">
        <f t="shared" si="10"/>
        <v>41833.959999999992</v>
      </c>
      <c r="G282" s="165">
        <f t="shared" si="8"/>
        <v>0.78352638006333708</v>
      </c>
    </row>
    <row r="283" spans="1:7" x14ac:dyDescent="0.2">
      <c r="A283" s="33" t="s">
        <v>493</v>
      </c>
      <c r="B283" s="7" t="s">
        <v>331</v>
      </c>
      <c r="C283" s="72"/>
      <c r="D283" s="88">
        <f>SUM(D284+D288)</f>
        <v>14216</v>
      </c>
      <c r="E283" s="139">
        <f>SUM(E284+E288)</f>
        <v>9002.6999999999989</v>
      </c>
      <c r="F283" s="163">
        <f t="shared" si="10"/>
        <v>5213.3000000000011</v>
      </c>
      <c r="G283" s="179">
        <f t="shared" si="8"/>
        <v>0.63327940348902634</v>
      </c>
    </row>
    <row r="284" spans="1:7" x14ac:dyDescent="0.2">
      <c r="A284" s="33"/>
      <c r="B284" s="7">
        <v>50</v>
      </c>
      <c r="C284" s="50" t="s">
        <v>23</v>
      </c>
      <c r="D284" s="88">
        <f>SUM(D285+D287)</f>
        <v>6187</v>
      </c>
      <c r="E284" s="139">
        <f>SUM(E285+E287)</f>
        <v>2366.48</v>
      </c>
      <c r="F284" s="163">
        <f t="shared" si="10"/>
        <v>3820.52</v>
      </c>
      <c r="G284" s="179">
        <f t="shared" si="8"/>
        <v>0.38249232261192823</v>
      </c>
    </row>
    <row r="285" spans="1:7" x14ac:dyDescent="0.2">
      <c r="A285" s="33"/>
      <c r="B285" s="5">
        <v>500</v>
      </c>
      <c r="C285" s="49" t="s">
        <v>228</v>
      </c>
      <c r="D285" s="97">
        <f>SUM(D286)</f>
        <v>4615</v>
      </c>
      <c r="E285" s="141">
        <f>SUM(E286)</f>
        <v>1886.17</v>
      </c>
      <c r="F285" s="168">
        <f t="shared" si="10"/>
        <v>2728.83</v>
      </c>
      <c r="G285" s="165">
        <f t="shared" si="8"/>
        <v>0.4087042253521127</v>
      </c>
    </row>
    <row r="286" spans="1:7" x14ac:dyDescent="0.2">
      <c r="A286" s="33"/>
      <c r="B286" s="5">
        <v>5002</v>
      </c>
      <c r="C286" s="49" t="s">
        <v>236</v>
      </c>
      <c r="D286" s="97">
        <v>4615</v>
      </c>
      <c r="E286" s="124">
        <v>1886.17</v>
      </c>
      <c r="F286" s="168">
        <f t="shared" si="10"/>
        <v>2728.83</v>
      </c>
      <c r="G286" s="165">
        <f t="shared" si="8"/>
        <v>0.4087042253521127</v>
      </c>
    </row>
    <row r="287" spans="1:7" x14ac:dyDescent="0.2">
      <c r="A287" s="33"/>
      <c r="B287" s="5">
        <v>506</v>
      </c>
      <c r="C287" s="49" t="s">
        <v>229</v>
      </c>
      <c r="D287" s="97">
        <v>1572</v>
      </c>
      <c r="E287" s="124">
        <v>480.31</v>
      </c>
      <c r="F287" s="168">
        <f t="shared" si="10"/>
        <v>1091.69</v>
      </c>
      <c r="G287" s="165">
        <f t="shared" si="8"/>
        <v>0.30554071246819337</v>
      </c>
    </row>
    <row r="288" spans="1:7" x14ac:dyDescent="0.2">
      <c r="A288" s="33"/>
      <c r="B288" s="7">
        <v>55</v>
      </c>
      <c r="C288" s="50" t="s">
        <v>24</v>
      </c>
      <c r="D288" s="88">
        <f>SUM(D289:D290)</f>
        <v>8029</v>
      </c>
      <c r="E288" s="139">
        <f>SUM(E289:E290)</f>
        <v>6636.2199999999993</v>
      </c>
      <c r="F288" s="163">
        <f t="shared" si="10"/>
        <v>1392.7800000000007</v>
      </c>
      <c r="G288" s="179">
        <f t="shared" si="8"/>
        <v>0.82653132395067874</v>
      </c>
    </row>
    <row r="289" spans="1:7" x14ac:dyDescent="0.2">
      <c r="A289" s="35"/>
      <c r="B289" s="5">
        <v>5511</v>
      </c>
      <c r="C289" s="49" t="s">
        <v>230</v>
      </c>
      <c r="D289" s="87">
        <v>4423</v>
      </c>
      <c r="E289" s="124">
        <v>2602.7199999999998</v>
      </c>
      <c r="F289" s="168">
        <f t="shared" si="10"/>
        <v>1820.2800000000002</v>
      </c>
      <c r="G289" s="165">
        <f t="shared" si="8"/>
        <v>0.58845127741352021</v>
      </c>
    </row>
    <row r="290" spans="1:7" x14ac:dyDescent="0.2">
      <c r="A290" s="35"/>
      <c r="B290" s="5">
        <v>5515</v>
      </c>
      <c r="C290" s="49" t="s">
        <v>29</v>
      </c>
      <c r="D290" s="87">
        <v>3606</v>
      </c>
      <c r="E290" s="124">
        <v>4033.5</v>
      </c>
      <c r="F290" s="168">
        <f t="shared" si="10"/>
        <v>-427.5</v>
      </c>
      <c r="G290" s="165">
        <f t="shared" si="8"/>
        <v>1.1185524126455906</v>
      </c>
    </row>
    <row r="291" spans="1:7" s="6" customFormat="1" x14ac:dyDescent="0.2">
      <c r="A291" s="33" t="s">
        <v>58</v>
      </c>
      <c r="B291" s="7" t="s">
        <v>438</v>
      </c>
      <c r="C291" s="72"/>
      <c r="D291" s="88">
        <f>SUM(D292+D296)</f>
        <v>31042</v>
      </c>
      <c r="E291" s="139">
        <f>SUM(E292+E296)</f>
        <v>1210.8000000000002</v>
      </c>
      <c r="F291" s="163">
        <f t="shared" si="10"/>
        <v>29831.200000000001</v>
      </c>
      <c r="G291" s="179">
        <f t="shared" si="8"/>
        <v>3.9005218735906198E-2</v>
      </c>
    </row>
    <row r="292" spans="1:7" s="6" customFormat="1" x14ac:dyDescent="0.2">
      <c r="A292" s="33"/>
      <c r="B292" s="7">
        <v>55</v>
      </c>
      <c r="C292" s="50" t="s">
        <v>24</v>
      </c>
      <c r="D292" s="88">
        <f>SUM(D293:D295)</f>
        <v>21042</v>
      </c>
      <c r="E292" s="139">
        <f>SUM(E293:E295)</f>
        <v>1210.8000000000002</v>
      </c>
      <c r="F292" s="163">
        <f t="shared" si="10"/>
        <v>19831.2</v>
      </c>
      <c r="G292" s="179">
        <f t="shared" si="8"/>
        <v>5.7542058739663539E-2</v>
      </c>
    </row>
    <row r="293" spans="1:7" s="6" customFormat="1" x14ac:dyDescent="0.2">
      <c r="A293" s="33"/>
      <c r="B293" s="5">
        <v>5500</v>
      </c>
      <c r="C293" s="49" t="s">
        <v>25</v>
      </c>
      <c r="D293" s="87">
        <v>1042</v>
      </c>
      <c r="E293" s="124">
        <v>482.4</v>
      </c>
      <c r="F293" s="168">
        <f t="shared" si="10"/>
        <v>559.6</v>
      </c>
      <c r="G293" s="165">
        <f t="shared" si="8"/>
        <v>0.46295585412667944</v>
      </c>
    </row>
    <row r="294" spans="1:7" x14ac:dyDescent="0.2">
      <c r="A294" s="35"/>
      <c r="B294" s="5">
        <v>5502</v>
      </c>
      <c r="C294" s="49" t="s">
        <v>45</v>
      </c>
      <c r="D294" s="87">
        <v>20000</v>
      </c>
      <c r="E294" s="124">
        <v>660</v>
      </c>
      <c r="F294" s="168">
        <f t="shared" si="10"/>
        <v>19340</v>
      </c>
      <c r="G294" s="165">
        <f t="shared" si="8"/>
        <v>3.3000000000000002E-2</v>
      </c>
    </row>
    <row r="295" spans="1:7" x14ac:dyDescent="0.2">
      <c r="A295" s="35"/>
      <c r="B295" s="5">
        <v>5514</v>
      </c>
      <c r="C295" s="49" t="s">
        <v>231</v>
      </c>
      <c r="D295" s="87">
        <v>0</v>
      </c>
      <c r="E295" s="124">
        <v>68.400000000000006</v>
      </c>
      <c r="F295" s="168">
        <f t="shared" si="10"/>
        <v>-68.400000000000006</v>
      </c>
      <c r="G295" s="165"/>
    </row>
    <row r="296" spans="1:7" x14ac:dyDescent="0.2">
      <c r="A296" s="35"/>
      <c r="B296" s="7">
        <v>15</v>
      </c>
      <c r="C296" s="62" t="s">
        <v>283</v>
      </c>
      <c r="D296" s="88">
        <f>SUM(D297)</f>
        <v>10000</v>
      </c>
      <c r="E296" s="139">
        <f>SUM(E297)</f>
        <v>0</v>
      </c>
      <c r="F296" s="163">
        <f t="shared" si="10"/>
        <v>10000</v>
      </c>
      <c r="G296" s="179">
        <f t="shared" si="8"/>
        <v>0</v>
      </c>
    </row>
    <row r="297" spans="1:7" x14ac:dyDescent="0.2">
      <c r="A297" s="35"/>
      <c r="B297" s="5">
        <v>1551</v>
      </c>
      <c r="C297" s="49" t="s">
        <v>255</v>
      </c>
      <c r="D297" s="87">
        <f>SUM(D298)</f>
        <v>10000</v>
      </c>
      <c r="E297" s="149">
        <f>SUM(E298)</f>
        <v>0</v>
      </c>
      <c r="F297" s="168">
        <f t="shared" si="10"/>
        <v>10000</v>
      </c>
      <c r="G297" s="165">
        <f t="shared" si="8"/>
        <v>0</v>
      </c>
    </row>
    <row r="298" spans="1:7" ht="26.25" thickBot="1" x14ac:dyDescent="0.25">
      <c r="A298" s="35"/>
      <c r="B298" s="5"/>
      <c r="C298" s="63" t="s">
        <v>330</v>
      </c>
      <c r="D298" s="87">
        <v>10000</v>
      </c>
      <c r="E298" s="124">
        <v>0</v>
      </c>
      <c r="F298" s="168">
        <f t="shared" si="10"/>
        <v>10000</v>
      </c>
      <c r="G298" s="165">
        <f t="shared" si="8"/>
        <v>0</v>
      </c>
    </row>
    <row r="299" spans="1:7" ht="13.5" thickBot="1" x14ac:dyDescent="0.25">
      <c r="A299" s="44" t="s">
        <v>59</v>
      </c>
      <c r="B299" s="4" t="s">
        <v>173</v>
      </c>
      <c r="C299" s="183"/>
      <c r="D299" s="112">
        <f>SUM(D300+D305)</f>
        <v>133067</v>
      </c>
      <c r="E299" s="138">
        <f>SUM(E300+E305)</f>
        <v>45114.93</v>
      </c>
      <c r="F299" s="177">
        <f t="shared" si="10"/>
        <v>87952.07</v>
      </c>
      <c r="G299" s="175">
        <f t="shared" si="8"/>
        <v>0.33903920581361269</v>
      </c>
    </row>
    <row r="300" spans="1:7" s="6" customFormat="1" x14ac:dyDescent="0.2">
      <c r="A300" s="33" t="s">
        <v>60</v>
      </c>
      <c r="B300" s="7" t="s">
        <v>439</v>
      </c>
      <c r="C300" s="72"/>
      <c r="D300" s="88">
        <f>SUM(D301+D302)</f>
        <v>32020</v>
      </c>
      <c r="E300" s="139">
        <f>SUM(E301+E302)</f>
        <v>15981.88</v>
      </c>
      <c r="F300" s="163">
        <f t="shared" si="10"/>
        <v>16038.12</v>
      </c>
      <c r="G300" s="179">
        <f t="shared" si="8"/>
        <v>0.49912179887570268</v>
      </c>
    </row>
    <row r="301" spans="1:7" s="6" customFormat="1" x14ac:dyDescent="0.2">
      <c r="A301" s="33"/>
      <c r="B301" s="24">
        <v>452</v>
      </c>
      <c r="C301" s="69" t="s">
        <v>153</v>
      </c>
      <c r="D301" s="88">
        <v>5436</v>
      </c>
      <c r="E301" s="126">
        <v>2679.22</v>
      </c>
      <c r="F301" s="163">
        <f t="shared" si="10"/>
        <v>2756.78</v>
      </c>
      <c r="G301" s="179">
        <f t="shared" si="8"/>
        <v>0.49286607799852827</v>
      </c>
    </row>
    <row r="302" spans="1:7" s="6" customFormat="1" x14ac:dyDescent="0.2">
      <c r="A302" s="33"/>
      <c r="B302" s="22">
        <v>55</v>
      </c>
      <c r="C302" s="51" t="s">
        <v>24</v>
      </c>
      <c r="D302" s="88">
        <f>SUM(D303:D304)</f>
        <v>26584</v>
      </c>
      <c r="E302" s="139">
        <f>SUM(E303:E304)</f>
        <v>13302.66</v>
      </c>
      <c r="F302" s="163">
        <f t="shared" si="10"/>
        <v>13281.34</v>
      </c>
      <c r="G302" s="179">
        <f t="shared" si="8"/>
        <v>0.50040099307854347</v>
      </c>
    </row>
    <row r="303" spans="1:7" s="6" customFormat="1" x14ac:dyDescent="0.2">
      <c r="A303" s="33"/>
      <c r="B303" s="5">
        <v>5512</v>
      </c>
      <c r="C303" s="49" t="s">
        <v>30</v>
      </c>
      <c r="D303" s="87">
        <v>25914</v>
      </c>
      <c r="E303" s="124">
        <v>13302.66</v>
      </c>
      <c r="F303" s="168">
        <f t="shared" si="10"/>
        <v>12611.34</v>
      </c>
      <c r="G303" s="165">
        <f t="shared" si="8"/>
        <v>0.51333873581847644</v>
      </c>
    </row>
    <row r="304" spans="1:7" s="6" customFormat="1" x14ac:dyDescent="0.2">
      <c r="A304" s="33"/>
      <c r="B304" s="5">
        <v>5515</v>
      </c>
      <c r="C304" s="49" t="s">
        <v>29</v>
      </c>
      <c r="D304" s="87">
        <v>670</v>
      </c>
      <c r="E304" s="124">
        <v>0</v>
      </c>
      <c r="F304" s="168">
        <f t="shared" si="10"/>
        <v>670</v>
      </c>
      <c r="G304" s="165">
        <f t="shared" si="8"/>
        <v>0</v>
      </c>
    </row>
    <row r="305" spans="1:7" s="6" customFormat="1" x14ac:dyDescent="0.2">
      <c r="A305" s="33" t="s">
        <v>61</v>
      </c>
      <c r="B305" s="11" t="s">
        <v>174</v>
      </c>
      <c r="C305" s="72"/>
      <c r="D305" s="88">
        <f>SUM(D306+D310+D318)</f>
        <v>101047</v>
      </c>
      <c r="E305" s="139">
        <f>SUM(E306+E310+E318)</f>
        <v>29133.050000000003</v>
      </c>
      <c r="F305" s="163">
        <f t="shared" si="10"/>
        <v>71913.95</v>
      </c>
      <c r="G305" s="179">
        <f t="shared" si="8"/>
        <v>0.28831187467218228</v>
      </c>
    </row>
    <row r="306" spans="1:7" s="6" customFormat="1" x14ac:dyDescent="0.2">
      <c r="A306" s="33"/>
      <c r="B306" s="7">
        <v>50</v>
      </c>
      <c r="C306" s="50" t="s">
        <v>23</v>
      </c>
      <c r="D306" s="88">
        <f>SUM(D307+D309)</f>
        <v>53883</v>
      </c>
      <c r="E306" s="139">
        <f>SUM(E307+E309)</f>
        <v>17217.760000000002</v>
      </c>
      <c r="F306" s="163">
        <f t="shared" si="10"/>
        <v>36665.24</v>
      </c>
      <c r="G306" s="179">
        <f t="shared" si="8"/>
        <v>0.31953974351836389</v>
      </c>
    </row>
    <row r="307" spans="1:7" s="6" customFormat="1" x14ac:dyDescent="0.2">
      <c r="A307" s="33"/>
      <c r="B307" s="5">
        <v>500</v>
      </c>
      <c r="C307" s="49" t="s">
        <v>228</v>
      </c>
      <c r="D307" s="87">
        <f>SUM(D308)</f>
        <v>40211</v>
      </c>
      <c r="E307" s="149">
        <f>SUM(E308)</f>
        <v>13155.27</v>
      </c>
      <c r="F307" s="168">
        <f t="shared" si="10"/>
        <v>27055.73</v>
      </c>
      <c r="G307" s="165">
        <f t="shared" si="8"/>
        <v>0.32715600208898066</v>
      </c>
    </row>
    <row r="308" spans="1:7" s="6" customFormat="1" x14ac:dyDescent="0.2">
      <c r="A308" s="33"/>
      <c r="B308" s="5">
        <v>5002</v>
      </c>
      <c r="C308" s="49" t="s">
        <v>236</v>
      </c>
      <c r="D308" s="87">
        <v>40211</v>
      </c>
      <c r="E308" s="124">
        <v>13155.27</v>
      </c>
      <c r="F308" s="168">
        <f t="shared" si="10"/>
        <v>27055.73</v>
      </c>
      <c r="G308" s="165">
        <f t="shared" si="8"/>
        <v>0.32715600208898066</v>
      </c>
    </row>
    <row r="309" spans="1:7" s="6" customFormat="1" x14ac:dyDescent="0.2">
      <c r="A309" s="33"/>
      <c r="B309" s="5">
        <v>506</v>
      </c>
      <c r="C309" s="49" t="s">
        <v>229</v>
      </c>
      <c r="D309" s="87">
        <v>13672</v>
      </c>
      <c r="E309" s="124">
        <v>4062.49</v>
      </c>
      <c r="F309" s="168">
        <f t="shared" si="10"/>
        <v>9609.51</v>
      </c>
      <c r="G309" s="165">
        <f t="shared" si="8"/>
        <v>0.29713940901111757</v>
      </c>
    </row>
    <row r="310" spans="1:7" s="6" customFormat="1" x14ac:dyDescent="0.2">
      <c r="A310" s="33"/>
      <c r="B310" s="7">
        <v>55</v>
      </c>
      <c r="C310" s="50" t="s">
        <v>24</v>
      </c>
      <c r="D310" s="88">
        <f>SUM(D311:D317)</f>
        <v>30164</v>
      </c>
      <c r="E310" s="139">
        <f>SUM(E311:E317)</f>
        <v>11915.29</v>
      </c>
      <c r="F310" s="163">
        <f t="shared" si="10"/>
        <v>18248.71</v>
      </c>
      <c r="G310" s="179">
        <f t="shared" si="8"/>
        <v>0.39501690757194008</v>
      </c>
    </row>
    <row r="311" spans="1:7" s="6" customFormat="1" x14ac:dyDescent="0.2">
      <c r="A311" s="33"/>
      <c r="B311" s="5">
        <v>5500</v>
      </c>
      <c r="C311" s="49" t="s">
        <v>25</v>
      </c>
      <c r="D311" s="87">
        <v>400</v>
      </c>
      <c r="E311" s="124">
        <v>357.88</v>
      </c>
      <c r="F311" s="168">
        <f t="shared" si="10"/>
        <v>42.120000000000005</v>
      </c>
      <c r="G311" s="165">
        <f t="shared" si="8"/>
        <v>0.89469999999999994</v>
      </c>
    </row>
    <row r="312" spans="1:7" s="6" customFormat="1" x14ac:dyDescent="0.2">
      <c r="A312" s="33"/>
      <c r="B312" s="5">
        <v>5503</v>
      </c>
      <c r="C312" s="49" t="s">
        <v>26</v>
      </c>
      <c r="D312" s="87">
        <v>0</v>
      </c>
      <c r="E312" s="124">
        <v>84.15</v>
      </c>
      <c r="F312" s="168">
        <f t="shared" si="10"/>
        <v>-84.15</v>
      </c>
      <c r="G312" s="165"/>
    </row>
    <row r="313" spans="1:7" s="6" customFormat="1" x14ac:dyDescent="0.2">
      <c r="A313" s="33"/>
      <c r="B313" s="5">
        <v>5511</v>
      </c>
      <c r="C313" s="49" t="s">
        <v>230</v>
      </c>
      <c r="D313" s="87">
        <v>12264</v>
      </c>
      <c r="E313" s="124">
        <v>3499.22</v>
      </c>
      <c r="F313" s="168">
        <f t="shared" si="10"/>
        <v>8764.7800000000007</v>
      </c>
      <c r="G313" s="165">
        <f t="shared" si="8"/>
        <v>0.2853245270711024</v>
      </c>
    </row>
    <row r="314" spans="1:7" s="6" customFormat="1" x14ac:dyDescent="0.2">
      <c r="A314" s="33"/>
      <c r="B314" s="5">
        <v>5513</v>
      </c>
      <c r="C314" s="49" t="s">
        <v>28</v>
      </c>
      <c r="D314" s="87">
        <v>10900</v>
      </c>
      <c r="E314" s="124">
        <v>5814.63</v>
      </c>
      <c r="F314" s="168">
        <f t="shared" si="10"/>
        <v>5085.37</v>
      </c>
      <c r="G314" s="165">
        <f t="shared" si="8"/>
        <v>0.53345229357798163</v>
      </c>
    </row>
    <row r="315" spans="1:7" s="6" customFormat="1" x14ac:dyDescent="0.2">
      <c r="A315" s="33"/>
      <c r="B315" s="5">
        <v>5515</v>
      </c>
      <c r="C315" s="49" t="s">
        <v>29</v>
      </c>
      <c r="D315" s="87">
        <v>5000</v>
      </c>
      <c r="E315" s="124">
        <v>1959.49</v>
      </c>
      <c r="F315" s="168">
        <f t="shared" si="10"/>
        <v>3040.51</v>
      </c>
      <c r="G315" s="165">
        <f t="shared" si="8"/>
        <v>0.39189800000000002</v>
      </c>
    </row>
    <row r="316" spans="1:7" s="6" customFormat="1" x14ac:dyDescent="0.2">
      <c r="A316" s="33"/>
      <c r="B316" s="5">
        <v>5522</v>
      </c>
      <c r="C316" s="49" t="s">
        <v>95</v>
      </c>
      <c r="D316" s="87">
        <v>300</v>
      </c>
      <c r="E316" s="124">
        <v>0</v>
      </c>
      <c r="F316" s="168">
        <f t="shared" si="10"/>
        <v>300</v>
      </c>
      <c r="G316" s="165">
        <f t="shared" si="8"/>
        <v>0</v>
      </c>
    </row>
    <row r="317" spans="1:7" s="6" customFormat="1" x14ac:dyDescent="0.2">
      <c r="A317" s="33"/>
      <c r="B317" s="5">
        <v>5532</v>
      </c>
      <c r="C317" s="49" t="s">
        <v>93</v>
      </c>
      <c r="D317" s="87">
        <v>1300</v>
      </c>
      <c r="E317" s="124">
        <v>199.92</v>
      </c>
      <c r="F317" s="168">
        <f t="shared" si="10"/>
        <v>1100.08</v>
      </c>
      <c r="G317" s="165">
        <f t="shared" si="8"/>
        <v>0.15378461538461538</v>
      </c>
    </row>
    <row r="318" spans="1:7" s="6" customFormat="1" x14ac:dyDescent="0.2">
      <c r="A318" s="33"/>
      <c r="B318" s="7">
        <v>15</v>
      </c>
      <c r="C318" s="62" t="s">
        <v>283</v>
      </c>
      <c r="D318" s="88">
        <f>SUM(D319)</f>
        <v>17000</v>
      </c>
      <c r="E318" s="139">
        <f>SUM(E319)</f>
        <v>0</v>
      </c>
      <c r="F318" s="163">
        <f t="shared" si="10"/>
        <v>17000</v>
      </c>
      <c r="G318" s="179">
        <f t="shared" si="8"/>
        <v>0</v>
      </c>
    </row>
    <row r="319" spans="1:7" s="6" customFormat="1" x14ac:dyDescent="0.2">
      <c r="A319" s="33"/>
      <c r="B319" s="5">
        <v>1551</v>
      </c>
      <c r="C319" s="49" t="s">
        <v>255</v>
      </c>
      <c r="D319" s="87">
        <f>SUM(D320:D321)</f>
        <v>17000</v>
      </c>
      <c r="E319" s="149">
        <f>SUM(E320:E321)</f>
        <v>0</v>
      </c>
      <c r="F319" s="168">
        <f t="shared" si="10"/>
        <v>17000</v>
      </c>
      <c r="G319" s="165">
        <f t="shared" si="8"/>
        <v>0</v>
      </c>
    </row>
    <row r="320" spans="1:7" s="6" customFormat="1" ht="25.5" x14ac:dyDescent="0.2">
      <c r="A320" s="33"/>
      <c r="B320" s="5"/>
      <c r="C320" s="63" t="s">
        <v>348</v>
      </c>
      <c r="D320" s="87">
        <v>11000</v>
      </c>
      <c r="E320" s="127">
        <v>0</v>
      </c>
      <c r="F320" s="168">
        <f t="shared" si="10"/>
        <v>11000</v>
      </c>
      <c r="G320" s="165">
        <f t="shared" si="8"/>
        <v>0</v>
      </c>
    </row>
    <row r="321" spans="1:7" s="6" customFormat="1" ht="39" thickBot="1" x14ac:dyDescent="0.25">
      <c r="A321" s="33"/>
      <c r="B321" s="5"/>
      <c r="C321" s="64" t="s">
        <v>332</v>
      </c>
      <c r="D321" s="87">
        <v>6000</v>
      </c>
      <c r="E321" s="127">
        <v>0</v>
      </c>
      <c r="F321" s="168">
        <f t="shared" si="10"/>
        <v>6000</v>
      </c>
      <c r="G321" s="165">
        <f t="shared" si="8"/>
        <v>0</v>
      </c>
    </row>
    <row r="322" spans="1:7" ht="13.5" thickBot="1" x14ac:dyDescent="0.25">
      <c r="A322" s="44" t="s">
        <v>62</v>
      </c>
      <c r="B322" s="4" t="s">
        <v>175</v>
      </c>
      <c r="C322" s="183"/>
      <c r="D322" s="112">
        <f>SUM(D323+D326+D329)</f>
        <v>102862</v>
      </c>
      <c r="E322" s="138">
        <f>SUM(E323+E326+E329)</f>
        <v>55239.69</v>
      </c>
      <c r="F322" s="177">
        <f t="shared" si="10"/>
        <v>47622.31</v>
      </c>
      <c r="G322" s="175">
        <f t="shared" si="8"/>
        <v>0.53702718204973654</v>
      </c>
    </row>
    <row r="323" spans="1:7" s="6" customFormat="1" x14ac:dyDescent="0.2">
      <c r="A323" s="33" t="s">
        <v>63</v>
      </c>
      <c r="B323" s="7" t="s">
        <v>176</v>
      </c>
      <c r="C323" s="72"/>
      <c r="D323" s="88">
        <f>SUM(D324)</f>
        <v>20000</v>
      </c>
      <c r="E323" s="139">
        <f>SUM(E324)</f>
        <v>0</v>
      </c>
      <c r="F323" s="163">
        <f t="shared" si="10"/>
        <v>20000</v>
      </c>
      <c r="G323" s="179">
        <f t="shared" si="8"/>
        <v>0</v>
      </c>
    </row>
    <row r="324" spans="1:7" s="6" customFormat="1" x14ac:dyDescent="0.2">
      <c r="A324" s="33"/>
      <c r="B324" s="21">
        <v>4502</v>
      </c>
      <c r="C324" s="52" t="s">
        <v>132</v>
      </c>
      <c r="D324" s="88">
        <f>SUM(D325)</f>
        <v>20000</v>
      </c>
      <c r="E324" s="139">
        <f>SUM(E325)</f>
        <v>0</v>
      </c>
      <c r="F324" s="163">
        <f t="shared" si="10"/>
        <v>20000</v>
      </c>
      <c r="G324" s="179">
        <f t="shared" si="8"/>
        <v>0</v>
      </c>
    </row>
    <row r="325" spans="1:7" x14ac:dyDescent="0.2">
      <c r="A325" s="35"/>
      <c r="B325" s="19"/>
      <c r="C325" s="53" t="s">
        <v>326</v>
      </c>
      <c r="D325" s="87">
        <v>20000</v>
      </c>
      <c r="E325" s="124">
        <v>0</v>
      </c>
      <c r="F325" s="168">
        <f t="shared" si="10"/>
        <v>20000</v>
      </c>
      <c r="G325" s="165">
        <f t="shared" si="8"/>
        <v>0</v>
      </c>
    </row>
    <row r="326" spans="1:7" s="6" customFormat="1" x14ac:dyDescent="0.2">
      <c r="A326" s="33" t="s">
        <v>64</v>
      </c>
      <c r="B326" s="7" t="s">
        <v>177</v>
      </c>
      <c r="C326" s="72"/>
      <c r="D326" s="88">
        <f>SUM(D327)</f>
        <v>48914</v>
      </c>
      <c r="E326" s="139">
        <f>SUM(E327)</f>
        <v>34532.15</v>
      </c>
      <c r="F326" s="163">
        <f t="shared" si="10"/>
        <v>14381.849999999999</v>
      </c>
      <c r="G326" s="179">
        <f t="shared" si="8"/>
        <v>0.70597681645336718</v>
      </c>
    </row>
    <row r="327" spans="1:7" s="6" customFormat="1" x14ac:dyDescent="0.2">
      <c r="A327" s="33"/>
      <c r="B327" s="7">
        <v>55</v>
      </c>
      <c r="C327" s="50" t="s">
        <v>24</v>
      </c>
      <c r="D327" s="88">
        <f>SUM(D328)</f>
        <v>48914</v>
      </c>
      <c r="E327" s="139">
        <f>SUM(E328)</f>
        <v>34532.15</v>
      </c>
      <c r="F327" s="163">
        <f t="shared" si="10"/>
        <v>14381.849999999999</v>
      </c>
      <c r="G327" s="179">
        <f t="shared" si="8"/>
        <v>0.70597681645336718</v>
      </c>
    </row>
    <row r="328" spans="1:7" s="8" customFormat="1" x14ac:dyDescent="0.2">
      <c r="A328" s="45"/>
      <c r="B328" s="5">
        <v>5512</v>
      </c>
      <c r="C328" s="49" t="s">
        <v>30</v>
      </c>
      <c r="D328" s="87">
        <v>48914</v>
      </c>
      <c r="E328" s="124">
        <v>34532.15</v>
      </c>
      <c r="F328" s="168">
        <f t="shared" si="10"/>
        <v>14381.849999999999</v>
      </c>
      <c r="G328" s="165">
        <f t="shared" si="8"/>
        <v>0.70597681645336718</v>
      </c>
    </row>
    <row r="329" spans="1:7" s="8" customFormat="1" x14ac:dyDescent="0.2">
      <c r="A329" s="33" t="s">
        <v>65</v>
      </c>
      <c r="B329" s="7" t="s">
        <v>440</v>
      </c>
      <c r="C329" s="150"/>
      <c r="D329" s="88">
        <f>SUM(D330+D340+D348)</f>
        <v>33948</v>
      </c>
      <c r="E329" s="139">
        <f>SUM(E330+E340+E348)</f>
        <v>20707.54</v>
      </c>
      <c r="F329" s="163">
        <f t="shared" si="10"/>
        <v>13240.46</v>
      </c>
      <c r="G329" s="179">
        <f t="shared" si="8"/>
        <v>0.60997820195593266</v>
      </c>
    </row>
    <row r="330" spans="1:7" s="6" customFormat="1" x14ac:dyDescent="0.2">
      <c r="A330" s="33" t="s">
        <v>65</v>
      </c>
      <c r="B330" s="7" t="s">
        <v>193</v>
      </c>
      <c r="C330" s="72"/>
      <c r="D330" s="88">
        <f>SUM(D331+D335)</f>
        <v>13548</v>
      </c>
      <c r="E330" s="139">
        <f>SUM(E331+E335)</f>
        <v>5455.74</v>
      </c>
      <c r="F330" s="163">
        <f t="shared" si="10"/>
        <v>8092.26</v>
      </c>
      <c r="G330" s="179">
        <f t="shared" si="8"/>
        <v>0.40269707705934454</v>
      </c>
    </row>
    <row r="331" spans="1:7" s="6" customFormat="1" x14ac:dyDescent="0.2">
      <c r="A331" s="33"/>
      <c r="B331" s="7">
        <v>50</v>
      </c>
      <c r="C331" s="50" t="s">
        <v>23</v>
      </c>
      <c r="D331" s="88">
        <f>SUM(D332+D334)</f>
        <v>11867</v>
      </c>
      <c r="E331" s="139">
        <f>SUM(E332+E334)</f>
        <v>4871.83</v>
      </c>
      <c r="F331" s="163">
        <f>SUM(D331-E331)</f>
        <v>6995.17</v>
      </c>
      <c r="G331" s="179">
        <f t="shared" si="8"/>
        <v>0.41053594000168536</v>
      </c>
    </row>
    <row r="332" spans="1:7" s="6" customFormat="1" x14ac:dyDescent="0.2">
      <c r="A332" s="33"/>
      <c r="B332" s="5">
        <v>500</v>
      </c>
      <c r="C332" s="49" t="s">
        <v>228</v>
      </c>
      <c r="D332" s="87">
        <f>SUM(D333)</f>
        <v>8856</v>
      </c>
      <c r="E332" s="149">
        <f>SUM(E333)</f>
        <v>3641.03</v>
      </c>
      <c r="F332" s="168">
        <f t="shared" si="10"/>
        <v>5214.9699999999993</v>
      </c>
      <c r="G332" s="165">
        <f t="shared" si="8"/>
        <v>0.4111370822041554</v>
      </c>
    </row>
    <row r="333" spans="1:7" s="6" customFormat="1" x14ac:dyDescent="0.2">
      <c r="A333" s="33"/>
      <c r="B333" s="5">
        <v>5002</v>
      </c>
      <c r="C333" s="49" t="s">
        <v>236</v>
      </c>
      <c r="D333" s="87">
        <v>8856</v>
      </c>
      <c r="E333" s="124">
        <v>3641.03</v>
      </c>
      <c r="F333" s="168">
        <f t="shared" si="10"/>
        <v>5214.9699999999993</v>
      </c>
      <c r="G333" s="165">
        <f t="shared" si="8"/>
        <v>0.4111370822041554</v>
      </c>
    </row>
    <row r="334" spans="1:7" s="6" customFormat="1" x14ac:dyDescent="0.2">
      <c r="A334" s="33"/>
      <c r="B334" s="5">
        <v>506</v>
      </c>
      <c r="C334" s="49" t="s">
        <v>229</v>
      </c>
      <c r="D334" s="87">
        <v>3011</v>
      </c>
      <c r="E334" s="124">
        <v>1230.8</v>
      </c>
      <c r="F334" s="168">
        <f t="shared" si="10"/>
        <v>1780.2</v>
      </c>
      <c r="G334" s="165">
        <f t="shared" si="8"/>
        <v>0.40876785121222181</v>
      </c>
    </row>
    <row r="335" spans="1:7" s="6" customFormat="1" x14ac:dyDescent="0.2">
      <c r="A335" s="33"/>
      <c r="B335" s="7">
        <v>55</v>
      </c>
      <c r="C335" s="50" t="s">
        <v>24</v>
      </c>
      <c r="D335" s="88">
        <f>SUM(D336:D339)</f>
        <v>1681</v>
      </c>
      <c r="E335" s="139">
        <f>SUM(E336:E339)</f>
        <v>583.91000000000008</v>
      </c>
      <c r="F335" s="163">
        <f>SUM(D335-E335)</f>
        <v>1097.0899999999999</v>
      </c>
      <c r="G335" s="179">
        <f t="shared" si="8"/>
        <v>0.3473587150505652</v>
      </c>
    </row>
    <row r="336" spans="1:7" s="6" customFormat="1" x14ac:dyDescent="0.2">
      <c r="A336" s="33"/>
      <c r="B336" s="5">
        <v>5500</v>
      </c>
      <c r="C336" s="49" t="s">
        <v>25</v>
      </c>
      <c r="D336" s="87">
        <v>160</v>
      </c>
      <c r="E336" s="124">
        <v>46.94</v>
      </c>
      <c r="F336" s="168">
        <f t="shared" si="10"/>
        <v>113.06</v>
      </c>
      <c r="G336" s="165">
        <f t="shared" si="8"/>
        <v>0.293375</v>
      </c>
    </row>
    <row r="337" spans="1:7" s="6" customFormat="1" x14ac:dyDescent="0.2">
      <c r="A337" s="33"/>
      <c r="B337" s="5">
        <v>5511</v>
      </c>
      <c r="C337" s="49" t="s">
        <v>230</v>
      </c>
      <c r="D337" s="87">
        <v>1101</v>
      </c>
      <c r="E337" s="124">
        <v>536.97</v>
      </c>
      <c r="F337" s="168">
        <f t="shared" si="10"/>
        <v>564.03</v>
      </c>
      <c r="G337" s="165">
        <f t="shared" si="8"/>
        <v>0.48771117166212535</v>
      </c>
    </row>
    <row r="338" spans="1:7" s="6" customFormat="1" x14ac:dyDescent="0.2">
      <c r="A338" s="33"/>
      <c r="B338" s="5">
        <v>5515</v>
      </c>
      <c r="C338" s="49" t="s">
        <v>29</v>
      </c>
      <c r="D338" s="87">
        <v>320</v>
      </c>
      <c r="E338" s="124">
        <v>0</v>
      </c>
      <c r="F338" s="168">
        <f t="shared" si="10"/>
        <v>320</v>
      </c>
      <c r="G338" s="165">
        <f t="shared" si="8"/>
        <v>0</v>
      </c>
    </row>
    <row r="339" spans="1:7" s="6" customFormat="1" x14ac:dyDescent="0.2">
      <c r="A339" s="33"/>
      <c r="B339" s="5">
        <v>5532</v>
      </c>
      <c r="C339" s="49" t="s">
        <v>93</v>
      </c>
      <c r="D339" s="87">
        <v>100</v>
      </c>
      <c r="E339" s="124">
        <v>0</v>
      </c>
      <c r="F339" s="168">
        <f t="shared" si="10"/>
        <v>100</v>
      </c>
      <c r="G339" s="165">
        <f t="shared" si="8"/>
        <v>0</v>
      </c>
    </row>
    <row r="340" spans="1:7" x14ac:dyDescent="0.2">
      <c r="A340" s="33" t="s">
        <v>65</v>
      </c>
      <c r="B340" s="7" t="s">
        <v>194</v>
      </c>
      <c r="C340" s="73"/>
      <c r="D340" s="88">
        <f>SUM(D341+D345)</f>
        <v>13500</v>
      </c>
      <c r="E340" s="139">
        <f>SUM(E341+E345)</f>
        <v>9380.1</v>
      </c>
      <c r="F340" s="163">
        <f>SUM(D340-E340)</f>
        <v>4119.8999999999996</v>
      </c>
      <c r="G340" s="179">
        <f t="shared" si="8"/>
        <v>0.69482222222222223</v>
      </c>
    </row>
    <row r="341" spans="1:7" ht="25.5" x14ac:dyDescent="0.2">
      <c r="A341" s="210" t="s">
        <v>530</v>
      </c>
      <c r="B341" s="7">
        <v>50</v>
      </c>
      <c r="C341" s="50" t="s">
        <v>23</v>
      </c>
      <c r="D341" s="88">
        <f>SUM(D342+D344)</f>
        <v>10000</v>
      </c>
      <c r="E341" s="139">
        <f>SUM(E342+E344)</f>
        <v>6693.41</v>
      </c>
      <c r="F341" s="163">
        <f>SUM(D341-E341)</f>
        <v>3306.59</v>
      </c>
      <c r="G341" s="179">
        <f t="shared" si="8"/>
        <v>0.66934099999999996</v>
      </c>
    </row>
    <row r="342" spans="1:7" x14ac:dyDescent="0.2">
      <c r="A342" s="35"/>
      <c r="B342" s="5">
        <v>500</v>
      </c>
      <c r="C342" s="49" t="s">
        <v>228</v>
      </c>
      <c r="D342" s="87">
        <f>SUM(D343)</f>
        <v>7463</v>
      </c>
      <c r="E342" s="149">
        <f>SUM(E343)</f>
        <v>5312.62</v>
      </c>
      <c r="F342" s="168">
        <f>SUM(D342-E342)</f>
        <v>2150.38</v>
      </c>
      <c r="G342" s="165">
        <f t="shared" si="8"/>
        <v>0.71186118183036307</v>
      </c>
    </row>
    <row r="343" spans="1:7" x14ac:dyDescent="0.2">
      <c r="A343" s="35"/>
      <c r="B343" s="5">
        <v>5005</v>
      </c>
      <c r="C343" s="49" t="s">
        <v>282</v>
      </c>
      <c r="D343" s="87">
        <v>7463</v>
      </c>
      <c r="E343" s="149">
        <v>5312.62</v>
      </c>
      <c r="F343" s="168">
        <f>SUM(D343-E343)</f>
        <v>2150.38</v>
      </c>
      <c r="G343" s="165">
        <f t="shared" si="8"/>
        <v>0.71186118183036307</v>
      </c>
    </row>
    <row r="344" spans="1:7" x14ac:dyDescent="0.2">
      <c r="A344" s="35"/>
      <c r="B344" s="5">
        <v>506</v>
      </c>
      <c r="C344" s="49" t="s">
        <v>229</v>
      </c>
      <c r="D344" s="87">
        <v>2537</v>
      </c>
      <c r="E344" s="149">
        <v>1380.79</v>
      </c>
      <c r="F344" s="168">
        <f>SUM(D344-E344)</f>
        <v>1156.21</v>
      </c>
      <c r="G344" s="165">
        <f t="shared" si="8"/>
        <v>0.54426093811588494</v>
      </c>
    </row>
    <row r="345" spans="1:7" s="6" customFormat="1" x14ac:dyDescent="0.2">
      <c r="A345" s="33"/>
      <c r="B345" s="7">
        <v>55</v>
      </c>
      <c r="C345" s="50" t="s">
        <v>24</v>
      </c>
      <c r="D345" s="88">
        <f>SUM(D346:D347)</f>
        <v>3500</v>
      </c>
      <c r="E345" s="139">
        <f>SUM(E346:E347)</f>
        <v>2686.69</v>
      </c>
      <c r="F345" s="163">
        <f t="shared" si="10"/>
        <v>813.31</v>
      </c>
      <c r="G345" s="179">
        <f t="shared" si="8"/>
        <v>0.76762571428571436</v>
      </c>
    </row>
    <row r="346" spans="1:7" s="6" customFormat="1" x14ac:dyDescent="0.2">
      <c r="A346" s="33"/>
      <c r="B346" s="5">
        <v>5512</v>
      </c>
      <c r="C346" s="49" t="s">
        <v>30</v>
      </c>
      <c r="D346" s="87">
        <v>3500</v>
      </c>
      <c r="E346" s="124">
        <v>740.39</v>
      </c>
      <c r="F346" s="168">
        <f t="shared" si="10"/>
        <v>2759.61</v>
      </c>
      <c r="G346" s="165">
        <f t="shared" si="8"/>
        <v>0.21154000000000001</v>
      </c>
    </row>
    <row r="347" spans="1:7" s="6" customFormat="1" x14ac:dyDescent="0.2">
      <c r="A347" s="33"/>
      <c r="B347" s="5">
        <v>5540</v>
      </c>
      <c r="C347" s="49" t="s">
        <v>478</v>
      </c>
      <c r="D347" s="87">
        <v>0</v>
      </c>
      <c r="E347" s="124">
        <v>1946.3</v>
      </c>
      <c r="F347" s="168">
        <f t="shared" si="10"/>
        <v>-1946.3</v>
      </c>
      <c r="G347" s="165"/>
    </row>
    <row r="348" spans="1:7" x14ac:dyDescent="0.2">
      <c r="A348" s="33" t="s">
        <v>65</v>
      </c>
      <c r="B348" s="7" t="s">
        <v>195</v>
      </c>
      <c r="C348" s="73"/>
      <c r="D348" s="88">
        <f>SUM(D349)</f>
        <v>6900</v>
      </c>
      <c r="E348" s="139">
        <f>SUM(E349)</f>
        <v>5871.7</v>
      </c>
      <c r="F348" s="163">
        <f t="shared" si="10"/>
        <v>1028.3000000000002</v>
      </c>
      <c r="G348" s="179">
        <f t="shared" ref="G348:G417" si="11">SUM(E348/D348)</f>
        <v>0.85097101449275359</v>
      </c>
    </row>
    <row r="349" spans="1:7" s="6" customFormat="1" x14ac:dyDescent="0.2">
      <c r="A349" s="33"/>
      <c r="B349" s="7">
        <v>55</v>
      </c>
      <c r="C349" s="50" t="s">
        <v>24</v>
      </c>
      <c r="D349" s="88">
        <f>SUM(D350:D352)</f>
        <v>6900</v>
      </c>
      <c r="E349" s="139">
        <f>SUM(E350:E352)</f>
        <v>5871.7</v>
      </c>
      <c r="F349" s="163">
        <f t="shared" si="10"/>
        <v>1028.3000000000002</v>
      </c>
      <c r="G349" s="179">
        <f t="shared" si="11"/>
        <v>0.85097101449275359</v>
      </c>
    </row>
    <row r="350" spans="1:7" s="6" customFormat="1" x14ac:dyDescent="0.2">
      <c r="A350" s="33"/>
      <c r="B350" s="5">
        <v>5511</v>
      </c>
      <c r="C350" s="49" t="s">
        <v>230</v>
      </c>
      <c r="D350" s="87">
        <v>6800</v>
      </c>
      <c r="E350" s="149">
        <v>5646.7</v>
      </c>
      <c r="F350" s="168">
        <f t="shared" si="10"/>
        <v>1153.3000000000002</v>
      </c>
      <c r="G350" s="165">
        <f t="shared" si="11"/>
        <v>0.83039705882352943</v>
      </c>
    </row>
    <row r="351" spans="1:7" s="6" customFormat="1" x14ac:dyDescent="0.2">
      <c r="A351" s="33"/>
      <c r="B351" s="5">
        <v>5539</v>
      </c>
      <c r="C351" s="49" t="s">
        <v>257</v>
      </c>
      <c r="D351" s="87">
        <v>100</v>
      </c>
      <c r="E351" s="124">
        <v>0</v>
      </c>
      <c r="F351" s="168">
        <f t="shared" si="10"/>
        <v>100</v>
      </c>
      <c r="G351" s="165">
        <f t="shared" si="11"/>
        <v>0</v>
      </c>
    </row>
    <row r="352" spans="1:7" s="6" customFormat="1" ht="13.5" thickBot="1" x14ac:dyDescent="0.25">
      <c r="A352" s="33"/>
      <c r="B352" s="5">
        <v>5515</v>
      </c>
      <c r="C352" s="49" t="s">
        <v>29</v>
      </c>
      <c r="D352" s="87">
        <v>0</v>
      </c>
      <c r="E352" s="124">
        <v>225</v>
      </c>
      <c r="F352" s="168">
        <f t="shared" si="10"/>
        <v>-225</v>
      </c>
      <c r="G352" s="165"/>
    </row>
    <row r="353" spans="1:7" ht="13.5" thickBot="1" x14ac:dyDescent="0.25">
      <c r="A353" s="44" t="s">
        <v>67</v>
      </c>
      <c r="B353" s="4" t="s">
        <v>178</v>
      </c>
      <c r="C353" s="183"/>
      <c r="D353" s="112">
        <f>SUM(D354+D356)</f>
        <v>6113</v>
      </c>
      <c r="E353" s="138">
        <f>SUM(E354+E356)</f>
        <v>1270.46</v>
      </c>
      <c r="F353" s="177">
        <f t="shared" ref="F353:F421" si="12">SUM(D353-E353)</f>
        <v>4842.54</v>
      </c>
      <c r="G353" s="175">
        <f t="shared" si="11"/>
        <v>0.20782921642401439</v>
      </c>
    </row>
    <row r="354" spans="1:7" s="6" customFormat="1" x14ac:dyDescent="0.2">
      <c r="A354" s="33" t="s">
        <v>68</v>
      </c>
      <c r="B354" s="7" t="s">
        <v>284</v>
      </c>
      <c r="C354" s="72"/>
      <c r="D354" s="88">
        <f>SUM(D355)</f>
        <v>5813</v>
      </c>
      <c r="E354" s="139">
        <f>SUM(E355)</f>
        <v>1270.46</v>
      </c>
      <c r="F354" s="163">
        <f t="shared" si="12"/>
        <v>4542.54</v>
      </c>
      <c r="G354" s="179">
        <f t="shared" si="11"/>
        <v>0.21855496301393429</v>
      </c>
    </row>
    <row r="355" spans="1:7" s="6" customFormat="1" x14ac:dyDescent="0.2">
      <c r="A355" s="33"/>
      <c r="B355" s="21">
        <v>4500</v>
      </c>
      <c r="C355" s="52" t="s">
        <v>152</v>
      </c>
      <c r="D355" s="88">
        <v>5813</v>
      </c>
      <c r="E355" s="126">
        <v>1270.46</v>
      </c>
      <c r="F355" s="163">
        <f t="shared" si="12"/>
        <v>4542.54</v>
      </c>
      <c r="G355" s="179">
        <f t="shared" si="11"/>
        <v>0.21855496301393429</v>
      </c>
    </row>
    <row r="356" spans="1:7" s="8" customFormat="1" x14ac:dyDescent="0.2">
      <c r="A356" s="33" t="s">
        <v>92</v>
      </c>
      <c r="B356" s="7" t="s">
        <v>196</v>
      </c>
      <c r="C356" s="72"/>
      <c r="D356" s="88">
        <f>SUM(D357)</f>
        <v>300</v>
      </c>
      <c r="E356" s="139">
        <f>SUM(E357)</f>
        <v>0</v>
      </c>
      <c r="F356" s="163">
        <f t="shared" si="12"/>
        <v>300</v>
      </c>
      <c r="G356" s="179">
        <f t="shared" si="11"/>
        <v>0</v>
      </c>
    </row>
    <row r="357" spans="1:7" s="6" customFormat="1" x14ac:dyDescent="0.2">
      <c r="A357" s="33"/>
      <c r="B357" s="7">
        <v>55</v>
      </c>
      <c r="C357" s="50" t="s">
        <v>24</v>
      </c>
      <c r="D357" s="88">
        <f>SUM(D358)</f>
        <v>300</v>
      </c>
      <c r="E357" s="139">
        <f>SUM(E358)</f>
        <v>0</v>
      </c>
      <c r="F357" s="163">
        <f t="shared" si="12"/>
        <v>300</v>
      </c>
      <c r="G357" s="179">
        <f t="shared" si="11"/>
        <v>0</v>
      </c>
    </row>
    <row r="358" spans="1:7" ht="13.5" thickBot="1" x14ac:dyDescent="0.25">
      <c r="A358" s="35"/>
      <c r="B358" s="5">
        <v>5526</v>
      </c>
      <c r="C358" s="49" t="s">
        <v>8</v>
      </c>
      <c r="D358" s="87">
        <v>300</v>
      </c>
      <c r="E358" s="124">
        <v>0</v>
      </c>
      <c r="F358" s="168">
        <f t="shared" si="12"/>
        <v>300</v>
      </c>
      <c r="G358" s="165">
        <f t="shared" si="11"/>
        <v>0</v>
      </c>
    </row>
    <row r="359" spans="1:7" ht="13.5" thickBot="1" x14ac:dyDescent="0.25">
      <c r="A359" s="44" t="s">
        <v>69</v>
      </c>
      <c r="B359" s="4" t="s">
        <v>179</v>
      </c>
      <c r="C359" s="183"/>
      <c r="D359" s="112">
        <f>SUM(D360+D398+D412+D432+D470+D482+D535+D553+D634+D653+D664+D677)</f>
        <v>1529124</v>
      </c>
      <c r="E359" s="188">
        <f>SUM(E360+E398+E412+E432+E470+E482+E535+E553+E634+E653+E664+E677)</f>
        <v>491312.67999999993</v>
      </c>
      <c r="F359" s="177">
        <f t="shared" si="12"/>
        <v>1037811.3200000001</v>
      </c>
      <c r="G359" s="175">
        <f t="shared" si="11"/>
        <v>0.32130336061692832</v>
      </c>
    </row>
    <row r="360" spans="1:7" x14ac:dyDescent="0.2">
      <c r="A360" s="193" t="s">
        <v>70</v>
      </c>
      <c r="B360" s="194" t="s">
        <v>441</v>
      </c>
      <c r="C360" s="195"/>
      <c r="D360" s="151">
        <f>SUM(D361+D377+D387+D395)</f>
        <v>259455</v>
      </c>
      <c r="E360" s="198">
        <f>SUM(E361+E377+E387+E395)</f>
        <v>119929.59</v>
      </c>
      <c r="F360" s="163">
        <f t="shared" si="12"/>
        <v>139525.41</v>
      </c>
      <c r="G360" s="179">
        <f t="shared" si="11"/>
        <v>0.46223657281609526</v>
      </c>
    </row>
    <row r="361" spans="1:7" s="6" customFormat="1" x14ac:dyDescent="0.2">
      <c r="A361" s="33" t="s">
        <v>70</v>
      </c>
      <c r="B361" s="7" t="s">
        <v>251</v>
      </c>
      <c r="C361" s="72"/>
      <c r="D361" s="114">
        <f>SUM(D362+D366+D374)</f>
        <v>192317</v>
      </c>
      <c r="E361" s="139">
        <f>SUM(E362+E366+E374)</f>
        <v>85649.34</v>
      </c>
      <c r="F361" s="163">
        <f t="shared" si="12"/>
        <v>106667.66</v>
      </c>
      <c r="G361" s="179">
        <f t="shared" si="11"/>
        <v>0.4453550128173796</v>
      </c>
    </row>
    <row r="362" spans="1:7" s="6" customFormat="1" x14ac:dyDescent="0.2">
      <c r="A362" s="33"/>
      <c r="B362" s="7">
        <v>50</v>
      </c>
      <c r="C362" s="50" t="s">
        <v>23</v>
      </c>
      <c r="D362" s="114">
        <f>SUM(D363+D365)</f>
        <v>67295</v>
      </c>
      <c r="E362" s="139">
        <f>SUM(E363+E365)</f>
        <v>26158.400000000001</v>
      </c>
      <c r="F362" s="163">
        <f t="shared" si="12"/>
        <v>41136.6</v>
      </c>
      <c r="G362" s="179">
        <f t="shared" si="11"/>
        <v>0.38871238576417272</v>
      </c>
    </row>
    <row r="363" spans="1:7" s="6" customFormat="1" x14ac:dyDescent="0.2">
      <c r="A363" s="33"/>
      <c r="B363" s="5">
        <v>500</v>
      </c>
      <c r="C363" s="49" t="s">
        <v>228</v>
      </c>
      <c r="D363" s="113">
        <f>SUM(D364)</f>
        <v>50220</v>
      </c>
      <c r="E363" s="186">
        <f>SUM(E364)</f>
        <v>19571.34</v>
      </c>
      <c r="F363" s="168">
        <f t="shared" si="12"/>
        <v>30648.66</v>
      </c>
      <c r="G363" s="165">
        <f t="shared" si="11"/>
        <v>0.38971206690561527</v>
      </c>
    </row>
    <row r="364" spans="1:7" s="6" customFormat="1" x14ac:dyDescent="0.2">
      <c r="A364" s="33"/>
      <c r="B364" s="5">
        <v>5002</v>
      </c>
      <c r="C364" s="49" t="s">
        <v>236</v>
      </c>
      <c r="D364" s="113">
        <v>50220</v>
      </c>
      <c r="E364" s="124">
        <v>19571.34</v>
      </c>
      <c r="F364" s="168">
        <f t="shared" si="12"/>
        <v>30648.66</v>
      </c>
      <c r="G364" s="165">
        <f t="shared" si="11"/>
        <v>0.38971206690561527</v>
      </c>
    </row>
    <row r="365" spans="1:7" s="6" customFormat="1" x14ac:dyDescent="0.2">
      <c r="A365" s="33"/>
      <c r="B365" s="5">
        <v>506</v>
      </c>
      <c r="C365" s="49" t="s">
        <v>229</v>
      </c>
      <c r="D365" s="113">
        <v>17075</v>
      </c>
      <c r="E365" s="124">
        <v>6587.06</v>
      </c>
      <c r="F365" s="168">
        <f t="shared" si="12"/>
        <v>10487.939999999999</v>
      </c>
      <c r="G365" s="165">
        <f t="shared" si="11"/>
        <v>0.38577218155197662</v>
      </c>
    </row>
    <row r="366" spans="1:7" s="6" customFormat="1" x14ac:dyDescent="0.2">
      <c r="A366" s="33"/>
      <c r="B366" s="7">
        <v>55</v>
      </c>
      <c r="C366" s="50" t="s">
        <v>24</v>
      </c>
      <c r="D366" s="114">
        <f>SUM(D367:D373)</f>
        <v>115022</v>
      </c>
      <c r="E366" s="139">
        <f>SUM(E367:E373)</f>
        <v>59490.94</v>
      </c>
      <c r="F366" s="163">
        <f t="shared" si="12"/>
        <v>55531.06</v>
      </c>
      <c r="G366" s="179">
        <f t="shared" si="11"/>
        <v>0.517213576533185</v>
      </c>
    </row>
    <row r="367" spans="1:7" s="6" customFormat="1" x14ac:dyDescent="0.2">
      <c r="A367" s="33"/>
      <c r="B367" s="5">
        <v>5500</v>
      </c>
      <c r="C367" s="49" t="s">
        <v>25</v>
      </c>
      <c r="D367" s="113">
        <v>785</v>
      </c>
      <c r="E367" s="124">
        <v>509</v>
      </c>
      <c r="F367" s="168">
        <f t="shared" si="12"/>
        <v>276</v>
      </c>
      <c r="G367" s="165">
        <f t="shared" si="11"/>
        <v>0.64840764331210188</v>
      </c>
    </row>
    <row r="368" spans="1:7" s="6" customFormat="1" x14ac:dyDescent="0.2">
      <c r="A368" s="33"/>
      <c r="B368" s="5">
        <v>5504</v>
      </c>
      <c r="C368" s="49" t="s">
        <v>27</v>
      </c>
      <c r="D368" s="113">
        <v>650</v>
      </c>
      <c r="E368" s="124">
        <v>14.29</v>
      </c>
      <c r="F368" s="168">
        <f t="shared" si="12"/>
        <v>635.71</v>
      </c>
      <c r="G368" s="165">
        <f t="shared" si="11"/>
        <v>2.1984615384615384E-2</v>
      </c>
    </row>
    <row r="369" spans="1:7" s="6" customFormat="1" x14ac:dyDescent="0.2">
      <c r="A369" s="33"/>
      <c r="B369" s="5">
        <v>5511</v>
      </c>
      <c r="C369" s="49" t="s">
        <v>230</v>
      </c>
      <c r="D369" s="113">
        <v>108489</v>
      </c>
      <c r="E369" s="124">
        <v>55951.26</v>
      </c>
      <c r="F369" s="168">
        <f t="shared" si="12"/>
        <v>52537.74</v>
      </c>
      <c r="G369" s="165">
        <f t="shared" si="11"/>
        <v>0.51573210187207918</v>
      </c>
    </row>
    <row r="370" spans="1:7" s="6" customFormat="1" x14ac:dyDescent="0.2">
      <c r="A370" s="33"/>
      <c r="B370" s="5">
        <v>5513</v>
      </c>
      <c r="C370" s="49" t="s">
        <v>28</v>
      </c>
      <c r="D370" s="113">
        <v>704</v>
      </c>
      <c r="E370" s="124">
        <v>320</v>
      </c>
      <c r="F370" s="168">
        <f t="shared" si="12"/>
        <v>384</v>
      </c>
      <c r="G370" s="165">
        <f t="shared" si="11"/>
        <v>0.45454545454545453</v>
      </c>
    </row>
    <row r="371" spans="1:7" s="6" customFormat="1" x14ac:dyDescent="0.2">
      <c r="A371" s="33"/>
      <c r="B371" s="5">
        <v>5514</v>
      </c>
      <c r="C371" s="49" t="s">
        <v>231</v>
      </c>
      <c r="D371" s="113">
        <v>650</v>
      </c>
      <c r="E371" s="124">
        <v>70.709999999999994</v>
      </c>
      <c r="F371" s="168">
        <f t="shared" si="12"/>
        <v>579.29</v>
      </c>
      <c r="G371" s="165">
        <f t="shared" si="11"/>
        <v>0.10878461538461537</v>
      </c>
    </row>
    <row r="372" spans="1:7" s="6" customFormat="1" x14ac:dyDescent="0.2">
      <c r="A372" s="33"/>
      <c r="B372" s="5">
        <v>5515</v>
      </c>
      <c r="C372" s="49" t="s">
        <v>29</v>
      </c>
      <c r="D372" s="113">
        <v>3631</v>
      </c>
      <c r="E372" s="124">
        <v>2625.68</v>
      </c>
      <c r="F372" s="168">
        <f t="shared" si="12"/>
        <v>1005.3200000000002</v>
      </c>
      <c r="G372" s="165">
        <f t="shared" si="11"/>
        <v>0.72312861470669232</v>
      </c>
    </row>
    <row r="373" spans="1:7" s="6" customFormat="1" x14ac:dyDescent="0.2">
      <c r="A373" s="33"/>
      <c r="B373" s="5">
        <v>5522</v>
      </c>
      <c r="C373" s="49" t="s">
        <v>95</v>
      </c>
      <c r="D373" s="113">
        <v>113</v>
      </c>
      <c r="E373" s="124">
        <v>0</v>
      </c>
      <c r="F373" s="168">
        <f t="shared" si="12"/>
        <v>113</v>
      </c>
      <c r="G373" s="165">
        <f t="shared" si="11"/>
        <v>0</v>
      </c>
    </row>
    <row r="374" spans="1:7" s="6" customFormat="1" x14ac:dyDescent="0.2">
      <c r="A374" s="33"/>
      <c r="B374" s="7">
        <v>15</v>
      </c>
      <c r="C374" s="50" t="s">
        <v>283</v>
      </c>
      <c r="D374" s="114">
        <f>SUM(D375)</f>
        <v>10000</v>
      </c>
      <c r="E374" s="139">
        <f>SUM(E375)</f>
        <v>0</v>
      </c>
      <c r="F374" s="163">
        <f t="shared" si="12"/>
        <v>10000</v>
      </c>
      <c r="G374" s="179">
        <f t="shared" si="11"/>
        <v>0</v>
      </c>
    </row>
    <row r="375" spans="1:7" s="6" customFormat="1" x14ac:dyDescent="0.2">
      <c r="A375" s="33"/>
      <c r="B375" s="5">
        <v>1551</v>
      </c>
      <c r="C375" s="49" t="s">
        <v>255</v>
      </c>
      <c r="D375" s="113">
        <f>SUM(D376)</f>
        <v>10000</v>
      </c>
      <c r="E375" s="149">
        <f>SUM(E376)</f>
        <v>0</v>
      </c>
      <c r="F375" s="168">
        <f t="shared" si="12"/>
        <v>10000</v>
      </c>
      <c r="G375" s="165">
        <f t="shared" si="11"/>
        <v>0</v>
      </c>
    </row>
    <row r="376" spans="1:7" s="6" customFormat="1" ht="38.25" x14ac:dyDescent="0.2">
      <c r="A376" s="33"/>
      <c r="B376" s="5"/>
      <c r="C376" s="65" t="s">
        <v>333</v>
      </c>
      <c r="D376" s="113">
        <v>10000</v>
      </c>
      <c r="E376" s="124">
        <v>0</v>
      </c>
      <c r="F376" s="168">
        <f t="shared" si="12"/>
        <v>10000</v>
      </c>
      <c r="G376" s="165">
        <f t="shared" si="11"/>
        <v>0</v>
      </c>
    </row>
    <row r="377" spans="1:7" x14ac:dyDescent="0.2">
      <c r="A377" s="33" t="s">
        <v>70</v>
      </c>
      <c r="B377" s="7" t="s">
        <v>197</v>
      </c>
      <c r="C377" s="72"/>
      <c r="D377" s="115">
        <f>SUM(D378)</f>
        <v>66069</v>
      </c>
      <c r="E377" s="159">
        <f>SUM(E378+E385)</f>
        <v>33456.75</v>
      </c>
      <c r="F377" s="163">
        <f t="shared" si="12"/>
        <v>32612.25</v>
      </c>
      <c r="G377" s="179">
        <f t="shared" si="11"/>
        <v>0.50639104572492399</v>
      </c>
    </row>
    <row r="378" spans="1:7" s="6" customFormat="1" x14ac:dyDescent="0.2">
      <c r="A378" s="33"/>
      <c r="B378" s="21">
        <v>4500</v>
      </c>
      <c r="C378" s="52" t="s">
        <v>152</v>
      </c>
      <c r="D378" s="115">
        <f>SUM(D379:D384)</f>
        <v>66069</v>
      </c>
      <c r="E378" s="159">
        <f>SUM(E379:E384)</f>
        <v>33444.25</v>
      </c>
      <c r="F378" s="163">
        <f t="shared" si="12"/>
        <v>32624.75</v>
      </c>
      <c r="G378" s="179">
        <f t="shared" si="11"/>
        <v>0.50620184958149816</v>
      </c>
    </row>
    <row r="379" spans="1:7" x14ac:dyDescent="0.2">
      <c r="A379" s="35"/>
      <c r="B379" s="19"/>
      <c r="C379" s="53" t="s">
        <v>318</v>
      </c>
      <c r="D379" s="118">
        <v>52998.5</v>
      </c>
      <c r="E379" s="124">
        <v>27650</v>
      </c>
      <c r="F379" s="168">
        <f t="shared" si="12"/>
        <v>25348.5</v>
      </c>
      <c r="G379" s="165">
        <f t="shared" si="11"/>
        <v>0.52171287866637739</v>
      </c>
    </row>
    <row r="380" spans="1:7" x14ac:dyDescent="0.2">
      <c r="A380" s="35"/>
      <c r="B380" s="19"/>
      <c r="C380" s="53" t="s">
        <v>245</v>
      </c>
      <c r="D380" s="117">
        <v>3399</v>
      </c>
      <c r="E380" s="128">
        <v>1700</v>
      </c>
      <c r="F380" s="168">
        <f t="shared" si="12"/>
        <v>1699</v>
      </c>
      <c r="G380" s="165">
        <f t="shared" si="11"/>
        <v>0.50014710208884972</v>
      </c>
    </row>
    <row r="381" spans="1:7" x14ac:dyDescent="0.2">
      <c r="A381" s="35"/>
      <c r="B381" s="19"/>
      <c r="C381" s="53" t="s">
        <v>354</v>
      </c>
      <c r="D381" s="117">
        <v>6695</v>
      </c>
      <c r="E381" s="128">
        <v>3347.5</v>
      </c>
      <c r="F381" s="168">
        <f t="shared" si="12"/>
        <v>3347.5</v>
      </c>
      <c r="G381" s="165">
        <f t="shared" si="11"/>
        <v>0.5</v>
      </c>
    </row>
    <row r="382" spans="1:7" x14ac:dyDescent="0.2">
      <c r="A382" s="35"/>
      <c r="B382" s="19"/>
      <c r="C382" s="53" t="s">
        <v>244</v>
      </c>
      <c r="D382" s="117">
        <v>206</v>
      </c>
      <c r="E382" s="128">
        <v>0</v>
      </c>
      <c r="F382" s="168">
        <f t="shared" si="12"/>
        <v>206</v>
      </c>
      <c r="G382" s="165">
        <f t="shared" si="11"/>
        <v>0</v>
      </c>
    </row>
    <row r="383" spans="1:7" x14ac:dyDescent="0.2">
      <c r="A383" s="35"/>
      <c r="B383" s="19"/>
      <c r="C383" s="53" t="s">
        <v>246</v>
      </c>
      <c r="D383" s="117">
        <v>1277</v>
      </c>
      <c r="E383" s="128">
        <v>0</v>
      </c>
      <c r="F383" s="168">
        <f t="shared" si="12"/>
        <v>1277</v>
      </c>
      <c r="G383" s="165">
        <f t="shared" si="11"/>
        <v>0</v>
      </c>
    </row>
    <row r="384" spans="1:7" x14ac:dyDescent="0.2">
      <c r="A384" s="35"/>
      <c r="B384" s="19"/>
      <c r="C384" s="53" t="s">
        <v>317</v>
      </c>
      <c r="D384" s="119">
        <v>1493.5</v>
      </c>
      <c r="E384" s="128">
        <v>746.75</v>
      </c>
      <c r="F384" s="168">
        <f t="shared" si="12"/>
        <v>746.75</v>
      </c>
      <c r="G384" s="165">
        <f t="shared" si="11"/>
        <v>0.5</v>
      </c>
    </row>
    <row r="385" spans="1:7" x14ac:dyDescent="0.2">
      <c r="A385" s="35"/>
      <c r="B385" s="7">
        <v>55</v>
      </c>
      <c r="C385" s="50" t="s">
        <v>24</v>
      </c>
      <c r="D385" s="212">
        <f>SUM(D386)</f>
        <v>0</v>
      </c>
      <c r="E385" s="211">
        <f>SUM(E386)</f>
        <v>12.5</v>
      </c>
      <c r="F385" s="163">
        <f t="shared" si="12"/>
        <v>-12.5</v>
      </c>
      <c r="G385" s="165"/>
    </row>
    <row r="386" spans="1:7" x14ac:dyDescent="0.2">
      <c r="A386" s="35"/>
      <c r="B386" s="5">
        <v>5514</v>
      </c>
      <c r="C386" s="49" t="s">
        <v>231</v>
      </c>
      <c r="D386" s="117">
        <v>0</v>
      </c>
      <c r="E386" s="128">
        <v>12.5</v>
      </c>
      <c r="F386" s="168">
        <f t="shared" si="12"/>
        <v>-12.5</v>
      </c>
      <c r="G386" s="165"/>
    </row>
    <row r="387" spans="1:7" x14ac:dyDescent="0.2">
      <c r="A387" s="33" t="s">
        <v>70</v>
      </c>
      <c r="B387" s="7" t="s">
        <v>355</v>
      </c>
      <c r="C387" s="53"/>
      <c r="D387" s="120">
        <f>SUM(D388)</f>
        <v>1004</v>
      </c>
      <c r="E387" s="167">
        <f>SUM(E388)</f>
        <v>823.5</v>
      </c>
      <c r="F387" s="163">
        <f t="shared" si="12"/>
        <v>180.5</v>
      </c>
      <c r="G387" s="179">
        <f t="shared" si="11"/>
        <v>0.82021912350597614</v>
      </c>
    </row>
    <row r="388" spans="1:7" x14ac:dyDescent="0.2">
      <c r="A388" s="33"/>
      <c r="B388" s="21">
        <v>4500</v>
      </c>
      <c r="C388" s="52" t="s">
        <v>152</v>
      </c>
      <c r="D388" s="120">
        <f>SUM(D389:D394)</f>
        <v>1004</v>
      </c>
      <c r="E388" s="167">
        <f>SUM(E389:E394)</f>
        <v>823.5</v>
      </c>
      <c r="F388" s="163">
        <f t="shared" si="12"/>
        <v>180.5</v>
      </c>
      <c r="G388" s="179">
        <f t="shared" si="11"/>
        <v>0.82021912350597614</v>
      </c>
    </row>
    <row r="389" spans="1:7" x14ac:dyDescent="0.2">
      <c r="A389" s="33"/>
      <c r="B389" s="7"/>
      <c r="C389" s="53" t="s">
        <v>356</v>
      </c>
      <c r="D389" s="117">
        <v>115</v>
      </c>
      <c r="E389" s="128">
        <v>115</v>
      </c>
      <c r="F389" s="168">
        <f t="shared" si="12"/>
        <v>0</v>
      </c>
      <c r="G389" s="165">
        <f t="shared" si="11"/>
        <v>1</v>
      </c>
    </row>
    <row r="390" spans="1:7" x14ac:dyDescent="0.2">
      <c r="A390" s="33"/>
      <c r="B390" s="7"/>
      <c r="C390" s="53" t="s">
        <v>357</v>
      </c>
      <c r="D390" s="117">
        <v>300</v>
      </c>
      <c r="E390" s="128">
        <v>300</v>
      </c>
      <c r="F390" s="168">
        <f t="shared" si="12"/>
        <v>0</v>
      </c>
      <c r="G390" s="165">
        <f t="shared" si="11"/>
        <v>1</v>
      </c>
    </row>
    <row r="391" spans="1:7" x14ac:dyDescent="0.2">
      <c r="A391" s="33"/>
      <c r="B391" s="7"/>
      <c r="C391" s="53" t="s">
        <v>358</v>
      </c>
      <c r="D391" s="117">
        <v>100</v>
      </c>
      <c r="E391" s="128">
        <v>0</v>
      </c>
      <c r="F391" s="168">
        <f t="shared" si="12"/>
        <v>100</v>
      </c>
      <c r="G391" s="165">
        <f t="shared" si="11"/>
        <v>0</v>
      </c>
    </row>
    <row r="392" spans="1:7" x14ac:dyDescent="0.2">
      <c r="A392" s="33"/>
      <c r="B392" s="7"/>
      <c r="C392" s="53" t="s">
        <v>359</v>
      </c>
      <c r="D392" s="117">
        <v>161</v>
      </c>
      <c r="E392" s="128">
        <v>80.5</v>
      </c>
      <c r="F392" s="168">
        <f t="shared" si="12"/>
        <v>80.5</v>
      </c>
      <c r="G392" s="165">
        <f t="shared" si="11"/>
        <v>0.5</v>
      </c>
    </row>
    <row r="393" spans="1:7" x14ac:dyDescent="0.2">
      <c r="A393" s="33"/>
      <c r="B393" s="7"/>
      <c r="C393" s="53" t="s">
        <v>360</v>
      </c>
      <c r="D393" s="117">
        <v>188</v>
      </c>
      <c r="E393" s="128">
        <v>188</v>
      </c>
      <c r="F393" s="168">
        <f t="shared" si="12"/>
        <v>0</v>
      </c>
      <c r="G393" s="165">
        <f t="shared" si="11"/>
        <v>1</v>
      </c>
    </row>
    <row r="394" spans="1:7" x14ac:dyDescent="0.2">
      <c r="A394" s="33"/>
      <c r="B394" s="7"/>
      <c r="C394" s="53" t="s">
        <v>361</v>
      </c>
      <c r="D394" s="113">
        <v>140</v>
      </c>
      <c r="E394" s="128">
        <v>140</v>
      </c>
      <c r="F394" s="168">
        <f t="shared" si="12"/>
        <v>0</v>
      </c>
      <c r="G394" s="165">
        <f t="shared" si="11"/>
        <v>1</v>
      </c>
    </row>
    <row r="395" spans="1:7" x14ac:dyDescent="0.2">
      <c r="A395" s="33" t="s">
        <v>70</v>
      </c>
      <c r="B395" s="7" t="s">
        <v>494</v>
      </c>
      <c r="C395" s="53"/>
      <c r="D395" s="114">
        <f>SUM(D396)</f>
        <v>65</v>
      </c>
      <c r="E395" s="187">
        <f>SUM(E396)</f>
        <v>0</v>
      </c>
      <c r="F395" s="163">
        <f t="shared" si="12"/>
        <v>65</v>
      </c>
      <c r="G395" s="179">
        <f t="shared" si="11"/>
        <v>0</v>
      </c>
    </row>
    <row r="396" spans="1:7" x14ac:dyDescent="0.2">
      <c r="A396" s="33"/>
      <c r="B396" s="7">
        <v>55</v>
      </c>
      <c r="C396" s="50" t="s">
        <v>24</v>
      </c>
      <c r="D396" s="114">
        <f>SUM(D397)</f>
        <v>65</v>
      </c>
      <c r="E396" s="187">
        <f>SUM(E397)</f>
        <v>0</v>
      </c>
      <c r="F396" s="163">
        <f t="shared" si="12"/>
        <v>65</v>
      </c>
      <c r="G396" s="179">
        <f t="shared" si="11"/>
        <v>0</v>
      </c>
    </row>
    <row r="397" spans="1:7" x14ac:dyDescent="0.2">
      <c r="A397" s="35"/>
      <c r="B397" s="5">
        <v>5512</v>
      </c>
      <c r="C397" s="53" t="s">
        <v>30</v>
      </c>
      <c r="D397" s="113">
        <v>65</v>
      </c>
      <c r="E397" s="128">
        <v>0</v>
      </c>
      <c r="F397" s="168">
        <f t="shared" si="12"/>
        <v>65</v>
      </c>
      <c r="G397" s="165">
        <f t="shared" si="11"/>
        <v>0</v>
      </c>
    </row>
    <row r="398" spans="1:7" s="6" customFormat="1" x14ac:dyDescent="0.2">
      <c r="A398" s="33" t="s">
        <v>130</v>
      </c>
      <c r="B398" s="7" t="s">
        <v>198</v>
      </c>
      <c r="C398" s="72"/>
      <c r="D398" s="114">
        <f>SUM(D399+D403+D410)</f>
        <v>15339</v>
      </c>
      <c r="E398" s="139">
        <f>SUM(E399+E403+E410)</f>
        <v>6383.9599999999991</v>
      </c>
      <c r="F398" s="163">
        <f t="shared" si="12"/>
        <v>8955.0400000000009</v>
      </c>
      <c r="G398" s="179">
        <f t="shared" si="11"/>
        <v>0.41619140752330652</v>
      </c>
    </row>
    <row r="399" spans="1:7" s="6" customFormat="1" x14ac:dyDescent="0.2">
      <c r="A399" s="33"/>
      <c r="B399" s="7">
        <v>50</v>
      </c>
      <c r="C399" s="50" t="s">
        <v>23</v>
      </c>
      <c r="D399" s="114">
        <f>SUM(D400+D402)</f>
        <v>10050</v>
      </c>
      <c r="E399" s="139">
        <f>SUM(E400+E402)</f>
        <v>3046.6</v>
      </c>
      <c r="F399" s="163">
        <f t="shared" si="12"/>
        <v>7003.4</v>
      </c>
      <c r="G399" s="179">
        <f t="shared" si="11"/>
        <v>0.30314427860696519</v>
      </c>
    </row>
    <row r="400" spans="1:7" s="6" customFormat="1" x14ac:dyDescent="0.2">
      <c r="A400" s="33"/>
      <c r="B400" s="5">
        <v>500</v>
      </c>
      <c r="C400" s="49" t="s">
        <v>228</v>
      </c>
      <c r="D400" s="113">
        <f>SUM(D401)</f>
        <v>7500</v>
      </c>
      <c r="E400" s="149">
        <f>SUM(E401)</f>
        <v>2398.9899999999998</v>
      </c>
      <c r="F400" s="168">
        <f t="shared" si="12"/>
        <v>5101.01</v>
      </c>
      <c r="G400" s="165">
        <f t="shared" si="11"/>
        <v>0.31986533333333328</v>
      </c>
    </row>
    <row r="401" spans="1:7" s="6" customFormat="1" x14ac:dyDescent="0.2">
      <c r="A401" s="33"/>
      <c r="B401" s="5">
        <v>5002</v>
      </c>
      <c r="C401" s="49" t="s">
        <v>236</v>
      </c>
      <c r="D401" s="113">
        <v>7500</v>
      </c>
      <c r="E401" s="124">
        <v>2398.9899999999998</v>
      </c>
      <c r="F401" s="168">
        <f t="shared" si="12"/>
        <v>5101.01</v>
      </c>
      <c r="G401" s="165">
        <f t="shared" si="11"/>
        <v>0.31986533333333328</v>
      </c>
    </row>
    <row r="402" spans="1:7" s="6" customFormat="1" x14ac:dyDescent="0.2">
      <c r="A402" s="33"/>
      <c r="B402" s="5">
        <v>506</v>
      </c>
      <c r="C402" s="49" t="s">
        <v>229</v>
      </c>
      <c r="D402" s="113">
        <v>2550</v>
      </c>
      <c r="E402" s="124">
        <v>647.61</v>
      </c>
      <c r="F402" s="168">
        <f t="shared" si="12"/>
        <v>1902.3899999999999</v>
      </c>
      <c r="G402" s="165">
        <f t="shared" si="11"/>
        <v>0.25396470588235293</v>
      </c>
    </row>
    <row r="403" spans="1:7" s="6" customFormat="1" x14ac:dyDescent="0.2">
      <c r="A403" s="33"/>
      <c r="B403" s="7">
        <v>55</v>
      </c>
      <c r="C403" s="50" t="s">
        <v>24</v>
      </c>
      <c r="D403" s="114">
        <f>SUM(D404:D409)</f>
        <v>5242</v>
      </c>
      <c r="E403" s="139">
        <f>SUM(E404:E409)</f>
        <v>3290.8599999999997</v>
      </c>
      <c r="F403" s="163">
        <f t="shared" si="12"/>
        <v>1951.1400000000003</v>
      </c>
      <c r="G403" s="179">
        <f t="shared" si="11"/>
        <v>0.62778710415871797</v>
      </c>
    </row>
    <row r="404" spans="1:7" s="6" customFormat="1" x14ac:dyDescent="0.2">
      <c r="A404" s="33"/>
      <c r="B404" s="5">
        <v>5500</v>
      </c>
      <c r="C404" s="49" t="s">
        <v>25</v>
      </c>
      <c r="D404" s="113">
        <v>600</v>
      </c>
      <c r="E404" s="124">
        <v>533.4</v>
      </c>
      <c r="F404" s="168">
        <f t="shared" si="12"/>
        <v>66.600000000000023</v>
      </c>
      <c r="G404" s="165">
        <f t="shared" si="11"/>
        <v>0.88900000000000001</v>
      </c>
    </row>
    <row r="405" spans="1:7" s="6" customFormat="1" x14ac:dyDescent="0.2">
      <c r="A405" s="33"/>
      <c r="B405" s="5">
        <v>5511</v>
      </c>
      <c r="C405" s="49" t="s">
        <v>230</v>
      </c>
      <c r="D405" s="113">
        <v>785</v>
      </c>
      <c r="E405" s="124">
        <v>781.66</v>
      </c>
      <c r="F405" s="168">
        <f t="shared" si="12"/>
        <v>3.3400000000000318</v>
      </c>
      <c r="G405" s="165">
        <f t="shared" si="11"/>
        <v>0.99574522292993628</v>
      </c>
    </row>
    <row r="406" spans="1:7" s="6" customFormat="1" x14ac:dyDescent="0.2">
      <c r="A406" s="33"/>
      <c r="B406" s="5">
        <v>5512</v>
      </c>
      <c r="C406" s="49" t="s">
        <v>532</v>
      </c>
      <c r="D406" s="113">
        <v>0</v>
      </c>
      <c r="E406" s="124">
        <v>190</v>
      </c>
      <c r="F406" s="168">
        <f t="shared" si="12"/>
        <v>-190</v>
      </c>
      <c r="G406" s="165"/>
    </row>
    <row r="407" spans="1:7" s="6" customFormat="1" x14ac:dyDescent="0.2">
      <c r="A407" s="33"/>
      <c r="B407" s="5">
        <v>5513</v>
      </c>
      <c r="C407" s="49" t="s">
        <v>28</v>
      </c>
      <c r="D407" s="113">
        <v>3015</v>
      </c>
      <c r="E407" s="124">
        <v>1014.8</v>
      </c>
      <c r="F407" s="168">
        <f t="shared" si="12"/>
        <v>2000.2</v>
      </c>
      <c r="G407" s="165">
        <f t="shared" si="11"/>
        <v>0.3365837479270315</v>
      </c>
    </row>
    <row r="408" spans="1:7" s="6" customFormat="1" x14ac:dyDescent="0.2">
      <c r="A408" s="33"/>
      <c r="B408" s="5">
        <v>5515</v>
      </c>
      <c r="C408" s="49" t="s">
        <v>29</v>
      </c>
      <c r="D408" s="113">
        <v>799</v>
      </c>
      <c r="E408" s="124">
        <v>567</v>
      </c>
      <c r="F408" s="168">
        <f t="shared" si="12"/>
        <v>232</v>
      </c>
      <c r="G408" s="165">
        <f t="shared" si="11"/>
        <v>0.70963704630788482</v>
      </c>
    </row>
    <row r="409" spans="1:7" s="6" customFormat="1" x14ac:dyDescent="0.2">
      <c r="A409" s="33"/>
      <c r="B409" s="5">
        <v>5522</v>
      </c>
      <c r="C409" s="49" t="s">
        <v>95</v>
      </c>
      <c r="D409" s="113">
        <v>43</v>
      </c>
      <c r="E409" s="124">
        <v>204</v>
      </c>
      <c r="F409" s="168">
        <f t="shared" si="12"/>
        <v>-161</v>
      </c>
      <c r="G409" s="165">
        <f t="shared" si="11"/>
        <v>4.7441860465116283</v>
      </c>
    </row>
    <row r="410" spans="1:7" s="6" customFormat="1" x14ac:dyDescent="0.2">
      <c r="A410" s="33"/>
      <c r="B410" s="22">
        <v>60</v>
      </c>
      <c r="C410" s="51" t="s">
        <v>90</v>
      </c>
      <c r="D410" s="114">
        <f>SUM(D411)</f>
        <v>47</v>
      </c>
      <c r="E410" s="139">
        <f>SUM(E411)</f>
        <v>46.5</v>
      </c>
      <c r="F410" s="163">
        <f t="shared" si="12"/>
        <v>0.5</v>
      </c>
      <c r="G410" s="179">
        <f t="shared" si="11"/>
        <v>0.98936170212765961</v>
      </c>
    </row>
    <row r="411" spans="1:7" s="6" customFormat="1" x14ac:dyDescent="0.2">
      <c r="A411" s="33"/>
      <c r="B411" s="20">
        <v>601</v>
      </c>
      <c r="C411" s="54" t="s">
        <v>233</v>
      </c>
      <c r="D411" s="113">
        <v>47</v>
      </c>
      <c r="E411" s="124">
        <v>46.5</v>
      </c>
      <c r="F411" s="168">
        <f t="shared" si="12"/>
        <v>0.5</v>
      </c>
      <c r="G411" s="165">
        <f t="shared" si="11"/>
        <v>0.98936170212765961</v>
      </c>
    </row>
    <row r="412" spans="1:7" s="6" customFormat="1" x14ac:dyDescent="0.2">
      <c r="A412" s="33" t="s">
        <v>71</v>
      </c>
      <c r="B412" s="7" t="s">
        <v>134</v>
      </c>
      <c r="C412" s="72"/>
      <c r="D412" s="114">
        <f>SUM(D413+D414+D418+D427+D429)</f>
        <v>192424</v>
      </c>
      <c r="E412" s="187">
        <f>SUM(E413+E414+E418+E427+E429)</f>
        <v>81303.600000000006</v>
      </c>
      <c r="F412" s="163">
        <f t="shared" si="12"/>
        <v>111120.4</v>
      </c>
      <c r="G412" s="179">
        <f t="shared" si="11"/>
        <v>0.42252317798195654</v>
      </c>
    </row>
    <row r="413" spans="1:7" s="6" customFormat="1" x14ac:dyDescent="0.2">
      <c r="A413" s="33"/>
      <c r="B413" s="24">
        <v>452</v>
      </c>
      <c r="C413" s="69" t="s">
        <v>153</v>
      </c>
      <c r="D413" s="114">
        <v>136</v>
      </c>
      <c r="E413" s="126">
        <v>138</v>
      </c>
      <c r="F413" s="163">
        <f t="shared" si="12"/>
        <v>-2</v>
      </c>
      <c r="G413" s="179">
        <f t="shared" si="11"/>
        <v>1.0147058823529411</v>
      </c>
    </row>
    <row r="414" spans="1:7" s="6" customFormat="1" x14ac:dyDescent="0.2">
      <c r="A414" s="33"/>
      <c r="B414" s="7">
        <v>50</v>
      </c>
      <c r="C414" s="50" t="s">
        <v>23</v>
      </c>
      <c r="D414" s="114">
        <f>SUM(D415+D417)</f>
        <v>160315</v>
      </c>
      <c r="E414" s="139">
        <f>SUM(E415+E417)</f>
        <v>67372.55</v>
      </c>
      <c r="F414" s="163">
        <f t="shared" si="12"/>
        <v>92942.45</v>
      </c>
      <c r="G414" s="179">
        <f t="shared" si="11"/>
        <v>0.42025106820946262</v>
      </c>
    </row>
    <row r="415" spans="1:7" s="6" customFormat="1" x14ac:dyDescent="0.2">
      <c r="A415" s="33"/>
      <c r="B415" s="5">
        <v>500</v>
      </c>
      <c r="C415" s="49" t="s">
        <v>228</v>
      </c>
      <c r="D415" s="113">
        <f>SUM(D416)</f>
        <v>119638</v>
      </c>
      <c r="E415" s="149">
        <f>SUM(E416)</f>
        <v>50159.65</v>
      </c>
      <c r="F415" s="168">
        <f t="shared" si="12"/>
        <v>69478.350000000006</v>
      </c>
      <c r="G415" s="165">
        <f t="shared" si="11"/>
        <v>0.41926185660074561</v>
      </c>
    </row>
    <row r="416" spans="1:7" s="6" customFormat="1" x14ac:dyDescent="0.2">
      <c r="A416" s="33"/>
      <c r="B416" s="5">
        <v>5002</v>
      </c>
      <c r="C416" s="49" t="s">
        <v>236</v>
      </c>
      <c r="D416" s="113">
        <v>119638</v>
      </c>
      <c r="E416" s="124">
        <v>50159.65</v>
      </c>
      <c r="F416" s="168">
        <f t="shared" si="12"/>
        <v>69478.350000000006</v>
      </c>
      <c r="G416" s="165">
        <f t="shared" si="11"/>
        <v>0.41926185660074561</v>
      </c>
    </row>
    <row r="417" spans="1:7" s="6" customFormat="1" x14ac:dyDescent="0.2">
      <c r="A417" s="33"/>
      <c r="B417" s="5">
        <v>506</v>
      </c>
      <c r="C417" s="49" t="s">
        <v>229</v>
      </c>
      <c r="D417" s="113">
        <v>40677</v>
      </c>
      <c r="E417" s="124">
        <v>17212.900000000001</v>
      </c>
      <c r="F417" s="168">
        <f t="shared" si="12"/>
        <v>23464.1</v>
      </c>
      <c r="G417" s="165">
        <f t="shared" si="11"/>
        <v>0.42316050839540775</v>
      </c>
    </row>
    <row r="418" spans="1:7" s="6" customFormat="1" x14ac:dyDescent="0.2">
      <c r="A418" s="33"/>
      <c r="B418" s="7">
        <v>55</v>
      </c>
      <c r="C418" s="50" t="s">
        <v>24</v>
      </c>
      <c r="D418" s="114">
        <f>SUM(D419:D426)</f>
        <v>24031</v>
      </c>
      <c r="E418" s="139">
        <f>SUM(E419:E426)</f>
        <v>13782.199999999999</v>
      </c>
      <c r="F418" s="163">
        <f t="shared" si="12"/>
        <v>10248.800000000001</v>
      </c>
      <c r="G418" s="179">
        <f t="shared" ref="G418:G496" si="13">SUM(E418/D418)</f>
        <v>0.5735175398443676</v>
      </c>
    </row>
    <row r="419" spans="1:7" s="6" customFormat="1" x14ac:dyDescent="0.2">
      <c r="A419" s="33"/>
      <c r="B419" s="5">
        <v>5500</v>
      </c>
      <c r="C419" s="49" t="s">
        <v>25</v>
      </c>
      <c r="D419" s="113">
        <v>525</v>
      </c>
      <c r="E419" s="124">
        <v>582.84</v>
      </c>
      <c r="F419" s="168">
        <f t="shared" si="12"/>
        <v>-57.840000000000032</v>
      </c>
      <c r="G419" s="165">
        <f t="shared" si="13"/>
        <v>1.1101714285714286</v>
      </c>
    </row>
    <row r="420" spans="1:7" s="6" customFormat="1" x14ac:dyDescent="0.2">
      <c r="A420" s="33"/>
      <c r="B420" s="5">
        <v>5503</v>
      </c>
      <c r="C420" s="49" t="s">
        <v>26</v>
      </c>
      <c r="D420" s="113">
        <v>70</v>
      </c>
      <c r="E420" s="124">
        <v>0</v>
      </c>
      <c r="F420" s="168">
        <f t="shared" si="12"/>
        <v>70</v>
      </c>
      <c r="G420" s="165">
        <f t="shared" si="13"/>
        <v>0</v>
      </c>
    </row>
    <row r="421" spans="1:7" s="6" customFormat="1" x14ac:dyDescent="0.2">
      <c r="A421" s="33"/>
      <c r="B421" s="5">
        <v>5511</v>
      </c>
      <c r="C421" s="49" t="s">
        <v>230</v>
      </c>
      <c r="D421" s="113">
        <v>8170</v>
      </c>
      <c r="E421" s="124">
        <v>6127.19</v>
      </c>
      <c r="F421" s="168">
        <f t="shared" si="12"/>
        <v>2042.8100000000004</v>
      </c>
      <c r="G421" s="165">
        <f t="shared" si="13"/>
        <v>0.74996205630354951</v>
      </c>
    </row>
    <row r="422" spans="1:7" s="6" customFormat="1" x14ac:dyDescent="0.2">
      <c r="A422" s="33"/>
      <c r="B422" s="5">
        <v>5514</v>
      </c>
      <c r="C422" s="49" t="s">
        <v>231</v>
      </c>
      <c r="D422" s="113">
        <v>600</v>
      </c>
      <c r="E422" s="124">
        <v>78.19</v>
      </c>
      <c r="F422" s="168">
        <f t="shared" ref="F422:F501" si="14">SUM(D422-E422)</f>
        <v>521.80999999999995</v>
      </c>
      <c r="G422" s="165">
        <f t="shared" si="13"/>
        <v>0.13031666666666666</v>
      </c>
    </row>
    <row r="423" spans="1:7" s="6" customFormat="1" x14ac:dyDescent="0.2">
      <c r="A423" s="33"/>
      <c r="B423" s="5">
        <v>5515</v>
      </c>
      <c r="C423" s="49" t="s">
        <v>29</v>
      </c>
      <c r="D423" s="113">
        <v>457</v>
      </c>
      <c r="E423" s="124">
        <v>306.48</v>
      </c>
      <c r="F423" s="168">
        <f t="shared" si="14"/>
        <v>150.51999999999998</v>
      </c>
      <c r="G423" s="165">
        <f t="shared" si="13"/>
        <v>0.67063457330415754</v>
      </c>
    </row>
    <row r="424" spans="1:7" s="6" customFormat="1" x14ac:dyDescent="0.2">
      <c r="A424" s="33"/>
      <c r="B424" s="5">
        <v>5522</v>
      </c>
      <c r="C424" s="49" t="s">
        <v>95</v>
      </c>
      <c r="D424" s="113">
        <v>80</v>
      </c>
      <c r="E424" s="124">
        <v>58.7</v>
      </c>
      <c r="F424" s="168">
        <f t="shared" si="14"/>
        <v>21.299999999999997</v>
      </c>
      <c r="G424" s="165">
        <f t="shared" si="13"/>
        <v>0.73375000000000001</v>
      </c>
    </row>
    <row r="425" spans="1:7" x14ac:dyDescent="0.2">
      <c r="A425" s="35"/>
      <c r="B425" s="5">
        <v>5524</v>
      </c>
      <c r="C425" s="49" t="s">
        <v>31</v>
      </c>
      <c r="D425" s="113">
        <v>13929</v>
      </c>
      <c r="E425" s="124">
        <v>6628.8</v>
      </c>
      <c r="F425" s="168">
        <f t="shared" si="14"/>
        <v>7300.2</v>
      </c>
      <c r="G425" s="165">
        <f t="shared" si="13"/>
        <v>0.47589920310144307</v>
      </c>
    </row>
    <row r="426" spans="1:7" x14ac:dyDescent="0.2">
      <c r="A426" s="35"/>
      <c r="B426" s="5">
        <v>5539</v>
      </c>
      <c r="C426" s="49" t="s">
        <v>257</v>
      </c>
      <c r="D426" s="113">
        <v>200</v>
      </c>
      <c r="E426" s="124">
        <v>0</v>
      </c>
      <c r="F426" s="168">
        <f t="shared" si="14"/>
        <v>200</v>
      </c>
      <c r="G426" s="165">
        <f t="shared" si="13"/>
        <v>0</v>
      </c>
    </row>
    <row r="427" spans="1:7" x14ac:dyDescent="0.2">
      <c r="A427" s="35"/>
      <c r="B427" s="22">
        <v>60</v>
      </c>
      <c r="C427" s="51" t="s">
        <v>90</v>
      </c>
      <c r="D427" s="114">
        <f>SUM(D428)</f>
        <v>0</v>
      </c>
      <c r="E427" s="187">
        <f>SUM(E428)</f>
        <v>10.85</v>
      </c>
      <c r="F427" s="163">
        <f t="shared" si="14"/>
        <v>-10.85</v>
      </c>
      <c r="G427" s="165"/>
    </row>
    <row r="428" spans="1:7" x14ac:dyDescent="0.2">
      <c r="A428" s="35"/>
      <c r="B428" s="20">
        <v>608</v>
      </c>
      <c r="C428" s="54" t="s">
        <v>154</v>
      </c>
      <c r="D428" s="113">
        <v>0</v>
      </c>
      <c r="E428" s="124">
        <v>10.85</v>
      </c>
      <c r="F428" s="168">
        <f t="shared" si="14"/>
        <v>-10.85</v>
      </c>
      <c r="G428" s="165"/>
    </row>
    <row r="429" spans="1:7" x14ac:dyDescent="0.2">
      <c r="A429" s="35"/>
      <c r="B429" s="7">
        <v>15</v>
      </c>
      <c r="C429" s="50" t="s">
        <v>283</v>
      </c>
      <c r="D429" s="114">
        <f>SUM(D430)</f>
        <v>7942</v>
      </c>
      <c r="E429" s="139">
        <f>SUM(E430)</f>
        <v>0</v>
      </c>
      <c r="F429" s="163">
        <f t="shared" si="14"/>
        <v>7942</v>
      </c>
      <c r="G429" s="179">
        <f t="shared" si="13"/>
        <v>0</v>
      </c>
    </row>
    <row r="430" spans="1:7" x14ac:dyDescent="0.2">
      <c r="A430" s="35"/>
      <c r="B430" s="5">
        <v>1551</v>
      </c>
      <c r="C430" s="49" t="s">
        <v>255</v>
      </c>
      <c r="D430" s="113">
        <f>SUM(D431)</f>
        <v>7942</v>
      </c>
      <c r="E430" s="149">
        <f>SUM(E431)</f>
        <v>0</v>
      </c>
      <c r="F430" s="168">
        <f t="shared" si="14"/>
        <v>7942</v>
      </c>
      <c r="G430" s="165">
        <f t="shared" si="13"/>
        <v>0</v>
      </c>
    </row>
    <row r="431" spans="1:7" ht="25.5" x14ac:dyDescent="0.2">
      <c r="A431" s="35"/>
      <c r="B431" s="5"/>
      <c r="C431" s="65" t="s">
        <v>335</v>
      </c>
      <c r="D431" s="113">
        <v>7942</v>
      </c>
      <c r="E431" s="124">
        <v>0</v>
      </c>
      <c r="F431" s="168">
        <f t="shared" si="14"/>
        <v>7942</v>
      </c>
      <c r="G431" s="165">
        <f t="shared" si="13"/>
        <v>0</v>
      </c>
    </row>
    <row r="432" spans="1:7" x14ac:dyDescent="0.2">
      <c r="A432" s="33" t="s">
        <v>11</v>
      </c>
      <c r="B432" s="7" t="s">
        <v>442</v>
      </c>
      <c r="C432" s="50"/>
      <c r="D432" s="114">
        <f>SUM(D433+D456+D467)</f>
        <v>448420</v>
      </c>
      <c r="E432" s="139">
        <f>SUM(E433+E456+E467)</f>
        <v>20962.049999999996</v>
      </c>
      <c r="F432" s="163">
        <f t="shared" si="14"/>
        <v>427457.95</v>
      </c>
      <c r="G432" s="179">
        <f>SUM(E432/D432)</f>
        <v>4.6746465367289582E-2</v>
      </c>
    </row>
    <row r="433" spans="1:8" s="6" customFormat="1" x14ac:dyDescent="0.2">
      <c r="A433" s="33" t="s">
        <v>11</v>
      </c>
      <c r="B433" s="9" t="s">
        <v>0</v>
      </c>
      <c r="C433" s="74"/>
      <c r="D433" s="114">
        <f>SUM(D434+D435+D441+D452)</f>
        <v>440661</v>
      </c>
      <c r="E433" s="139">
        <f>SUM(E434+E435+E441+E452)</f>
        <v>13992.069999999998</v>
      </c>
      <c r="F433" s="163">
        <f t="shared" si="14"/>
        <v>426668.93</v>
      </c>
      <c r="G433" s="179">
        <f>SUM(E433/D433)</f>
        <v>3.175245823887296E-2</v>
      </c>
      <c r="H433" s="152"/>
    </row>
    <row r="434" spans="1:8" s="6" customFormat="1" x14ac:dyDescent="0.2">
      <c r="A434" s="33"/>
      <c r="B434" s="24">
        <v>452</v>
      </c>
      <c r="C434" s="69" t="s">
        <v>153</v>
      </c>
      <c r="D434" s="114">
        <v>150</v>
      </c>
      <c r="E434" s="126">
        <v>150</v>
      </c>
      <c r="F434" s="163">
        <f t="shared" si="14"/>
        <v>0</v>
      </c>
      <c r="G434" s="179">
        <f t="shared" si="13"/>
        <v>1</v>
      </c>
    </row>
    <row r="435" spans="1:8" s="6" customFormat="1" x14ac:dyDescent="0.2">
      <c r="A435" s="33"/>
      <c r="B435" s="7">
        <v>50</v>
      </c>
      <c r="C435" s="50" t="s">
        <v>23</v>
      </c>
      <c r="D435" s="114">
        <f>SUM(D436+D439+D440)</f>
        <v>31259</v>
      </c>
      <c r="E435" s="139">
        <f>SUM(E436+E439+E440)</f>
        <v>12141.509999999998</v>
      </c>
      <c r="F435" s="163">
        <f t="shared" si="14"/>
        <v>19117.490000000002</v>
      </c>
      <c r="G435" s="179">
        <f>SUM(E435/D435)</f>
        <v>0.3884164560606545</v>
      </c>
    </row>
    <row r="436" spans="1:8" s="6" customFormat="1" x14ac:dyDescent="0.2">
      <c r="A436" s="33"/>
      <c r="B436" s="5">
        <v>500</v>
      </c>
      <c r="C436" s="49" t="s">
        <v>228</v>
      </c>
      <c r="D436" s="113">
        <f>SUM(D437:D438)</f>
        <v>22140</v>
      </c>
      <c r="E436" s="149">
        <f>SUM(E437:E438)</f>
        <v>8619.6299999999992</v>
      </c>
      <c r="F436" s="168">
        <f t="shared" si="14"/>
        <v>13520.37</v>
      </c>
      <c r="G436" s="165">
        <f t="shared" si="13"/>
        <v>0.38932384823848237</v>
      </c>
    </row>
    <row r="437" spans="1:8" s="6" customFormat="1" x14ac:dyDescent="0.2">
      <c r="A437" s="33"/>
      <c r="B437" s="5">
        <v>5002</v>
      </c>
      <c r="C437" s="49" t="s">
        <v>236</v>
      </c>
      <c r="D437" s="113">
        <v>22140</v>
      </c>
      <c r="E437" s="124">
        <v>8589.6299999999992</v>
      </c>
      <c r="F437" s="168">
        <f t="shared" si="14"/>
        <v>13550.37</v>
      </c>
      <c r="G437" s="165">
        <f t="shared" si="13"/>
        <v>0.38796883468834686</v>
      </c>
    </row>
    <row r="438" spans="1:8" s="6" customFormat="1" x14ac:dyDescent="0.2">
      <c r="A438" s="33"/>
      <c r="B438" s="5">
        <v>5005</v>
      </c>
      <c r="C438" s="49" t="s">
        <v>282</v>
      </c>
      <c r="D438" s="113">
        <v>0</v>
      </c>
      <c r="E438" s="124">
        <v>30</v>
      </c>
      <c r="F438" s="168">
        <f t="shared" si="14"/>
        <v>-30</v>
      </c>
      <c r="G438" s="165"/>
    </row>
    <row r="439" spans="1:8" s="6" customFormat="1" x14ac:dyDescent="0.2">
      <c r="A439" s="33"/>
      <c r="B439" s="5">
        <v>505</v>
      </c>
      <c r="C439" s="49" t="s">
        <v>94</v>
      </c>
      <c r="D439" s="113">
        <v>945</v>
      </c>
      <c r="E439" s="124">
        <v>354.71</v>
      </c>
      <c r="F439" s="168">
        <f t="shared" si="14"/>
        <v>590.29</v>
      </c>
      <c r="G439" s="165">
        <f t="shared" si="13"/>
        <v>0.37535449735449733</v>
      </c>
    </row>
    <row r="440" spans="1:8" s="6" customFormat="1" x14ac:dyDescent="0.2">
      <c r="A440" s="33"/>
      <c r="B440" s="5">
        <v>506</v>
      </c>
      <c r="C440" s="49" t="s">
        <v>229</v>
      </c>
      <c r="D440" s="113">
        <v>8174</v>
      </c>
      <c r="E440" s="124">
        <v>3167.17</v>
      </c>
      <c r="F440" s="168">
        <f t="shared" si="14"/>
        <v>5006.83</v>
      </c>
      <c r="G440" s="165">
        <f t="shared" si="13"/>
        <v>0.38746880352336677</v>
      </c>
    </row>
    <row r="441" spans="1:8" s="6" customFormat="1" x14ac:dyDescent="0.2">
      <c r="A441" s="33"/>
      <c r="B441" s="7">
        <v>55</v>
      </c>
      <c r="C441" s="50" t="s">
        <v>24</v>
      </c>
      <c r="D441" s="114">
        <f>SUM(D442:D451)</f>
        <v>5252</v>
      </c>
      <c r="E441" s="139">
        <f>SUM(E442:E451)</f>
        <v>1700.56</v>
      </c>
      <c r="F441" s="163">
        <f t="shared" si="14"/>
        <v>3551.44</v>
      </c>
      <c r="G441" s="179">
        <f t="shared" si="13"/>
        <v>0.32379284082254378</v>
      </c>
    </row>
    <row r="442" spans="1:8" s="6" customFormat="1" x14ac:dyDescent="0.2">
      <c r="A442" s="33"/>
      <c r="B442" s="5">
        <v>5500</v>
      </c>
      <c r="C442" s="49" t="s">
        <v>25</v>
      </c>
      <c r="D442" s="113">
        <v>260</v>
      </c>
      <c r="E442" s="124">
        <v>47.88</v>
      </c>
      <c r="F442" s="168">
        <f t="shared" si="14"/>
        <v>212.12</v>
      </c>
      <c r="G442" s="165">
        <f t="shared" si="13"/>
        <v>0.18415384615384617</v>
      </c>
    </row>
    <row r="443" spans="1:8" s="6" customFormat="1" x14ac:dyDescent="0.2">
      <c r="A443" s="33"/>
      <c r="B443" s="5">
        <v>5503</v>
      </c>
      <c r="C443" s="49" t="s">
        <v>26</v>
      </c>
      <c r="D443" s="113">
        <v>50</v>
      </c>
      <c r="E443" s="124">
        <v>35</v>
      </c>
      <c r="F443" s="168">
        <f t="shared" si="14"/>
        <v>15</v>
      </c>
      <c r="G443" s="165">
        <f t="shared" si="13"/>
        <v>0.7</v>
      </c>
    </row>
    <row r="444" spans="1:8" s="6" customFormat="1" x14ac:dyDescent="0.2">
      <c r="A444" s="33"/>
      <c r="B444" s="5">
        <v>5504</v>
      </c>
      <c r="C444" s="49" t="s">
        <v>27</v>
      </c>
      <c r="D444" s="113">
        <v>70</v>
      </c>
      <c r="E444" s="124">
        <v>18.78</v>
      </c>
      <c r="F444" s="168">
        <f t="shared" si="14"/>
        <v>51.22</v>
      </c>
      <c r="G444" s="165">
        <f t="shared" si="13"/>
        <v>0.26828571428571429</v>
      </c>
    </row>
    <row r="445" spans="1:8" s="6" customFormat="1" x14ac:dyDescent="0.2">
      <c r="A445" s="33"/>
      <c r="B445" s="5">
        <v>5511</v>
      </c>
      <c r="C445" s="49" t="s">
        <v>230</v>
      </c>
      <c r="D445" s="113">
        <v>2750</v>
      </c>
      <c r="E445" s="124">
        <v>962.67</v>
      </c>
      <c r="F445" s="168">
        <f t="shared" si="14"/>
        <v>1787.33</v>
      </c>
      <c r="G445" s="165">
        <f t="shared" si="13"/>
        <v>0.35006181818181814</v>
      </c>
    </row>
    <row r="446" spans="1:8" s="6" customFormat="1" x14ac:dyDescent="0.2">
      <c r="A446" s="33"/>
      <c r="B446" s="5">
        <v>5513</v>
      </c>
      <c r="C446" s="49" t="s">
        <v>28</v>
      </c>
      <c r="D446" s="113">
        <v>300</v>
      </c>
      <c r="E446" s="124">
        <v>116.28</v>
      </c>
      <c r="F446" s="168">
        <f t="shared" si="14"/>
        <v>183.72</v>
      </c>
      <c r="G446" s="165">
        <f t="shared" si="13"/>
        <v>0.3876</v>
      </c>
    </row>
    <row r="447" spans="1:8" s="6" customFormat="1" x14ac:dyDescent="0.2">
      <c r="A447" s="33"/>
      <c r="B447" s="5">
        <v>5514</v>
      </c>
      <c r="C447" s="49" t="s">
        <v>231</v>
      </c>
      <c r="D447" s="113">
        <v>1012</v>
      </c>
      <c r="E447" s="124">
        <v>156.01</v>
      </c>
      <c r="F447" s="168">
        <f t="shared" si="14"/>
        <v>855.99</v>
      </c>
      <c r="G447" s="165">
        <f t="shared" si="13"/>
        <v>0.1541600790513834</v>
      </c>
    </row>
    <row r="448" spans="1:8" s="6" customFormat="1" x14ac:dyDescent="0.2">
      <c r="A448" s="33"/>
      <c r="B448" s="5">
        <v>5515</v>
      </c>
      <c r="C448" s="49" t="s">
        <v>29</v>
      </c>
      <c r="D448" s="113">
        <v>0</v>
      </c>
      <c r="E448" s="124">
        <v>26.17</v>
      </c>
      <c r="F448" s="168">
        <f t="shared" si="14"/>
        <v>-26.17</v>
      </c>
      <c r="G448" s="165"/>
    </row>
    <row r="449" spans="1:7" s="6" customFormat="1" x14ac:dyDescent="0.2">
      <c r="A449" s="33"/>
      <c r="B449" s="5">
        <v>5522</v>
      </c>
      <c r="C449" s="49" t="s">
        <v>95</v>
      </c>
      <c r="D449" s="113">
        <v>10</v>
      </c>
      <c r="E449" s="124">
        <v>0</v>
      </c>
      <c r="F449" s="168">
        <f t="shared" si="14"/>
        <v>10</v>
      </c>
      <c r="G449" s="165">
        <f t="shared" si="13"/>
        <v>0</v>
      </c>
    </row>
    <row r="450" spans="1:7" s="6" customFormat="1" x14ac:dyDescent="0.2">
      <c r="A450" s="33"/>
      <c r="B450" s="5">
        <v>5525</v>
      </c>
      <c r="C450" s="49" t="s">
        <v>46</v>
      </c>
      <c r="D450" s="113">
        <v>600</v>
      </c>
      <c r="E450" s="124">
        <v>287.07</v>
      </c>
      <c r="F450" s="168">
        <f t="shared" si="14"/>
        <v>312.93</v>
      </c>
      <c r="G450" s="165">
        <f t="shared" si="13"/>
        <v>0.47844999999999999</v>
      </c>
    </row>
    <row r="451" spans="1:7" s="6" customFormat="1" x14ac:dyDescent="0.2">
      <c r="A451" s="33"/>
      <c r="B451" s="5">
        <v>5540</v>
      </c>
      <c r="C451" s="49" t="s">
        <v>252</v>
      </c>
      <c r="D451" s="113">
        <v>200</v>
      </c>
      <c r="E451" s="124">
        <v>50.7</v>
      </c>
      <c r="F451" s="168">
        <f t="shared" si="14"/>
        <v>149.30000000000001</v>
      </c>
      <c r="G451" s="165">
        <f t="shared" si="13"/>
        <v>0.2535</v>
      </c>
    </row>
    <row r="452" spans="1:7" s="6" customFormat="1" x14ac:dyDescent="0.2">
      <c r="A452" s="33"/>
      <c r="B452" s="7">
        <v>15</v>
      </c>
      <c r="C452" s="50" t="s">
        <v>283</v>
      </c>
      <c r="D452" s="114">
        <f>SUM(D453)</f>
        <v>404000</v>
      </c>
      <c r="E452" s="139">
        <f>SUM(E453)</f>
        <v>0</v>
      </c>
      <c r="F452" s="163">
        <f t="shared" si="14"/>
        <v>404000</v>
      </c>
      <c r="G452" s="179">
        <f t="shared" si="13"/>
        <v>0</v>
      </c>
    </row>
    <row r="453" spans="1:7" s="6" customFormat="1" x14ac:dyDescent="0.2">
      <c r="A453" s="33"/>
      <c r="B453" s="5">
        <v>1551</v>
      </c>
      <c r="C453" s="49" t="s">
        <v>255</v>
      </c>
      <c r="D453" s="113">
        <f>SUM(D454:D455)</f>
        <v>404000</v>
      </c>
      <c r="E453" s="149">
        <f>SUM(E454:E455)</f>
        <v>0</v>
      </c>
      <c r="F453" s="168">
        <f t="shared" si="14"/>
        <v>404000</v>
      </c>
      <c r="G453" s="165">
        <f t="shared" si="13"/>
        <v>0</v>
      </c>
    </row>
    <row r="454" spans="1:7" s="6" customFormat="1" ht="25.5" x14ac:dyDescent="0.2">
      <c r="A454" s="33"/>
      <c r="B454" s="5"/>
      <c r="C454" s="65" t="s">
        <v>336</v>
      </c>
      <c r="D454" s="113">
        <v>400000</v>
      </c>
      <c r="E454" s="124">
        <v>0</v>
      </c>
      <c r="F454" s="168">
        <f t="shared" si="14"/>
        <v>400000</v>
      </c>
      <c r="G454" s="165">
        <f t="shared" si="13"/>
        <v>0</v>
      </c>
    </row>
    <row r="455" spans="1:7" s="6" customFormat="1" ht="25.5" x14ac:dyDescent="0.2">
      <c r="A455" s="33"/>
      <c r="B455" s="5"/>
      <c r="C455" s="65" t="s">
        <v>337</v>
      </c>
      <c r="D455" s="113">
        <v>4000</v>
      </c>
      <c r="E455" s="124">
        <v>0</v>
      </c>
      <c r="F455" s="168">
        <f t="shared" si="14"/>
        <v>4000</v>
      </c>
      <c r="G455" s="165">
        <f t="shared" si="13"/>
        <v>0</v>
      </c>
    </row>
    <row r="456" spans="1:7" s="6" customFormat="1" x14ac:dyDescent="0.2">
      <c r="A456" s="33" t="s">
        <v>11</v>
      </c>
      <c r="B456" s="9" t="s">
        <v>406</v>
      </c>
      <c r="C456" s="74"/>
      <c r="D456" s="91">
        <f>SUM(D457+D461+D464)</f>
        <v>6319</v>
      </c>
      <c r="E456" s="126">
        <f>SUM(E457+E461+E464)</f>
        <v>6969.98</v>
      </c>
      <c r="F456" s="163">
        <f t="shared" si="14"/>
        <v>-650.97999999999956</v>
      </c>
      <c r="G456" s="179">
        <f t="shared" si="13"/>
        <v>1.1030194651052381</v>
      </c>
    </row>
    <row r="457" spans="1:7" s="6" customFormat="1" x14ac:dyDescent="0.2">
      <c r="A457" s="33"/>
      <c r="B457" s="7">
        <v>50</v>
      </c>
      <c r="C457" s="50" t="s">
        <v>23</v>
      </c>
      <c r="D457" s="154">
        <f>SUM(D458)</f>
        <v>0</v>
      </c>
      <c r="E457" s="191">
        <f>SUM(E458+E460)</f>
        <v>89.87</v>
      </c>
      <c r="F457" s="163">
        <f t="shared" si="14"/>
        <v>-89.87</v>
      </c>
      <c r="G457" s="165"/>
    </row>
    <row r="458" spans="1:7" s="6" customFormat="1" x14ac:dyDescent="0.2">
      <c r="A458" s="33"/>
      <c r="B458" s="5">
        <v>500</v>
      </c>
      <c r="C458" s="49" t="s">
        <v>228</v>
      </c>
      <c r="D458" s="153">
        <f>SUM(D459)</f>
        <v>0</v>
      </c>
      <c r="E458" s="192">
        <f>SUM(E459)</f>
        <v>44.05</v>
      </c>
      <c r="F458" s="168">
        <f t="shared" si="14"/>
        <v>-44.05</v>
      </c>
      <c r="G458" s="165"/>
    </row>
    <row r="459" spans="1:7" s="6" customFormat="1" x14ac:dyDescent="0.2">
      <c r="A459" s="33"/>
      <c r="B459" s="5">
        <v>505</v>
      </c>
      <c r="C459" s="49" t="s">
        <v>94</v>
      </c>
      <c r="D459" s="153">
        <v>0</v>
      </c>
      <c r="E459" s="124">
        <v>44.05</v>
      </c>
      <c r="F459" s="168">
        <f t="shared" si="14"/>
        <v>-44.05</v>
      </c>
      <c r="G459" s="165"/>
    </row>
    <row r="460" spans="1:7" s="6" customFormat="1" x14ac:dyDescent="0.2">
      <c r="A460" s="33"/>
      <c r="B460" s="5">
        <v>506</v>
      </c>
      <c r="C460" s="49" t="s">
        <v>229</v>
      </c>
      <c r="D460" s="153">
        <v>0</v>
      </c>
      <c r="E460" s="124">
        <v>45.82</v>
      </c>
      <c r="F460" s="168">
        <f t="shared" si="14"/>
        <v>-45.82</v>
      </c>
      <c r="G460" s="165"/>
    </row>
    <row r="461" spans="1:7" s="6" customFormat="1" x14ac:dyDescent="0.2">
      <c r="A461" s="33"/>
      <c r="B461" s="7">
        <v>55</v>
      </c>
      <c r="C461" s="50" t="s">
        <v>24</v>
      </c>
      <c r="D461" s="154">
        <f>SUM(D462)</f>
        <v>5704</v>
      </c>
      <c r="E461" s="191">
        <f>SUM(E462)</f>
        <v>6265.11</v>
      </c>
      <c r="F461" s="163">
        <f t="shared" si="14"/>
        <v>-561.10999999999967</v>
      </c>
      <c r="G461" s="179">
        <f t="shared" si="13"/>
        <v>1.0983713183730714</v>
      </c>
    </row>
    <row r="462" spans="1:7" s="6" customFormat="1" x14ac:dyDescent="0.2">
      <c r="A462" s="33"/>
      <c r="B462" s="5">
        <v>5525</v>
      </c>
      <c r="C462" s="49" t="s">
        <v>46</v>
      </c>
      <c r="D462" s="153">
        <v>5704</v>
      </c>
      <c r="E462" s="192">
        <v>6265.11</v>
      </c>
      <c r="F462" s="168">
        <f t="shared" si="14"/>
        <v>-561.10999999999967</v>
      </c>
      <c r="G462" s="165">
        <f t="shared" si="13"/>
        <v>1.0983713183730714</v>
      </c>
    </row>
    <row r="463" spans="1:7" s="6" customFormat="1" ht="38.25" x14ac:dyDescent="0.2">
      <c r="A463" s="33"/>
      <c r="B463" s="160" t="s">
        <v>457</v>
      </c>
      <c r="C463" s="54" t="s">
        <v>408</v>
      </c>
      <c r="D463" s="124">
        <f>SUM(D457)</f>
        <v>0</v>
      </c>
      <c r="E463" s="124">
        <f>SUM(E457+E461)</f>
        <v>6354.98</v>
      </c>
      <c r="F463" s="168">
        <f t="shared" si="14"/>
        <v>-6354.98</v>
      </c>
      <c r="G463" s="165"/>
    </row>
    <row r="464" spans="1:7" s="6" customFormat="1" x14ac:dyDescent="0.2">
      <c r="A464" s="33"/>
      <c r="B464" s="7">
        <v>55</v>
      </c>
      <c r="C464" s="50" t="s">
        <v>24</v>
      </c>
      <c r="D464" s="154">
        <f>SUM(D465)</f>
        <v>615</v>
      </c>
      <c r="E464" s="191">
        <f>SUM(E465)</f>
        <v>615</v>
      </c>
      <c r="F464" s="163">
        <f t="shared" si="14"/>
        <v>0</v>
      </c>
      <c r="G464" s="165">
        <f t="shared" si="13"/>
        <v>1</v>
      </c>
    </row>
    <row r="465" spans="1:7" s="6" customFormat="1" x14ac:dyDescent="0.2">
      <c r="A465" s="33"/>
      <c r="B465" s="5">
        <v>5525</v>
      </c>
      <c r="C465" s="49" t="s">
        <v>46</v>
      </c>
      <c r="D465" s="113">
        <f>SUM(D466)</f>
        <v>615</v>
      </c>
      <c r="E465" s="186">
        <f>SUM(E466)</f>
        <v>615</v>
      </c>
      <c r="F465" s="168">
        <f t="shared" si="14"/>
        <v>0</v>
      </c>
      <c r="G465" s="165">
        <f t="shared" si="13"/>
        <v>1</v>
      </c>
    </row>
    <row r="466" spans="1:7" s="6" customFormat="1" ht="51" x14ac:dyDescent="0.2">
      <c r="A466" s="33"/>
      <c r="B466" s="160"/>
      <c r="C466" s="65" t="s">
        <v>495</v>
      </c>
      <c r="D466" s="113">
        <v>615</v>
      </c>
      <c r="E466" s="124">
        <v>615</v>
      </c>
      <c r="F466" s="168">
        <f t="shared" si="14"/>
        <v>0</v>
      </c>
      <c r="G466" s="165">
        <f t="shared" si="13"/>
        <v>1</v>
      </c>
    </row>
    <row r="467" spans="1:7" x14ac:dyDescent="0.2">
      <c r="A467" s="33" t="s">
        <v>11</v>
      </c>
      <c r="B467" s="9" t="s">
        <v>199</v>
      </c>
      <c r="C467" s="74"/>
      <c r="D467" s="114">
        <f>SUM(D468)</f>
        <v>1440</v>
      </c>
      <c r="E467" s="139">
        <f>SUM(E468)</f>
        <v>0</v>
      </c>
      <c r="F467" s="163">
        <f t="shared" si="14"/>
        <v>1440</v>
      </c>
      <c r="G467" s="179">
        <f t="shared" si="13"/>
        <v>0</v>
      </c>
    </row>
    <row r="468" spans="1:7" s="6" customFormat="1" x14ac:dyDescent="0.2">
      <c r="A468" s="33"/>
      <c r="B468" s="7">
        <v>55</v>
      </c>
      <c r="C468" s="50" t="s">
        <v>24</v>
      </c>
      <c r="D468" s="114">
        <f>SUM(D469:D469)</f>
        <v>1440</v>
      </c>
      <c r="E468" s="139">
        <f>SUM(E469:E469)</f>
        <v>0</v>
      </c>
      <c r="F468" s="163">
        <f t="shared" si="14"/>
        <v>1440</v>
      </c>
      <c r="G468" s="179">
        <f t="shared" si="13"/>
        <v>0</v>
      </c>
    </row>
    <row r="469" spans="1:7" s="6" customFormat="1" x14ac:dyDescent="0.2">
      <c r="A469" s="33"/>
      <c r="B469" s="5">
        <v>5525</v>
      </c>
      <c r="C469" s="49" t="s">
        <v>46</v>
      </c>
      <c r="D469" s="113">
        <v>1440</v>
      </c>
      <c r="E469" s="124">
        <v>0</v>
      </c>
      <c r="F469" s="168">
        <f t="shared" si="14"/>
        <v>1440</v>
      </c>
      <c r="G469" s="165">
        <f t="shared" si="13"/>
        <v>0</v>
      </c>
    </row>
    <row r="470" spans="1:7" s="6" customFormat="1" x14ac:dyDescent="0.2">
      <c r="A470" s="33" t="s">
        <v>72</v>
      </c>
      <c r="B470" s="7" t="s">
        <v>465</v>
      </c>
      <c r="C470" s="49"/>
      <c r="D470" s="114">
        <f>SUM(D471+D478)</f>
        <v>10971</v>
      </c>
      <c r="E470" s="187">
        <f>SUM(E471+E478)</f>
        <v>6740.29</v>
      </c>
      <c r="F470" s="163">
        <f t="shared" si="14"/>
        <v>4230.71</v>
      </c>
      <c r="G470" s="179">
        <f t="shared" si="13"/>
        <v>0.6143733479172363</v>
      </c>
    </row>
    <row r="471" spans="1:7" s="8" customFormat="1" x14ac:dyDescent="0.2">
      <c r="A471" s="33" t="s">
        <v>72</v>
      </c>
      <c r="B471" s="7" t="s">
        <v>200</v>
      </c>
      <c r="C471" s="72"/>
      <c r="D471" s="114">
        <f>SUM(D472+D476)</f>
        <v>9171</v>
      </c>
      <c r="E471" s="139">
        <f>SUM(E472+E476)</f>
        <v>4940.29</v>
      </c>
      <c r="F471" s="163">
        <f t="shared" si="14"/>
        <v>4230.71</v>
      </c>
      <c r="G471" s="179">
        <f t="shared" si="13"/>
        <v>0.53868607567331805</v>
      </c>
    </row>
    <row r="472" spans="1:7" s="6" customFormat="1" x14ac:dyDescent="0.2">
      <c r="A472" s="33"/>
      <c r="B472" s="7">
        <v>50</v>
      </c>
      <c r="C472" s="50" t="s">
        <v>23</v>
      </c>
      <c r="D472" s="114">
        <f>SUM(D473+D475)</f>
        <v>3956</v>
      </c>
      <c r="E472" s="139">
        <f>SUM(E473+E475)</f>
        <v>1730.82</v>
      </c>
      <c r="F472" s="163">
        <f t="shared" si="14"/>
        <v>2225.1800000000003</v>
      </c>
      <c r="G472" s="179">
        <f t="shared" si="13"/>
        <v>0.43751769464105156</v>
      </c>
    </row>
    <row r="473" spans="1:7" s="6" customFormat="1" x14ac:dyDescent="0.2">
      <c r="A473" s="33"/>
      <c r="B473" s="5">
        <v>500</v>
      </c>
      <c r="C473" s="49" t="s">
        <v>228</v>
      </c>
      <c r="D473" s="113">
        <f>SUM(D474)</f>
        <v>2952</v>
      </c>
      <c r="E473" s="149">
        <f>SUM(E474)</f>
        <v>1328.79</v>
      </c>
      <c r="F473" s="168">
        <f t="shared" si="14"/>
        <v>1623.21</v>
      </c>
      <c r="G473" s="165">
        <f t="shared" si="13"/>
        <v>0.45013211382113821</v>
      </c>
    </row>
    <row r="474" spans="1:7" s="6" customFormat="1" x14ac:dyDescent="0.2">
      <c r="A474" s="33"/>
      <c r="B474" s="5">
        <v>5002</v>
      </c>
      <c r="C474" s="49" t="s">
        <v>236</v>
      </c>
      <c r="D474" s="113">
        <v>2952</v>
      </c>
      <c r="E474" s="124">
        <v>1328.79</v>
      </c>
      <c r="F474" s="168">
        <f t="shared" si="14"/>
        <v>1623.21</v>
      </c>
      <c r="G474" s="165">
        <f t="shared" si="13"/>
        <v>0.45013211382113821</v>
      </c>
    </row>
    <row r="475" spans="1:7" s="6" customFormat="1" x14ac:dyDescent="0.2">
      <c r="A475" s="33"/>
      <c r="B475" s="5">
        <v>506</v>
      </c>
      <c r="C475" s="49" t="s">
        <v>229</v>
      </c>
      <c r="D475" s="113">
        <v>1004</v>
      </c>
      <c r="E475" s="124">
        <v>402.03</v>
      </c>
      <c r="F475" s="168">
        <f t="shared" si="14"/>
        <v>601.97</v>
      </c>
      <c r="G475" s="165">
        <f t="shared" si="13"/>
        <v>0.40042828685258963</v>
      </c>
    </row>
    <row r="476" spans="1:7" s="6" customFormat="1" x14ac:dyDescent="0.2">
      <c r="A476" s="33"/>
      <c r="B476" s="7">
        <v>55</v>
      </c>
      <c r="C476" s="50" t="s">
        <v>24</v>
      </c>
      <c r="D476" s="114">
        <f>SUM(D477)</f>
        <v>5215</v>
      </c>
      <c r="E476" s="139">
        <f>SUM(E477)</f>
        <v>3209.47</v>
      </c>
      <c r="F476" s="163">
        <f t="shared" si="14"/>
        <v>2005.5300000000002</v>
      </c>
      <c r="G476" s="179">
        <f t="shared" si="13"/>
        <v>0.61543048897411312</v>
      </c>
    </row>
    <row r="477" spans="1:7" s="6" customFormat="1" x14ac:dyDescent="0.2">
      <c r="A477" s="33"/>
      <c r="B477" s="5">
        <v>5511</v>
      </c>
      <c r="C477" s="49" t="s">
        <v>230</v>
      </c>
      <c r="D477" s="113">
        <v>5215</v>
      </c>
      <c r="E477" s="124">
        <v>3209.47</v>
      </c>
      <c r="F477" s="168">
        <f t="shared" si="14"/>
        <v>2005.5300000000002</v>
      </c>
      <c r="G477" s="165">
        <f t="shared" si="13"/>
        <v>0.61543048897411312</v>
      </c>
    </row>
    <row r="478" spans="1:7" s="6" customFormat="1" x14ac:dyDescent="0.2">
      <c r="A478" s="33" t="s">
        <v>72</v>
      </c>
      <c r="B478" s="7" t="s">
        <v>463</v>
      </c>
      <c r="C478" s="72"/>
      <c r="D478" s="114">
        <f t="shared" ref="D478:E480" si="15">SUM(D479)</f>
        <v>1800</v>
      </c>
      <c r="E478" s="187">
        <f t="shared" si="15"/>
        <v>1800</v>
      </c>
      <c r="F478" s="163">
        <f t="shared" si="14"/>
        <v>0</v>
      </c>
      <c r="G478" s="179">
        <f t="shared" si="13"/>
        <v>1</v>
      </c>
    </row>
    <row r="479" spans="1:7" s="6" customFormat="1" ht="25.5" x14ac:dyDescent="0.2">
      <c r="A479" s="210" t="s">
        <v>529</v>
      </c>
      <c r="B479" s="7">
        <v>15</v>
      </c>
      <c r="C479" s="50" t="s">
        <v>283</v>
      </c>
      <c r="D479" s="114">
        <f t="shared" si="15"/>
        <v>1800</v>
      </c>
      <c r="E479" s="187">
        <f t="shared" si="15"/>
        <v>1800</v>
      </c>
      <c r="F479" s="163">
        <f t="shared" si="14"/>
        <v>0</v>
      </c>
      <c r="G479" s="179">
        <f t="shared" si="13"/>
        <v>1</v>
      </c>
    </row>
    <row r="480" spans="1:7" s="6" customFormat="1" x14ac:dyDescent="0.2">
      <c r="A480" s="210"/>
      <c r="B480" s="5">
        <v>1551</v>
      </c>
      <c r="C480" s="49" t="s">
        <v>255</v>
      </c>
      <c r="D480" s="113">
        <f t="shared" si="15"/>
        <v>1800</v>
      </c>
      <c r="E480" s="186">
        <f t="shared" si="15"/>
        <v>1800</v>
      </c>
      <c r="F480" s="168">
        <f t="shared" si="14"/>
        <v>0</v>
      </c>
      <c r="G480" s="165">
        <f t="shared" si="13"/>
        <v>1</v>
      </c>
    </row>
    <row r="481" spans="1:7" s="6" customFormat="1" ht="25.5" x14ac:dyDescent="0.2">
      <c r="A481" s="33"/>
      <c r="B481" s="5"/>
      <c r="C481" s="65" t="s">
        <v>464</v>
      </c>
      <c r="D481" s="113">
        <v>1800</v>
      </c>
      <c r="E481" s="124">
        <v>1800</v>
      </c>
      <c r="F481" s="168">
        <f t="shared" si="14"/>
        <v>0</v>
      </c>
      <c r="G481" s="165">
        <f t="shared" si="13"/>
        <v>1</v>
      </c>
    </row>
    <row r="482" spans="1:7" s="6" customFormat="1" x14ac:dyDescent="0.2">
      <c r="A482" s="33" t="s">
        <v>124</v>
      </c>
      <c r="B482" s="7" t="s">
        <v>201</v>
      </c>
      <c r="C482" s="72"/>
      <c r="D482" s="114">
        <f>SUM(D483)</f>
        <v>97850</v>
      </c>
      <c r="E482" s="139">
        <f>SUM(E483)</f>
        <v>40104.6</v>
      </c>
      <c r="F482" s="163">
        <f t="shared" si="14"/>
        <v>57745.4</v>
      </c>
      <c r="G482" s="179">
        <f t="shared" si="13"/>
        <v>0.40985794583546242</v>
      </c>
    </row>
    <row r="483" spans="1:7" s="6" customFormat="1" x14ac:dyDescent="0.2">
      <c r="A483" s="33"/>
      <c r="B483" s="21">
        <v>4500</v>
      </c>
      <c r="C483" s="52" t="s">
        <v>152</v>
      </c>
      <c r="D483" s="114">
        <f>SUM(D522+D531+D532+D534)</f>
        <v>97850</v>
      </c>
      <c r="E483" s="139">
        <f>SUM(E484:E532)</f>
        <v>40104.6</v>
      </c>
      <c r="F483" s="163">
        <f t="shared" si="14"/>
        <v>57745.4</v>
      </c>
      <c r="G483" s="179">
        <f t="shared" si="13"/>
        <v>0.40985794583546242</v>
      </c>
    </row>
    <row r="484" spans="1:7" s="6" customFormat="1" ht="25.5" x14ac:dyDescent="0.2">
      <c r="A484" s="33"/>
      <c r="B484" s="21"/>
      <c r="C484" s="53" t="s">
        <v>362</v>
      </c>
      <c r="D484" s="113">
        <v>325</v>
      </c>
      <c r="E484" s="149">
        <v>325</v>
      </c>
      <c r="F484" s="168">
        <f t="shared" si="14"/>
        <v>0</v>
      </c>
      <c r="G484" s="165">
        <f t="shared" si="13"/>
        <v>1</v>
      </c>
    </row>
    <row r="485" spans="1:7" s="6" customFormat="1" x14ac:dyDescent="0.2">
      <c r="A485" s="33"/>
      <c r="B485" s="21"/>
      <c r="C485" s="53" t="s">
        <v>363</v>
      </c>
      <c r="D485" s="113">
        <v>646</v>
      </c>
      <c r="E485" s="127">
        <v>646</v>
      </c>
      <c r="F485" s="168">
        <f t="shared" si="14"/>
        <v>0</v>
      </c>
      <c r="G485" s="165">
        <f t="shared" si="13"/>
        <v>1</v>
      </c>
    </row>
    <row r="486" spans="1:7" s="6" customFormat="1" x14ac:dyDescent="0.2">
      <c r="A486" s="33"/>
      <c r="B486" s="21"/>
      <c r="C486" s="53" t="s">
        <v>364</v>
      </c>
      <c r="D486" s="113">
        <v>300</v>
      </c>
      <c r="E486" s="127">
        <v>300</v>
      </c>
      <c r="F486" s="168">
        <f t="shared" si="14"/>
        <v>0</v>
      </c>
      <c r="G486" s="165">
        <f t="shared" si="13"/>
        <v>1</v>
      </c>
    </row>
    <row r="487" spans="1:7" s="6" customFormat="1" x14ac:dyDescent="0.2">
      <c r="A487" s="33"/>
      <c r="B487" s="21"/>
      <c r="C487" s="53" t="s">
        <v>365</v>
      </c>
      <c r="D487" s="113">
        <v>300</v>
      </c>
      <c r="E487" s="127">
        <v>300</v>
      </c>
      <c r="F487" s="168">
        <f t="shared" si="14"/>
        <v>0</v>
      </c>
      <c r="G487" s="165">
        <f t="shared" si="13"/>
        <v>1</v>
      </c>
    </row>
    <row r="488" spans="1:7" s="6" customFormat="1" x14ac:dyDescent="0.2">
      <c r="A488" s="33"/>
      <c r="B488" s="21"/>
      <c r="C488" s="53" t="s">
        <v>366</v>
      </c>
      <c r="D488" s="113">
        <v>500</v>
      </c>
      <c r="E488" s="127">
        <v>500</v>
      </c>
      <c r="F488" s="168">
        <f t="shared" si="14"/>
        <v>0</v>
      </c>
      <c r="G488" s="165">
        <f t="shared" si="13"/>
        <v>1</v>
      </c>
    </row>
    <row r="489" spans="1:7" s="6" customFormat="1" x14ac:dyDescent="0.2">
      <c r="A489" s="33"/>
      <c r="B489" s="21"/>
      <c r="C489" s="53" t="s">
        <v>367</v>
      </c>
      <c r="D489" s="113">
        <v>692</v>
      </c>
      <c r="E489" s="127">
        <v>346</v>
      </c>
      <c r="F489" s="168">
        <f t="shared" si="14"/>
        <v>346</v>
      </c>
      <c r="G489" s="165">
        <f t="shared" si="13"/>
        <v>0.5</v>
      </c>
    </row>
    <row r="490" spans="1:7" s="6" customFormat="1" x14ac:dyDescent="0.2">
      <c r="A490" s="33"/>
      <c r="B490" s="21"/>
      <c r="C490" s="53" t="s">
        <v>368</v>
      </c>
      <c r="D490" s="113">
        <v>300</v>
      </c>
      <c r="E490" s="127">
        <v>150</v>
      </c>
      <c r="F490" s="168">
        <f t="shared" si="14"/>
        <v>150</v>
      </c>
      <c r="G490" s="165">
        <f t="shared" si="13"/>
        <v>0.5</v>
      </c>
    </row>
    <row r="491" spans="1:7" s="6" customFormat="1" x14ac:dyDescent="0.2">
      <c r="A491" s="33"/>
      <c r="B491" s="21"/>
      <c r="C491" s="53" t="s">
        <v>369</v>
      </c>
      <c r="D491" s="113">
        <v>100</v>
      </c>
      <c r="E491" s="127">
        <v>0</v>
      </c>
      <c r="F491" s="168">
        <f t="shared" si="14"/>
        <v>100</v>
      </c>
      <c r="G491" s="165">
        <f t="shared" si="13"/>
        <v>0</v>
      </c>
    </row>
    <row r="492" spans="1:7" s="6" customFormat="1" x14ac:dyDescent="0.2">
      <c r="A492" s="33"/>
      <c r="B492" s="21"/>
      <c r="C492" s="53" t="s">
        <v>370</v>
      </c>
      <c r="D492" s="113">
        <v>200</v>
      </c>
      <c r="E492" s="127">
        <v>0</v>
      </c>
      <c r="F492" s="168">
        <f t="shared" si="14"/>
        <v>200</v>
      </c>
      <c r="G492" s="165">
        <f t="shared" si="13"/>
        <v>0</v>
      </c>
    </row>
    <row r="493" spans="1:7" s="6" customFormat="1" x14ac:dyDescent="0.2">
      <c r="A493" s="33"/>
      <c r="B493" s="21"/>
      <c r="C493" s="53" t="s">
        <v>371</v>
      </c>
      <c r="D493" s="113">
        <v>3240</v>
      </c>
      <c r="E493" s="127">
        <v>1440</v>
      </c>
      <c r="F493" s="168">
        <f t="shared" si="14"/>
        <v>1800</v>
      </c>
      <c r="G493" s="165">
        <f t="shared" si="13"/>
        <v>0.44444444444444442</v>
      </c>
    </row>
    <row r="494" spans="1:7" s="6" customFormat="1" x14ac:dyDescent="0.2">
      <c r="A494" s="33"/>
      <c r="B494" s="21"/>
      <c r="C494" s="53" t="s">
        <v>372</v>
      </c>
      <c r="D494" s="113">
        <v>350</v>
      </c>
      <c r="E494" s="127">
        <v>350</v>
      </c>
      <c r="F494" s="168">
        <f t="shared" si="14"/>
        <v>0</v>
      </c>
      <c r="G494" s="165">
        <f t="shared" si="13"/>
        <v>1</v>
      </c>
    </row>
    <row r="495" spans="1:7" s="6" customFormat="1" x14ac:dyDescent="0.2">
      <c r="A495" s="33"/>
      <c r="B495" s="21"/>
      <c r="C495" s="53" t="s">
        <v>373</v>
      </c>
      <c r="D495" s="113">
        <v>172</v>
      </c>
      <c r="E495" s="127">
        <v>0</v>
      </c>
      <c r="F495" s="168">
        <f t="shared" si="14"/>
        <v>172</v>
      </c>
      <c r="G495" s="165">
        <f t="shared" si="13"/>
        <v>0</v>
      </c>
    </row>
    <row r="496" spans="1:7" s="6" customFormat="1" x14ac:dyDescent="0.2">
      <c r="A496" s="33"/>
      <c r="B496" s="21"/>
      <c r="C496" s="53" t="s">
        <v>374</v>
      </c>
      <c r="D496" s="113">
        <v>190</v>
      </c>
      <c r="E496" s="127">
        <v>0</v>
      </c>
      <c r="F496" s="168">
        <f t="shared" si="14"/>
        <v>190</v>
      </c>
      <c r="G496" s="165">
        <f t="shared" si="13"/>
        <v>0</v>
      </c>
    </row>
    <row r="497" spans="1:7" s="6" customFormat="1" x14ac:dyDescent="0.2">
      <c r="A497" s="33"/>
      <c r="B497" s="21"/>
      <c r="C497" s="53" t="s">
        <v>375</v>
      </c>
      <c r="D497" s="113">
        <v>24807</v>
      </c>
      <c r="E497" s="127">
        <v>3805.6</v>
      </c>
      <c r="F497" s="168">
        <f t="shared" si="14"/>
        <v>21001.4</v>
      </c>
      <c r="G497" s="165">
        <f t="shared" ref="G497:G573" si="16">SUM(E497/D497)</f>
        <v>0.15340831216995202</v>
      </c>
    </row>
    <row r="498" spans="1:7" s="6" customFormat="1" x14ac:dyDescent="0.2">
      <c r="A498" s="33"/>
      <c r="B498" s="21"/>
      <c r="C498" s="53" t="s">
        <v>376</v>
      </c>
      <c r="D498" s="113">
        <v>200</v>
      </c>
      <c r="E498" s="127">
        <v>0</v>
      </c>
      <c r="F498" s="168">
        <f t="shared" si="14"/>
        <v>200</v>
      </c>
      <c r="G498" s="165">
        <f t="shared" si="16"/>
        <v>0</v>
      </c>
    </row>
    <row r="499" spans="1:7" s="6" customFormat="1" ht="25.5" x14ac:dyDescent="0.2">
      <c r="A499" s="33"/>
      <c r="B499" s="21"/>
      <c r="C499" s="53" t="s">
        <v>377</v>
      </c>
      <c r="D499" s="113">
        <v>120</v>
      </c>
      <c r="E499" s="127">
        <v>0</v>
      </c>
      <c r="F499" s="168">
        <f t="shared" si="14"/>
        <v>120</v>
      </c>
      <c r="G499" s="165">
        <f t="shared" si="16"/>
        <v>0</v>
      </c>
    </row>
    <row r="500" spans="1:7" s="6" customFormat="1" x14ac:dyDescent="0.2">
      <c r="A500" s="33"/>
      <c r="B500" s="21"/>
      <c r="C500" s="53" t="s">
        <v>378</v>
      </c>
      <c r="D500" s="113">
        <v>750</v>
      </c>
      <c r="E500" s="127">
        <v>750</v>
      </c>
      <c r="F500" s="168">
        <f t="shared" si="14"/>
        <v>0</v>
      </c>
      <c r="G500" s="165">
        <f t="shared" si="16"/>
        <v>1</v>
      </c>
    </row>
    <row r="501" spans="1:7" s="6" customFormat="1" x14ac:dyDescent="0.2">
      <c r="A501" s="33"/>
      <c r="B501" s="21"/>
      <c r="C501" s="53" t="s">
        <v>379</v>
      </c>
      <c r="D501" s="113">
        <v>300</v>
      </c>
      <c r="E501" s="127">
        <v>300</v>
      </c>
      <c r="F501" s="168">
        <f t="shared" si="14"/>
        <v>0</v>
      </c>
      <c r="G501" s="165">
        <f t="shared" si="16"/>
        <v>1</v>
      </c>
    </row>
    <row r="502" spans="1:7" s="6" customFormat="1" x14ac:dyDescent="0.2">
      <c r="A502" s="33"/>
      <c r="B502" s="21"/>
      <c r="C502" s="53" t="s">
        <v>380</v>
      </c>
      <c r="D502" s="113">
        <v>1100</v>
      </c>
      <c r="E502" s="127">
        <v>0</v>
      </c>
      <c r="F502" s="168">
        <f t="shared" ref="F502:F587" si="17">SUM(D502-E502)</f>
        <v>1100</v>
      </c>
      <c r="G502" s="165">
        <f t="shared" si="16"/>
        <v>0</v>
      </c>
    </row>
    <row r="503" spans="1:7" s="6" customFormat="1" x14ac:dyDescent="0.2">
      <c r="A503" s="33"/>
      <c r="B503" s="21"/>
      <c r="C503" s="53" t="s">
        <v>381</v>
      </c>
      <c r="D503" s="113">
        <v>229</v>
      </c>
      <c r="E503" s="127">
        <v>0</v>
      </c>
      <c r="F503" s="168">
        <f t="shared" si="17"/>
        <v>229</v>
      </c>
      <c r="G503" s="165">
        <f t="shared" si="16"/>
        <v>0</v>
      </c>
    </row>
    <row r="504" spans="1:7" s="6" customFormat="1" x14ac:dyDescent="0.2">
      <c r="A504" s="33"/>
      <c r="B504" s="21"/>
      <c r="C504" s="53" t="s">
        <v>382</v>
      </c>
      <c r="D504" s="113">
        <v>314</v>
      </c>
      <c r="E504" s="127">
        <v>0</v>
      </c>
      <c r="F504" s="168">
        <f t="shared" si="17"/>
        <v>314</v>
      </c>
      <c r="G504" s="165">
        <f t="shared" si="16"/>
        <v>0</v>
      </c>
    </row>
    <row r="505" spans="1:7" s="6" customFormat="1" x14ac:dyDescent="0.2">
      <c r="A505" s="33"/>
      <c r="B505" s="21"/>
      <c r="C505" s="53" t="s">
        <v>383</v>
      </c>
      <c r="D505" s="113">
        <v>1852</v>
      </c>
      <c r="E505" s="127">
        <v>1852</v>
      </c>
      <c r="F505" s="168">
        <f t="shared" si="17"/>
        <v>0</v>
      </c>
      <c r="G505" s="165">
        <f t="shared" si="16"/>
        <v>1</v>
      </c>
    </row>
    <row r="506" spans="1:7" s="6" customFormat="1" x14ac:dyDescent="0.2">
      <c r="A506" s="33"/>
      <c r="B506" s="21"/>
      <c r="C506" s="53" t="s">
        <v>384</v>
      </c>
      <c r="D506" s="113">
        <v>150</v>
      </c>
      <c r="E506" s="127">
        <v>75</v>
      </c>
      <c r="F506" s="168">
        <f t="shared" si="17"/>
        <v>75</v>
      </c>
      <c r="G506" s="165">
        <f t="shared" si="16"/>
        <v>0.5</v>
      </c>
    </row>
    <row r="507" spans="1:7" s="6" customFormat="1" x14ac:dyDescent="0.2">
      <c r="A507" s="33"/>
      <c r="B507" s="21"/>
      <c r="C507" s="53" t="s">
        <v>385</v>
      </c>
      <c r="D507" s="113">
        <v>250</v>
      </c>
      <c r="E507" s="127">
        <v>0</v>
      </c>
      <c r="F507" s="168">
        <f t="shared" si="17"/>
        <v>250</v>
      </c>
      <c r="G507" s="165">
        <f t="shared" si="16"/>
        <v>0</v>
      </c>
    </row>
    <row r="508" spans="1:7" s="6" customFormat="1" x14ac:dyDescent="0.2">
      <c r="A508" s="33"/>
      <c r="B508" s="21"/>
      <c r="C508" s="53" t="s">
        <v>386</v>
      </c>
      <c r="D508" s="113">
        <v>1500</v>
      </c>
      <c r="E508" s="127">
        <v>535</v>
      </c>
      <c r="F508" s="168">
        <f t="shared" si="17"/>
        <v>965</v>
      </c>
      <c r="G508" s="165">
        <f t="shared" si="16"/>
        <v>0.35666666666666669</v>
      </c>
    </row>
    <row r="509" spans="1:7" s="6" customFormat="1" x14ac:dyDescent="0.2">
      <c r="A509" s="33"/>
      <c r="B509" s="21"/>
      <c r="C509" s="53" t="s">
        <v>387</v>
      </c>
      <c r="D509" s="113">
        <v>968</v>
      </c>
      <c r="E509" s="127">
        <v>0</v>
      </c>
      <c r="F509" s="168">
        <f t="shared" si="17"/>
        <v>968</v>
      </c>
      <c r="G509" s="165">
        <f t="shared" si="16"/>
        <v>0</v>
      </c>
    </row>
    <row r="510" spans="1:7" s="6" customFormat="1" x14ac:dyDescent="0.2">
      <c r="A510" s="33"/>
      <c r="B510" s="21"/>
      <c r="C510" s="53" t="s">
        <v>388</v>
      </c>
      <c r="D510" s="113">
        <v>724</v>
      </c>
      <c r="E510" s="127">
        <v>724</v>
      </c>
      <c r="F510" s="168">
        <f t="shared" si="17"/>
        <v>0</v>
      </c>
      <c r="G510" s="165">
        <f t="shared" si="16"/>
        <v>1</v>
      </c>
    </row>
    <row r="511" spans="1:7" s="6" customFormat="1" x14ac:dyDescent="0.2">
      <c r="A511" s="33"/>
      <c r="B511" s="21"/>
      <c r="C511" s="53" t="s">
        <v>389</v>
      </c>
      <c r="D511" s="113">
        <v>100</v>
      </c>
      <c r="E511" s="127">
        <v>0</v>
      </c>
      <c r="F511" s="168">
        <f t="shared" si="17"/>
        <v>100</v>
      </c>
      <c r="G511" s="165">
        <f t="shared" si="16"/>
        <v>0</v>
      </c>
    </row>
    <row r="512" spans="1:7" s="6" customFormat="1" x14ac:dyDescent="0.2">
      <c r="A512" s="33"/>
      <c r="B512" s="21"/>
      <c r="C512" s="53" t="s">
        <v>390</v>
      </c>
      <c r="D512" s="113">
        <v>2960</v>
      </c>
      <c r="E512" s="127">
        <v>2960</v>
      </c>
      <c r="F512" s="168">
        <f t="shared" si="17"/>
        <v>0</v>
      </c>
      <c r="G512" s="165">
        <f t="shared" si="16"/>
        <v>1</v>
      </c>
    </row>
    <row r="513" spans="1:7" s="6" customFormat="1" x14ac:dyDescent="0.2">
      <c r="A513" s="33"/>
      <c r="B513" s="21"/>
      <c r="C513" s="53" t="s">
        <v>391</v>
      </c>
      <c r="D513" s="113">
        <v>440</v>
      </c>
      <c r="E513" s="127">
        <v>190</v>
      </c>
      <c r="F513" s="168">
        <f t="shared" si="17"/>
        <v>250</v>
      </c>
      <c r="G513" s="165">
        <f t="shared" si="16"/>
        <v>0.43181818181818182</v>
      </c>
    </row>
    <row r="514" spans="1:7" s="6" customFormat="1" x14ac:dyDescent="0.2">
      <c r="A514" s="33"/>
      <c r="B514" s="21"/>
      <c r="C514" s="53" t="s">
        <v>392</v>
      </c>
      <c r="D514" s="113">
        <v>500</v>
      </c>
      <c r="E514" s="127">
        <v>500</v>
      </c>
      <c r="F514" s="168">
        <f t="shared" si="17"/>
        <v>0</v>
      </c>
      <c r="G514" s="165">
        <f t="shared" si="16"/>
        <v>1</v>
      </c>
    </row>
    <row r="515" spans="1:7" s="6" customFormat="1" x14ac:dyDescent="0.2">
      <c r="A515" s="33"/>
      <c r="B515" s="21"/>
      <c r="C515" s="53" t="s">
        <v>393</v>
      </c>
      <c r="D515" s="113">
        <v>895</v>
      </c>
      <c r="E515" s="127">
        <v>655</v>
      </c>
      <c r="F515" s="168">
        <f t="shared" si="17"/>
        <v>240</v>
      </c>
      <c r="G515" s="165">
        <f t="shared" si="16"/>
        <v>0.73184357541899436</v>
      </c>
    </row>
    <row r="516" spans="1:7" s="6" customFormat="1" x14ac:dyDescent="0.2">
      <c r="A516" s="33"/>
      <c r="B516" s="21"/>
      <c r="C516" s="53" t="s">
        <v>394</v>
      </c>
      <c r="D516" s="113">
        <v>190</v>
      </c>
      <c r="E516" s="127">
        <v>190</v>
      </c>
      <c r="F516" s="168">
        <f t="shared" si="17"/>
        <v>0</v>
      </c>
      <c r="G516" s="165">
        <f t="shared" si="16"/>
        <v>1</v>
      </c>
    </row>
    <row r="517" spans="1:7" s="6" customFormat="1" x14ac:dyDescent="0.2">
      <c r="A517" s="33"/>
      <c r="B517" s="21"/>
      <c r="C517" s="53" t="s">
        <v>395</v>
      </c>
      <c r="D517" s="113">
        <v>461</v>
      </c>
      <c r="E517" s="127">
        <v>461</v>
      </c>
      <c r="F517" s="168">
        <f t="shared" si="17"/>
        <v>0</v>
      </c>
      <c r="G517" s="165">
        <f t="shared" si="16"/>
        <v>1</v>
      </c>
    </row>
    <row r="518" spans="1:7" s="6" customFormat="1" x14ac:dyDescent="0.2">
      <c r="A518" s="33"/>
      <c r="B518" s="21"/>
      <c r="C518" s="53" t="s">
        <v>396</v>
      </c>
      <c r="D518" s="113">
        <v>300</v>
      </c>
      <c r="E518" s="127">
        <v>300</v>
      </c>
      <c r="F518" s="168">
        <f t="shared" si="17"/>
        <v>0</v>
      </c>
      <c r="G518" s="165">
        <f t="shared" si="16"/>
        <v>1</v>
      </c>
    </row>
    <row r="519" spans="1:7" s="6" customFormat="1" x14ac:dyDescent="0.2">
      <c r="A519" s="33"/>
      <c r="B519" s="21"/>
      <c r="C519" s="53" t="s">
        <v>397</v>
      </c>
      <c r="D519" s="113">
        <v>310</v>
      </c>
      <c r="E519" s="127">
        <v>310</v>
      </c>
      <c r="F519" s="168">
        <f t="shared" si="17"/>
        <v>0</v>
      </c>
      <c r="G519" s="165">
        <f t="shared" si="16"/>
        <v>1</v>
      </c>
    </row>
    <row r="520" spans="1:7" s="6" customFormat="1" x14ac:dyDescent="0.2">
      <c r="A520" s="33"/>
      <c r="B520" s="21"/>
      <c r="C520" s="53" t="s">
        <v>398</v>
      </c>
      <c r="D520" s="113">
        <v>30700</v>
      </c>
      <c r="E520" s="127">
        <v>18700</v>
      </c>
      <c r="F520" s="168">
        <f t="shared" si="17"/>
        <v>12000</v>
      </c>
      <c r="G520" s="165">
        <f t="shared" si="16"/>
        <v>0.60912052117263848</v>
      </c>
    </row>
    <row r="521" spans="1:7" s="6" customFormat="1" x14ac:dyDescent="0.2">
      <c r="A521" s="33"/>
      <c r="B521" s="21"/>
      <c r="C521" s="53" t="s">
        <v>361</v>
      </c>
      <c r="D521" s="113">
        <v>1530</v>
      </c>
      <c r="E521" s="127">
        <v>150</v>
      </c>
      <c r="F521" s="168">
        <f t="shared" si="17"/>
        <v>1380</v>
      </c>
      <c r="G521" s="165">
        <f t="shared" si="16"/>
        <v>9.8039215686274508E-2</v>
      </c>
    </row>
    <row r="522" spans="1:7" s="6" customFormat="1" ht="25.5" x14ac:dyDescent="0.2">
      <c r="A522" s="33"/>
      <c r="B522" s="21"/>
      <c r="C522" s="52" t="s">
        <v>515</v>
      </c>
      <c r="D522" s="114">
        <f>SUM(D484:D521)</f>
        <v>78965</v>
      </c>
      <c r="E522" s="126"/>
      <c r="F522" s="163"/>
      <c r="G522" s="179"/>
    </row>
    <row r="523" spans="1:7" s="6" customFormat="1" x14ac:dyDescent="0.2">
      <c r="A523" s="33"/>
      <c r="B523" s="21"/>
      <c r="C523" s="53" t="s">
        <v>480</v>
      </c>
      <c r="D523" s="87">
        <v>1025</v>
      </c>
      <c r="E523" s="124">
        <v>1025</v>
      </c>
      <c r="F523" s="168">
        <f t="shared" si="17"/>
        <v>0</v>
      </c>
      <c r="G523" s="165">
        <f t="shared" si="16"/>
        <v>1</v>
      </c>
    </row>
    <row r="524" spans="1:7" s="6" customFormat="1" x14ac:dyDescent="0.2">
      <c r="A524" s="33"/>
      <c r="B524" s="21"/>
      <c r="C524" s="53" t="s">
        <v>496</v>
      </c>
      <c r="D524" s="87">
        <v>500</v>
      </c>
      <c r="E524" s="124">
        <v>500</v>
      </c>
      <c r="F524" s="168">
        <f t="shared" si="17"/>
        <v>0</v>
      </c>
      <c r="G524" s="165">
        <f t="shared" si="16"/>
        <v>1</v>
      </c>
    </row>
    <row r="525" spans="1:7" s="6" customFormat="1" x14ac:dyDescent="0.2">
      <c r="A525" s="33"/>
      <c r="B525" s="21"/>
      <c r="C525" s="53" t="s">
        <v>497</v>
      </c>
      <c r="D525" s="87">
        <v>720</v>
      </c>
      <c r="E525" s="124">
        <v>720</v>
      </c>
      <c r="F525" s="168">
        <f t="shared" si="17"/>
        <v>0</v>
      </c>
      <c r="G525" s="165">
        <f t="shared" si="16"/>
        <v>1</v>
      </c>
    </row>
    <row r="526" spans="1:7" s="6" customFormat="1" x14ac:dyDescent="0.2">
      <c r="A526" s="33"/>
      <c r="B526" s="21"/>
      <c r="C526" s="53" t="s">
        <v>386</v>
      </c>
      <c r="D526" s="87">
        <v>475</v>
      </c>
      <c r="E526" s="124">
        <v>0</v>
      </c>
      <c r="F526" s="168">
        <f t="shared" si="17"/>
        <v>475</v>
      </c>
      <c r="G526" s="165">
        <f t="shared" si="16"/>
        <v>0</v>
      </c>
    </row>
    <row r="527" spans="1:7" s="6" customFormat="1" x14ac:dyDescent="0.2">
      <c r="A527" s="33"/>
      <c r="B527" s="21"/>
      <c r="C527" s="53" t="s">
        <v>498</v>
      </c>
      <c r="D527" s="87">
        <v>630</v>
      </c>
      <c r="E527" s="124">
        <v>0</v>
      </c>
      <c r="F527" s="168">
        <f t="shared" si="17"/>
        <v>630</v>
      </c>
      <c r="G527" s="165">
        <f t="shared" si="16"/>
        <v>0</v>
      </c>
    </row>
    <row r="528" spans="1:7" s="6" customFormat="1" x14ac:dyDescent="0.2">
      <c r="A528" s="33"/>
      <c r="B528" s="21"/>
      <c r="C528" s="53" t="s">
        <v>368</v>
      </c>
      <c r="D528" s="87">
        <v>350</v>
      </c>
      <c r="E528" s="124">
        <v>350</v>
      </c>
      <c r="F528" s="168">
        <f t="shared" si="17"/>
        <v>0</v>
      </c>
      <c r="G528" s="165">
        <f t="shared" si="16"/>
        <v>1</v>
      </c>
    </row>
    <row r="529" spans="1:7" s="6" customFormat="1" x14ac:dyDescent="0.2">
      <c r="A529" s="33"/>
      <c r="B529" s="21"/>
      <c r="C529" s="53" t="s">
        <v>499</v>
      </c>
      <c r="D529" s="87">
        <v>670</v>
      </c>
      <c r="E529" s="124">
        <v>0</v>
      </c>
      <c r="F529" s="168">
        <f t="shared" si="17"/>
        <v>670</v>
      </c>
      <c r="G529" s="165">
        <f t="shared" si="16"/>
        <v>0</v>
      </c>
    </row>
    <row r="530" spans="1:7" s="6" customFormat="1" x14ac:dyDescent="0.2">
      <c r="A530" s="33"/>
      <c r="B530" s="21"/>
      <c r="C530" s="53" t="s">
        <v>479</v>
      </c>
      <c r="D530" s="87">
        <v>1175</v>
      </c>
      <c r="E530" s="124">
        <v>295</v>
      </c>
      <c r="F530" s="168">
        <f t="shared" si="17"/>
        <v>880</v>
      </c>
      <c r="G530" s="165">
        <f t="shared" si="16"/>
        <v>0.25106382978723402</v>
      </c>
    </row>
    <row r="531" spans="1:7" s="6" customFormat="1" ht="25.5" x14ac:dyDescent="0.2">
      <c r="A531" s="33"/>
      <c r="B531" s="21"/>
      <c r="C531" s="52" t="s">
        <v>514</v>
      </c>
      <c r="D531" s="88">
        <f>SUM(D523:D530)</f>
        <v>5545</v>
      </c>
      <c r="E531" s="124"/>
      <c r="F531" s="168"/>
      <c r="G531" s="165"/>
    </row>
    <row r="532" spans="1:7" s="6" customFormat="1" ht="25.5" x14ac:dyDescent="0.2">
      <c r="A532" s="33"/>
      <c r="B532" s="21"/>
      <c r="C532" s="53" t="s">
        <v>501</v>
      </c>
      <c r="D532" s="87">
        <v>400</v>
      </c>
      <c r="E532" s="124">
        <v>400</v>
      </c>
      <c r="F532" s="168">
        <f t="shared" si="17"/>
        <v>0</v>
      </c>
      <c r="G532" s="165">
        <f t="shared" si="16"/>
        <v>1</v>
      </c>
    </row>
    <row r="533" spans="1:7" s="6" customFormat="1" x14ac:dyDescent="0.2">
      <c r="A533" s="33"/>
      <c r="B533" s="21"/>
      <c r="C533" s="53" t="s">
        <v>502</v>
      </c>
      <c r="D533" s="87">
        <v>553</v>
      </c>
      <c r="E533" s="124"/>
      <c r="F533" s="168"/>
      <c r="G533" s="165"/>
    </row>
    <row r="534" spans="1:7" s="6" customFormat="1" x14ac:dyDescent="0.2">
      <c r="A534" s="33"/>
      <c r="B534" s="21"/>
      <c r="C534" s="52" t="s">
        <v>500</v>
      </c>
      <c r="D534" s="88">
        <v>12940</v>
      </c>
      <c r="E534" s="124"/>
      <c r="F534" s="168"/>
      <c r="G534" s="165"/>
    </row>
    <row r="535" spans="1:7" s="6" customFormat="1" x14ac:dyDescent="0.2">
      <c r="A535" s="33" t="s">
        <v>73</v>
      </c>
      <c r="B535" s="7" t="s">
        <v>202</v>
      </c>
      <c r="C535" s="72"/>
      <c r="D535" s="114">
        <f>SUM(D536+D541)</f>
        <v>172109</v>
      </c>
      <c r="E535" s="139">
        <f>SUM(E536+E541)</f>
        <v>68105.47</v>
      </c>
      <c r="F535" s="163">
        <f t="shared" si="17"/>
        <v>104003.53</v>
      </c>
      <c r="G535" s="179">
        <f t="shared" si="16"/>
        <v>0.3957112643731589</v>
      </c>
    </row>
    <row r="536" spans="1:7" s="6" customFormat="1" x14ac:dyDescent="0.2">
      <c r="A536" s="33"/>
      <c r="B536" s="7">
        <v>50</v>
      </c>
      <c r="C536" s="50" t="s">
        <v>23</v>
      </c>
      <c r="D536" s="114">
        <f>SUM(D537+D540)</f>
        <v>114483</v>
      </c>
      <c r="E536" s="139">
        <f>SUM(E537+E540)</f>
        <v>46884.679999999993</v>
      </c>
      <c r="F536" s="163">
        <f t="shared" si="17"/>
        <v>67598.320000000007</v>
      </c>
      <c r="G536" s="179">
        <f t="shared" si="16"/>
        <v>0.40953399194640244</v>
      </c>
    </row>
    <row r="537" spans="1:7" s="6" customFormat="1" x14ac:dyDescent="0.2">
      <c r="A537" s="33"/>
      <c r="B537" s="5">
        <v>500</v>
      </c>
      <c r="C537" s="49" t="s">
        <v>228</v>
      </c>
      <c r="D537" s="113">
        <f>SUM(D538:D539)</f>
        <v>85435</v>
      </c>
      <c r="E537" s="149">
        <f>SUM(E538:E539)</f>
        <v>34838.449999999997</v>
      </c>
      <c r="F537" s="168">
        <f t="shared" si="17"/>
        <v>50596.55</v>
      </c>
      <c r="G537" s="165">
        <f t="shared" si="16"/>
        <v>0.40777725756423006</v>
      </c>
    </row>
    <row r="538" spans="1:7" s="6" customFormat="1" x14ac:dyDescent="0.2">
      <c r="A538" s="33"/>
      <c r="B538" s="5">
        <v>5002</v>
      </c>
      <c r="C538" s="49" t="s">
        <v>236</v>
      </c>
      <c r="D538" s="113">
        <v>85435</v>
      </c>
      <c r="E538" s="124">
        <v>34749.78</v>
      </c>
      <c r="F538" s="168">
        <f t="shared" si="17"/>
        <v>50685.22</v>
      </c>
      <c r="G538" s="165">
        <f t="shared" si="16"/>
        <v>0.40673939252062968</v>
      </c>
    </row>
    <row r="539" spans="1:7" s="6" customFormat="1" ht="25.5" x14ac:dyDescent="0.2">
      <c r="A539" s="33"/>
      <c r="B539" s="5">
        <v>5005</v>
      </c>
      <c r="C539" s="65" t="s">
        <v>282</v>
      </c>
      <c r="D539" s="113">
        <v>0</v>
      </c>
      <c r="E539" s="124">
        <v>88.67</v>
      </c>
      <c r="F539" s="168">
        <f t="shared" si="17"/>
        <v>-88.67</v>
      </c>
      <c r="G539" s="165"/>
    </row>
    <row r="540" spans="1:7" s="6" customFormat="1" x14ac:dyDescent="0.2">
      <c r="A540" s="33"/>
      <c r="B540" s="5">
        <v>506</v>
      </c>
      <c r="C540" s="49" t="s">
        <v>229</v>
      </c>
      <c r="D540" s="113">
        <v>29048</v>
      </c>
      <c r="E540" s="124">
        <v>12046.23</v>
      </c>
      <c r="F540" s="168">
        <f t="shared" si="17"/>
        <v>17001.77</v>
      </c>
      <c r="G540" s="165">
        <f t="shared" si="16"/>
        <v>0.41470083998898372</v>
      </c>
    </row>
    <row r="541" spans="1:7" s="6" customFormat="1" x14ac:dyDescent="0.2">
      <c r="A541" s="33"/>
      <c r="B541" s="7">
        <v>55</v>
      </c>
      <c r="C541" s="50" t="s">
        <v>24</v>
      </c>
      <c r="D541" s="114">
        <f>SUM(D542:D552)</f>
        <v>57626</v>
      </c>
      <c r="E541" s="139">
        <f>SUM(E542:E552)</f>
        <v>21220.79</v>
      </c>
      <c r="F541" s="163">
        <f t="shared" si="17"/>
        <v>36405.21</v>
      </c>
      <c r="G541" s="179">
        <f t="shared" si="16"/>
        <v>0.36825026897580954</v>
      </c>
    </row>
    <row r="542" spans="1:7" s="6" customFormat="1" x14ac:dyDescent="0.2">
      <c r="A542" s="33"/>
      <c r="B542" s="5">
        <v>5500</v>
      </c>
      <c r="C542" s="49" t="s">
        <v>25</v>
      </c>
      <c r="D542" s="113">
        <v>6480</v>
      </c>
      <c r="E542" s="124">
        <v>2016.65</v>
      </c>
      <c r="F542" s="168">
        <f t="shared" si="17"/>
        <v>4463.3500000000004</v>
      </c>
      <c r="G542" s="165">
        <f t="shared" si="16"/>
        <v>0.31121141975308642</v>
      </c>
    </row>
    <row r="543" spans="1:7" s="6" customFormat="1" x14ac:dyDescent="0.2">
      <c r="A543" s="33"/>
      <c r="B543" s="5">
        <v>5503</v>
      </c>
      <c r="C543" s="49" t="s">
        <v>26</v>
      </c>
      <c r="D543" s="113">
        <v>60</v>
      </c>
      <c r="E543" s="124">
        <v>68.77</v>
      </c>
      <c r="F543" s="168">
        <f t="shared" si="17"/>
        <v>-8.769999999999996</v>
      </c>
      <c r="G543" s="165">
        <f t="shared" si="16"/>
        <v>1.1461666666666666</v>
      </c>
    </row>
    <row r="544" spans="1:7" s="6" customFormat="1" x14ac:dyDescent="0.2">
      <c r="A544" s="33"/>
      <c r="B544" s="5">
        <v>5504</v>
      </c>
      <c r="C544" s="49" t="s">
        <v>27</v>
      </c>
      <c r="D544" s="113">
        <v>1550</v>
      </c>
      <c r="E544" s="124">
        <v>530.05999999999995</v>
      </c>
      <c r="F544" s="168">
        <f t="shared" si="17"/>
        <v>1019.94</v>
      </c>
      <c r="G544" s="165">
        <f t="shared" si="16"/>
        <v>0.34197419354838704</v>
      </c>
    </row>
    <row r="545" spans="1:7" s="6" customFormat="1" x14ac:dyDescent="0.2">
      <c r="A545" s="33"/>
      <c r="B545" s="5">
        <v>5511</v>
      </c>
      <c r="C545" s="49" t="s">
        <v>230</v>
      </c>
      <c r="D545" s="113">
        <v>23380</v>
      </c>
      <c r="E545" s="124">
        <v>10398.94</v>
      </c>
      <c r="F545" s="168">
        <f t="shared" si="17"/>
        <v>12981.06</v>
      </c>
      <c r="G545" s="165">
        <f t="shared" si="16"/>
        <v>0.44477929854576564</v>
      </c>
    </row>
    <row r="546" spans="1:7" s="6" customFormat="1" x14ac:dyDescent="0.2">
      <c r="A546" s="33"/>
      <c r="B546" s="5">
        <v>5513</v>
      </c>
      <c r="C546" s="49" t="s">
        <v>28</v>
      </c>
      <c r="D546" s="113">
        <v>1200</v>
      </c>
      <c r="E546" s="124">
        <v>490.05</v>
      </c>
      <c r="F546" s="168">
        <f t="shared" si="17"/>
        <v>709.95</v>
      </c>
      <c r="G546" s="165">
        <f t="shared" si="16"/>
        <v>0.40837499999999999</v>
      </c>
    </row>
    <row r="547" spans="1:7" s="6" customFormat="1" x14ac:dyDescent="0.2">
      <c r="A547" s="33"/>
      <c r="B547" s="5">
        <v>5514</v>
      </c>
      <c r="C547" s="49" t="s">
        <v>231</v>
      </c>
      <c r="D547" s="113">
        <v>6630</v>
      </c>
      <c r="E547" s="124">
        <v>1363.08</v>
      </c>
      <c r="F547" s="168">
        <f t="shared" si="17"/>
        <v>5266.92</v>
      </c>
      <c r="G547" s="165">
        <f t="shared" si="16"/>
        <v>0.20559276018099545</v>
      </c>
    </row>
    <row r="548" spans="1:7" s="6" customFormat="1" x14ac:dyDescent="0.2">
      <c r="A548" s="33"/>
      <c r="B548" s="5">
        <v>5515</v>
      </c>
      <c r="C548" s="49" t="s">
        <v>29</v>
      </c>
      <c r="D548" s="113">
        <v>100</v>
      </c>
      <c r="E548" s="124">
        <v>49.14</v>
      </c>
      <c r="F548" s="168">
        <f t="shared" si="17"/>
        <v>50.86</v>
      </c>
      <c r="G548" s="165">
        <f t="shared" si="16"/>
        <v>0.4914</v>
      </c>
    </row>
    <row r="549" spans="1:7" s="6" customFormat="1" x14ac:dyDescent="0.2">
      <c r="A549" s="33"/>
      <c r="B549" s="5">
        <v>5522</v>
      </c>
      <c r="C549" s="49" t="s">
        <v>95</v>
      </c>
      <c r="D549" s="113">
        <v>480</v>
      </c>
      <c r="E549" s="124">
        <v>400</v>
      </c>
      <c r="F549" s="168">
        <f t="shared" si="17"/>
        <v>80</v>
      </c>
      <c r="G549" s="165">
        <f t="shared" si="16"/>
        <v>0.83333333333333337</v>
      </c>
    </row>
    <row r="550" spans="1:7" s="6" customFormat="1" x14ac:dyDescent="0.2">
      <c r="A550" s="33"/>
      <c r="B550" s="5">
        <v>5523</v>
      </c>
      <c r="C550" s="49" t="s">
        <v>32</v>
      </c>
      <c r="D550" s="113">
        <v>17328</v>
      </c>
      <c r="E550" s="124">
        <v>5888.29</v>
      </c>
      <c r="F550" s="168">
        <f t="shared" si="17"/>
        <v>11439.71</v>
      </c>
      <c r="G550" s="165">
        <f t="shared" si="16"/>
        <v>0.33981359649122805</v>
      </c>
    </row>
    <row r="551" spans="1:7" s="6" customFormat="1" x14ac:dyDescent="0.2">
      <c r="A551" s="33"/>
      <c r="B551" s="5">
        <v>5525</v>
      </c>
      <c r="C551" s="49" t="s">
        <v>46</v>
      </c>
      <c r="D551" s="113">
        <v>268</v>
      </c>
      <c r="E551" s="124">
        <v>58.47</v>
      </c>
      <c r="F551" s="168">
        <f t="shared" si="17"/>
        <v>209.53</v>
      </c>
      <c r="G551" s="165">
        <f t="shared" si="16"/>
        <v>0.21817164179104478</v>
      </c>
    </row>
    <row r="552" spans="1:7" x14ac:dyDescent="0.2">
      <c r="A552" s="35"/>
      <c r="B552" s="5">
        <v>5540</v>
      </c>
      <c r="C552" s="49" t="s">
        <v>252</v>
      </c>
      <c r="D552" s="113">
        <v>150</v>
      </c>
      <c r="E552" s="124">
        <v>-42.66</v>
      </c>
      <c r="F552" s="168">
        <f t="shared" si="17"/>
        <v>192.66</v>
      </c>
      <c r="G552" s="165">
        <f t="shared" si="16"/>
        <v>-0.28439999999999999</v>
      </c>
    </row>
    <row r="553" spans="1:7" s="6" customFormat="1" x14ac:dyDescent="0.2">
      <c r="A553" s="33" t="s">
        <v>74</v>
      </c>
      <c r="B553" s="7" t="s">
        <v>443</v>
      </c>
      <c r="C553" s="50"/>
      <c r="D553" s="114">
        <f>SUM(D554+D570+D586+D599+D612+D616+D630)</f>
        <v>232411</v>
      </c>
      <c r="E553" s="187">
        <f>SUM(E554+E570+E586+E599+E612+E616+E630)</f>
        <v>110833.05000000002</v>
      </c>
      <c r="F553" s="163">
        <f t="shared" si="17"/>
        <v>121577.94999999998</v>
      </c>
      <c r="G553" s="179">
        <f t="shared" si="16"/>
        <v>0.47688383940519175</v>
      </c>
    </row>
    <row r="554" spans="1:7" s="6" customFormat="1" x14ac:dyDescent="0.2">
      <c r="A554" s="33" t="s">
        <v>74</v>
      </c>
      <c r="B554" s="7" t="s">
        <v>285</v>
      </c>
      <c r="C554" s="72"/>
      <c r="D554" s="114">
        <f>SUM(D555+D561)</f>
        <v>141743</v>
      </c>
      <c r="E554" s="139">
        <f>SUM(E555+E561)</f>
        <v>71334.69</v>
      </c>
      <c r="F554" s="163">
        <f t="shared" si="17"/>
        <v>70408.31</v>
      </c>
      <c r="G554" s="179">
        <f t="shared" si="16"/>
        <v>0.50326781569460222</v>
      </c>
    </row>
    <row r="555" spans="1:7" s="6" customFormat="1" x14ac:dyDescent="0.2">
      <c r="A555" s="33"/>
      <c r="B555" s="7">
        <v>50</v>
      </c>
      <c r="C555" s="50" t="s">
        <v>23</v>
      </c>
      <c r="D555" s="114">
        <f>SUM(D556+D559+D560)</f>
        <v>99748</v>
      </c>
      <c r="E555" s="139">
        <f>SUM(E556+E559+E560)</f>
        <v>39411.370000000003</v>
      </c>
      <c r="F555" s="163">
        <f t="shared" si="17"/>
        <v>60336.63</v>
      </c>
      <c r="G555" s="179">
        <f t="shared" si="16"/>
        <v>0.395109375626579</v>
      </c>
    </row>
    <row r="556" spans="1:7" s="6" customFormat="1" x14ac:dyDescent="0.2">
      <c r="A556" s="33"/>
      <c r="B556" s="5">
        <v>500</v>
      </c>
      <c r="C556" s="49" t="s">
        <v>228</v>
      </c>
      <c r="D556" s="113">
        <f>SUM(D557:D558)</f>
        <v>74438</v>
      </c>
      <c r="E556" s="149">
        <f>SUM(E557:E558)</f>
        <v>29396.98</v>
      </c>
      <c r="F556" s="168">
        <f t="shared" si="17"/>
        <v>45041.020000000004</v>
      </c>
      <c r="G556" s="165">
        <f t="shared" si="16"/>
        <v>0.39491899298745264</v>
      </c>
    </row>
    <row r="557" spans="1:7" s="6" customFormat="1" x14ac:dyDescent="0.2">
      <c r="A557" s="33"/>
      <c r="B557" s="5">
        <v>5002</v>
      </c>
      <c r="C557" s="49" t="s">
        <v>236</v>
      </c>
      <c r="D557" s="113">
        <v>74438</v>
      </c>
      <c r="E557" s="124">
        <v>29246.01</v>
      </c>
      <c r="F557" s="168">
        <f t="shared" si="17"/>
        <v>45191.990000000005</v>
      </c>
      <c r="G557" s="165">
        <f t="shared" si="16"/>
        <v>0.39289086219404068</v>
      </c>
    </row>
    <row r="558" spans="1:7" s="6" customFormat="1" x14ac:dyDescent="0.2">
      <c r="A558" s="33"/>
      <c r="B558" s="5">
        <v>5005</v>
      </c>
      <c r="C558" s="49" t="s">
        <v>282</v>
      </c>
      <c r="D558" s="113">
        <v>0</v>
      </c>
      <c r="E558" s="124">
        <v>150.97</v>
      </c>
      <c r="F558" s="168">
        <f t="shared" si="17"/>
        <v>-150.97</v>
      </c>
      <c r="G558" s="165"/>
    </row>
    <row r="559" spans="1:7" s="6" customFormat="1" x14ac:dyDescent="0.2">
      <c r="A559" s="33"/>
      <c r="B559" s="5">
        <v>505</v>
      </c>
      <c r="C559" s="49" t="s">
        <v>94</v>
      </c>
      <c r="D559" s="113">
        <v>0</v>
      </c>
      <c r="E559" s="124">
        <v>11.65</v>
      </c>
      <c r="F559" s="168">
        <f t="shared" si="17"/>
        <v>-11.65</v>
      </c>
      <c r="G559" s="165"/>
    </row>
    <row r="560" spans="1:7" s="6" customFormat="1" x14ac:dyDescent="0.2">
      <c r="A560" s="33"/>
      <c r="B560" s="5">
        <v>506</v>
      </c>
      <c r="C560" s="49" t="s">
        <v>229</v>
      </c>
      <c r="D560" s="113">
        <v>25310</v>
      </c>
      <c r="E560" s="124">
        <v>10002.74</v>
      </c>
      <c r="F560" s="168">
        <f t="shared" si="17"/>
        <v>15307.26</v>
      </c>
      <c r="G560" s="165">
        <f t="shared" si="16"/>
        <v>0.39520900829711575</v>
      </c>
    </row>
    <row r="561" spans="1:7" s="6" customFormat="1" x14ac:dyDescent="0.2">
      <c r="A561" s="33"/>
      <c r="B561" s="7">
        <v>55</v>
      </c>
      <c r="C561" s="50" t="s">
        <v>24</v>
      </c>
      <c r="D561" s="114">
        <f>SUM(D562:D569)</f>
        <v>41995</v>
      </c>
      <c r="E561" s="139">
        <f>SUM(E562:E569)</f>
        <v>31923.320000000003</v>
      </c>
      <c r="F561" s="163">
        <f t="shared" si="17"/>
        <v>10071.679999999997</v>
      </c>
      <c r="G561" s="179">
        <f t="shared" si="16"/>
        <v>0.76016954399333259</v>
      </c>
    </row>
    <row r="562" spans="1:7" s="6" customFormat="1" x14ac:dyDescent="0.2">
      <c r="A562" s="33"/>
      <c r="B562" s="5">
        <v>5500</v>
      </c>
      <c r="C562" s="49" t="s">
        <v>25</v>
      </c>
      <c r="D562" s="113">
        <v>1130</v>
      </c>
      <c r="E562" s="124">
        <v>595.87</v>
      </c>
      <c r="F562" s="168">
        <f t="shared" si="17"/>
        <v>534.13</v>
      </c>
      <c r="G562" s="165">
        <f t="shared" si="16"/>
        <v>0.52731858407079646</v>
      </c>
    </row>
    <row r="563" spans="1:7" s="6" customFormat="1" x14ac:dyDescent="0.2">
      <c r="A563" s="33"/>
      <c r="B563" s="5">
        <v>5503</v>
      </c>
      <c r="C563" s="49" t="s">
        <v>26</v>
      </c>
      <c r="D563" s="113">
        <v>200</v>
      </c>
      <c r="E563" s="124">
        <v>0</v>
      </c>
      <c r="F563" s="168">
        <f t="shared" si="17"/>
        <v>200</v>
      </c>
      <c r="G563" s="165">
        <f t="shared" si="16"/>
        <v>0</v>
      </c>
    </row>
    <row r="564" spans="1:7" s="6" customFormat="1" x14ac:dyDescent="0.2">
      <c r="A564" s="33"/>
      <c r="B564" s="5">
        <v>5504</v>
      </c>
      <c r="C564" s="49" t="s">
        <v>27</v>
      </c>
      <c r="D564" s="113">
        <v>600</v>
      </c>
      <c r="E564" s="124">
        <v>114.29</v>
      </c>
      <c r="F564" s="168">
        <f t="shared" si="17"/>
        <v>485.71</v>
      </c>
      <c r="G564" s="165">
        <f t="shared" si="16"/>
        <v>0.19048333333333334</v>
      </c>
    </row>
    <row r="565" spans="1:7" s="6" customFormat="1" x14ac:dyDescent="0.2">
      <c r="A565" s="33"/>
      <c r="B565" s="5">
        <v>5511</v>
      </c>
      <c r="C565" s="49" t="s">
        <v>230</v>
      </c>
      <c r="D565" s="113">
        <v>30700</v>
      </c>
      <c r="E565" s="124">
        <v>20975.72</v>
      </c>
      <c r="F565" s="168">
        <f t="shared" si="17"/>
        <v>9724.2799999999988</v>
      </c>
      <c r="G565" s="165">
        <f t="shared" si="16"/>
        <v>0.68324820846905543</v>
      </c>
    </row>
    <row r="566" spans="1:7" s="6" customFormat="1" x14ac:dyDescent="0.2">
      <c r="A566" s="33"/>
      <c r="B566" s="5">
        <v>5513</v>
      </c>
      <c r="C566" s="49" t="s">
        <v>28</v>
      </c>
      <c r="D566" s="113">
        <v>600</v>
      </c>
      <c r="E566" s="124">
        <v>236.74</v>
      </c>
      <c r="F566" s="168">
        <f t="shared" si="17"/>
        <v>363.26</v>
      </c>
      <c r="G566" s="165">
        <f t="shared" si="16"/>
        <v>0.39456666666666668</v>
      </c>
    </row>
    <row r="567" spans="1:7" s="6" customFormat="1" x14ac:dyDescent="0.2">
      <c r="A567" s="33"/>
      <c r="B567" s="5">
        <v>5514</v>
      </c>
      <c r="C567" s="49" t="s">
        <v>231</v>
      </c>
      <c r="D567" s="113">
        <v>1750</v>
      </c>
      <c r="E567" s="124">
        <v>345.12</v>
      </c>
      <c r="F567" s="168">
        <f t="shared" si="17"/>
        <v>1404.88</v>
      </c>
      <c r="G567" s="165">
        <f t="shared" si="16"/>
        <v>0.19721142857142857</v>
      </c>
    </row>
    <row r="568" spans="1:7" s="6" customFormat="1" x14ac:dyDescent="0.2">
      <c r="A568" s="33"/>
      <c r="B568" s="5">
        <v>5515</v>
      </c>
      <c r="C568" s="49" t="s">
        <v>29</v>
      </c>
      <c r="D568" s="113">
        <v>315</v>
      </c>
      <c r="E568" s="124">
        <v>1492.2</v>
      </c>
      <c r="F568" s="168">
        <f t="shared" si="17"/>
        <v>-1177.2</v>
      </c>
      <c r="G568" s="165">
        <f t="shared" si="16"/>
        <v>4.7371428571428575</v>
      </c>
    </row>
    <row r="569" spans="1:7" s="6" customFormat="1" x14ac:dyDescent="0.2">
      <c r="A569" s="33"/>
      <c r="B569" s="5">
        <v>5525</v>
      </c>
      <c r="C569" s="49" t="s">
        <v>46</v>
      </c>
      <c r="D569" s="113">
        <v>6700</v>
      </c>
      <c r="E569" s="124">
        <v>8163.38</v>
      </c>
      <c r="F569" s="168">
        <f t="shared" si="17"/>
        <v>-1463.38</v>
      </c>
      <c r="G569" s="165">
        <f t="shared" si="16"/>
        <v>1.2184149253731344</v>
      </c>
    </row>
    <row r="570" spans="1:7" s="6" customFormat="1" x14ac:dyDescent="0.2">
      <c r="A570" s="33" t="s">
        <v>74</v>
      </c>
      <c r="B570" s="7" t="s">
        <v>286</v>
      </c>
      <c r="C570" s="72"/>
      <c r="D570" s="114">
        <f>SUM(D571+D583)</f>
        <v>8540</v>
      </c>
      <c r="E570" s="139">
        <f>SUM(E571+E583)</f>
        <v>6555.59</v>
      </c>
      <c r="F570" s="163">
        <f t="shared" si="17"/>
        <v>1984.4099999999999</v>
      </c>
      <c r="G570" s="179">
        <f t="shared" si="16"/>
        <v>0.76763348946135834</v>
      </c>
    </row>
    <row r="571" spans="1:7" s="6" customFormat="1" x14ac:dyDescent="0.2">
      <c r="A571" s="33"/>
      <c r="B571" s="7">
        <v>55</v>
      </c>
      <c r="C571" s="50" t="s">
        <v>24</v>
      </c>
      <c r="D571" s="114">
        <f>SUM(D572)</f>
        <v>4500</v>
      </c>
      <c r="E571" s="139">
        <f>SUM(E572)</f>
        <v>3055.59</v>
      </c>
      <c r="F571" s="163">
        <f t="shared" si="17"/>
        <v>1444.4099999999999</v>
      </c>
      <c r="G571" s="179">
        <f t="shared" si="16"/>
        <v>0.67902000000000007</v>
      </c>
    </row>
    <row r="572" spans="1:7" s="6" customFormat="1" x14ac:dyDescent="0.2">
      <c r="A572" s="33"/>
      <c r="B572" s="5">
        <v>5525</v>
      </c>
      <c r="C572" s="49" t="s">
        <v>46</v>
      </c>
      <c r="D572" s="113">
        <f>SUM(D573:D582)</f>
        <v>4500</v>
      </c>
      <c r="E572" s="149">
        <f>SUM(E573:E582)</f>
        <v>3055.59</v>
      </c>
      <c r="F572" s="168">
        <f t="shared" si="17"/>
        <v>1444.4099999999999</v>
      </c>
      <c r="G572" s="165">
        <f t="shared" si="16"/>
        <v>0.67902000000000007</v>
      </c>
    </row>
    <row r="573" spans="1:7" s="6" customFormat="1" ht="38.25" x14ac:dyDescent="0.2">
      <c r="A573" s="33"/>
      <c r="B573" s="23" t="s">
        <v>410</v>
      </c>
      <c r="C573" s="56" t="s">
        <v>411</v>
      </c>
      <c r="D573" s="113">
        <v>1200</v>
      </c>
      <c r="E573" s="149">
        <v>806.03</v>
      </c>
      <c r="F573" s="168">
        <f t="shared" si="17"/>
        <v>393.97</v>
      </c>
      <c r="G573" s="165">
        <f t="shared" si="16"/>
        <v>0.67169166666666669</v>
      </c>
    </row>
    <row r="574" spans="1:7" s="6" customFormat="1" ht="38.25" x14ac:dyDescent="0.2">
      <c r="A574" s="33"/>
      <c r="B574" s="23" t="s">
        <v>481</v>
      </c>
      <c r="C574" s="56" t="s">
        <v>411</v>
      </c>
      <c r="D574" s="113">
        <v>300</v>
      </c>
      <c r="E574" s="149">
        <v>48</v>
      </c>
      <c r="F574" s="168">
        <f t="shared" si="17"/>
        <v>252</v>
      </c>
      <c r="G574" s="165">
        <f t="shared" ref="G574:G580" si="18">SUM(E574/D574)</f>
        <v>0.16</v>
      </c>
    </row>
    <row r="575" spans="1:7" s="6" customFormat="1" ht="38.25" x14ac:dyDescent="0.2">
      <c r="A575" s="33"/>
      <c r="B575" s="23" t="s">
        <v>482</v>
      </c>
      <c r="C575" s="56" t="s">
        <v>411</v>
      </c>
      <c r="D575" s="113">
        <v>900</v>
      </c>
      <c r="E575" s="149">
        <v>316.2</v>
      </c>
      <c r="F575" s="168">
        <f t="shared" si="17"/>
        <v>583.79999999999995</v>
      </c>
      <c r="G575" s="165">
        <f t="shared" si="18"/>
        <v>0.35133333333333333</v>
      </c>
    </row>
    <row r="576" spans="1:7" s="6" customFormat="1" ht="38.25" x14ac:dyDescent="0.2">
      <c r="A576" s="33"/>
      <c r="B576" s="23" t="s">
        <v>489</v>
      </c>
      <c r="C576" s="56" t="s">
        <v>420</v>
      </c>
      <c r="D576" s="113">
        <v>600</v>
      </c>
      <c r="E576" s="149">
        <v>100</v>
      </c>
      <c r="F576" s="168">
        <f t="shared" si="17"/>
        <v>500</v>
      </c>
      <c r="G576" s="165">
        <f t="shared" si="18"/>
        <v>0.16666666666666666</v>
      </c>
    </row>
    <row r="577" spans="1:7" s="6" customFormat="1" ht="38.25" x14ac:dyDescent="0.2">
      <c r="A577" s="33"/>
      <c r="B577" s="23" t="s">
        <v>503</v>
      </c>
      <c r="C577" s="56" t="s">
        <v>420</v>
      </c>
      <c r="D577" s="113">
        <v>300</v>
      </c>
      <c r="E577" s="149">
        <v>0</v>
      </c>
      <c r="F577" s="168">
        <f t="shared" si="17"/>
        <v>300</v>
      </c>
      <c r="G577" s="165">
        <f t="shared" si="18"/>
        <v>0</v>
      </c>
    </row>
    <row r="578" spans="1:7" s="6" customFormat="1" ht="25.5" x14ac:dyDescent="0.2">
      <c r="A578" s="33"/>
      <c r="B578" s="23" t="s">
        <v>490</v>
      </c>
      <c r="C578" s="56" t="s">
        <v>488</v>
      </c>
      <c r="D578" s="113">
        <v>300</v>
      </c>
      <c r="E578" s="149">
        <v>300</v>
      </c>
      <c r="F578" s="168">
        <f t="shared" si="17"/>
        <v>0</v>
      </c>
      <c r="G578" s="165">
        <f t="shared" si="18"/>
        <v>1</v>
      </c>
    </row>
    <row r="579" spans="1:7" s="6" customFormat="1" ht="38.25" x14ac:dyDescent="0.2">
      <c r="A579" s="33"/>
      <c r="B579" s="23" t="s">
        <v>485</v>
      </c>
      <c r="C579" s="56" t="s">
        <v>486</v>
      </c>
      <c r="D579" s="113">
        <v>800</v>
      </c>
      <c r="E579" s="149">
        <v>800.04</v>
      </c>
      <c r="F579" s="168">
        <f t="shared" si="17"/>
        <v>-3.999999999996362E-2</v>
      </c>
      <c r="G579" s="165">
        <f t="shared" si="18"/>
        <v>1.0000499999999999</v>
      </c>
    </row>
    <row r="580" spans="1:7" s="6" customFormat="1" ht="25.5" x14ac:dyDescent="0.2">
      <c r="A580" s="33"/>
      <c r="B580" s="23" t="s">
        <v>487</v>
      </c>
      <c r="C580" s="56" t="s">
        <v>488</v>
      </c>
      <c r="D580" s="113">
        <v>100</v>
      </c>
      <c r="E580" s="149">
        <v>100</v>
      </c>
      <c r="F580" s="168">
        <f t="shared" si="17"/>
        <v>0</v>
      </c>
      <c r="G580" s="165">
        <f t="shared" si="18"/>
        <v>1</v>
      </c>
    </row>
    <row r="581" spans="1:7" s="6" customFormat="1" ht="25.5" x14ac:dyDescent="0.2">
      <c r="A581" s="33"/>
      <c r="B581" s="23"/>
      <c r="C581" s="56" t="s">
        <v>520</v>
      </c>
      <c r="D581" s="113">
        <v>0</v>
      </c>
      <c r="E581" s="149">
        <v>296.32</v>
      </c>
      <c r="F581" s="168">
        <f t="shared" si="17"/>
        <v>-296.32</v>
      </c>
      <c r="G581" s="165"/>
    </row>
    <row r="582" spans="1:7" s="6" customFormat="1" ht="38.25" x14ac:dyDescent="0.2">
      <c r="A582" s="33"/>
      <c r="B582" s="23" t="s">
        <v>521</v>
      </c>
      <c r="C582" s="56" t="s">
        <v>522</v>
      </c>
      <c r="D582" s="113">
        <v>0</v>
      </c>
      <c r="E582" s="149">
        <v>289</v>
      </c>
      <c r="F582" s="168">
        <f t="shared" si="17"/>
        <v>-289</v>
      </c>
      <c r="G582" s="165"/>
    </row>
    <row r="583" spans="1:7" s="6" customFormat="1" x14ac:dyDescent="0.2">
      <c r="A583" s="33"/>
      <c r="B583" s="7">
        <v>15</v>
      </c>
      <c r="C583" s="50" t="s">
        <v>283</v>
      </c>
      <c r="D583" s="114">
        <f>SUM(D584)</f>
        <v>4040</v>
      </c>
      <c r="E583" s="139">
        <f>SUM(E584)</f>
        <v>3500</v>
      </c>
      <c r="F583" s="163">
        <f t="shared" si="17"/>
        <v>540</v>
      </c>
      <c r="G583" s="179">
        <f t="shared" ref="G583:G657" si="19">SUM(E583/D583)</f>
        <v>0.86633663366336633</v>
      </c>
    </row>
    <row r="584" spans="1:7" s="6" customFormat="1" x14ac:dyDescent="0.2">
      <c r="A584" s="33"/>
      <c r="B584" s="5">
        <v>1556</v>
      </c>
      <c r="C584" s="49" t="s">
        <v>131</v>
      </c>
      <c r="D584" s="113">
        <f>SUM(D585)</f>
        <v>4040</v>
      </c>
      <c r="E584" s="149">
        <f>SUM(E585)</f>
        <v>3500</v>
      </c>
      <c r="F584" s="168">
        <f t="shared" si="17"/>
        <v>540</v>
      </c>
      <c r="G584" s="165">
        <f t="shared" si="19"/>
        <v>0.86633663366336633</v>
      </c>
    </row>
    <row r="585" spans="1:7" s="6" customFormat="1" ht="51" x14ac:dyDescent="0.2">
      <c r="A585" s="33"/>
      <c r="B585" s="47"/>
      <c r="C585" s="65" t="s">
        <v>338</v>
      </c>
      <c r="D585" s="113">
        <v>4040</v>
      </c>
      <c r="E585" s="124">
        <v>3500</v>
      </c>
      <c r="F585" s="168">
        <f t="shared" si="17"/>
        <v>540</v>
      </c>
      <c r="G585" s="165">
        <f t="shared" si="19"/>
        <v>0.86633663366336633</v>
      </c>
    </row>
    <row r="586" spans="1:7" x14ac:dyDescent="0.2">
      <c r="A586" s="33" t="s">
        <v>74</v>
      </c>
      <c r="B586" s="7" t="s">
        <v>4</v>
      </c>
      <c r="C586" s="72"/>
      <c r="D586" s="114">
        <f>SUM(D587+D592)</f>
        <v>30280</v>
      </c>
      <c r="E586" s="139">
        <f>SUM(E587+E592)</f>
        <v>13944.38</v>
      </c>
      <c r="F586" s="163">
        <f t="shared" si="17"/>
        <v>16335.62</v>
      </c>
      <c r="G586" s="179">
        <f t="shared" si="19"/>
        <v>0.46051453104359308</v>
      </c>
    </row>
    <row r="587" spans="1:7" s="6" customFormat="1" x14ac:dyDescent="0.2">
      <c r="A587" s="33"/>
      <c r="B587" s="7">
        <v>50</v>
      </c>
      <c r="C587" s="50" t="s">
        <v>23</v>
      </c>
      <c r="D587" s="114">
        <f>SUM(D588+D591)</f>
        <v>23574</v>
      </c>
      <c r="E587" s="139">
        <f>SUM(E588+E591)</f>
        <v>9602.98</v>
      </c>
      <c r="F587" s="163">
        <f t="shared" si="17"/>
        <v>13971.02</v>
      </c>
      <c r="G587" s="179">
        <f t="shared" si="19"/>
        <v>0.4073547128192076</v>
      </c>
    </row>
    <row r="588" spans="1:7" s="6" customFormat="1" x14ac:dyDescent="0.2">
      <c r="A588" s="33"/>
      <c r="B588" s="5">
        <v>500</v>
      </c>
      <c r="C588" s="49" t="s">
        <v>228</v>
      </c>
      <c r="D588" s="113">
        <f>SUM(D589:D590)</f>
        <v>17592</v>
      </c>
      <c r="E588" s="149">
        <f>SUM(E589:E590)</f>
        <v>7181.5</v>
      </c>
      <c r="F588" s="168">
        <f t="shared" ref="F588:F662" si="20">SUM(D588-E588)</f>
        <v>10410.5</v>
      </c>
      <c r="G588" s="165">
        <f t="shared" si="19"/>
        <v>0.40822532969531605</v>
      </c>
    </row>
    <row r="589" spans="1:7" s="6" customFormat="1" x14ac:dyDescent="0.2">
      <c r="A589" s="33"/>
      <c r="B589" s="5">
        <v>5002</v>
      </c>
      <c r="C589" s="49" t="s">
        <v>236</v>
      </c>
      <c r="D589" s="113">
        <v>15638</v>
      </c>
      <c r="E589" s="124">
        <v>6398.95</v>
      </c>
      <c r="F589" s="168">
        <f t="shared" si="20"/>
        <v>9239.0499999999993</v>
      </c>
      <c r="G589" s="165">
        <f t="shared" si="19"/>
        <v>0.40919235196316661</v>
      </c>
    </row>
    <row r="590" spans="1:7" s="6" customFormat="1" x14ac:dyDescent="0.2">
      <c r="A590" s="33"/>
      <c r="B590" s="5">
        <v>5005</v>
      </c>
      <c r="C590" s="49" t="s">
        <v>282</v>
      </c>
      <c r="D590" s="113">
        <v>1954</v>
      </c>
      <c r="E590" s="124">
        <v>782.55</v>
      </c>
      <c r="F590" s="168">
        <f t="shared" si="20"/>
        <v>1171.45</v>
      </c>
      <c r="G590" s="165">
        <f t="shared" si="19"/>
        <v>0.40048618219037868</v>
      </c>
    </row>
    <row r="591" spans="1:7" s="6" customFormat="1" x14ac:dyDescent="0.2">
      <c r="A591" s="33"/>
      <c r="B591" s="5">
        <v>506</v>
      </c>
      <c r="C591" s="49" t="s">
        <v>229</v>
      </c>
      <c r="D591" s="113">
        <v>5982</v>
      </c>
      <c r="E591" s="124">
        <v>2421.48</v>
      </c>
      <c r="F591" s="168">
        <f t="shared" si="20"/>
        <v>3560.52</v>
      </c>
      <c r="G591" s="165">
        <f t="shared" si="19"/>
        <v>0.40479438314944832</v>
      </c>
    </row>
    <row r="592" spans="1:7" s="6" customFormat="1" x14ac:dyDescent="0.2">
      <c r="A592" s="33"/>
      <c r="B592" s="7">
        <v>55</v>
      </c>
      <c r="C592" s="50" t="s">
        <v>24</v>
      </c>
      <c r="D592" s="114">
        <f>SUM(D593:D598)</f>
        <v>6706</v>
      </c>
      <c r="E592" s="139">
        <f>SUM(E593:E598)</f>
        <v>4341.3999999999996</v>
      </c>
      <c r="F592" s="163">
        <f t="shared" si="20"/>
        <v>2364.6000000000004</v>
      </c>
      <c r="G592" s="179">
        <f t="shared" si="19"/>
        <v>0.64739039665970766</v>
      </c>
    </row>
    <row r="593" spans="1:7" s="6" customFormat="1" x14ac:dyDescent="0.2">
      <c r="A593" s="33"/>
      <c r="B593" s="5">
        <v>5500</v>
      </c>
      <c r="C593" s="49" t="s">
        <v>25</v>
      </c>
      <c r="D593" s="113">
        <v>380</v>
      </c>
      <c r="E593" s="124">
        <v>88.76</v>
      </c>
      <c r="F593" s="168">
        <f t="shared" si="20"/>
        <v>291.24</v>
      </c>
      <c r="G593" s="165">
        <f t="shared" si="19"/>
        <v>0.23357894736842105</v>
      </c>
    </row>
    <row r="594" spans="1:7" s="6" customFormat="1" x14ac:dyDescent="0.2">
      <c r="A594" s="33"/>
      <c r="B594" s="5">
        <v>5504</v>
      </c>
      <c r="C594" s="49" t="s">
        <v>27</v>
      </c>
      <c r="D594" s="113">
        <v>100</v>
      </c>
      <c r="E594" s="124">
        <v>14.28</v>
      </c>
      <c r="F594" s="168">
        <f t="shared" si="20"/>
        <v>85.72</v>
      </c>
      <c r="G594" s="165">
        <f t="shared" si="19"/>
        <v>0.14279999999999998</v>
      </c>
    </row>
    <row r="595" spans="1:7" s="6" customFormat="1" x14ac:dyDescent="0.2">
      <c r="A595" s="33"/>
      <c r="B595" s="5">
        <v>5511</v>
      </c>
      <c r="C595" s="49" t="s">
        <v>230</v>
      </c>
      <c r="D595" s="113">
        <v>5176</v>
      </c>
      <c r="E595" s="124">
        <v>4029.72</v>
      </c>
      <c r="F595" s="168">
        <f t="shared" si="20"/>
        <v>1146.2800000000002</v>
      </c>
      <c r="G595" s="165">
        <f t="shared" si="19"/>
        <v>0.77853941267387938</v>
      </c>
    </row>
    <row r="596" spans="1:7" s="6" customFormat="1" x14ac:dyDescent="0.2">
      <c r="A596" s="33"/>
      <c r="B596" s="5">
        <v>5514</v>
      </c>
      <c r="C596" s="49" t="s">
        <v>231</v>
      </c>
      <c r="D596" s="113">
        <v>150</v>
      </c>
      <c r="E596" s="124">
        <v>61.2</v>
      </c>
      <c r="F596" s="168">
        <f t="shared" si="20"/>
        <v>88.8</v>
      </c>
      <c r="G596" s="165">
        <f t="shared" si="19"/>
        <v>0.40800000000000003</v>
      </c>
    </row>
    <row r="597" spans="1:7" s="6" customFormat="1" x14ac:dyDescent="0.2">
      <c r="A597" s="33"/>
      <c r="B597" s="5">
        <v>5515</v>
      </c>
      <c r="C597" s="49" t="s">
        <v>29</v>
      </c>
      <c r="D597" s="113">
        <v>400</v>
      </c>
      <c r="E597" s="124">
        <v>0</v>
      </c>
      <c r="F597" s="168">
        <f t="shared" si="20"/>
        <v>400</v>
      </c>
      <c r="G597" s="165">
        <f t="shared" si="19"/>
        <v>0</v>
      </c>
    </row>
    <row r="598" spans="1:7" s="6" customFormat="1" x14ac:dyDescent="0.2">
      <c r="A598" s="33"/>
      <c r="B598" s="5">
        <v>5525</v>
      </c>
      <c r="C598" s="49" t="s">
        <v>46</v>
      </c>
      <c r="D598" s="113">
        <v>500</v>
      </c>
      <c r="E598" s="124">
        <v>147.44</v>
      </c>
      <c r="F598" s="168">
        <f t="shared" si="20"/>
        <v>352.56</v>
      </c>
      <c r="G598" s="165">
        <f t="shared" si="19"/>
        <v>0.29487999999999998</v>
      </c>
    </row>
    <row r="599" spans="1:7" x14ac:dyDescent="0.2">
      <c r="A599" s="33" t="s">
        <v>74</v>
      </c>
      <c r="B599" s="7" t="s">
        <v>5</v>
      </c>
      <c r="C599" s="72"/>
      <c r="D599" s="114">
        <f>SUM(D600+D604)</f>
        <v>18077</v>
      </c>
      <c r="E599" s="139">
        <f>SUM(E600+E604)</f>
        <v>6353.55</v>
      </c>
      <c r="F599" s="163">
        <f t="shared" si="20"/>
        <v>11723.45</v>
      </c>
      <c r="G599" s="179">
        <f t="shared" si="19"/>
        <v>0.35147148310007192</v>
      </c>
    </row>
    <row r="600" spans="1:7" s="6" customFormat="1" x14ac:dyDescent="0.2">
      <c r="A600" s="33"/>
      <c r="B600" s="7">
        <v>50</v>
      </c>
      <c r="C600" s="50" t="s">
        <v>23</v>
      </c>
      <c r="D600" s="114">
        <f>SUM(D601+D603)</f>
        <v>14444</v>
      </c>
      <c r="E600" s="139">
        <f>SUM(E601+E603)</f>
        <v>5834.95</v>
      </c>
      <c r="F600" s="163">
        <f t="shared" si="20"/>
        <v>8609.0499999999993</v>
      </c>
      <c r="G600" s="179">
        <f t="shared" si="19"/>
        <v>0.40397050678482416</v>
      </c>
    </row>
    <row r="601" spans="1:7" s="6" customFormat="1" x14ac:dyDescent="0.2">
      <c r="A601" s="33"/>
      <c r="B601" s="5">
        <v>500</v>
      </c>
      <c r="C601" s="49" t="s">
        <v>228</v>
      </c>
      <c r="D601" s="113">
        <f>SUM(D602)</f>
        <v>10779</v>
      </c>
      <c r="E601" s="149">
        <f>SUM(E602)</f>
        <v>4389.66</v>
      </c>
      <c r="F601" s="168">
        <f t="shared" si="20"/>
        <v>6389.34</v>
      </c>
      <c r="G601" s="165">
        <f t="shared" si="19"/>
        <v>0.40724185917060951</v>
      </c>
    </row>
    <row r="602" spans="1:7" s="6" customFormat="1" x14ac:dyDescent="0.2">
      <c r="A602" s="33"/>
      <c r="B602" s="5">
        <v>5002</v>
      </c>
      <c r="C602" s="49" t="s">
        <v>236</v>
      </c>
      <c r="D602" s="113">
        <v>10779</v>
      </c>
      <c r="E602" s="124">
        <v>4389.66</v>
      </c>
      <c r="F602" s="168">
        <f t="shared" si="20"/>
        <v>6389.34</v>
      </c>
      <c r="G602" s="165">
        <f t="shared" si="19"/>
        <v>0.40724185917060951</v>
      </c>
    </row>
    <row r="603" spans="1:7" s="6" customFormat="1" x14ac:dyDescent="0.2">
      <c r="A603" s="33"/>
      <c r="B603" s="5">
        <v>506</v>
      </c>
      <c r="C603" s="49" t="s">
        <v>229</v>
      </c>
      <c r="D603" s="113">
        <v>3665</v>
      </c>
      <c r="E603" s="124">
        <v>1445.29</v>
      </c>
      <c r="F603" s="168">
        <f t="shared" si="20"/>
        <v>2219.71</v>
      </c>
      <c r="G603" s="165">
        <f t="shared" si="19"/>
        <v>0.39434924965893586</v>
      </c>
    </row>
    <row r="604" spans="1:7" s="6" customFormat="1" x14ac:dyDescent="0.2">
      <c r="A604" s="33"/>
      <c r="B604" s="7">
        <v>55</v>
      </c>
      <c r="C604" s="50" t="s">
        <v>24</v>
      </c>
      <c r="D604" s="114">
        <f>SUM(D605:D611)</f>
        <v>3633</v>
      </c>
      <c r="E604" s="139">
        <f>SUM(E605:E611)</f>
        <v>518.6</v>
      </c>
      <c r="F604" s="163">
        <f t="shared" si="20"/>
        <v>3114.4</v>
      </c>
      <c r="G604" s="179">
        <f t="shared" si="19"/>
        <v>0.14274704101293698</v>
      </c>
    </row>
    <row r="605" spans="1:7" s="6" customFormat="1" x14ac:dyDescent="0.2">
      <c r="A605" s="33"/>
      <c r="B605" s="5">
        <v>5500</v>
      </c>
      <c r="C605" s="49" t="s">
        <v>25</v>
      </c>
      <c r="D605" s="113">
        <v>450</v>
      </c>
      <c r="E605" s="124">
        <v>12.11</v>
      </c>
      <c r="F605" s="168">
        <f t="shared" si="20"/>
        <v>437.89</v>
      </c>
      <c r="G605" s="165">
        <f t="shared" si="19"/>
        <v>2.6911111111111111E-2</v>
      </c>
    </row>
    <row r="606" spans="1:7" s="6" customFormat="1" x14ac:dyDescent="0.2">
      <c r="A606" s="33"/>
      <c r="B606" s="5">
        <v>5504</v>
      </c>
      <c r="C606" s="49" t="s">
        <v>27</v>
      </c>
      <c r="D606" s="113">
        <v>180</v>
      </c>
      <c r="E606" s="124">
        <v>114.28</v>
      </c>
      <c r="F606" s="168">
        <f t="shared" si="20"/>
        <v>65.72</v>
      </c>
      <c r="G606" s="165">
        <f t="shared" si="19"/>
        <v>0.63488888888888895</v>
      </c>
    </row>
    <row r="607" spans="1:7" s="6" customFormat="1" x14ac:dyDescent="0.2">
      <c r="A607" s="33"/>
      <c r="B607" s="5">
        <v>5511</v>
      </c>
      <c r="C607" s="49" t="s">
        <v>230</v>
      </c>
      <c r="D607" s="113">
        <v>1373</v>
      </c>
      <c r="E607" s="124">
        <v>331.01</v>
      </c>
      <c r="F607" s="168">
        <f t="shared" si="20"/>
        <v>1041.99</v>
      </c>
      <c r="G607" s="165">
        <f t="shared" si="19"/>
        <v>0.24108521485797524</v>
      </c>
    </row>
    <row r="608" spans="1:7" s="6" customFormat="1" x14ac:dyDescent="0.2">
      <c r="A608" s="33"/>
      <c r="B608" s="5">
        <v>5514</v>
      </c>
      <c r="C608" s="49" t="s">
        <v>231</v>
      </c>
      <c r="D608" s="113">
        <v>150</v>
      </c>
      <c r="E608" s="124">
        <v>61.2</v>
      </c>
      <c r="F608" s="168">
        <f t="shared" si="20"/>
        <v>88.8</v>
      </c>
      <c r="G608" s="165">
        <f t="shared" si="19"/>
        <v>0.40800000000000003</v>
      </c>
    </row>
    <row r="609" spans="1:7" s="6" customFormat="1" x14ac:dyDescent="0.2">
      <c r="A609" s="33"/>
      <c r="B609" s="5">
        <v>5515</v>
      </c>
      <c r="C609" s="49" t="s">
        <v>29</v>
      </c>
      <c r="D609" s="113">
        <v>450</v>
      </c>
      <c r="E609" s="124">
        <v>0</v>
      </c>
      <c r="F609" s="168">
        <f t="shared" si="20"/>
        <v>450</v>
      </c>
      <c r="G609" s="165">
        <f t="shared" si="19"/>
        <v>0</v>
      </c>
    </row>
    <row r="610" spans="1:7" s="6" customFormat="1" x14ac:dyDescent="0.2">
      <c r="A610" s="33"/>
      <c r="B610" s="5">
        <v>5522</v>
      </c>
      <c r="C610" s="49" t="s">
        <v>95</v>
      </c>
      <c r="D610" s="113">
        <v>30</v>
      </c>
      <c r="E610" s="124">
        <v>0</v>
      </c>
      <c r="F610" s="168">
        <f t="shared" si="20"/>
        <v>30</v>
      </c>
      <c r="G610" s="165">
        <f t="shared" si="19"/>
        <v>0</v>
      </c>
    </row>
    <row r="611" spans="1:7" s="6" customFormat="1" x14ac:dyDescent="0.2">
      <c r="A611" s="33"/>
      <c r="B611" s="5">
        <v>5525</v>
      </c>
      <c r="C611" s="49" t="s">
        <v>46</v>
      </c>
      <c r="D611" s="113">
        <v>1000</v>
      </c>
      <c r="E611" s="124">
        <v>0</v>
      </c>
      <c r="F611" s="168">
        <f t="shared" si="20"/>
        <v>1000</v>
      </c>
      <c r="G611" s="165">
        <f t="shared" si="19"/>
        <v>0</v>
      </c>
    </row>
    <row r="612" spans="1:7" s="6" customFormat="1" x14ac:dyDescent="0.2">
      <c r="A612" s="33" t="s">
        <v>74</v>
      </c>
      <c r="B612" s="7" t="s">
        <v>483</v>
      </c>
      <c r="C612" s="72"/>
      <c r="D612" s="154">
        <f t="shared" ref="D612:E614" si="21">SUM(D613)</f>
        <v>300</v>
      </c>
      <c r="E612" s="126">
        <f t="shared" si="21"/>
        <v>300</v>
      </c>
      <c r="F612" s="163">
        <f t="shared" si="20"/>
        <v>0</v>
      </c>
      <c r="G612" s="179">
        <f t="shared" si="19"/>
        <v>1</v>
      </c>
    </row>
    <row r="613" spans="1:7" s="6" customFormat="1" x14ac:dyDescent="0.2">
      <c r="A613" s="33"/>
      <c r="B613" s="7">
        <v>55</v>
      </c>
      <c r="C613" s="50" t="s">
        <v>24</v>
      </c>
      <c r="D613" s="154">
        <f t="shared" si="21"/>
        <v>300</v>
      </c>
      <c r="E613" s="126">
        <f t="shared" si="21"/>
        <v>300</v>
      </c>
      <c r="F613" s="163">
        <f t="shared" si="20"/>
        <v>0</v>
      </c>
      <c r="G613" s="179">
        <f t="shared" si="19"/>
        <v>1</v>
      </c>
    </row>
    <row r="614" spans="1:7" s="6" customFormat="1" x14ac:dyDescent="0.2">
      <c r="A614" s="33"/>
      <c r="B614" s="5">
        <v>5525</v>
      </c>
      <c r="C614" s="49" t="s">
        <v>46</v>
      </c>
      <c r="D614" s="153">
        <f t="shared" si="21"/>
        <v>300</v>
      </c>
      <c r="E614" s="124">
        <f t="shared" si="21"/>
        <v>300</v>
      </c>
      <c r="F614" s="168">
        <f t="shared" si="20"/>
        <v>0</v>
      </c>
      <c r="G614" s="165">
        <f t="shared" si="19"/>
        <v>1</v>
      </c>
    </row>
    <row r="615" spans="1:7" s="6" customFormat="1" ht="38.25" x14ac:dyDescent="0.2">
      <c r="A615" s="33"/>
      <c r="B615" s="157" t="s">
        <v>484</v>
      </c>
      <c r="C615" s="56" t="s">
        <v>413</v>
      </c>
      <c r="D615" s="113">
        <v>300</v>
      </c>
      <c r="E615" s="124">
        <v>300</v>
      </c>
      <c r="F615" s="168">
        <f t="shared" si="20"/>
        <v>0</v>
      </c>
      <c r="G615" s="165">
        <f t="shared" si="19"/>
        <v>1</v>
      </c>
    </row>
    <row r="616" spans="1:7" x14ac:dyDescent="0.2">
      <c r="A616" s="33" t="s">
        <v>74</v>
      </c>
      <c r="B616" s="7" t="s">
        <v>6</v>
      </c>
      <c r="C616" s="72"/>
      <c r="D616" s="114">
        <f>SUM(D617+D621)</f>
        <v>33171</v>
      </c>
      <c r="E616" s="139">
        <f>SUM(E617+E621)</f>
        <v>12229.850000000002</v>
      </c>
      <c r="F616" s="163">
        <f t="shared" si="20"/>
        <v>20941.149999999998</v>
      </c>
      <c r="G616" s="179">
        <f t="shared" si="19"/>
        <v>0.36869102529317782</v>
      </c>
    </row>
    <row r="617" spans="1:7" s="6" customFormat="1" x14ac:dyDescent="0.2">
      <c r="A617" s="33"/>
      <c r="B617" s="7">
        <v>50</v>
      </c>
      <c r="C617" s="50" t="s">
        <v>23</v>
      </c>
      <c r="D617" s="114">
        <f>SUM(D618+D620)</f>
        <v>23442</v>
      </c>
      <c r="E617" s="139">
        <f>SUM(E618+E620)</f>
        <v>9518.2200000000012</v>
      </c>
      <c r="F617" s="163">
        <f t="shared" si="20"/>
        <v>13923.779999999999</v>
      </c>
      <c r="G617" s="179">
        <f t="shared" si="19"/>
        <v>0.40603276170975178</v>
      </c>
    </row>
    <row r="618" spans="1:7" s="6" customFormat="1" x14ac:dyDescent="0.2">
      <c r="A618" s="33"/>
      <c r="B618" s="5">
        <v>500</v>
      </c>
      <c r="C618" s="49" t="s">
        <v>228</v>
      </c>
      <c r="D618" s="113">
        <f>SUM(D619)</f>
        <v>17494</v>
      </c>
      <c r="E618" s="149">
        <f>SUM(E619)</f>
        <v>7119.06</v>
      </c>
      <c r="F618" s="168">
        <f t="shared" si="20"/>
        <v>10374.939999999999</v>
      </c>
      <c r="G618" s="165">
        <f t="shared" si="19"/>
        <v>0.40694295186921231</v>
      </c>
    </row>
    <row r="619" spans="1:7" s="6" customFormat="1" x14ac:dyDescent="0.2">
      <c r="A619" s="33"/>
      <c r="B619" s="5">
        <v>5002</v>
      </c>
      <c r="C619" s="49" t="s">
        <v>236</v>
      </c>
      <c r="D619" s="113">
        <v>17494</v>
      </c>
      <c r="E619" s="124">
        <v>7119.06</v>
      </c>
      <c r="F619" s="168">
        <f t="shared" si="20"/>
        <v>10374.939999999999</v>
      </c>
      <c r="G619" s="165">
        <f t="shared" si="19"/>
        <v>0.40694295186921231</v>
      </c>
    </row>
    <row r="620" spans="1:7" s="6" customFormat="1" x14ac:dyDescent="0.2">
      <c r="A620" s="33"/>
      <c r="B620" s="5">
        <v>506</v>
      </c>
      <c r="C620" s="49" t="s">
        <v>229</v>
      </c>
      <c r="D620" s="113">
        <v>5948</v>
      </c>
      <c r="E620" s="124">
        <v>2399.16</v>
      </c>
      <c r="F620" s="168">
        <f t="shared" si="20"/>
        <v>3548.84</v>
      </c>
      <c r="G620" s="165">
        <f t="shared" si="19"/>
        <v>0.40335574983187622</v>
      </c>
    </row>
    <row r="621" spans="1:7" s="6" customFormat="1" x14ac:dyDescent="0.2">
      <c r="A621" s="33"/>
      <c r="B621" s="7">
        <v>55</v>
      </c>
      <c r="C621" s="50" t="s">
        <v>24</v>
      </c>
      <c r="D621" s="114">
        <f>SUM(D622:D629)</f>
        <v>9729</v>
      </c>
      <c r="E621" s="139">
        <f>SUM(E622:E629)</f>
        <v>2711.63</v>
      </c>
      <c r="F621" s="163">
        <f t="shared" si="20"/>
        <v>7017.37</v>
      </c>
      <c r="G621" s="179">
        <f t="shared" si="19"/>
        <v>0.2787162092712509</v>
      </c>
    </row>
    <row r="622" spans="1:7" s="6" customFormat="1" x14ac:dyDescent="0.2">
      <c r="A622" s="33"/>
      <c r="B622" s="5">
        <v>5500</v>
      </c>
      <c r="C622" s="49" t="s">
        <v>25</v>
      </c>
      <c r="D622" s="113">
        <v>110</v>
      </c>
      <c r="E622" s="124">
        <v>343.76</v>
      </c>
      <c r="F622" s="168">
        <f t="shared" si="20"/>
        <v>-233.76</v>
      </c>
      <c r="G622" s="165">
        <f t="shared" si="19"/>
        <v>3.1250909090909089</v>
      </c>
    </row>
    <row r="623" spans="1:7" s="6" customFormat="1" x14ac:dyDescent="0.2">
      <c r="A623" s="33"/>
      <c r="B623" s="5">
        <v>5503</v>
      </c>
      <c r="C623" s="49" t="s">
        <v>26</v>
      </c>
      <c r="D623" s="113">
        <v>100</v>
      </c>
      <c r="E623" s="124">
        <v>0</v>
      </c>
      <c r="F623" s="168">
        <f t="shared" si="20"/>
        <v>100</v>
      </c>
      <c r="G623" s="165">
        <f t="shared" si="19"/>
        <v>0</v>
      </c>
    </row>
    <row r="624" spans="1:7" s="6" customFormat="1" x14ac:dyDescent="0.2">
      <c r="A624" s="33"/>
      <c r="B624" s="5">
        <v>5504</v>
      </c>
      <c r="C624" s="49" t="s">
        <v>27</v>
      </c>
      <c r="D624" s="113">
        <v>300</v>
      </c>
      <c r="E624" s="124">
        <v>182.28</v>
      </c>
      <c r="F624" s="168">
        <f t="shared" si="20"/>
        <v>117.72</v>
      </c>
      <c r="G624" s="165">
        <f t="shared" si="19"/>
        <v>0.60760000000000003</v>
      </c>
    </row>
    <row r="625" spans="1:7" s="6" customFormat="1" x14ac:dyDescent="0.2">
      <c r="A625" s="33"/>
      <c r="B625" s="5">
        <v>5511</v>
      </c>
      <c r="C625" s="49" t="s">
        <v>230</v>
      </c>
      <c r="D625" s="113">
        <v>7641</v>
      </c>
      <c r="E625" s="124">
        <v>1466.39</v>
      </c>
      <c r="F625" s="168">
        <f t="shared" si="20"/>
        <v>6174.61</v>
      </c>
      <c r="G625" s="165">
        <f t="shared" si="19"/>
        <v>0.19191074466692842</v>
      </c>
    </row>
    <row r="626" spans="1:7" s="6" customFormat="1" x14ac:dyDescent="0.2">
      <c r="A626" s="33"/>
      <c r="B626" s="5">
        <v>5513</v>
      </c>
      <c r="C626" s="49" t="s">
        <v>28</v>
      </c>
      <c r="D626" s="113">
        <v>450</v>
      </c>
      <c r="E626" s="124">
        <v>202.73</v>
      </c>
      <c r="F626" s="168">
        <f t="shared" si="20"/>
        <v>247.27</v>
      </c>
      <c r="G626" s="165">
        <f t="shared" si="19"/>
        <v>0.45051111111111108</v>
      </c>
    </row>
    <row r="627" spans="1:7" s="6" customFormat="1" x14ac:dyDescent="0.2">
      <c r="A627" s="33"/>
      <c r="B627" s="5">
        <v>5514</v>
      </c>
      <c r="C627" s="49" t="s">
        <v>231</v>
      </c>
      <c r="D627" s="113">
        <v>462</v>
      </c>
      <c r="E627" s="124">
        <v>61.2</v>
      </c>
      <c r="F627" s="168">
        <f t="shared" si="20"/>
        <v>400.8</v>
      </c>
      <c r="G627" s="165">
        <f t="shared" si="19"/>
        <v>0.13246753246753248</v>
      </c>
    </row>
    <row r="628" spans="1:7" s="6" customFormat="1" x14ac:dyDescent="0.2">
      <c r="A628" s="33"/>
      <c r="B628" s="5">
        <v>5515</v>
      </c>
      <c r="C628" s="49" t="s">
        <v>29</v>
      </c>
      <c r="D628" s="113">
        <v>0</v>
      </c>
      <c r="E628" s="124">
        <v>109.53</v>
      </c>
      <c r="F628" s="168">
        <f t="shared" si="20"/>
        <v>-109.53</v>
      </c>
      <c r="G628" s="165"/>
    </row>
    <row r="629" spans="1:7" s="6" customFormat="1" x14ac:dyDescent="0.2">
      <c r="A629" s="33"/>
      <c r="B629" s="5">
        <v>5525</v>
      </c>
      <c r="C629" s="49" t="s">
        <v>46</v>
      </c>
      <c r="D629" s="113">
        <v>666</v>
      </c>
      <c r="E629" s="124">
        <v>345.74</v>
      </c>
      <c r="F629" s="168">
        <f t="shared" si="20"/>
        <v>320.26</v>
      </c>
      <c r="G629" s="165">
        <f t="shared" si="19"/>
        <v>0.51912912912912912</v>
      </c>
    </row>
    <row r="630" spans="1:7" s="6" customFormat="1" x14ac:dyDescent="0.2">
      <c r="A630" s="33" t="s">
        <v>74</v>
      </c>
      <c r="B630" s="7" t="s">
        <v>412</v>
      </c>
      <c r="C630" s="72"/>
      <c r="D630" s="114">
        <f t="shared" ref="D630:E632" si="22">SUM(D631)</f>
        <v>300</v>
      </c>
      <c r="E630" s="139">
        <f t="shared" si="22"/>
        <v>114.99</v>
      </c>
      <c r="F630" s="163">
        <f t="shared" si="20"/>
        <v>185.01</v>
      </c>
      <c r="G630" s="179">
        <f t="shared" si="19"/>
        <v>0.38329999999999997</v>
      </c>
    </row>
    <row r="631" spans="1:7" s="6" customFormat="1" x14ac:dyDescent="0.2">
      <c r="A631" s="33"/>
      <c r="B631" s="7">
        <v>55</v>
      </c>
      <c r="C631" s="50" t="s">
        <v>24</v>
      </c>
      <c r="D631" s="114">
        <f t="shared" si="22"/>
        <v>300</v>
      </c>
      <c r="E631" s="139">
        <f t="shared" si="22"/>
        <v>114.99</v>
      </c>
      <c r="F631" s="163">
        <f t="shared" si="20"/>
        <v>185.01</v>
      </c>
      <c r="G631" s="179">
        <f t="shared" si="19"/>
        <v>0.38329999999999997</v>
      </c>
    </row>
    <row r="632" spans="1:7" s="6" customFormat="1" x14ac:dyDescent="0.2">
      <c r="A632" s="33"/>
      <c r="B632" s="5">
        <v>5525</v>
      </c>
      <c r="C632" s="49" t="s">
        <v>46</v>
      </c>
      <c r="D632" s="113">
        <f t="shared" si="22"/>
        <v>300</v>
      </c>
      <c r="E632" s="149">
        <f t="shared" si="22"/>
        <v>114.99</v>
      </c>
      <c r="F632" s="168">
        <f t="shared" si="20"/>
        <v>185.01</v>
      </c>
      <c r="G632" s="165">
        <f t="shared" si="19"/>
        <v>0.38329999999999997</v>
      </c>
    </row>
    <row r="633" spans="1:7" s="6" customFormat="1" ht="38.25" x14ac:dyDescent="0.2">
      <c r="A633" s="33"/>
      <c r="B633" s="157" t="s">
        <v>414</v>
      </c>
      <c r="C633" s="56" t="s">
        <v>413</v>
      </c>
      <c r="D633" s="113">
        <v>300</v>
      </c>
      <c r="E633" s="124">
        <v>114.99</v>
      </c>
      <c r="F633" s="168">
        <f t="shared" si="20"/>
        <v>185.01</v>
      </c>
      <c r="G633" s="165">
        <f t="shared" si="19"/>
        <v>0.38329999999999997</v>
      </c>
    </row>
    <row r="634" spans="1:7" s="6" customFormat="1" x14ac:dyDescent="0.2">
      <c r="A634" s="33" t="s">
        <v>75</v>
      </c>
      <c r="B634" s="7" t="s">
        <v>525</v>
      </c>
      <c r="C634" s="56"/>
      <c r="D634" s="114">
        <f>SUM(D635+D649)</f>
        <v>31945</v>
      </c>
      <c r="E634" s="126">
        <f>SUM(E635+E649)</f>
        <v>13598.19</v>
      </c>
      <c r="F634" s="163">
        <f t="shared" si="20"/>
        <v>18346.809999999998</v>
      </c>
      <c r="G634" s="179">
        <f t="shared" si="19"/>
        <v>0.42567506652058229</v>
      </c>
    </row>
    <row r="635" spans="1:7" s="6" customFormat="1" x14ac:dyDescent="0.2">
      <c r="A635" s="33" t="s">
        <v>75</v>
      </c>
      <c r="B635" s="7" t="s">
        <v>33</v>
      </c>
      <c r="C635" s="72"/>
      <c r="D635" s="114">
        <f>SUM(D636+D640)</f>
        <v>31945</v>
      </c>
      <c r="E635" s="139">
        <f>SUM(E636+E640)</f>
        <v>13298.19</v>
      </c>
      <c r="F635" s="163">
        <f t="shared" si="20"/>
        <v>18646.809999999998</v>
      </c>
      <c r="G635" s="179">
        <f t="shared" si="19"/>
        <v>0.41628392549694787</v>
      </c>
    </row>
    <row r="636" spans="1:7" s="6" customFormat="1" x14ac:dyDescent="0.2">
      <c r="A636" s="33"/>
      <c r="B636" s="7">
        <v>50</v>
      </c>
      <c r="C636" s="50" t="s">
        <v>23</v>
      </c>
      <c r="D636" s="114">
        <f>SUM(D637+D639)</f>
        <v>26387</v>
      </c>
      <c r="E636" s="139">
        <f>SUM(E637+E639)</f>
        <v>10994.7</v>
      </c>
      <c r="F636" s="163">
        <f t="shared" si="20"/>
        <v>15392.3</v>
      </c>
      <c r="G636" s="179">
        <f t="shared" si="19"/>
        <v>0.41667108803577524</v>
      </c>
    </row>
    <row r="637" spans="1:7" s="6" customFormat="1" x14ac:dyDescent="0.2">
      <c r="A637" s="33"/>
      <c r="B637" s="5">
        <v>500</v>
      </c>
      <c r="C637" s="49" t="s">
        <v>228</v>
      </c>
      <c r="D637" s="113">
        <f>SUM(D638)</f>
        <v>19692</v>
      </c>
      <c r="E637" s="149">
        <f>SUM(E638)</f>
        <v>8205</v>
      </c>
      <c r="F637" s="168">
        <f t="shared" si="20"/>
        <v>11487</v>
      </c>
      <c r="G637" s="165">
        <f t="shared" si="19"/>
        <v>0.41666666666666669</v>
      </c>
    </row>
    <row r="638" spans="1:7" s="6" customFormat="1" x14ac:dyDescent="0.2">
      <c r="A638" s="33"/>
      <c r="B638" s="5">
        <v>5002</v>
      </c>
      <c r="C638" s="49" t="s">
        <v>236</v>
      </c>
      <c r="D638" s="113">
        <v>19692</v>
      </c>
      <c r="E638" s="124">
        <v>8205</v>
      </c>
      <c r="F638" s="168">
        <f t="shared" si="20"/>
        <v>11487</v>
      </c>
      <c r="G638" s="165">
        <f t="shared" si="19"/>
        <v>0.41666666666666669</v>
      </c>
    </row>
    <row r="639" spans="1:7" s="6" customFormat="1" x14ac:dyDescent="0.2">
      <c r="A639" s="33"/>
      <c r="B639" s="5">
        <v>506</v>
      </c>
      <c r="C639" s="49" t="s">
        <v>229</v>
      </c>
      <c r="D639" s="113">
        <v>6695</v>
      </c>
      <c r="E639" s="124">
        <v>2789.7</v>
      </c>
      <c r="F639" s="168">
        <f t="shared" si="20"/>
        <v>3905.3</v>
      </c>
      <c r="G639" s="165">
        <f t="shared" si="19"/>
        <v>0.4166840926064227</v>
      </c>
    </row>
    <row r="640" spans="1:7" s="6" customFormat="1" x14ac:dyDescent="0.2">
      <c r="A640" s="33"/>
      <c r="B640" s="7">
        <v>55</v>
      </c>
      <c r="C640" s="50" t="s">
        <v>24</v>
      </c>
      <c r="D640" s="114">
        <f>SUM(D641:D648)</f>
        <v>5558</v>
      </c>
      <c r="E640" s="139">
        <f>SUM(E641:E648)</f>
        <v>2303.4899999999998</v>
      </c>
      <c r="F640" s="163">
        <f t="shared" si="20"/>
        <v>3254.51</v>
      </c>
      <c r="G640" s="179">
        <f t="shared" si="19"/>
        <v>0.4144458438287153</v>
      </c>
    </row>
    <row r="641" spans="1:7" s="6" customFormat="1" x14ac:dyDescent="0.2">
      <c r="A641" s="33"/>
      <c r="B641" s="5">
        <v>5500</v>
      </c>
      <c r="C641" s="49" t="s">
        <v>25</v>
      </c>
      <c r="D641" s="113">
        <v>672</v>
      </c>
      <c r="E641" s="124">
        <v>451.53</v>
      </c>
      <c r="F641" s="168">
        <f t="shared" si="20"/>
        <v>220.47000000000003</v>
      </c>
      <c r="G641" s="165">
        <f t="shared" si="19"/>
        <v>0.67191964285714278</v>
      </c>
    </row>
    <row r="642" spans="1:7" s="6" customFormat="1" x14ac:dyDescent="0.2">
      <c r="A642" s="33"/>
      <c r="B642" s="5">
        <v>5503</v>
      </c>
      <c r="C642" s="49" t="s">
        <v>26</v>
      </c>
      <c r="D642" s="113">
        <v>0</v>
      </c>
      <c r="E642" s="124">
        <v>38.4</v>
      </c>
      <c r="F642" s="168">
        <f t="shared" si="20"/>
        <v>-38.4</v>
      </c>
      <c r="G642" s="165"/>
    </row>
    <row r="643" spans="1:7" s="6" customFormat="1" x14ac:dyDescent="0.2">
      <c r="A643" s="33"/>
      <c r="B643" s="5">
        <v>5504</v>
      </c>
      <c r="C643" s="49" t="s">
        <v>27</v>
      </c>
      <c r="D643" s="113">
        <v>229</v>
      </c>
      <c r="E643" s="124">
        <v>14.28</v>
      </c>
      <c r="F643" s="168">
        <f t="shared" si="20"/>
        <v>214.72</v>
      </c>
      <c r="G643" s="165">
        <f t="shared" si="19"/>
        <v>6.2358078602620083E-2</v>
      </c>
    </row>
    <row r="644" spans="1:7" s="6" customFormat="1" x14ac:dyDescent="0.2">
      <c r="A644" s="33"/>
      <c r="B644" s="5">
        <v>5511</v>
      </c>
      <c r="C644" s="49" t="s">
        <v>230</v>
      </c>
      <c r="D644" s="113">
        <v>1938</v>
      </c>
      <c r="E644" s="124">
        <v>787.78</v>
      </c>
      <c r="F644" s="168">
        <f t="shared" si="20"/>
        <v>1150.22</v>
      </c>
      <c r="G644" s="165">
        <f t="shared" si="19"/>
        <v>0.4064912280701754</v>
      </c>
    </row>
    <row r="645" spans="1:7" s="6" customFormat="1" x14ac:dyDescent="0.2">
      <c r="A645" s="33"/>
      <c r="B645" s="5">
        <v>5513</v>
      </c>
      <c r="C645" s="49" t="s">
        <v>28</v>
      </c>
      <c r="D645" s="113">
        <v>607</v>
      </c>
      <c r="E645" s="124">
        <v>296.22000000000003</v>
      </c>
      <c r="F645" s="168">
        <f t="shared" si="20"/>
        <v>310.77999999999997</v>
      </c>
      <c r="G645" s="165">
        <f t="shared" si="19"/>
        <v>0.488006589785832</v>
      </c>
    </row>
    <row r="646" spans="1:7" s="6" customFormat="1" x14ac:dyDescent="0.2">
      <c r="A646" s="33"/>
      <c r="B646" s="5">
        <v>5514</v>
      </c>
      <c r="C646" s="49" t="s">
        <v>231</v>
      </c>
      <c r="D646" s="113">
        <v>1112</v>
      </c>
      <c r="E646" s="124">
        <v>291.83</v>
      </c>
      <c r="F646" s="168">
        <f t="shared" si="20"/>
        <v>820.17000000000007</v>
      </c>
      <c r="G646" s="165">
        <f t="shared" si="19"/>
        <v>0.26243705035971221</v>
      </c>
    </row>
    <row r="647" spans="1:7" s="6" customFormat="1" x14ac:dyDescent="0.2">
      <c r="A647" s="33"/>
      <c r="B647" s="5">
        <v>5515</v>
      </c>
      <c r="C647" s="49" t="s">
        <v>29</v>
      </c>
      <c r="D647" s="113">
        <v>0</v>
      </c>
      <c r="E647" s="124">
        <v>99</v>
      </c>
      <c r="F647" s="168">
        <f t="shared" si="20"/>
        <v>-99</v>
      </c>
      <c r="G647" s="165"/>
    </row>
    <row r="648" spans="1:7" s="6" customFormat="1" x14ac:dyDescent="0.2">
      <c r="A648" s="33"/>
      <c r="B648" s="5">
        <v>5525</v>
      </c>
      <c r="C648" s="49" t="s">
        <v>46</v>
      </c>
      <c r="D648" s="113">
        <v>1000</v>
      </c>
      <c r="E648" s="124">
        <v>324.45</v>
      </c>
      <c r="F648" s="168">
        <f t="shared" si="20"/>
        <v>675.55</v>
      </c>
      <c r="G648" s="165">
        <f t="shared" si="19"/>
        <v>0.32445000000000002</v>
      </c>
    </row>
    <row r="649" spans="1:7" s="6" customFormat="1" x14ac:dyDescent="0.2">
      <c r="A649" s="33" t="s">
        <v>75</v>
      </c>
      <c r="B649" s="7" t="s">
        <v>523</v>
      </c>
      <c r="C649" s="72"/>
      <c r="D649" s="209">
        <f t="shared" ref="D649:E651" si="23">SUM(D650)</f>
        <v>0</v>
      </c>
      <c r="E649" s="126">
        <f t="shared" si="23"/>
        <v>300</v>
      </c>
      <c r="F649" s="163">
        <f t="shared" si="20"/>
        <v>-300</v>
      </c>
      <c r="G649" s="165"/>
    </row>
    <row r="650" spans="1:7" s="6" customFormat="1" x14ac:dyDescent="0.2">
      <c r="A650" s="33"/>
      <c r="B650" s="7">
        <v>55</v>
      </c>
      <c r="C650" s="50" t="s">
        <v>24</v>
      </c>
      <c r="D650" s="209">
        <f t="shared" si="23"/>
        <v>0</v>
      </c>
      <c r="E650" s="126">
        <f t="shared" si="23"/>
        <v>300</v>
      </c>
      <c r="F650" s="163">
        <f t="shared" si="20"/>
        <v>-300</v>
      </c>
      <c r="G650" s="165"/>
    </row>
    <row r="651" spans="1:7" s="6" customFormat="1" x14ac:dyDescent="0.2">
      <c r="A651" s="33"/>
      <c r="B651" s="5">
        <v>5525</v>
      </c>
      <c r="C651" s="49" t="s">
        <v>46</v>
      </c>
      <c r="D651" s="207">
        <f t="shared" si="23"/>
        <v>0</v>
      </c>
      <c r="E651" s="124">
        <f t="shared" si="23"/>
        <v>300</v>
      </c>
      <c r="F651" s="168">
        <f t="shared" si="20"/>
        <v>-300</v>
      </c>
      <c r="G651" s="165"/>
    </row>
    <row r="652" spans="1:7" s="6" customFormat="1" ht="38.25" x14ac:dyDescent="0.2">
      <c r="A652" s="33"/>
      <c r="B652" s="157"/>
      <c r="C652" s="56" t="s">
        <v>524</v>
      </c>
      <c r="D652" s="208">
        <v>0</v>
      </c>
      <c r="E652" s="124">
        <v>300</v>
      </c>
      <c r="F652" s="168">
        <f t="shared" si="20"/>
        <v>-300</v>
      </c>
      <c r="G652" s="165"/>
    </row>
    <row r="653" spans="1:7" s="6" customFormat="1" x14ac:dyDescent="0.2">
      <c r="A653" s="33" t="s">
        <v>76</v>
      </c>
      <c r="B653" s="7" t="s">
        <v>180</v>
      </c>
      <c r="C653" s="72"/>
      <c r="D653" s="114">
        <f>SUM(D654)</f>
        <v>22010</v>
      </c>
      <c r="E653" s="139">
        <f>SUM(E654)</f>
        <v>4389.79</v>
      </c>
      <c r="F653" s="163">
        <f t="shared" si="20"/>
        <v>17620.21</v>
      </c>
      <c r="G653" s="179">
        <f t="shared" si="19"/>
        <v>0.19944525215810996</v>
      </c>
    </row>
    <row r="654" spans="1:7" s="6" customFormat="1" x14ac:dyDescent="0.2">
      <c r="A654" s="33"/>
      <c r="B654" s="7">
        <v>55</v>
      </c>
      <c r="C654" s="50" t="s">
        <v>24</v>
      </c>
      <c r="D654" s="114">
        <f>SUM(D655)</f>
        <v>22010</v>
      </c>
      <c r="E654" s="139">
        <f>SUM(E655)</f>
        <v>4389.79</v>
      </c>
      <c r="F654" s="163">
        <f t="shared" si="20"/>
        <v>17620.21</v>
      </c>
      <c r="G654" s="179">
        <f t="shared" si="19"/>
        <v>0.19944525215810996</v>
      </c>
    </row>
    <row r="655" spans="1:7" s="6" customFormat="1" x14ac:dyDescent="0.2">
      <c r="A655" s="33"/>
      <c r="B655" s="5">
        <v>5525</v>
      </c>
      <c r="C655" s="49" t="s">
        <v>46</v>
      </c>
      <c r="D655" s="114">
        <f>SUM(D656:D663)</f>
        <v>22010</v>
      </c>
      <c r="E655" s="139">
        <f>SUM(E656:E663)</f>
        <v>4389.79</v>
      </c>
      <c r="F655" s="163">
        <f t="shared" si="20"/>
        <v>17620.21</v>
      </c>
      <c r="G655" s="179">
        <f t="shared" si="19"/>
        <v>0.19944525215810996</v>
      </c>
    </row>
    <row r="656" spans="1:7" s="6" customFormat="1" x14ac:dyDescent="0.2">
      <c r="A656" s="33"/>
      <c r="B656" s="7"/>
      <c r="C656" s="67" t="s">
        <v>287</v>
      </c>
      <c r="D656" s="113">
        <v>3000</v>
      </c>
      <c r="E656" s="124">
        <v>3021.61</v>
      </c>
      <c r="F656" s="168">
        <f t="shared" si="20"/>
        <v>-21.610000000000127</v>
      </c>
      <c r="G656" s="165">
        <f t="shared" si="19"/>
        <v>1.0072033333333335</v>
      </c>
    </row>
    <row r="657" spans="1:7" s="6" customFormat="1" x14ac:dyDescent="0.2">
      <c r="A657" s="33"/>
      <c r="B657" s="7"/>
      <c r="C657" s="67" t="s">
        <v>111</v>
      </c>
      <c r="D657" s="113">
        <v>11960</v>
      </c>
      <c r="E657" s="124">
        <v>531.83000000000004</v>
      </c>
      <c r="F657" s="168">
        <f t="shared" si="20"/>
        <v>11428.17</v>
      </c>
      <c r="G657" s="165">
        <f t="shared" si="19"/>
        <v>4.4467391304347827E-2</v>
      </c>
    </row>
    <row r="658" spans="1:7" s="6" customFormat="1" x14ac:dyDescent="0.2">
      <c r="A658" s="33"/>
      <c r="B658" s="7"/>
      <c r="C658" s="67" t="s">
        <v>1</v>
      </c>
      <c r="D658" s="113">
        <v>200</v>
      </c>
      <c r="E658" s="124">
        <v>186.35</v>
      </c>
      <c r="F658" s="168">
        <f t="shared" si="20"/>
        <v>13.650000000000006</v>
      </c>
      <c r="G658" s="165">
        <f t="shared" ref="G658:G722" si="24">SUM(E658/D658)</f>
        <v>0.93174999999999997</v>
      </c>
    </row>
    <row r="659" spans="1:7" s="6" customFormat="1" x14ac:dyDescent="0.2">
      <c r="A659" s="33"/>
      <c r="B659" s="7"/>
      <c r="C659" s="67" t="s">
        <v>288</v>
      </c>
      <c r="D659" s="113">
        <v>2000</v>
      </c>
      <c r="E659" s="124">
        <v>0</v>
      </c>
      <c r="F659" s="168">
        <f t="shared" si="20"/>
        <v>2000</v>
      </c>
      <c r="G659" s="165">
        <f t="shared" si="24"/>
        <v>0</v>
      </c>
    </row>
    <row r="660" spans="1:7" x14ac:dyDescent="0.2">
      <c r="A660" s="35"/>
      <c r="B660" s="5"/>
      <c r="C660" s="67" t="s">
        <v>118</v>
      </c>
      <c r="D660" s="113">
        <v>150</v>
      </c>
      <c r="E660" s="124">
        <v>150</v>
      </c>
      <c r="F660" s="168">
        <f t="shared" si="20"/>
        <v>0</v>
      </c>
      <c r="G660" s="165">
        <f t="shared" si="24"/>
        <v>1</v>
      </c>
    </row>
    <row r="661" spans="1:7" x14ac:dyDescent="0.2">
      <c r="A661" s="35"/>
      <c r="B661" s="5"/>
      <c r="C661" s="67" t="s">
        <v>207</v>
      </c>
      <c r="D661" s="113">
        <v>500</v>
      </c>
      <c r="E661" s="124">
        <v>500</v>
      </c>
      <c r="F661" s="168">
        <f t="shared" si="20"/>
        <v>0</v>
      </c>
      <c r="G661" s="165">
        <f t="shared" si="24"/>
        <v>1</v>
      </c>
    </row>
    <row r="662" spans="1:7" x14ac:dyDescent="0.2">
      <c r="A662" s="35"/>
      <c r="B662" s="5"/>
      <c r="C662" s="67" t="s">
        <v>289</v>
      </c>
      <c r="D662" s="113">
        <v>200</v>
      </c>
      <c r="E662" s="124">
        <v>0</v>
      </c>
      <c r="F662" s="168">
        <f t="shared" si="20"/>
        <v>200</v>
      </c>
      <c r="G662" s="165">
        <f t="shared" si="24"/>
        <v>0</v>
      </c>
    </row>
    <row r="663" spans="1:7" x14ac:dyDescent="0.2">
      <c r="A663" s="35"/>
      <c r="B663" s="5"/>
      <c r="C663" s="67" t="s">
        <v>334</v>
      </c>
      <c r="D663" s="113">
        <v>4000</v>
      </c>
      <c r="E663" s="124">
        <v>0</v>
      </c>
      <c r="F663" s="168">
        <f t="shared" ref="F663:F727" si="25">SUM(D663-E663)</f>
        <v>4000</v>
      </c>
      <c r="G663" s="165">
        <f t="shared" si="24"/>
        <v>0</v>
      </c>
    </row>
    <row r="664" spans="1:7" x14ac:dyDescent="0.2">
      <c r="A664" s="33" t="s">
        <v>343</v>
      </c>
      <c r="B664" s="7" t="s">
        <v>203</v>
      </c>
      <c r="C664" s="72"/>
      <c r="D664" s="115">
        <f>SUM(D665+D669)</f>
        <v>15147</v>
      </c>
      <c r="E664" s="159">
        <f>SUM(E665+E669)</f>
        <v>6032.98</v>
      </c>
      <c r="F664" s="163">
        <f t="shared" si="25"/>
        <v>9114.02</v>
      </c>
      <c r="G664" s="179">
        <f t="shared" si="24"/>
        <v>0.39829537202086218</v>
      </c>
    </row>
    <row r="665" spans="1:7" x14ac:dyDescent="0.2">
      <c r="A665" s="33"/>
      <c r="B665" s="7">
        <v>50</v>
      </c>
      <c r="C665" s="50" t="s">
        <v>23</v>
      </c>
      <c r="D665" s="114">
        <f>SUM(D666+D668)</f>
        <v>7558</v>
      </c>
      <c r="E665" s="139">
        <f>SUM(E666+E668)</f>
        <v>3149</v>
      </c>
      <c r="F665" s="163">
        <f t="shared" si="25"/>
        <v>4409</v>
      </c>
      <c r="G665" s="179">
        <f t="shared" si="24"/>
        <v>0.41664461497750727</v>
      </c>
    </row>
    <row r="666" spans="1:7" x14ac:dyDescent="0.2">
      <c r="A666" s="33"/>
      <c r="B666" s="5">
        <v>500</v>
      </c>
      <c r="C666" s="49" t="s">
        <v>228</v>
      </c>
      <c r="D666" s="113">
        <f>SUM(D667)</f>
        <v>5640</v>
      </c>
      <c r="E666" s="149">
        <f>SUM(E667)</f>
        <v>2350</v>
      </c>
      <c r="F666" s="168">
        <f t="shared" si="25"/>
        <v>3290</v>
      </c>
      <c r="G666" s="165">
        <f t="shared" si="24"/>
        <v>0.41666666666666669</v>
      </c>
    </row>
    <row r="667" spans="1:7" x14ac:dyDescent="0.2">
      <c r="A667" s="33"/>
      <c r="B667" s="5">
        <v>5002</v>
      </c>
      <c r="C667" s="49" t="s">
        <v>236</v>
      </c>
      <c r="D667" s="113">
        <v>5640</v>
      </c>
      <c r="E667" s="124">
        <v>2350</v>
      </c>
      <c r="F667" s="168">
        <f t="shared" si="25"/>
        <v>3290</v>
      </c>
      <c r="G667" s="165">
        <f t="shared" si="24"/>
        <v>0.41666666666666669</v>
      </c>
    </row>
    <row r="668" spans="1:7" x14ac:dyDescent="0.2">
      <c r="A668" s="33"/>
      <c r="B668" s="5">
        <v>506</v>
      </c>
      <c r="C668" s="49" t="s">
        <v>229</v>
      </c>
      <c r="D668" s="113">
        <v>1918</v>
      </c>
      <c r="E668" s="124">
        <v>799</v>
      </c>
      <c r="F668" s="168">
        <f t="shared" si="25"/>
        <v>1119</v>
      </c>
      <c r="G668" s="165">
        <f t="shared" si="24"/>
        <v>0.41657977059436913</v>
      </c>
    </row>
    <row r="669" spans="1:7" x14ac:dyDescent="0.2">
      <c r="A669" s="33"/>
      <c r="B669" s="7">
        <v>55</v>
      </c>
      <c r="C669" s="50" t="s">
        <v>24</v>
      </c>
      <c r="D669" s="114">
        <f>SUM(D670:D676)</f>
        <v>7589</v>
      </c>
      <c r="E669" s="139">
        <f>SUM(E670:E676)</f>
        <v>2883.9799999999996</v>
      </c>
      <c r="F669" s="163">
        <f t="shared" si="25"/>
        <v>4705.0200000000004</v>
      </c>
      <c r="G669" s="179">
        <f t="shared" si="24"/>
        <v>0.38002108314665956</v>
      </c>
    </row>
    <row r="670" spans="1:7" x14ac:dyDescent="0.2">
      <c r="A670" s="33"/>
      <c r="B670" s="5">
        <v>5500</v>
      </c>
      <c r="C670" s="49" t="s">
        <v>25</v>
      </c>
      <c r="D670" s="113">
        <v>1229</v>
      </c>
      <c r="E670" s="124">
        <v>246.37</v>
      </c>
      <c r="F670" s="168">
        <f t="shared" si="25"/>
        <v>982.63</v>
      </c>
      <c r="G670" s="165">
        <f t="shared" si="24"/>
        <v>0.20046379170056958</v>
      </c>
    </row>
    <row r="671" spans="1:7" x14ac:dyDescent="0.2">
      <c r="A671" s="33"/>
      <c r="B671" s="5">
        <v>5504</v>
      </c>
      <c r="C671" s="49" t="s">
        <v>27</v>
      </c>
      <c r="D671" s="113">
        <v>140</v>
      </c>
      <c r="E671" s="124">
        <v>0</v>
      </c>
      <c r="F671" s="168">
        <f t="shared" si="25"/>
        <v>140</v>
      </c>
      <c r="G671" s="165">
        <f t="shared" si="24"/>
        <v>0</v>
      </c>
    </row>
    <row r="672" spans="1:7" x14ac:dyDescent="0.2">
      <c r="A672" s="33"/>
      <c r="B672" s="5">
        <v>5511</v>
      </c>
      <c r="C672" s="49" t="s">
        <v>230</v>
      </c>
      <c r="D672" s="113">
        <v>80</v>
      </c>
      <c r="E672" s="124">
        <v>9.7899999999999991</v>
      </c>
      <c r="F672" s="168">
        <f t="shared" si="25"/>
        <v>70.210000000000008</v>
      </c>
      <c r="G672" s="165">
        <f t="shared" si="24"/>
        <v>0.12237499999999998</v>
      </c>
    </row>
    <row r="673" spans="1:8" x14ac:dyDescent="0.2">
      <c r="A673" s="33"/>
      <c r="B673" s="5">
        <v>5515</v>
      </c>
      <c r="C673" s="49" t="s">
        <v>29</v>
      </c>
      <c r="D673" s="113">
        <v>6000</v>
      </c>
      <c r="E673" s="124">
        <v>2621.16</v>
      </c>
      <c r="F673" s="168">
        <f t="shared" si="25"/>
        <v>3378.84</v>
      </c>
      <c r="G673" s="165">
        <f t="shared" si="24"/>
        <v>0.43685999999999997</v>
      </c>
    </row>
    <row r="674" spans="1:8" x14ac:dyDescent="0.2">
      <c r="A674" s="33"/>
      <c r="B674" s="5">
        <v>5522</v>
      </c>
      <c r="C674" s="49" t="s">
        <v>95</v>
      </c>
      <c r="D674" s="113">
        <v>40</v>
      </c>
      <c r="E674" s="124">
        <v>0</v>
      </c>
      <c r="F674" s="168">
        <f t="shared" si="25"/>
        <v>40</v>
      </c>
      <c r="G674" s="165">
        <f t="shared" si="24"/>
        <v>0</v>
      </c>
    </row>
    <row r="675" spans="1:8" x14ac:dyDescent="0.2">
      <c r="A675" s="33"/>
      <c r="B675" s="5">
        <v>5524</v>
      </c>
      <c r="C675" s="49" t="s">
        <v>31</v>
      </c>
      <c r="D675" s="113">
        <v>100</v>
      </c>
      <c r="E675" s="124">
        <v>0</v>
      </c>
      <c r="F675" s="168">
        <f t="shared" si="25"/>
        <v>100</v>
      </c>
      <c r="G675" s="165">
        <f t="shared" si="24"/>
        <v>0</v>
      </c>
    </row>
    <row r="676" spans="1:8" x14ac:dyDescent="0.2">
      <c r="A676" s="33"/>
      <c r="B676" s="5">
        <v>5525</v>
      </c>
      <c r="C676" s="49" t="s">
        <v>46</v>
      </c>
      <c r="D676" s="113">
        <v>0</v>
      </c>
      <c r="E676" s="124">
        <v>6.66</v>
      </c>
      <c r="F676" s="168">
        <f t="shared" si="25"/>
        <v>-6.66</v>
      </c>
      <c r="G676" s="165"/>
    </row>
    <row r="677" spans="1:8" s="6" customFormat="1" x14ac:dyDescent="0.2">
      <c r="A677" s="33" t="s">
        <v>77</v>
      </c>
      <c r="B677" s="7" t="s">
        <v>256</v>
      </c>
      <c r="C677" s="72"/>
      <c r="D677" s="114">
        <f>SUM(D678+D683)</f>
        <v>31043</v>
      </c>
      <c r="E677" s="139">
        <f>SUM(E678+E683)</f>
        <v>12929.11</v>
      </c>
      <c r="F677" s="163">
        <f t="shared" si="25"/>
        <v>18113.89</v>
      </c>
      <c r="G677" s="179">
        <f t="shared" si="24"/>
        <v>0.41649035209225915</v>
      </c>
    </row>
    <row r="678" spans="1:8" s="6" customFormat="1" x14ac:dyDescent="0.2">
      <c r="A678" s="33"/>
      <c r="B678" s="7">
        <v>50</v>
      </c>
      <c r="C678" s="50" t="s">
        <v>23</v>
      </c>
      <c r="D678" s="114">
        <f>SUM(D679+D682)</f>
        <v>11336</v>
      </c>
      <c r="E678" s="139">
        <f>SUM(E679+E682)</f>
        <v>4664.0600000000004</v>
      </c>
      <c r="F678" s="163">
        <f t="shared" si="25"/>
        <v>6671.94</v>
      </c>
      <c r="G678" s="179">
        <f t="shared" si="24"/>
        <v>0.41143789696541994</v>
      </c>
    </row>
    <row r="679" spans="1:8" s="6" customFormat="1" x14ac:dyDescent="0.2">
      <c r="A679" s="33"/>
      <c r="B679" s="5">
        <v>500</v>
      </c>
      <c r="C679" s="49" t="s">
        <v>228</v>
      </c>
      <c r="D679" s="113">
        <f>SUM(D680:D681)</f>
        <v>8460</v>
      </c>
      <c r="E679" s="149">
        <f>SUM(E680:E681)</f>
        <v>3480.65</v>
      </c>
      <c r="F679" s="168">
        <f t="shared" si="25"/>
        <v>4979.3500000000004</v>
      </c>
      <c r="G679" s="165">
        <f t="shared" si="24"/>
        <v>0.41142434988179671</v>
      </c>
    </row>
    <row r="680" spans="1:8" s="6" customFormat="1" x14ac:dyDescent="0.2">
      <c r="A680" s="33"/>
      <c r="B680" s="5">
        <v>5002</v>
      </c>
      <c r="C680" s="49" t="s">
        <v>236</v>
      </c>
      <c r="D680" s="113">
        <v>7740</v>
      </c>
      <c r="E680" s="124">
        <v>3225</v>
      </c>
      <c r="F680" s="168">
        <f t="shared" si="25"/>
        <v>4515</v>
      </c>
      <c r="G680" s="165">
        <f t="shared" si="24"/>
        <v>0.41666666666666669</v>
      </c>
    </row>
    <row r="681" spans="1:8" s="6" customFormat="1" x14ac:dyDescent="0.2">
      <c r="A681" s="33"/>
      <c r="B681" s="5">
        <v>5005</v>
      </c>
      <c r="C681" s="49" t="s">
        <v>282</v>
      </c>
      <c r="D681" s="113">
        <v>720</v>
      </c>
      <c r="E681" s="124">
        <v>255.65</v>
      </c>
      <c r="F681" s="168">
        <f t="shared" si="25"/>
        <v>464.35</v>
      </c>
      <c r="G681" s="165">
        <f t="shared" si="24"/>
        <v>0.35506944444444444</v>
      </c>
    </row>
    <row r="682" spans="1:8" s="6" customFormat="1" x14ac:dyDescent="0.2">
      <c r="A682" s="33"/>
      <c r="B682" s="5">
        <v>506</v>
      </c>
      <c r="C682" s="49" t="s">
        <v>229</v>
      </c>
      <c r="D682" s="113">
        <v>2876</v>
      </c>
      <c r="E682" s="124">
        <v>1183.4100000000001</v>
      </c>
      <c r="F682" s="168">
        <f t="shared" si="25"/>
        <v>1692.59</v>
      </c>
      <c r="G682" s="165">
        <f t="shared" si="24"/>
        <v>0.41147774687065369</v>
      </c>
    </row>
    <row r="683" spans="1:8" s="6" customFormat="1" x14ac:dyDescent="0.2">
      <c r="A683" s="33"/>
      <c r="B683" s="7">
        <v>55</v>
      </c>
      <c r="C683" s="50" t="s">
        <v>24</v>
      </c>
      <c r="D683" s="114">
        <f>SUM(D684:D685)</f>
        <v>19707</v>
      </c>
      <c r="E683" s="187">
        <f>SUM(E684:E685)</f>
        <v>8265.0499999999993</v>
      </c>
      <c r="F683" s="163">
        <f t="shared" si="25"/>
        <v>11441.95</v>
      </c>
      <c r="G683" s="179">
        <f t="shared" si="24"/>
        <v>0.41939666108489365</v>
      </c>
    </row>
    <row r="684" spans="1:8" s="6" customFormat="1" x14ac:dyDescent="0.2">
      <c r="A684" s="33"/>
      <c r="B684" s="5">
        <v>5500</v>
      </c>
      <c r="C684" s="49" t="s">
        <v>25</v>
      </c>
      <c r="D684" s="113">
        <v>19500</v>
      </c>
      <c r="E684" s="124">
        <v>8146.25</v>
      </c>
      <c r="F684" s="168">
        <f t="shared" si="25"/>
        <v>11353.75</v>
      </c>
      <c r="G684" s="165">
        <f t="shared" si="24"/>
        <v>0.41775641025641025</v>
      </c>
    </row>
    <row r="685" spans="1:8" s="6" customFormat="1" ht="13.5" thickBot="1" x14ac:dyDescent="0.25">
      <c r="A685" s="46"/>
      <c r="B685" s="196">
        <v>5504</v>
      </c>
      <c r="C685" s="197" t="s">
        <v>27</v>
      </c>
      <c r="D685" s="113">
        <v>207</v>
      </c>
      <c r="E685" s="124">
        <v>118.8</v>
      </c>
      <c r="F685" s="168">
        <f t="shared" si="25"/>
        <v>88.2</v>
      </c>
      <c r="G685" s="165">
        <f t="shared" si="24"/>
        <v>0.57391304347826089</v>
      </c>
    </row>
    <row r="686" spans="1:8" ht="13.5" thickBot="1" x14ac:dyDescent="0.25">
      <c r="A686" s="44" t="s">
        <v>78</v>
      </c>
      <c r="B686" s="4" t="s">
        <v>181</v>
      </c>
      <c r="C686" s="183"/>
      <c r="D686" s="112">
        <f>SUM(D687+D795+D848+D876+D882+D922+D927+D967+D974)</f>
        <v>3268254</v>
      </c>
      <c r="E686" s="138">
        <f>SUM(E687+E795+E848+E876+E882+E922+E927+E967+E974)</f>
        <v>1429568.69</v>
      </c>
      <c r="F686" s="177">
        <f t="shared" si="25"/>
        <v>1838685.31</v>
      </c>
      <c r="G686" s="175">
        <f t="shared" si="24"/>
        <v>0.437410522560364</v>
      </c>
      <c r="H686" s="158"/>
    </row>
    <row r="687" spans="1:8" x14ac:dyDescent="0.2">
      <c r="A687" s="33" t="s">
        <v>79</v>
      </c>
      <c r="B687" s="7" t="s">
        <v>444</v>
      </c>
      <c r="C687" s="184"/>
      <c r="D687" s="95">
        <f>SUM(D688+D710+D736+D755+D776+D784+D792)</f>
        <v>1034544</v>
      </c>
      <c r="E687" s="144">
        <f>SUM(E688+E710+E736+E755+E776+E784+E792)</f>
        <v>424466.31</v>
      </c>
      <c r="F687" s="163">
        <f t="shared" si="25"/>
        <v>610077.68999999994</v>
      </c>
      <c r="G687" s="179">
        <f t="shared" si="24"/>
        <v>0.41029314364589614</v>
      </c>
      <c r="H687" s="158"/>
    </row>
    <row r="688" spans="1:8" s="6" customFormat="1" x14ac:dyDescent="0.2">
      <c r="A688" s="33" t="s">
        <v>79</v>
      </c>
      <c r="B688" s="7" t="s">
        <v>114</v>
      </c>
      <c r="C688" s="72"/>
      <c r="D688" s="88">
        <f>SUM(D689+D695+D707)</f>
        <v>382533</v>
      </c>
      <c r="E688" s="139">
        <f>SUM(E689+E695+E707)</f>
        <v>156293.80000000002</v>
      </c>
      <c r="F688" s="163">
        <f t="shared" si="25"/>
        <v>226239.19999999998</v>
      </c>
      <c r="G688" s="179">
        <f t="shared" si="24"/>
        <v>0.40857599213662615</v>
      </c>
    </row>
    <row r="689" spans="1:7" s="6" customFormat="1" x14ac:dyDescent="0.2">
      <c r="A689" s="33"/>
      <c r="B689" s="7">
        <v>50</v>
      </c>
      <c r="C689" s="50" t="s">
        <v>23</v>
      </c>
      <c r="D689" s="88">
        <f>SUM(D690+D693+D694)</f>
        <v>266937</v>
      </c>
      <c r="E689" s="139">
        <f>SUM(E690+E693+E694)</f>
        <v>109164.14000000001</v>
      </c>
      <c r="F689" s="163">
        <f t="shared" si="25"/>
        <v>157772.85999999999</v>
      </c>
      <c r="G689" s="179">
        <f t="shared" si="24"/>
        <v>0.40895095097345074</v>
      </c>
    </row>
    <row r="690" spans="1:7" s="6" customFormat="1" x14ac:dyDescent="0.2">
      <c r="A690" s="33"/>
      <c r="B690" s="5">
        <v>500</v>
      </c>
      <c r="C690" s="49" t="s">
        <v>228</v>
      </c>
      <c r="D690" s="87">
        <f>SUM(D691:D692)</f>
        <v>198243</v>
      </c>
      <c r="E690" s="149">
        <f>SUM(E691:E692)</f>
        <v>80700.47</v>
      </c>
      <c r="F690" s="168">
        <f t="shared" si="25"/>
        <v>117542.53</v>
      </c>
      <c r="G690" s="165">
        <f t="shared" si="24"/>
        <v>0.40707853492935436</v>
      </c>
    </row>
    <row r="691" spans="1:7" s="6" customFormat="1" x14ac:dyDescent="0.2">
      <c r="A691" s="33"/>
      <c r="B691" s="5">
        <v>5002</v>
      </c>
      <c r="C691" s="49" t="s">
        <v>236</v>
      </c>
      <c r="D691" s="87">
        <v>198243</v>
      </c>
      <c r="E691" s="124">
        <v>80683.19</v>
      </c>
      <c r="F691" s="168">
        <f t="shared" si="25"/>
        <v>117559.81</v>
      </c>
      <c r="G691" s="165">
        <f t="shared" si="24"/>
        <v>0.40699136917823076</v>
      </c>
    </row>
    <row r="692" spans="1:7" s="6" customFormat="1" x14ac:dyDescent="0.2">
      <c r="A692" s="33"/>
      <c r="B692" s="5">
        <v>5005</v>
      </c>
      <c r="C692" s="49" t="s">
        <v>282</v>
      </c>
      <c r="D692" s="87">
        <v>0</v>
      </c>
      <c r="E692" s="124">
        <v>17.28</v>
      </c>
      <c r="F692" s="168">
        <f t="shared" si="25"/>
        <v>-17.28</v>
      </c>
      <c r="G692" s="165"/>
    </row>
    <row r="693" spans="1:7" s="6" customFormat="1" x14ac:dyDescent="0.2">
      <c r="A693" s="33"/>
      <c r="B693" s="5">
        <v>505</v>
      </c>
      <c r="C693" s="49" t="s">
        <v>94</v>
      </c>
      <c r="D693" s="87">
        <v>766</v>
      </c>
      <c r="E693" s="124">
        <v>717.99</v>
      </c>
      <c r="F693" s="168">
        <f t="shared" si="25"/>
        <v>48.009999999999991</v>
      </c>
      <c r="G693" s="165">
        <f t="shared" si="24"/>
        <v>0.9373237597911227</v>
      </c>
    </row>
    <row r="694" spans="1:7" s="6" customFormat="1" x14ac:dyDescent="0.2">
      <c r="A694" s="33"/>
      <c r="B694" s="5">
        <v>506</v>
      </c>
      <c r="C694" s="49" t="s">
        <v>229</v>
      </c>
      <c r="D694" s="87">
        <v>67928</v>
      </c>
      <c r="E694" s="124">
        <v>27745.68</v>
      </c>
      <c r="F694" s="168">
        <f t="shared" si="25"/>
        <v>40182.32</v>
      </c>
      <c r="G694" s="165">
        <f t="shared" si="24"/>
        <v>0.40845718996584618</v>
      </c>
    </row>
    <row r="695" spans="1:7" s="6" customFormat="1" x14ac:dyDescent="0.2">
      <c r="A695" s="33"/>
      <c r="B695" s="7">
        <v>55</v>
      </c>
      <c r="C695" s="50" t="s">
        <v>24</v>
      </c>
      <c r="D695" s="88">
        <f>SUM(D696:D706)</f>
        <v>77596</v>
      </c>
      <c r="E695" s="139">
        <f>SUM(E696:E706)</f>
        <v>46805.66</v>
      </c>
      <c r="F695" s="163">
        <f t="shared" si="25"/>
        <v>30790.339999999997</v>
      </c>
      <c r="G695" s="179">
        <f t="shared" si="24"/>
        <v>0.6031968142687768</v>
      </c>
    </row>
    <row r="696" spans="1:7" s="6" customFormat="1" x14ac:dyDescent="0.2">
      <c r="A696" s="33"/>
      <c r="B696" s="5">
        <v>5500</v>
      </c>
      <c r="C696" s="49" t="s">
        <v>25</v>
      </c>
      <c r="D696" s="87">
        <v>380</v>
      </c>
      <c r="E696" s="124">
        <v>506.93</v>
      </c>
      <c r="F696" s="168">
        <f t="shared" si="25"/>
        <v>-126.93</v>
      </c>
      <c r="G696" s="165">
        <f t="shared" si="24"/>
        <v>1.3340263157894736</v>
      </c>
    </row>
    <row r="697" spans="1:7" s="6" customFormat="1" x14ac:dyDescent="0.2">
      <c r="A697" s="33"/>
      <c r="B697" s="5">
        <v>5503</v>
      </c>
      <c r="C697" s="49" t="s">
        <v>26</v>
      </c>
      <c r="D697" s="87">
        <v>0</v>
      </c>
      <c r="E697" s="124">
        <v>11.6</v>
      </c>
      <c r="F697" s="168">
        <f t="shared" si="25"/>
        <v>-11.6</v>
      </c>
      <c r="G697" s="165"/>
    </row>
    <row r="698" spans="1:7" s="6" customFormat="1" x14ac:dyDescent="0.2">
      <c r="A698" s="33"/>
      <c r="B698" s="5">
        <v>5504</v>
      </c>
      <c r="C698" s="49" t="s">
        <v>27</v>
      </c>
      <c r="D698" s="87">
        <v>2430</v>
      </c>
      <c r="E698" s="124">
        <v>1084.44</v>
      </c>
      <c r="F698" s="168">
        <f t="shared" si="25"/>
        <v>1345.56</v>
      </c>
      <c r="G698" s="165">
        <f t="shared" si="24"/>
        <v>0.44627160493827162</v>
      </c>
    </row>
    <row r="699" spans="1:7" s="6" customFormat="1" x14ac:dyDescent="0.2">
      <c r="A699" s="33"/>
      <c r="B699" s="5">
        <v>5511</v>
      </c>
      <c r="C699" s="49" t="s">
        <v>230</v>
      </c>
      <c r="D699" s="87">
        <v>39440</v>
      </c>
      <c r="E699" s="124">
        <v>28501.18</v>
      </c>
      <c r="F699" s="168">
        <f t="shared" si="25"/>
        <v>10938.82</v>
      </c>
      <c r="G699" s="165">
        <f t="shared" si="24"/>
        <v>0.72264655172413794</v>
      </c>
    </row>
    <row r="700" spans="1:7" s="6" customFormat="1" x14ac:dyDescent="0.2">
      <c r="A700" s="33"/>
      <c r="B700" s="5">
        <v>5513</v>
      </c>
      <c r="C700" s="49" t="s">
        <v>28</v>
      </c>
      <c r="D700" s="87">
        <v>100</v>
      </c>
      <c r="E700" s="124">
        <v>0</v>
      </c>
      <c r="F700" s="168">
        <f t="shared" si="25"/>
        <v>100</v>
      </c>
      <c r="G700" s="165">
        <f t="shared" si="24"/>
        <v>0</v>
      </c>
    </row>
    <row r="701" spans="1:7" s="6" customFormat="1" x14ac:dyDescent="0.2">
      <c r="A701" s="33"/>
      <c r="B701" s="5">
        <v>5514</v>
      </c>
      <c r="C701" s="49" t="s">
        <v>231</v>
      </c>
      <c r="D701" s="87">
        <v>1425</v>
      </c>
      <c r="E701" s="124">
        <v>333.81</v>
      </c>
      <c r="F701" s="168">
        <f t="shared" si="25"/>
        <v>1091.19</v>
      </c>
      <c r="G701" s="165">
        <f t="shared" si="24"/>
        <v>0.23425263157894738</v>
      </c>
    </row>
    <row r="702" spans="1:7" s="6" customFormat="1" x14ac:dyDescent="0.2">
      <c r="A702" s="33"/>
      <c r="B702" s="5">
        <v>5515</v>
      </c>
      <c r="C702" s="49" t="s">
        <v>29</v>
      </c>
      <c r="D702" s="87">
        <v>3406</v>
      </c>
      <c r="E702" s="124">
        <v>2498.42</v>
      </c>
      <c r="F702" s="168">
        <f t="shared" si="25"/>
        <v>907.57999999999993</v>
      </c>
      <c r="G702" s="165">
        <f t="shared" si="24"/>
        <v>0.73353493834409866</v>
      </c>
    </row>
    <row r="703" spans="1:7" s="6" customFormat="1" x14ac:dyDescent="0.2">
      <c r="A703" s="33"/>
      <c r="B703" s="5">
        <v>5521</v>
      </c>
      <c r="C703" s="49" t="s">
        <v>133</v>
      </c>
      <c r="D703" s="87">
        <v>19300</v>
      </c>
      <c r="E703" s="124">
        <v>8156.03</v>
      </c>
      <c r="F703" s="168">
        <f t="shared" si="25"/>
        <v>11143.970000000001</v>
      </c>
      <c r="G703" s="165">
        <f t="shared" si="24"/>
        <v>0.42259222797927459</v>
      </c>
    </row>
    <row r="704" spans="1:7" s="6" customFormat="1" x14ac:dyDescent="0.2">
      <c r="A704" s="33"/>
      <c r="B704" s="5">
        <v>5522</v>
      </c>
      <c r="C704" s="49" t="s">
        <v>95</v>
      </c>
      <c r="D704" s="87">
        <v>190</v>
      </c>
      <c r="E704" s="124">
        <v>90</v>
      </c>
      <c r="F704" s="168">
        <f t="shared" si="25"/>
        <v>100</v>
      </c>
      <c r="G704" s="165">
        <f t="shared" si="24"/>
        <v>0.47368421052631576</v>
      </c>
    </row>
    <row r="705" spans="1:7" s="6" customFormat="1" x14ac:dyDescent="0.2">
      <c r="A705" s="33"/>
      <c r="B705" s="5">
        <v>5524</v>
      </c>
      <c r="C705" s="49" t="s">
        <v>31</v>
      </c>
      <c r="D705" s="87">
        <v>10350</v>
      </c>
      <c r="E705" s="124">
        <v>5623.25</v>
      </c>
      <c r="F705" s="168">
        <f t="shared" si="25"/>
        <v>4726.75</v>
      </c>
      <c r="G705" s="165">
        <f t="shared" si="24"/>
        <v>0.54330917874396134</v>
      </c>
    </row>
    <row r="706" spans="1:7" s="6" customFormat="1" x14ac:dyDescent="0.2">
      <c r="A706" s="33"/>
      <c r="B706" s="5">
        <v>5525</v>
      </c>
      <c r="C706" s="49" t="s">
        <v>46</v>
      </c>
      <c r="D706" s="87">
        <v>575</v>
      </c>
      <c r="E706" s="124">
        <v>0</v>
      </c>
      <c r="F706" s="168">
        <f t="shared" si="25"/>
        <v>575</v>
      </c>
      <c r="G706" s="165">
        <f t="shared" si="24"/>
        <v>0</v>
      </c>
    </row>
    <row r="707" spans="1:7" x14ac:dyDescent="0.2">
      <c r="A707" s="35"/>
      <c r="B707" s="7">
        <v>15</v>
      </c>
      <c r="C707" s="50" t="s">
        <v>283</v>
      </c>
      <c r="D707" s="88">
        <f>SUM(D708)</f>
        <v>38000</v>
      </c>
      <c r="E707" s="139">
        <f>SUM(E708)</f>
        <v>324</v>
      </c>
      <c r="F707" s="163">
        <f t="shared" si="25"/>
        <v>37676</v>
      </c>
      <c r="G707" s="179">
        <f t="shared" si="24"/>
        <v>8.5263157894736839E-3</v>
      </c>
    </row>
    <row r="708" spans="1:7" x14ac:dyDescent="0.2">
      <c r="A708" s="35"/>
      <c r="B708" s="5">
        <v>1551</v>
      </c>
      <c r="C708" s="49" t="s">
        <v>255</v>
      </c>
      <c r="D708" s="87">
        <f>SUM(D709)</f>
        <v>38000</v>
      </c>
      <c r="E708" s="149">
        <f>SUM(E709)</f>
        <v>324</v>
      </c>
      <c r="F708" s="168">
        <f t="shared" si="25"/>
        <v>37676</v>
      </c>
      <c r="G708" s="165">
        <f t="shared" si="24"/>
        <v>8.5263157894736839E-3</v>
      </c>
    </row>
    <row r="709" spans="1:7" ht="38.25" x14ac:dyDescent="0.2">
      <c r="A709" s="35"/>
      <c r="B709" s="5"/>
      <c r="C709" s="65" t="s">
        <v>340</v>
      </c>
      <c r="D709" s="87">
        <v>38000</v>
      </c>
      <c r="E709" s="124">
        <v>324</v>
      </c>
      <c r="F709" s="168">
        <f t="shared" si="25"/>
        <v>37676</v>
      </c>
      <c r="G709" s="165">
        <f t="shared" si="24"/>
        <v>8.5263157894736839E-3</v>
      </c>
    </row>
    <row r="710" spans="1:7" s="10" customFormat="1" ht="13.5" x14ac:dyDescent="0.25">
      <c r="A710" s="33" t="s">
        <v>79</v>
      </c>
      <c r="B710" s="7" t="s">
        <v>115</v>
      </c>
      <c r="C710" s="72"/>
      <c r="D710" s="88">
        <f>SUM(D711+D717+D731+D733)</f>
        <v>271557</v>
      </c>
      <c r="E710" s="139">
        <f>SUM(E711+E717+E731+E733)</f>
        <v>92132.609999999986</v>
      </c>
      <c r="F710" s="163">
        <f t="shared" si="25"/>
        <v>179424.39</v>
      </c>
      <c r="G710" s="179">
        <f t="shared" si="24"/>
        <v>0.339275400744595</v>
      </c>
    </row>
    <row r="711" spans="1:7" s="6" customFormat="1" x14ac:dyDescent="0.2">
      <c r="A711" s="33"/>
      <c r="B711" s="7">
        <v>50</v>
      </c>
      <c r="C711" s="50" t="s">
        <v>23</v>
      </c>
      <c r="D711" s="88">
        <f>SUM(D712+D715+D716)</f>
        <v>169490</v>
      </c>
      <c r="E711" s="139">
        <f>SUM(E712+E715+E716)</f>
        <v>67045.819999999992</v>
      </c>
      <c r="F711" s="163">
        <f t="shared" si="25"/>
        <v>102444.18000000001</v>
      </c>
      <c r="G711" s="179">
        <f t="shared" si="24"/>
        <v>0.39557389816508343</v>
      </c>
    </row>
    <row r="712" spans="1:7" s="6" customFormat="1" x14ac:dyDescent="0.2">
      <c r="A712" s="33"/>
      <c r="B712" s="5">
        <v>500</v>
      </c>
      <c r="C712" s="49" t="s">
        <v>228</v>
      </c>
      <c r="D712" s="87">
        <f>SUM(D713:D714)</f>
        <v>126357</v>
      </c>
      <c r="E712" s="149">
        <f>SUM(E713:E714)</f>
        <v>49888.99</v>
      </c>
      <c r="F712" s="168">
        <f t="shared" si="25"/>
        <v>76468.010000000009</v>
      </c>
      <c r="G712" s="165">
        <f t="shared" si="24"/>
        <v>0.39482569228455883</v>
      </c>
    </row>
    <row r="713" spans="1:7" s="6" customFormat="1" x14ac:dyDescent="0.2">
      <c r="A713" s="33"/>
      <c r="B713" s="5">
        <v>5002</v>
      </c>
      <c r="C713" s="49" t="s">
        <v>236</v>
      </c>
      <c r="D713" s="87">
        <v>126357</v>
      </c>
      <c r="E713" s="124">
        <v>49792.99</v>
      </c>
      <c r="F713" s="168">
        <f t="shared" si="25"/>
        <v>76564.010000000009</v>
      </c>
      <c r="G713" s="165">
        <f t="shared" si="24"/>
        <v>0.39406594015369151</v>
      </c>
    </row>
    <row r="714" spans="1:7" s="6" customFormat="1" x14ac:dyDescent="0.2">
      <c r="A714" s="33"/>
      <c r="B714" s="5">
        <v>5005</v>
      </c>
      <c r="C714" s="49" t="s">
        <v>282</v>
      </c>
      <c r="D714" s="87">
        <v>0</v>
      </c>
      <c r="E714" s="124">
        <v>96</v>
      </c>
      <c r="F714" s="168"/>
      <c r="G714" s="165"/>
    </row>
    <row r="715" spans="1:7" s="6" customFormat="1" x14ac:dyDescent="0.2">
      <c r="A715" s="33"/>
      <c r="B715" s="5">
        <v>505</v>
      </c>
      <c r="C715" s="49" t="s">
        <v>94</v>
      </c>
      <c r="D715" s="87">
        <v>102</v>
      </c>
      <c r="E715" s="124">
        <v>101.78</v>
      </c>
      <c r="F715" s="168">
        <f t="shared" si="25"/>
        <v>0.21999999999999886</v>
      </c>
      <c r="G715" s="165">
        <f t="shared" si="24"/>
        <v>0.99784313725490192</v>
      </c>
    </row>
    <row r="716" spans="1:7" s="6" customFormat="1" x14ac:dyDescent="0.2">
      <c r="A716" s="33"/>
      <c r="B716" s="5">
        <v>506</v>
      </c>
      <c r="C716" s="49" t="s">
        <v>229</v>
      </c>
      <c r="D716" s="87">
        <v>43031</v>
      </c>
      <c r="E716" s="124">
        <v>17055.05</v>
      </c>
      <c r="F716" s="168">
        <f t="shared" si="25"/>
        <v>25975.95</v>
      </c>
      <c r="G716" s="165">
        <f t="shared" si="24"/>
        <v>0.39634333387557807</v>
      </c>
    </row>
    <row r="717" spans="1:7" s="6" customFormat="1" x14ac:dyDescent="0.2">
      <c r="A717" s="33"/>
      <c r="B717" s="7">
        <v>55</v>
      </c>
      <c r="C717" s="50" t="s">
        <v>24</v>
      </c>
      <c r="D717" s="88">
        <f>SUM(D718:D730)</f>
        <v>56067</v>
      </c>
      <c r="E717" s="139">
        <f>SUM(E718:E730)</f>
        <v>25085.31</v>
      </c>
      <c r="F717" s="163">
        <f t="shared" si="25"/>
        <v>30981.69</v>
      </c>
      <c r="G717" s="179">
        <f t="shared" si="24"/>
        <v>0.44741666220771581</v>
      </c>
    </row>
    <row r="718" spans="1:7" s="6" customFormat="1" x14ac:dyDescent="0.2">
      <c r="A718" s="33"/>
      <c r="B718" s="5">
        <v>5500</v>
      </c>
      <c r="C718" s="49" t="s">
        <v>25</v>
      </c>
      <c r="D718" s="87">
        <v>385</v>
      </c>
      <c r="E718" s="124">
        <v>396.99</v>
      </c>
      <c r="F718" s="168">
        <f t="shared" si="25"/>
        <v>-11.990000000000009</v>
      </c>
      <c r="G718" s="165">
        <f t="shared" si="24"/>
        <v>1.0311428571428571</v>
      </c>
    </row>
    <row r="719" spans="1:7" s="6" customFormat="1" x14ac:dyDescent="0.2">
      <c r="A719" s="33"/>
      <c r="B719" s="5">
        <v>5504</v>
      </c>
      <c r="C719" s="49" t="s">
        <v>27</v>
      </c>
      <c r="D719" s="87">
        <v>658</v>
      </c>
      <c r="E719" s="124">
        <v>658.38</v>
      </c>
      <c r="F719" s="168">
        <f t="shared" si="25"/>
        <v>-0.37999999999999545</v>
      </c>
      <c r="G719" s="165">
        <f t="shared" si="24"/>
        <v>1.0005775075987842</v>
      </c>
    </row>
    <row r="720" spans="1:7" s="6" customFormat="1" x14ac:dyDescent="0.2">
      <c r="A720" s="33"/>
      <c r="B720" s="5">
        <v>5511</v>
      </c>
      <c r="C720" s="49" t="s">
        <v>230</v>
      </c>
      <c r="D720" s="87">
        <v>28213</v>
      </c>
      <c r="E720" s="124">
        <v>13986.77</v>
      </c>
      <c r="F720" s="168">
        <f t="shared" si="25"/>
        <v>14226.23</v>
      </c>
      <c r="G720" s="165">
        <f t="shared" si="24"/>
        <v>0.49575621167546879</v>
      </c>
    </row>
    <row r="721" spans="1:7" s="6" customFormat="1" x14ac:dyDescent="0.2">
      <c r="A721" s="33"/>
      <c r="B721" s="5">
        <v>5513</v>
      </c>
      <c r="C721" s="49" t="s">
        <v>28</v>
      </c>
      <c r="D721" s="87">
        <v>180</v>
      </c>
      <c r="E721" s="124">
        <v>79.8</v>
      </c>
      <c r="F721" s="168">
        <f t="shared" si="25"/>
        <v>100.2</v>
      </c>
      <c r="G721" s="165">
        <f t="shared" si="24"/>
        <v>0.4433333333333333</v>
      </c>
    </row>
    <row r="722" spans="1:7" s="6" customFormat="1" x14ac:dyDescent="0.2">
      <c r="A722" s="33"/>
      <c r="B722" s="5">
        <v>5514</v>
      </c>
      <c r="C722" s="49" t="s">
        <v>231</v>
      </c>
      <c r="D722" s="87">
        <v>2000</v>
      </c>
      <c r="E722" s="124">
        <v>938.92</v>
      </c>
      <c r="F722" s="168">
        <f t="shared" si="25"/>
        <v>1061.08</v>
      </c>
      <c r="G722" s="165">
        <f t="shared" si="24"/>
        <v>0.46945999999999999</v>
      </c>
    </row>
    <row r="723" spans="1:7" s="6" customFormat="1" x14ac:dyDescent="0.2">
      <c r="A723" s="33"/>
      <c r="B723" s="5">
        <v>5515</v>
      </c>
      <c r="C723" s="49" t="s">
        <v>29</v>
      </c>
      <c r="D723" s="87">
        <v>2214</v>
      </c>
      <c r="E723" s="124">
        <v>760.8</v>
      </c>
      <c r="F723" s="168">
        <f t="shared" si="25"/>
        <v>1453.2</v>
      </c>
      <c r="G723" s="165">
        <f t="shared" ref="G723:G788" si="26">SUM(E723/D723)</f>
        <v>0.3436314363143631</v>
      </c>
    </row>
    <row r="724" spans="1:7" s="6" customFormat="1" x14ac:dyDescent="0.2">
      <c r="A724" s="33"/>
      <c r="B724" s="5">
        <v>5521</v>
      </c>
      <c r="C724" s="49" t="s">
        <v>133</v>
      </c>
      <c r="D724" s="87">
        <v>13700</v>
      </c>
      <c r="E724" s="124">
        <v>5654.06</v>
      </c>
      <c r="F724" s="168">
        <f t="shared" si="25"/>
        <v>8045.94</v>
      </c>
      <c r="G724" s="165">
        <f t="shared" si="26"/>
        <v>0.41270510948905115</v>
      </c>
    </row>
    <row r="725" spans="1:7" s="6" customFormat="1" x14ac:dyDescent="0.2">
      <c r="A725" s="33"/>
      <c r="B725" s="5">
        <v>5522</v>
      </c>
      <c r="C725" s="49" t="s">
        <v>95</v>
      </c>
      <c r="D725" s="87">
        <v>150</v>
      </c>
      <c r="E725" s="124">
        <v>0</v>
      </c>
      <c r="F725" s="168">
        <f t="shared" si="25"/>
        <v>150</v>
      </c>
      <c r="G725" s="165">
        <f t="shared" si="26"/>
        <v>0</v>
      </c>
    </row>
    <row r="726" spans="1:7" s="6" customFormat="1" x14ac:dyDescent="0.2">
      <c r="A726" s="33"/>
      <c r="B726" s="5">
        <v>5524</v>
      </c>
      <c r="C726" s="49" t="s">
        <v>31</v>
      </c>
      <c r="D726" s="87">
        <v>7200</v>
      </c>
      <c r="E726" s="124">
        <v>2476.2199999999998</v>
      </c>
      <c r="F726" s="168">
        <f t="shared" si="25"/>
        <v>4723.7800000000007</v>
      </c>
      <c r="G726" s="165">
        <f t="shared" si="26"/>
        <v>0.34391944444444444</v>
      </c>
    </row>
    <row r="727" spans="1:7" s="6" customFormat="1" x14ac:dyDescent="0.2">
      <c r="A727" s="33"/>
      <c r="B727" s="5">
        <v>5525</v>
      </c>
      <c r="C727" s="49" t="s">
        <v>46</v>
      </c>
      <c r="D727" s="87">
        <v>400</v>
      </c>
      <c r="E727" s="124">
        <v>45.55</v>
      </c>
      <c r="F727" s="168">
        <f t="shared" si="25"/>
        <v>354.45</v>
      </c>
      <c r="G727" s="165">
        <f t="shared" si="26"/>
        <v>0.11387499999999999</v>
      </c>
    </row>
    <row r="728" spans="1:7" s="6" customFormat="1" x14ac:dyDescent="0.2">
      <c r="A728" s="33"/>
      <c r="B728" s="5">
        <v>5532</v>
      </c>
      <c r="C728" s="49" t="s">
        <v>93</v>
      </c>
      <c r="D728" s="87">
        <v>25</v>
      </c>
      <c r="E728" s="124">
        <v>35.64</v>
      </c>
      <c r="F728" s="168">
        <f t="shared" ref="F728:F793" si="27">SUM(D728-E728)</f>
        <v>-10.64</v>
      </c>
      <c r="G728" s="165">
        <f t="shared" si="26"/>
        <v>1.4256</v>
      </c>
    </row>
    <row r="729" spans="1:7" s="6" customFormat="1" x14ac:dyDescent="0.2">
      <c r="A729" s="33"/>
      <c r="B729" s="5">
        <v>5539</v>
      </c>
      <c r="C729" s="49" t="s">
        <v>257</v>
      </c>
      <c r="D729" s="87">
        <v>27</v>
      </c>
      <c r="E729" s="124">
        <v>0</v>
      </c>
      <c r="F729" s="168">
        <f t="shared" si="27"/>
        <v>27</v>
      </c>
      <c r="G729" s="165">
        <f t="shared" si="26"/>
        <v>0</v>
      </c>
    </row>
    <row r="730" spans="1:7" x14ac:dyDescent="0.2">
      <c r="A730" s="35"/>
      <c r="B730" s="5">
        <v>5540</v>
      </c>
      <c r="C730" s="49" t="s">
        <v>252</v>
      </c>
      <c r="D730" s="87">
        <v>915</v>
      </c>
      <c r="E730" s="124">
        <v>52.18</v>
      </c>
      <c r="F730" s="168">
        <f t="shared" si="27"/>
        <v>862.82</v>
      </c>
      <c r="G730" s="165">
        <f t="shared" si="26"/>
        <v>5.7027322404371583E-2</v>
      </c>
    </row>
    <row r="731" spans="1:7" x14ac:dyDescent="0.2">
      <c r="A731" s="35"/>
      <c r="B731" s="22">
        <v>60</v>
      </c>
      <c r="C731" s="51" t="s">
        <v>90</v>
      </c>
      <c r="D731" s="88">
        <f>SUM(D732)</f>
        <v>0</v>
      </c>
      <c r="E731" s="139">
        <f>SUM(E732)</f>
        <v>1.48</v>
      </c>
      <c r="F731" s="163">
        <f t="shared" si="27"/>
        <v>-1.48</v>
      </c>
      <c r="G731" s="165"/>
    </row>
    <row r="732" spans="1:7" x14ac:dyDescent="0.2">
      <c r="A732" s="35"/>
      <c r="B732" s="20">
        <v>608</v>
      </c>
      <c r="C732" s="54" t="s">
        <v>154</v>
      </c>
      <c r="D732" s="87">
        <v>0</v>
      </c>
      <c r="E732" s="124">
        <v>1.48</v>
      </c>
      <c r="F732" s="168">
        <f t="shared" si="27"/>
        <v>-1.48</v>
      </c>
      <c r="G732" s="165"/>
    </row>
    <row r="733" spans="1:7" x14ac:dyDescent="0.2">
      <c r="A733" s="35"/>
      <c r="B733" s="7">
        <v>15</v>
      </c>
      <c r="C733" s="50" t="s">
        <v>283</v>
      </c>
      <c r="D733" s="88">
        <f>SUM(D734)</f>
        <v>46000</v>
      </c>
      <c r="E733" s="139">
        <f>SUM(E734)</f>
        <v>0</v>
      </c>
      <c r="F733" s="163">
        <f t="shared" si="27"/>
        <v>46000</v>
      </c>
      <c r="G733" s="179">
        <f t="shared" si="26"/>
        <v>0</v>
      </c>
    </row>
    <row r="734" spans="1:7" x14ac:dyDescent="0.2">
      <c r="A734" s="35"/>
      <c r="B734" s="5">
        <v>1551</v>
      </c>
      <c r="C734" s="49" t="s">
        <v>255</v>
      </c>
      <c r="D734" s="87">
        <f>SUM(D735)</f>
        <v>46000</v>
      </c>
      <c r="E734" s="149">
        <f>SUM(E735)</f>
        <v>0</v>
      </c>
      <c r="F734" s="168">
        <f t="shared" si="27"/>
        <v>46000</v>
      </c>
      <c r="G734" s="165">
        <f t="shared" si="26"/>
        <v>0</v>
      </c>
    </row>
    <row r="735" spans="1:7" ht="25.5" x14ac:dyDescent="0.2">
      <c r="A735" s="35"/>
      <c r="B735" s="5"/>
      <c r="C735" s="65" t="s">
        <v>341</v>
      </c>
      <c r="D735" s="87">
        <v>46000</v>
      </c>
      <c r="E735" s="124">
        <v>0</v>
      </c>
      <c r="F735" s="168">
        <f t="shared" si="27"/>
        <v>46000</v>
      </c>
      <c r="G735" s="165">
        <f t="shared" si="26"/>
        <v>0</v>
      </c>
    </row>
    <row r="736" spans="1:7" s="10" customFormat="1" ht="13.5" x14ac:dyDescent="0.25">
      <c r="A736" s="33" t="s">
        <v>79</v>
      </c>
      <c r="B736" s="7" t="s">
        <v>116</v>
      </c>
      <c r="C736" s="72"/>
      <c r="D736" s="88">
        <f>SUM(D737+D742)</f>
        <v>127846</v>
      </c>
      <c r="E736" s="139">
        <f>SUM(E737+E742)</f>
        <v>55406.51</v>
      </c>
      <c r="F736" s="163">
        <f t="shared" si="27"/>
        <v>72439.489999999991</v>
      </c>
      <c r="G736" s="179">
        <f t="shared" si="26"/>
        <v>0.43338477543294279</v>
      </c>
    </row>
    <row r="737" spans="1:7" s="6" customFormat="1" x14ac:dyDescent="0.2">
      <c r="A737" s="33"/>
      <c r="B737" s="7">
        <v>50</v>
      </c>
      <c r="C737" s="50" t="s">
        <v>23</v>
      </c>
      <c r="D737" s="88">
        <f>SUM(D738+D740+D741)</f>
        <v>86416</v>
      </c>
      <c r="E737" s="139">
        <f>SUM(E738+E740+E741)</f>
        <v>36336.47</v>
      </c>
      <c r="F737" s="163">
        <f t="shared" si="27"/>
        <v>50079.53</v>
      </c>
      <c r="G737" s="179">
        <f t="shared" si="26"/>
        <v>0.4204831281244214</v>
      </c>
    </row>
    <row r="738" spans="1:7" s="6" customFormat="1" x14ac:dyDescent="0.2">
      <c r="A738" s="33"/>
      <c r="B738" s="5">
        <v>500</v>
      </c>
      <c r="C738" s="49" t="s">
        <v>228</v>
      </c>
      <c r="D738" s="87">
        <f>SUM(D739)</f>
        <v>63693</v>
      </c>
      <c r="E738" s="149">
        <f>SUM(E739)</f>
        <v>26918.46</v>
      </c>
      <c r="F738" s="168">
        <f t="shared" si="27"/>
        <v>36774.54</v>
      </c>
      <c r="G738" s="165">
        <f t="shared" si="26"/>
        <v>0.42262823230182278</v>
      </c>
    </row>
    <row r="739" spans="1:7" s="6" customFormat="1" x14ac:dyDescent="0.2">
      <c r="A739" s="33"/>
      <c r="B739" s="5">
        <v>5002</v>
      </c>
      <c r="C739" s="49" t="s">
        <v>236</v>
      </c>
      <c r="D739" s="87">
        <v>63693</v>
      </c>
      <c r="E739" s="124">
        <v>26918.46</v>
      </c>
      <c r="F739" s="168">
        <f t="shared" si="27"/>
        <v>36774.54</v>
      </c>
      <c r="G739" s="165">
        <f t="shared" si="26"/>
        <v>0.42262823230182278</v>
      </c>
    </row>
    <row r="740" spans="1:7" s="6" customFormat="1" x14ac:dyDescent="0.2">
      <c r="A740" s="33"/>
      <c r="B740" s="5">
        <v>505</v>
      </c>
      <c r="C740" s="49" t="s">
        <v>94</v>
      </c>
      <c r="D740" s="87">
        <v>634</v>
      </c>
      <c r="E740" s="124">
        <v>264.10000000000002</v>
      </c>
      <c r="F740" s="168">
        <f t="shared" si="27"/>
        <v>369.9</v>
      </c>
      <c r="G740" s="165">
        <f t="shared" si="26"/>
        <v>0.41656151419558363</v>
      </c>
    </row>
    <row r="741" spans="1:7" s="6" customFormat="1" x14ac:dyDescent="0.2">
      <c r="A741" s="33"/>
      <c r="B741" s="5">
        <v>506</v>
      </c>
      <c r="C741" s="49" t="s">
        <v>229</v>
      </c>
      <c r="D741" s="87">
        <v>22089</v>
      </c>
      <c r="E741" s="124">
        <v>9153.91</v>
      </c>
      <c r="F741" s="168">
        <f t="shared" si="27"/>
        <v>12935.09</v>
      </c>
      <c r="G741" s="165">
        <f t="shared" si="26"/>
        <v>0.4144103399882294</v>
      </c>
    </row>
    <row r="742" spans="1:7" s="6" customFormat="1" x14ac:dyDescent="0.2">
      <c r="A742" s="33"/>
      <c r="B742" s="7">
        <v>55</v>
      </c>
      <c r="C742" s="50" t="s">
        <v>24</v>
      </c>
      <c r="D742" s="88">
        <f>SUM(D743:D754)</f>
        <v>41430</v>
      </c>
      <c r="E742" s="139">
        <f>SUM(E743:E754)</f>
        <v>19070.04</v>
      </c>
      <c r="F742" s="163">
        <f t="shared" si="27"/>
        <v>22359.96</v>
      </c>
      <c r="G742" s="179">
        <f t="shared" si="26"/>
        <v>0.46029543808834178</v>
      </c>
    </row>
    <row r="743" spans="1:7" s="6" customFormat="1" x14ac:dyDescent="0.2">
      <c r="A743" s="33"/>
      <c r="B743" s="5">
        <v>5500</v>
      </c>
      <c r="C743" s="49" t="s">
        <v>25</v>
      </c>
      <c r="D743" s="87">
        <v>584</v>
      </c>
      <c r="E743" s="124">
        <v>611.35</v>
      </c>
      <c r="F743" s="168">
        <f t="shared" si="27"/>
        <v>-27.350000000000023</v>
      </c>
      <c r="G743" s="165">
        <f t="shared" si="26"/>
        <v>1.0468321917808219</v>
      </c>
    </row>
    <row r="744" spans="1:7" s="6" customFormat="1" x14ac:dyDescent="0.2">
      <c r="A744" s="33"/>
      <c r="B744" s="5">
        <v>5504</v>
      </c>
      <c r="C744" s="49" t="s">
        <v>27</v>
      </c>
      <c r="D744" s="87">
        <v>380</v>
      </c>
      <c r="E744" s="124">
        <v>183.11</v>
      </c>
      <c r="F744" s="168">
        <f t="shared" si="27"/>
        <v>196.89</v>
      </c>
      <c r="G744" s="165">
        <f t="shared" si="26"/>
        <v>0.48186842105263161</v>
      </c>
    </row>
    <row r="745" spans="1:7" s="6" customFormat="1" x14ac:dyDescent="0.2">
      <c r="A745" s="33"/>
      <c r="B745" s="5">
        <v>5511</v>
      </c>
      <c r="C745" s="49" t="s">
        <v>230</v>
      </c>
      <c r="D745" s="87">
        <v>30274</v>
      </c>
      <c r="E745" s="124">
        <v>14545.96</v>
      </c>
      <c r="F745" s="168">
        <f t="shared" si="27"/>
        <v>15728.04</v>
      </c>
      <c r="G745" s="165">
        <f t="shared" si="26"/>
        <v>0.48047697694391223</v>
      </c>
    </row>
    <row r="746" spans="1:7" s="6" customFormat="1" x14ac:dyDescent="0.2">
      <c r="A746" s="33"/>
      <c r="B746" s="5">
        <v>5513</v>
      </c>
      <c r="C746" s="49" t="s">
        <v>28</v>
      </c>
      <c r="D746" s="87">
        <v>100</v>
      </c>
      <c r="E746" s="124">
        <v>0</v>
      </c>
      <c r="F746" s="168">
        <f t="shared" si="27"/>
        <v>100</v>
      </c>
      <c r="G746" s="165">
        <f t="shared" si="26"/>
        <v>0</v>
      </c>
    </row>
    <row r="747" spans="1:7" s="6" customFormat="1" x14ac:dyDescent="0.2">
      <c r="A747" s="33"/>
      <c r="B747" s="5">
        <v>5514</v>
      </c>
      <c r="C747" s="49" t="s">
        <v>231</v>
      </c>
      <c r="D747" s="87">
        <v>950</v>
      </c>
      <c r="E747" s="124">
        <v>484.78</v>
      </c>
      <c r="F747" s="168">
        <f t="shared" si="27"/>
        <v>465.22</v>
      </c>
      <c r="G747" s="165">
        <f t="shared" si="26"/>
        <v>0.51029473684210525</v>
      </c>
    </row>
    <row r="748" spans="1:7" s="6" customFormat="1" x14ac:dyDescent="0.2">
      <c r="A748" s="33"/>
      <c r="B748" s="5">
        <v>5515</v>
      </c>
      <c r="C748" s="49" t="s">
        <v>29</v>
      </c>
      <c r="D748" s="87">
        <v>1000</v>
      </c>
      <c r="E748" s="124">
        <v>122.52</v>
      </c>
      <c r="F748" s="168">
        <f t="shared" si="27"/>
        <v>877.48</v>
      </c>
      <c r="G748" s="165">
        <f t="shared" si="26"/>
        <v>0.12251999999999999</v>
      </c>
    </row>
    <row r="749" spans="1:7" s="6" customFormat="1" x14ac:dyDescent="0.2">
      <c r="A749" s="33"/>
      <c r="B749" s="5">
        <v>5521</v>
      </c>
      <c r="C749" s="49" t="s">
        <v>133</v>
      </c>
      <c r="D749" s="87">
        <v>4995</v>
      </c>
      <c r="E749" s="124">
        <v>2244.12</v>
      </c>
      <c r="F749" s="168">
        <f t="shared" si="27"/>
        <v>2750.88</v>
      </c>
      <c r="G749" s="165">
        <f t="shared" si="26"/>
        <v>0.44927327327327327</v>
      </c>
    </row>
    <row r="750" spans="1:7" s="6" customFormat="1" x14ac:dyDescent="0.2">
      <c r="A750" s="33"/>
      <c r="B750" s="5">
        <v>5522</v>
      </c>
      <c r="C750" s="49" t="s">
        <v>95</v>
      </c>
      <c r="D750" s="87">
        <v>20</v>
      </c>
      <c r="E750" s="124">
        <v>16.59</v>
      </c>
      <c r="F750" s="168">
        <f t="shared" si="27"/>
        <v>3.41</v>
      </c>
      <c r="G750" s="165">
        <f t="shared" si="26"/>
        <v>0.82950000000000002</v>
      </c>
    </row>
    <row r="751" spans="1:7" s="6" customFormat="1" x14ac:dyDescent="0.2">
      <c r="A751" s="33"/>
      <c r="B751" s="5">
        <v>5524</v>
      </c>
      <c r="C751" s="49" t="s">
        <v>31</v>
      </c>
      <c r="D751" s="87">
        <v>2700</v>
      </c>
      <c r="E751" s="124">
        <v>825.21</v>
      </c>
      <c r="F751" s="168">
        <f t="shared" si="27"/>
        <v>1874.79</v>
      </c>
      <c r="G751" s="165">
        <f t="shared" si="26"/>
        <v>0.30563333333333337</v>
      </c>
    </row>
    <row r="752" spans="1:7" s="6" customFormat="1" x14ac:dyDescent="0.2">
      <c r="A752" s="33"/>
      <c r="B752" s="5">
        <v>5525</v>
      </c>
      <c r="C752" s="49" t="s">
        <v>46</v>
      </c>
      <c r="D752" s="87">
        <v>150</v>
      </c>
      <c r="E752" s="124">
        <v>0</v>
      </c>
      <c r="F752" s="168">
        <f t="shared" si="27"/>
        <v>150</v>
      </c>
      <c r="G752" s="165">
        <f t="shared" si="26"/>
        <v>0</v>
      </c>
    </row>
    <row r="753" spans="1:7" s="6" customFormat="1" x14ac:dyDescent="0.2">
      <c r="A753" s="33"/>
      <c r="B753" s="5">
        <v>5539</v>
      </c>
      <c r="C753" s="49" t="s">
        <v>257</v>
      </c>
      <c r="D753" s="87">
        <v>0</v>
      </c>
      <c r="E753" s="124">
        <v>36.4</v>
      </c>
      <c r="F753" s="168">
        <f t="shared" si="27"/>
        <v>-36.4</v>
      </c>
      <c r="G753" s="165"/>
    </row>
    <row r="754" spans="1:7" s="6" customFormat="1" x14ac:dyDescent="0.2">
      <c r="A754" s="33"/>
      <c r="B754" s="5">
        <v>5540</v>
      </c>
      <c r="C754" s="49" t="s">
        <v>252</v>
      </c>
      <c r="D754" s="87">
        <v>277</v>
      </c>
      <c r="E754" s="124">
        <v>0</v>
      </c>
      <c r="F754" s="168">
        <f t="shared" si="27"/>
        <v>277</v>
      </c>
      <c r="G754" s="165">
        <f t="shared" si="26"/>
        <v>0</v>
      </c>
    </row>
    <row r="755" spans="1:7" s="10" customFormat="1" ht="13.5" x14ac:dyDescent="0.25">
      <c r="A755" s="33" t="s">
        <v>79</v>
      </c>
      <c r="B755" s="7" t="s">
        <v>204</v>
      </c>
      <c r="C755" s="72"/>
      <c r="D755" s="88">
        <f>SUM(D756+D761)</f>
        <v>160720</v>
      </c>
      <c r="E755" s="139">
        <f>SUM(E756+E761)</f>
        <v>78318.960000000006</v>
      </c>
      <c r="F755" s="163">
        <f t="shared" si="27"/>
        <v>82401.039999999994</v>
      </c>
      <c r="G755" s="179">
        <f t="shared" si="26"/>
        <v>0.48730064708810356</v>
      </c>
    </row>
    <row r="756" spans="1:7" s="6" customFormat="1" x14ac:dyDescent="0.2">
      <c r="A756" s="33"/>
      <c r="B756" s="7">
        <v>50</v>
      </c>
      <c r="C756" s="50" t="s">
        <v>23</v>
      </c>
      <c r="D756" s="88">
        <f>SUM(D757+D759+D760)</f>
        <v>109837</v>
      </c>
      <c r="E756" s="139">
        <f>SUM(E757+E759+E760)</f>
        <v>46620.020000000004</v>
      </c>
      <c r="F756" s="163">
        <f t="shared" si="27"/>
        <v>63216.979999999996</v>
      </c>
      <c r="G756" s="179">
        <f t="shared" si="26"/>
        <v>0.42444731738849389</v>
      </c>
    </row>
    <row r="757" spans="1:7" s="6" customFormat="1" x14ac:dyDescent="0.2">
      <c r="A757" s="33"/>
      <c r="B757" s="5">
        <v>500</v>
      </c>
      <c r="C757" s="49" t="s">
        <v>228</v>
      </c>
      <c r="D757" s="87">
        <f>SUM(D758)</f>
        <v>80574</v>
      </c>
      <c r="E757" s="149">
        <f>SUM(E758)</f>
        <v>33363.14</v>
      </c>
      <c r="F757" s="168">
        <f t="shared" si="27"/>
        <v>47210.86</v>
      </c>
      <c r="G757" s="165">
        <f t="shared" si="26"/>
        <v>0.41406830987663512</v>
      </c>
    </row>
    <row r="758" spans="1:7" s="6" customFormat="1" x14ac:dyDescent="0.2">
      <c r="A758" s="33"/>
      <c r="B758" s="5">
        <v>5002</v>
      </c>
      <c r="C758" s="49" t="s">
        <v>236</v>
      </c>
      <c r="D758" s="87">
        <v>80574</v>
      </c>
      <c r="E758" s="124">
        <v>33363.14</v>
      </c>
      <c r="F758" s="168">
        <f t="shared" si="27"/>
        <v>47210.86</v>
      </c>
      <c r="G758" s="165">
        <f t="shared" si="26"/>
        <v>0.41406830987663512</v>
      </c>
    </row>
    <row r="759" spans="1:7" s="6" customFormat="1" x14ac:dyDescent="0.2">
      <c r="A759" s="33"/>
      <c r="B759" s="5">
        <v>505</v>
      </c>
      <c r="C759" s="49" t="s">
        <v>94</v>
      </c>
      <c r="D759" s="87">
        <v>1110</v>
      </c>
      <c r="E759" s="124">
        <v>481.08</v>
      </c>
      <c r="F759" s="168">
        <f t="shared" si="27"/>
        <v>628.92000000000007</v>
      </c>
      <c r="G759" s="165">
        <f t="shared" si="26"/>
        <v>0.4334054054054054</v>
      </c>
    </row>
    <row r="760" spans="1:7" s="6" customFormat="1" x14ac:dyDescent="0.2">
      <c r="A760" s="33"/>
      <c r="B760" s="5">
        <v>506</v>
      </c>
      <c r="C760" s="49" t="s">
        <v>229</v>
      </c>
      <c r="D760" s="87">
        <v>28153</v>
      </c>
      <c r="E760" s="124">
        <v>12775.8</v>
      </c>
      <c r="F760" s="168">
        <f t="shared" si="27"/>
        <v>15377.2</v>
      </c>
      <c r="G760" s="165">
        <f t="shared" si="26"/>
        <v>0.45379888466593254</v>
      </c>
    </row>
    <row r="761" spans="1:7" s="6" customFormat="1" x14ac:dyDescent="0.2">
      <c r="A761" s="33"/>
      <c r="B761" s="7">
        <v>55</v>
      </c>
      <c r="C761" s="50" t="s">
        <v>24</v>
      </c>
      <c r="D761" s="88">
        <f>SUM(D762:D775)</f>
        <v>50883</v>
      </c>
      <c r="E761" s="139">
        <f>SUM(E762:E775)</f>
        <v>31698.94</v>
      </c>
      <c r="F761" s="163">
        <f t="shared" si="27"/>
        <v>19184.060000000001</v>
      </c>
      <c r="G761" s="179">
        <f t="shared" si="26"/>
        <v>0.62297702572568436</v>
      </c>
    </row>
    <row r="762" spans="1:7" s="6" customFormat="1" x14ac:dyDescent="0.2">
      <c r="A762" s="33"/>
      <c r="B762" s="5">
        <v>5500</v>
      </c>
      <c r="C762" s="49" t="s">
        <v>25</v>
      </c>
      <c r="D762" s="87">
        <v>910</v>
      </c>
      <c r="E762" s="124">
        <v>185.9</v>
      </c>
      <c r="F762" s="168">
        <f t="shared" si="27"/>
        <v>724.1</v>
      </c>
      <c r="G762" s="165">
        <f t="shared" si="26"/>
        <v>0.20428571428571429</v>
      </c>
    </row>
    <row r="763" spans="1:7" s="6" customFormat="1" x14ac:dyDescent="0.2">
      <c r="A763" s="33"/>
      <c r="B763" s="5">
        <v>5503</v>
      </c>
      <c r="C763" s="49" t="s">
        <v>26</v>
      </c>
      <c r="D763" s="87">
        <v>0</v>
      </c>
      <c r="E763" s="124">
        <v>13.2</v>
      </c>
      <c r="F763" s="168">
        <f t="shared" si="27"/>
        <v>-13.2</v>
      </c>
      <c r="G763" s="165"/>
    </row>
    <row r="764" spans="1:7" s="6" customFormat="1" x14ac:dyDescent="0.2">
      <c r="A764" s="33"/>
      <c r="B764" s="5">
        <v>5504</v>
      </c>
      <c r="C764" s="49" t="s">
        <v>27</v>
      </c>
      <c r="D764" s="87">
        <v>213</v>
      </c>
      <c r="E764" s="124">
        <v>14.29</v>
      </c>
      <c r="F764" s="168">
        <f t="shared" si="27"/>
        <v>198.71</v>
      </c>
      <c r="G764" s="165">
        <f t="shared" si="26"/>
        <v>6.7089201877934268E-2</v>
      </c>
    </row>
    <row r="765" spans="1:7" s="6" customFormat="1" x14ac:dyDescent="0.2">
      <c r="A765" s="33"/>
      <c r="B765" s="5">
        <v>5511</v>
      </c>
      <c r="C765" s="49" t="s">
        <v>230</v>
      </c>
      <c r="D765" s="87">
        <v>39480</v>
      </c>
      <c r="E765" s="124">
        <v>26958.07</v>
      </c>
      <c r="F765" s="168">
        <f t="shared" si="27"/>
        <v>12521.93</v>
      </c>
      <c r="G765" s="165">
        <f t="shared" si="26"/>
        <v>0.68282852077001011</v>
      </c>
    </row>
    <row r="766" spans="1:7" s="6" customFormat="1" x14ac:dyDescent="0.2">
      <c r="A766" s="33"/>
      <c r="B766" s="5">
        <v>5513</v>
      </c>
      <c r="C766" s="49" t="s">
        <v>28</v>
      </c>
      <c r="D766" s="87">
        <v>950</v>
      </c>
      <c r="E766" s="124">
        <v>395.77</v>
      </c>
      <c r="F766" s="168">
        <f t="shared" si="27"/>
        <v>554.23</v>
      </c>
      <c r="G766" s="165">
        <f t="shared" si="26"/>
        <v>0.41659999999999997</v>
      </c>
    </row>
    <row r="767" spans="1:7" s="6" customFormat="1" x14ac:dyDescent="0.2">
      <c r="A767" s="33"/>
      <c r="B767" s="5">
        <v>5514</v>
      </c>
      <c r="C767" s="49" t="s">
        <v>231</v>
      </c>
      <c r="D767" s="87">
        <v>300</v>
      </c>
      <c r="E767" s="124">
        <v>69.02</v>
      </c>
      <c r="F767" s="168">
        <f t="shared" si="27"/>
        <v>230.98000000000002</v>
      </c>
      <c r="G767" s="165">
        <f t="shared" si="26"/>
        <v>0.23006666666666664</v>
      </c>
    </row>
    <row r="768" spans="1:7" s="6" customFormat="1" x14ac:dyDescent="0.2">
      <c r="A768" s="33"/>
      <c r="B768" s="5">
        <v>5515</v>
      </c>
      <c r="C768" s="49" t="s">
        <v>29</v>
      </c>
      <c r="D768" s="87">
        <v>850</v>
      </c>
      <c r="E768" s="124">
        <v>540.16999999999996</v>
      </c>
      <c r="F768" s="168">
        <f t="shared" si="27"/>
        <v>309.83000000000004</v>
      </c>
      <c r="G768" s="165">
        <f t="shared" si="26"/>
        <v>0.63549411764705876</v>
      </c>
    </row>
    <row r="769" spans="1:7" s="6" customFormat="1" x14ac:dyDescent="0.2">
      <c r="A769" s="33"/>
      <c r="B769" s="5">
        <v>5521</v>
      </c>
      <c r="C769" s="49" t="s">
        <v>133</v>
      </c>
      <c r="D769" s="87">
        <v>5150</v>
      </c>
      <c r="E769" s="124">
        <v>2118.7199999999998</v>
      </c>
      <c r="F769" s="168">
        <f t="shared" si="27"/>
        <v>3031.28</v>
      </c>
      <c r="G769" s="165">
        <f t="shared" si="26"/>
        <v>0.41140194174757277</v>
      </c>
    </row>
    <row r="770" spans="1:7" s="6" customFormat="1" x14ac:dyDescent="0.2">
      <c r="A770" s="33"/>
      <c r="B770" s="5">
        <v>5522</v>
      </c>
      <c r="C770" s="49" t="s">
        <v>95</v>
      </c>
      <c r="D770" s="87">
        <v>110</v>
      </c>
      <c r="E770" s="124">
        <v>40.270000000000003</v>
      </c>
      <c r="F770" s="168">
        <f t="shared" si="27"/>
        <v>69.72999999999999</v>
      </c>
      <c r="G770" s="165">
        <f t="shared" si="26"/>
        <v>0.36609090909090913</v>
      </c>
    </row>
    <row r="771" spans="1:7" s="6" customFormat="1" x14ac:dyDescent="0.2">
      <c r="A771" s="33"/>
      <c r="B771" s="5">
        <v>5524</v>
      </c>
      <c r="C771" s="49" t="s">
        <v>31</v>
      </c>
      <c r="D771" s="87">
        <v>2340</v>
      </c>
      <c r="E771" s="124">
        <v>951.67</v>
      </c>
      <c r="F771" s="168">
        <f t="shared" si="27"/>
        <v>1388.33</v>
      </c>
      <c r="G771" s="165">
        <f t="shared" si="26"/>
        <v>0.4066965811965812</v>
      </c>
    </row>
    <row r="772" spans="1:7" s="6" customFormat="1" x14ac:dyDescent="0.2">
      <c r="A772" s="33"/>
      <c r="B772" s="5">
        <v>5525</v>
      </c>
      <c r="C772" s="49" t="s">
        <v>46</v>
      </c>
      <c r="D772" s="87">
        <v>150</v>
      </c>
      <c r="E772" s="124">
        <v>15</v>
      </c>
      <c r="F772" s="168">
        <f t="shared" si="27"/>
        <v>135</v>
      </c>
      <c r="G772" s="165">
        <f t="shared" si="26"/>
        <v>0.1</v>
      </c>
    </row>
    <row r="773" spans="1:7" s="6" customFormat="1" x14ac:dyDescent="0.2">
      <c r="A773" s="33"/>
      <c r="B773" s="5">
        <v>5532</v>
      </c>
      <c r="C773" s="49" t="s">
        <v>93</v>
      </c>
      <c r="D773" s="87">
        <v>60</v>
      </c>
      <c r="E773" s="124">
        <v>57.02</v>
      </c>
      <c r="F773" s="168">
        <f t="shared" si="27"/>
        <v>2.9799999999999969</v>
      </c>
      <c r="G773" s="165">
        <f t="shared" si="26"/>
        <v>0.95033333333333336</v>
      </c>
    </row>
    <row r="774" spans="1:7" s="6" customFormat="1" x14ac:dyDescent="0.2">
      <c r="A774" s="33"/>
      <c r="B774" s="5">
        <v>5539</v>
      </c>
      <c r="C774" s="49" t="s">
        <v>257</v>
      </c>
      <c r="D774" s="87">
        <v>20</v>
      </c>
      <c r="E774" s="124">
        <v>0</v>
      </c>
      <c r="F774" s="168">
        <f t="shared" si="27"/>
        <v>20</v>
      </c>
      <c r="G774" s="165">
        <f t="shared" si="26"/>
        <v>0</v>
      </c>
    </row>
    <row r="775" spans="1:7" s="6" customFormat="1" x14ac:dyDescent="0.2">
      <c r="A775" s="33"/>
      <c r="B775" s="5">
        <v>5540</v>
      </c>
      <c r="C775" s="49" t="s">
        <v>252</v>
      </c>
      <c r="D775" s="87">
        <v>350</v>
      </c>
      <c r="E775" s="124">
        <v>339.84</v>
      </c>
      <c r="F775" s="168">
        <f t="shared" si="27"/>
        <v>10.160000000000025</v>
      </c>
      <c r="G775" s="165">
        <f t="shared" si="26"/>
        <v>0.97097142857142849</v>
      </c>
    </row>
    <row r="776" spans="1:7" s="6" customFormat="1" x14ac:dyDescent="0.2">
      <c r="A776" s="33" t="s">
        <v>79</v>
      </c>
      <c r="B776" s="7" t="s">
        <v>117</v>
      </c>
      <c r="C776" s="72"/>
      <c r="D776" s="88">
        <f>SUM(D777+D781)</f>
        <v>56252</v>
      </c>
      <c r="E776" s="139">
        <f>SUM(E777+E781)</f>
        <v>24244.690000000002</v>
      </c>
      <c r="F776" s="163">
        <f t="shared" si="27"/>
        <v>32007.309999999998</v>
      </c>
      <c r="G776" s="179">
        <f t="shared" si="26"/>
        <v>0.43100138661736476</v>
      </c>
    </row>
    <row r="777" spans="1:7" s="6" customFormat="1" x14ac:dyDescent="0.2">
      <c r="A777" s="33"/>
      <c r="B777" s="7">
        <v>50</v>
      </c>
      <c r="C777" s="50" t="s">
        <v>23</v>
      </c>
      <c r="D777" s="88">
        <f>SUM(D778+D780)</f>
        <v>47042</v>
      </c>
      <c r="E777" s="139">
        <f>SUM(E778+E780)</f>
        <v>20037.010000000002</v>
      </c>
      <c r="F777" s="163">
        <f t="shared" si="27"/>
        <v>27004.989999999998</v>
      </c>
      <c r="G777" s="179">
        <f t="shared" si="26"/>
        <v>0.42593873559797629</v>
      </c>
    </row>
    <row r="778" spans="1:7" s="6" customFormat="1" x14ac:dyDescent="0.2">
      <c r="A778" s="33"/>
      <c r="B778" s="5">
        <v>500</v>
      </c>
      <c r="C778" s="49" t="s">
        <v>228</v>
      </c>
      <c r="D778" s="87">
        <f>SUM(D779)</f>
        <v>35106</v>
      </c>
      <c r="E778" s="149">
        <f>SUM(E779)</f>
        <v>15000.76</v>
      </c>
      <c r="F778" s="168">
        <f t="shared" si="27"/>
        <v>20105.239999999998</v>
      </c>
      <c r="G778" s="165">
        <f t="shared" si="26"/>
        <v>0.42729903720161794</v>
      </c>
    </row>
    <row r="779" spans="1:7" s="6" customFormat="1" x14ac:dyDescent="0.2">
      <c r="A779" s="33"/>
      <c r="B779" s="5">
        <v>5002</v>
      </c>
      <c r="C779" s="49" t="s">
        <v>342</v>
      </c>
      <c r="D779" s="87">
        <v>35106</v>
      </c>
      <c r="E779" s="124">
        <v>15000.76</v>
      </c>
      <c r="F779" s="168">
        <f t="shared" si="27"/>
        <v>20105.239999999998</v>
      </c>
      <c r="G779" s="165">
        <f t="shared" si="26"/>
        <v>0.42729903720161794</v>
      </c>
    </row>
    <row r="780" spans="1:7" s="6" customFormat="1" x14ac:dyDescent="0.2">
      <c r="A780" s="33"/>
      <c r="B780" s="5">
        <v>506</v>
      </c>
      <c r="C780" s="49" t="s">
        <v>229</v>
      </c>
      <c r="D780" s="87">
        <v>11936</v>
      </c>
      <c r="E780" s="124">
        <v>5036.25</v>
      </c>
      <c r="F780" s="168">
        <f t="shared" si="27"/>
        <v>6899.75</v>
      </c>
      <c r="G780" s="165">
        <f t="shared" si="26"/>
        <v>0.42193783512064342</v>
      </c>
    </row>
    <row r="781" spans="1:7" s="6" customFormat="1" x14ac:dyDescent="0.2">
      <c r="A781" s="33"/>
      <c r="B781" s="7">
        <v>55</v>
      </c>
      <c r="C781" s="50" t="s">
        <v>24</v>
      </c>
      <c r="D781" s="104">
        <f>SUM(D782:D783)</f>
        <v>9210</v>
      </c>
      <c r="E781" s="159">
        <f>SUM(E782:E783)</f>
        <v>4207.68</v>
      </c>
      <c r="F781" s="163">
        <f t="shared" si="27"/>
        <v>5002.32</v>
      </c>
      <c r="G781" s="179">
        <f t="shared" si="26"/>
        <v>0.45685993485342025</v>
      </c>
    </row>
    <row r="782" spans="1:7" s="6" customFormat="1" x14ac:dyDescent="0.2">
      <c r="A782" s="33"/>
      <c r="B782" s="5">
        <v>5521</v>
      </c>
      <c r="C782" s="49" t="s">
        <v>133</v>
      </c>
      <c r="D782" s="116">
        <v>5970</v>
      </c>
      <c r="E782" s="124">
        <v>2555.06</v>
      </c>
      <c r="F782" s="168">
        <f t="shared" si="27"/>
        <v>3414.94</v>
      </c>
      <c r="G782" s="165">
        <f t="shared" si="26"/>
        <v>0.42798324958123951</v>
      </c>
    </row>
    <row r="783" spans="1:7" s="6" customFormat="1" x14ac:dyDescent="0.2">
      <c r="A783" s="33"/>
      <c r="B783" s="5">
        <v>5524</v>
      </c>
      <c r="C783" s="49" t="s">
        <v>31</v>
      </c>
      <c r="D783" s="116">
        <v>3240</v>
      </c>
      <c r="E783" s="124">
        <v>1652.62</v>
      </c>
      <c r="F783" s="168">
        <f t="shared" si="27"/>
        <v>1587.38</v>
      </c>
      <c r="G783" s="165">
        <f t="shared" si="26"/>
        <v>0.51006790123456791</v>
      </c>
    </row>
    <row r="784" spans="1:7" s="6" customFormat="1" x14ac:dyDescent="0.2">
      <c r="A784" s="33" t="s">
        <v>79</v>
      </c>
      <c r="B784" s="7" t="s">
        <v>425</v>
      </c>
      <c r="C784" s="72"/>
      <c r="D784" s="88">
        <f>SUM(D785+D789)</f>
        <v>27236</v>
      </c>
      <c r="E784" s="139">
        <f>SUM(E785+E789)</f>
        <v>10843.89</v>
      </c>
      <c r="F784" s="163">
        <f t="shared" si="27"/>
        <v>16392.11</v>
      </c>
      <c r="G784" s="179">
        <f t="shared" si="26"/>
        <v>0.39814546923189892</v>
      </c>
    </row>
    <row r="785" spans="1:7" s="6" customFormat="1" x14ac:dyDescent="0.2">
      <c r="A785" s="33"/>
      <c r="B785" s="7">
        <v>50</v>
      </c>
      <c r="C785" s="50" t="s">
        <v>344</v>
      </c>
      <c r="D785" s="88">
        <f>SUM(D786+D788)</f>
        <v>23336</v>
      </c>
      <c r="E785" s="139">
        <f>SUM(E786+E788)</f>
        <v>9818.51</v>
      </c>
      <c r="F785" s="163">
        <f t="shared" si="27"/>
        <v>13517.49</v>
      </c>
      <c r="G785" s="179">
        <f t="shared" si="26"/>
        <v>0.42074520054850872</v>
      </c>
    </row>
    <row r="786" spans="1:7" s="6" customFormat="1" x14ac:dyDescent="0.2">
      <c r="A786" s="33"/>
      <c r="B786" s="5">
        <v>500</v>
      </c>
      <c r="C786" s="49" t="s">
        <v>228</v>
      </c>
      <c r="D786" s="87">
        <f>SUM(D787)</f>
        <v>17415</v>
      </c>
      <c r="E786" s="149">
        <f>SUM(E787)</f>
        <v>7336.95</v>
      </c>
      <c r="F786" s="168">
        <f t="shared" si="27"/>
        <v>10078.049999999999</v>
      </c>
      <c r="G786" s="165">
        <f t="shared" si="26"/>
        <v>0.4213006029285099</v>
      </c>
    </row>
    <row r="787" spans="1:7" s="6" customFormat="1" x14ac:dyDescent="0.2">
      <c r="A787" s="33"/>
      <c r="B787" s="5">
        <v>5002</v>
      </c>
      <c r="C787" s="49" t="s">
        <v>236</v>
      </c>
      <c r="D787" s="87">
        <v>17415</v>
      </c>
      <c r="E787" s="124">
        <v>7336.95</v>
      </c>
      <c r="F787" s="168">
        <f t="shared" si="27"/>
        <v>10078.049999999999</v>
      </c>
      <c r="G787" s="165">
        <f t="shared" si="26"/>
        <v>0.4213006029285099</v>
      </c>
    </row>
    <row r="788" spans="1:7" s="6" customFormat="1" x14ac:dyDescent="0.2">
      <c r="A788" s="33"/>
      <c r="B788" s="5">
        <v>506</v>
      </c>
      <c r="C788" s="49" t="s">
        <v>229</v>
      </c>
      <c r="D788" s="87">
        <v>5921</v>
      </c>
      <c r="E788" s="124">
        <v>2481.56</v>
      </c>
      <c r="F788" s="168">
        <f t="shared" si="27"/>
        <v>3439.44</v>
      </c>
      <c r="G788" s="165">
        <f t="shared" si="26"/>
        <v>0.41911163654788042</v>
      </c>
    </row>
    <row r="789" spans="1:7" s="6" customFormat="1" x14ac:dyDescent="0.2">
      <c r="A789" s="33"/>
      <c r="B789" s="7">
        <v>55</v>
      </c>
      <c r="C789" s="50" t="s">
        <v>24</v>
      </c>
      <c r="D789" s="104">
        <f>SUM(D790:D791)</f>
        <v>3900</v>
      </c>
      <c r="E789" s="159">
        <f>SUM(E790:E791)</f>
        <v>1025.3800000000001</v>
      </c>
      <c r="F789" s="163">
        <f t="shared" si="27"/>
        <v>2874.62</v>
      </c>
      <c r="G789" s="179">
        <f t="shared" ref="G789:G856" si="28">SUM(E789/D789)</f>
        <v>0.26291794871794877</v>
      </c>
    </row>
    <row r="790" spans="1:7" s="6" customFormat="1" x14ac:dyDescent="0.2">
      <c r="A790" s="33"/>
      <c r="B790" s="5">
        <v>5521</v>
      </c>
      <c r="C790" s="49" t="s">
        <v>133</v>
      </c>
      <c r="D790" s="116">
        <v>2280</v>
      </c>
      <c r="E790" s="124">
        <v>798.22</v>
      </c>
      <c r="F790" s="168">
        <f t="shared" si="27"/>
        <v>1481.78</v>
      </c>
      <c r="G790" s="165">
        <f t="shared" si="28"/>
        <v>0.35009649122807018</v>
      </c>
    </row>
    <row r="791" spans="1:7" s="6" customFormat="1" x14ac:dyDescent="0.2">
      <c r="A791" s="33"/>
      <c r="B791" s="5">
        <v>5524</v>
      </c>
      <c r="C791" s="49" t="s">
        <v>31</v>
      </c>
      <c r="D791" s="116">
        <v>1620</v>
      </c>
      <c r="E791" s="124">
        <v>227.16</v>
      </c>
      <c r="F791" s="168">
        <f t="shared" si="27"/>
        <v>1392.84</v>
      </c>
      <c r="G791" s="165">
        <f t="shared" si="28"/>
        <v>0.14022222222222222</v>
      </c>
    </row>
    <row r="792" spans="1:7" s="10" customFormat="1" ht="13.5" x14ac:dyDescent="0.25">
      <c r="A792" s="33" t="s">
        <v>79</v>
      </c>
      <c r="B792" s="7" t="s">
        <v>205</v>
      </c>
      <c r="C792" s="72"/>
      <c r="D792" s="88">
        <f>SUM(D793)</f>
        <v>8400</v>
      </c>
      <c r="E792" s="139">
        <f>SUM(E793)</f>
        <v>7225.85</v>
      </c>
      <c r="F792" s="163">
        <f t="shared" si="27"/>
        <v>1174.1499999999996</v>
      </c>
      <c r="G792" s="179">
        <f t="shared" si="28"/>
        <v>0.86022023809523818</v>
      </c>
    </row>
    <row r="793" spans="1:7" s="6" customFormat="1" x14ac:dyDescent="0.2">
      <c r="A793" s="33"/>
      <c r="B793" s="7">
        <v>55</v>
      </c>
      <c r="C793" s="50" t="s">
        <v>24</v>
      </c>
      <c r="D793" s="88">
        <f>SUM(D794)</f>
        <v>8400</v>
      </c>
      <c r="E793" s="139">
        <f>SUM(E794)</f>
        <v>7225.85</v>
      </c>
      <c r="F793" s="163">
        <f t="shared" si="27"/>
        <v>1174.1499999999996</v>
      </c>
      <c r="G793" s="179">
        <f t="shared" si="28"/>
        <v>0.86022023809523818</v>
      </c>
    </row>
    <row r="794" spans="1:7" x14ac:dyDescent="0.2">
      <c r="A794" s="35"/>
      <c r="B794" s="5">
        <v>5524</v>
      </c>
      <c r="C794" s="49" t="s">
        <v>31</v>
      </c>
      <c r="D794" s="87">
        <v>8400</v>
      </c>
      <c r="E794" s="124">
        <v>7225.85</v>
      </c>
      <c r="F794" s="168">
        <f t="shared" ref="F794:F861" si="29">SUM(D794-E794)</f>
        <v>1174.1499999999996</v>
      </c>
      <c r="G794" s="165">
        <f t="shared" si="28"/>
        <v>0.86022023809523818</v>
      </c>
    </row>
    <row r="795" spans="1:7" s="6" customFormat="1" x14ac:dyDescent="0.2">
      <c r="A795" s="33" t="s">
        <v>81</v>
      </c>
      <c r="B795" s="7" t="s">
        <v>445</v>
      </c>
      <c r="C795" s="50"/>
      <c r="D795" s="88">
        <f>SUM(D796+D818+D827)</f>
        <v>296945</v>
      </c>
      <c r="E795" s="139">
        <f>SUM(E796+E818+E827)</f>
        <v>120870.43</v>
      </c>
      <c r="F795" s="163">
        <f t="shared" si="29"/>
        <v>176074.57</v>
      </c>
      <c r="G795" s="179">
        <f t="shared" si="28"/>
        <v>0.40704652376702755</v>
      </c>
    </row>
    <row r="796" spans="1:7" s="6" customFormat="1" x14ac:dyDescent="0.2">
      <c r="A796" s="33" t="s">
        <v>81</v>
      </c>
      <c r="B796" s="9" t="s">
        <v>426</v>
      </c>
      <c r="C796" s="74"/>
      <c r="D796" s="88">
        <f>SUM(D797+D803+D816)</f>
        <v>133114</v>
      </c>
      <c r="E796" s="139">
        <f>SUM(E797+E803+E816)</f>
        <v>56907.029999999992</v>
      </c>
      <c r="F796" s="163">
        <f t="shared" si="29"/>
        <v>76206.97</v>
      </c>
      <c r="G796" s="179">
        <f t="shared" si="28"/>
        <v>0.42750597232447368</v>
      </c>
    </row>
    <row r="797" spans="1:7" s="6" customFormat="1" x14ac:dyDescent="0.2">
      <c r="A797" s="33"/>
      <c r="B797" s="7">
        <v>50</v>
      </c>
      <c r="C797" s="50" t="s">
        <v>23</v>
      </c>
      <c r="D797" s="88">
        <f>SUM(D798+D801+D802)</f>
        <v>81310</v>
      </c>
      <c r="E797" s="139">
        <f>SUM(E798+E801+E802)</f>
        <v>32635.959999999995</v>
      </c>
      <c r="F797" s="163">
        <f t="shared" si="29"/>
        <v>48674.040000000008</v>
      </c>
      <c r="G797" s="179">
        <f t="shared" si="28"/>
        <v>0.40137695240437826</v>
      </c>
    </row>
    <row r="798" spans="1:7" s="6" customFormat="1" x14ac:dyDescent="0.2">
      <c r="A798" s="33"/>
      <c r="B798" s="5">
        <v>500</v>
      </c>
      <c r="C798" s="49" t="s">
        <v>228</v>
      </c>
      <c r="D798" s="87">
        <f>SUM(D799:D800)</f>
        <v>59027</v>
      </c>
      <c r="E798" s="149">
        <f>SUM(E799:E800)</f>
        <v>23558.289999999997</v>
      </c>
      <c r="F798" s="168">
        <f t="shared" si="29"/>
        <v>35468.710000000006</v>
      </c>
      <c r="G798" s="165">
        <f t="shared" si="28"/>
        <v>0.39911040710183471</v>
      </c>
    </row>
    <row r="799" spans="1:7" s="6" customFormat="1" x14ac:dyDescent="0.2">
      <c r="A799" s="33"/>
      <c r="B799" s="5">
        <v>5002</v>
      </c>
      <c r="C799" s="49" t="s">
        <v>236</v>
      </c>
      <c r="D799" s="87">
        <v>59027</v>
      </c>
      <c r="E799" s="124">
        <v>22978.92</v>
      </c>
      <c r="F799" s="168">
        <f t="shared" si="29"/>
        <v>36048.080000000002</v>
      </c>
      <c r="G799" s="165">
        <f t="shared" si="28"/>
        <v>0.38929506835854777</v>
      </c>
    </row>
    <row r="800" spans="1:7" s="6" customFormat="1" x14ac:dyDescent="0.2">
      <c r="A800" s="33"/>
      <c r="B800" s="5">
        <v>5005</v>
      </c>
      <c r="C800" s="49" t="s">
        <v>282</v>
      </c>
      <c r="D800" s="87">
        <v>0</v>
      </c>
      <c r="E800" s="124">
        <v>579.37</v>
      </c>
      <c r="F800" s="168">
        <f t="shared" si="29"/>
        <v>-579.37</v>
      </c>
      <c r="G800" s="165"/>
    </row>
    <row r="801" spans="1:7" s="6" customFormat="1" x14ac:dyDescent="0.2">
      <c r="A801" s="33"/>
      <c r="B801" s="5">
        <v>505</v>
      </c>
      <c r="C801" s="49" t="s">
        <v>94</v>
      </c>
      <c r="D801" s="87">
        <v>1314</v>
      </c>
      <c r="E801" s="124">
        <v>605.03</v>
      </c>
      <c r="F801" s="168">
        <f t="shared" si="29"/>
        <v>708.97</v>
      </c>
      <c r="G801" s="165">
        <f t="shared" si="28"/>
        <v>0.46044901065449007</v>
      </c>
    </row>
    <row r="802" spans="1:7" s="6" customFormat="1" x14ac:dyDescent="0.2">
      <c r="A802" s="33"/>
      <c r="B802" s="5">
        <v>506</v>
      </c>
      <c r="C802" s="49" t="s">
        <v>229</v>
      </c>
      <c r="D802" s="87">
        <v>20969</v>
      </c>
      <c r="E802" s="124">
        <v>8472.64</v>
      </c>
      <c r="F802" s="168">
        <f t="shared" si="29"/>
        <v>12496.36</v>
      </c>
      <c r="G802" s="165">
        <f t="shared" si="28"/>
        <v>0.40405551051552291</v>
      </c>
    </row>
    <row r="803" spans="1:7" s="6" customFormat="1" x14ac:dyDescent="0.2">
      <c r="A803" s="33"/>
      <c r="B803" s="7">
        <v>55</v>
      </c>
      <c r="C803" s="50" t="s">
        <v>24</v>
      </c>
      <c r="D803" s="88">
        <f>SUM(D804:D815)</f>
        <v>51804</v>
      </c>
      <c r="E803" s="139">
        <f>SUM(E804:E815)</f>
        <v>24266.179999999997</v>
      </c>
      <c r="F803" s="163">
        <f t="shared" si="29"/>
        <v>27537.820000000003</v>
      </c>
      <c r="G803" s="179">
        <f t="shared" si="28"/>
        <v>0.46842290170643186</v>
      </c>
    </row>
    <row r="804" spans="1:7" s="6" customFormat="1" x14ac:dyDescent="0.2">
      <c r="A804" s="33"/>
      <c r="B804" s="5">
        <v>5500</v>
      </c>
      <c r="C804" s="49" t="s">
        <v>25</v>
      </c>
      <c r="D804" s="87">
        <v>1070</v>
      </c>
      <c r="E804" s="124">
        <v>918.65</v>
      </c>
      <c r="F804" s="168">
        <f t="shared" si="29"/>
        <v>151.35000000000002</v>
      </c>
      <c r="G804" s="165">
        <f t="shared" si="28"/>
        <v>0.8585514018691589</v>
      </c>
    </row>
    <row r="805" spans="1:7" s="6" customFormat="1" x14ac:dyDescent="0.2">
      <c r="A805" s="33"/>
      <c r="B805" s="5">
        <v>5504</v>
      </c>
      <c r="C805" s="49" t="s">
        <v>27</v>
      </c>
      <c r="D805" s="87">
        <v>319</v>
      </c>
      <c r="E805" s="124">
        <v>273.74</v>
      </c>
      <c r="F805" s="168">
        <f t="shared" si="29"/>
        <v>45.259999999999991</v>
      </c>
      <c r="G805" s="165">
        <f t="shared" si="28"/>
        <v>0.85811912225705334</v>
      </c>
    </row>
    <row r="806" spans="1:7" s="6" customFormat="1" x14ac:dyDescent="0.2">
      <c r="A806" s="33"/>
      <c r="B806" s="5">
        <v>5505</v>
      </c>
      <c r="C806" s="49" t="s">
        <v>339</v>
      </c>
      <c r="D806" s="116">
        <v>508</v>
      </c>
      <c r="E806" s="124">
        <v>484.43</v>
      </c>
      <c r="F806" s="168">
        <f t="shared" si="29"/>
        <v>23.569999999999993</v>
      </c>
      <c r="G806" s="165">
        <f t="shared" si="28"/>
        <v>0.95360236220472439</v>
      </c>
    </row>
    <row r="807" spans="1:7" s="6" customFormat="1" x14ac:dyDescent="0.2">
      <c r="A807" s="33"/>
      <c r="B807" s="5">
        <v>5511</v>
      </c>
      <c r="C807" s="49" t="s">
        <v>230</v>
      </c>
      <c r="D807" s="87">
        <v>40350</v>
      </c>
      <c r="E807" s="124">
        <v>19733.259999999998</v>
      </c>
      <c r="F807" s="168">
        <f t="shared" si="29"/>
        <v>20616.740000000002</v>
      </c>
      <c r="G807" s="165">
        <f t="shared" si="28"/>
        <v>0.48905229244113996</v>
      </c>
    </row>
    <row r="808" spans="1:7" s="6" customFormat="1" x14ac:dyDescent="0.2">
      <c r="A808" s="33"/>
      <c r="B808" s="5">
        <v>5513</v>
      </c>
      <c r="C808" s="49" t="s">
        <v>28</v>
      </c>
      <c r="D808" s="87">
        <v>760</v>
      </c>
      <c r="E808" s="124">
        <v>314.95999999999998</v>
      </c>
      <c r="F808" s="168">
        <f t="shared" si="29"/>
        <v>445.04</v>
      </c>
      <c r="G808" s="165">
        <f t="shared" si="28"/>
        <v>0.41442105263157891</v>
      </c>
    </row>
    <row r="809" spans="1:7" s="6" customFormat="1" x14ac:dyDescent="0.2">
      <c r="A809" s="33"/>
      <c r="B809" s="5">
        <v>5514</v>
      </c>
      <c r="C809" s="49" t="s">
        <v>231</v>
      </c>
      <c r="D809" s="87">
        <v>4757</v>
      </c>
      <c r="E809" s="124">
        <v>688.45</v>
      </c>
      <c r="F809" s="168">
        <f t="shared" si="29"/>
        <v>4068.55</v>
      </c>
      <c r="G809" s="165">
        <f t="shared" si="28"/>
        <v>0.1447235652722304</v>
      </c>
    </row>
    <row r="810" spans="1:7" s="6" customFormat="1" x14ac:dyDescent="0.2">
      <c r="A810" s="33"/>
      <c r="B810" s="5">
        <v>5515</v>
      </c>
      <c r="C810" s="49" t="s">
        <v>29</v>
      </c>
      <c r="D810" s="87">
        <v>2000</v>
      </c>
      <c r="E810" s="124">
        <v>1303.54</v>
      </c>
      <c r="F810" s="168">
        <f t="shared" si="29"/>
        <v>696.46</v>
      </c>
      <c r="G810" s="165">
        <f t="shared" si="28"/>
        <v>0.65176999999999996</v>
      </c>
    </row>
    <row r="811" spans="1:7" s="6" customFormat="1" x14ac:dyDescent="0.2">
      <c r="A811" s="33"/>
      <c r="B811" s="5">
        <v>5522</v>
      </c>
      <c r="C811" s="49" t="s">
        <v>95</v>
      </c>
      <c r="D811" s="87">
        <v>0</v>
      </c>
      <c r="E811" s="124">
        <v>79.69</v>
      </c>
      <c r="F811" s="168">
        <f t="shared" si="29"/>
        <v>-79.69</v>
      </c>
      <c r="G811" s="165"/>
    </row>
    <row r="812" spans="1:7" s="6" customFormat="1" x14ac:dyDescent="0.2">
      <c r="A812" s="33"/>
      <c r="B812" s="5">
        <v>5525</v>
      </c>
      <c r="C812" s="49" t="s">
        <v>46</v>
      </c>
      <c r="D812" s="87">
        <v>300</v>
      </c>
      <c r="E812" s="124">
        <v>171.19</v>
      </c>
      <c r="F812" s="168">
        <f t="shared" si="29"/>
        <v>128.81</v>
      </c>
      <c r="G812" s="165">
        <f t="shared" si="28"/>
        <v>0.57063333333333333</v>
      </c>
    </row>
    <row r="813" spans="1:7" s="6" customFormat="1" x14ac:dyDescent="0.2">
      <c r="A813" s="33"/>
      <c r="B813" s="5">
        <v>5532</v>
      </c>
      <c r="C813" s="49" t="s">
        <v>93</v>
      </c>
      <c r="D813" s="87">
        <v>200</v>
      </c>
      <c r="E813" s="124">
        <v>145.27000000000001</v>
      </c>
      <c r="F813" s="168">
        <f t="shared" si="29"/>
        <v>54.72999999999999</v>
      </c>
      <c r="G813" s="165">
        <f t="shared" si="28"/>
        <v>0.72635000000000005</v>
      </c>
    </row>
    <row r="814" spans="1:7" s="6" customFormat="1" x14ac:dyDescent="0.2">
      <c r="A814" s="33"/>
      <c r="B814" s="5">
        <v>5539</v>
      </c>
      <c r="C814" s="49" t="s">
        <v>257</v>
      </c>
      <c r="D814" s="87">
        <v>40</v>
      </c>
      <c r="E814" s="124">
        <v>16</v>
      </c>
      <c r="F814" s="168">
        <f t="shared" si="29"/>
        <v>24</v>
      </c>
      <c r="G814" s="165">
        <f t="shared" si="28"/>
        <v>0.4</v>
      </c>
    </row>
    <row r="815" spans="1:7" s="6" customFormat="1" x14ac:dyDescent="0.2">
      <c r="A815" s="33"/>
      <c r="B815" s="5">
        <v>5540</v>
      </c>
      <c r="C815" s="49" t="s">
        <v>252</v>
      </c>
      <c r="D815" s="87">
        <v>1500</v>
      </c>
      <c r="E815" s="124">
        <v>137</v>
      </c>
      <c r="F815" s="168">
        <f t="shared" si="29"/>
        <v>1363</v>
      </c>
      <c r="G815" s="165">
        <f t="shared" si="28"/>
        <v>9.1333333333333336E-2</v>
      </c>
    </row>
    <row r="816" spans="1:7" s="6" customFormat="1" x14ac:dyDescent="0.2">
      <c r="A816" s="33"/>
      <c r="B816" s="22">
        <v>60</v>
      </c>
      <c r="C816" s="51" t="s">
        <v>90</v>
      </c>
      <c r="D816" s="88">
        <f>SUM(D817)</f>
        <v>0</v>
      </c>
      <c r="E816" s="139">
        <f>SUM(E817)</f>
        <v>4.8899999999999997</v>
      </c>
      <c r="F816" s="163">
        <f t="shared" si="29"/>
        <v>-4.8899999999999997</v>
      </c>
      <c r="G816" s="165"/>
    </row>
    <row r="817" spans="1:8" s="6" customFormat="1" x14ac:dyDescent="0.2">
      <c r="A817" s="33"/>
      <c r="B817" s="20">
        <v>608</v>
      </c>
      <c r="C817" s="54" t="s">
        <v>154</v>
      </c>
      <c r="D817" s="87">
        <v>0</v>
      </c>
      <c r="E817" s="124">
        <v>4.8899999999999997</v>
      </c>
      <c r="F817" s="168">
        <f t="shared" si="29"/>
        <v>-4.8899999999999997</v>
      </c>
      <c r="G817" s="165"/>
    </row>
    <row r="818" spans="1:8" s="6" customFormat="1" x14ac:dyDescent="0.2">
      <c r="A818" s="33" t="s">
        <v>81</v>
      </c>
      <c r="B818" s="9" t="s">
        <v>290</v>
      </c>
      <c r="C818" s="74"/>
      <c r="D818" s="88">
        <f>SUM(D819+D823)</f>
        <v>9435</v>
      </c>
      <c r="E818" s="139">
        <f>SUM(E819+E823)</f>
        <v>0</v>
      </c>
      <c r="F818" s="163">
        <f t="shared" si="29"/>
        <v>9435</v>
      </c>
      <c r="G818" s="179">
        <f t="shared" si="28"/>
        <v>0</v>
      </c>
    </row>
    <row r="819" spans="1:8" s="6" customFormat="1" x14ac:dyDescent="0.2">
      <c r="A819" s="33"/>
      <c r="B819" s="7">
        <v>50</v>
      </c>
      <c r="C819" s="50" t="s">
        <v>23</v>
      </c>
      <c r="D819" s="88">
        <f>SUM(D820+D822)</f>
        <v>4058</v>
      </c>
      <c r="E819" s="139">
        <f>SUM(E820+E822)</f>
        <v>0</v>
      </c>
      <c r="F819" s="163">
        <f t="shared" si="29"/>
        <v>4058</v>
      </c>
      <c r="G819" s="179">
        <f t="shared" si="28"/>
        <v>0</v>
      </c>
    </row>
    <row r="820" spans="1:8" s="6" customFormat="1" x14ac:dyDescent="0.2">
      <c r="A820" s="33"/>
      <c r="B820" s="5">
        <v>500</v>
      </c>
      <c r="C820" s="49" t="s">
        <v>228</v>
      </c>
      <c r="D820" s="87">
        <f>SUM(D821)</f>
        <v>3028</v>
      </c>
      <c r="E820" s="149">
        <f>SUM(E821)</f>
        <v>0</v>
      </c>
      <c r="F820" s="168">
        <f t="shared" si="29"/>
        <v>3028</v>
      </c>
      <c r="G820" s="165">
        <f t="shared" si="28"/>
        <v>0</v>
      </c>
    </row>
    <row r="821" spans="1:8" s="6" customFormat="1" x14ac:dyDescent="0.2">
      <c r="A821" s="33"/>
      <c r="B821" s="5">
        <v>5002</v>
      </c>
      <c r="C821" s="49" t="s">
        <v>236</v>
      </c>
      <c r="D821" s="87">
        <v>3028</v>
      </c>
      <c r="E821" s="124">
        <v>0</v>
      </c>
      <c r="F821" s="168">
        <f t="shared" si="29"/>
        <v>3028</v>
      </c>
      <c r="G821" s="165">
        <f t="shared" si="28"/>
        <v>0</v>
      </c>
    </row>
    <row r="822" spans="1:8" s="6" customFormat="1" x14ac:dyDescent="0.2">
      <c r="A822" s="33"/>
      <c r="B822" s="5">
        <v>506</v>
      </c>
      <c r="C822" s="49" t="s">
        <v>229</v>
      </c>
      <c r="D822" s="87">
        <v>1030</v>
      </c>
      <c r="E822" s="124">
        <v>0</v>
      </c>
      <c r="F822" s="168">
        <f t="shared" si="29"/>
        <v>1030</v>
      </c>
      <c r="G822" s="165">
        <f t="shared" si="28"/>
        <v>0</v>
      </c>
    </row>
    <row r="823" spans="1:8" s="6" customFormat="1" x14ac:dyDescent="0.2">
      <c r="A823" s="33"/>
      <c r="B823" s="7">
        <v>55</v>
      </c>
      <c r="C823" s="50" t="s">
        <v>24</v>
      </c>
      <c r="D823" s="88">
        <f>SUM(D824:D826)</f>
        <v>5377</v>
      </c>
      <c r="E823" s="139">
        <f>SUM(E824:E826)</f>
        <v>0</v>
      </c>
      <c r="F823" s="163">
        <f t="shared" si="29"/>
        <v>5377</v>
      </c>
      <c r="G823" s="179">
        <f t="shared" si="28"/>
        <v>0</v>
      </c>
    </row>
    <row r="824" spans="1:8" s="6" customFormat="1" x14ac:dyDescent="0.2">
      <c r="A824" s="33"/>
      <c r="B824" s="5">
        <v>5511</v>
      </c>
      <c r="C824" s="49" t="s">
        <v>230</v>
      </c>
      <c r="D824" s="87">
        <v>2000</v>
      </c>
      <c r="E824" s="124">
        <v>0</v>
      </c>
      <c r="F824" s="168">
        <f t="shared" si="29"/>
        <v>2000</v>
      </c>
      <c r="G824" s="165">
        <f t="shared" si="28"/>
        <v>0</v>
      </c>
    </row>
    <row r="825" spans="1:8" s="6" customFormat="1" x14ac:dyDescent="0.2">
      <c r="A825" s="33"/>
      <c r="B825" s="5">
        <v>5515</v>
      </c>
      <c r="C825" s="49" t="s">
        <v>29</v>
      </c>
      <c r="D825" s="87">
        <v>877</v>
      </c>
      <c r="E825" s="124">
        <v>0</v>
      </c>
      <c r="F825" s="168">
        <f t="shared" si="29"/>
        <v>877</v>
      </c>
      <c r="G825" s="165">
        <f t="shared" si="28"/>
        <v>0</v>
      </c>
    </row>
    <row r="826" spans="1:8" s="6" customFormat="1" x14ac:dyDescent="0.2">
      <c r="A826" s="33"/>
      <c r="B826" s="5">
        <v>5521</v>
      </c>
      <c r="C826" s="49" t="s">
        <v>133</v>
      </c>
      <c r="D826" s="87">
        <v>2500</v>
      </c>
      <c r="E826" s="124">
        <v>0</v>
      </c>
      <c r="F826" s="168">
        <f t="shared" si="29"/>
        <v>2500</v>
      </c>
      <c r="G826" s="165">
        <f t="shared" si="28"/>
        <v>0</v>
      </c>
    </row>
    <row r="827" spans="1:8" s="6" customFormat="1" x14ac:dyDescent="0.2">
      <c r="A827" s="33" t="s">
        <v>81</v>
      </c>
      <c r="B827" s="9" t="s">
        <v>38</v>
      </c>
      <c r="C827" s="74"/>
      <c r="D827" s="88">
        <f>SUM(D828+D834)</f>
        <v>154396</v>
      </c>
      <c r="E827" s="139">
        <f>SUM(E828+E834)</f>
        <v>63963.399999999994</v>
      </c>
      <c r="F827" s="163">
        <f t="shared" si="29"/>
        <v>90432.6</v>
      </c>
      <c r="G827" s="179">
        <f t="shared" si="28"/>
        <v>0.41428145806886185</v>
      </c>
      <c r="H827" s="185"/>
    </row>
    <row r="828" spans="1:8" s="6" customFormat="1" x14ac:dyDescent="0.2">
      <c r="A828" s="33"/>
      <c r="B828" s="7">
        <v>50</v>
      </c>
      <c r="C828" s="50" t="s">
        <v>23</v>
      </c>
      <c r="D828" s="88">
        <f>SUM(D829+D832+D833)</f>
        <v>100898</v>
      </c>
      <c r="E828" s="139">
        <f>SUM(E829+E832+E833)</f>
        <v>39159.61</v>
      </c>
      <c r="F828" s="163">
        <f t="shared" si="29"/>
        <v>61738.39</v>
      </c>
      <c r="G828" s="179">
        <f t="shared" si="28"/>
        <v>0.3881108644373526</v>
      </c>
    </row>
    <row r="829" spans="1:8" s="6" customFormat="1" x14ac:dyDescent="0.2">
      <c r="A829" s="33"/>
      <c r="B829" s="5">
        <v>500</v>
      </c>
      <c r="C829" s="49" t="s">
        <v>228</v>
      </c>
      <c r="D829" s="87">
        <f>SUM(D830:D831)</f>
        <v>72510</v>
      </c>
      <c r="E829" s="149">
        <f>SUM(E830:E831)</f>
        <v>27928.18</v>
      </c>
      <c r="F829" s="168">
        <f t="shared" si="29"/>
        <v>44581.82</v>
      </c>
      <c r="G829" s="165">
        <f t="shared" si="28"/>
        <v>0.38516314991035722</v>
      </c>
    </row>
    <row r="830" spans="1:8" s="6" customFormat="1" x14ac:dyDescent="0.2">
      <c r="A830" s="33"/>
      <c r="B830" s="5">
        <v>5002</v>
      </c>
      <c r="C830" s="49" t="s">
        <v>236</v>
      </c>
      <c r="D830" s="87">
        <v>72510</v>
      </c>
      <c r="E830" s="124">
        <v>27848.33</v>
      </c>
      <c r="F830" s="168">
        <f t="shared" si="29"/>
        <v>44661.67</v>
      </c>
      <c r="G830" s="165">
        <f t="shared" si="28"/>
        <v>0.38406192249344923</v>
      </c>
    </row>
    <row r="831" spans="1:8" s="6" customFormat="1" x14ac:dyDescent="0.2">
      <c r="A831" s="33"/>
      <c r="B831" s="5">
        <v>5005</v>
      </c>
      <c r="C831" s="49" t="s">
        <v>282</v>
      </c>
      <c r="D831" s="87">
        <v>0</v>
      </c>
      <c r="E831" s="124">
        <v>79.849999999999994</v>
      </c>
      <c r="F831" s="168"/>
      <c r="G831" s="165"/>
    </row>
    <row r="832" spans="1:8" s="6" customFormat="1" x14ac:dyDescent="0.2">
      <c r="A832" s="33"/>
      <c r="B832" s="5">
        <v>505</v>
      </c>
      <c r="C832" s="49" t="s">
        <v>94</v>
      </c>
      <c r="D832" s="87">
        <v>2218</v>
      </c>
      <c r="E832" s="124">
        <v>932.7</v>
      </c>
      <c r="F832" s="168">
        <f t="shared" si="29"/>
        <v>1285.3</v>
      </c>
      <c r="G832" s="165">
        <f t="shared" si="28"/>
        <v>0.42051397655545536</v>
      </c>
    </row>
    <row r="833" spans="1:7" s="6" customFormat="1" x14ac:dyDescent="0.2">
      <c r="A833" s="33"/>
      <c r="B833" s="5">
        <v>506</v>
      </c>
      <c r="C833" s="49" t="s">
        <v>229</v>
      </c>
      <c r="D833" s="87">
        <v>26170</v>
      </c>
      <c r="E833" s="124">
        <v>10298.73</v>
      </c>
      <c r="F833" s="168">
        <f t="shared" si="29"/>
        <v>15871.27</v>
      </c>
      <c r="G833" s="165">
        <f t="shared" si="28"/>
        <v>0.39353190676346961</v>
      </c>
    </row>
    <row r="834" spans="1:7" s="6" customFormat="1" x14ac:dyDescent="0.2">
      <c r="A834" s="33"/>
      <c r="B834" s="7">
        <v>55</v>
      </c>
      <c r="C834" s="50" t="s">
        <v>24</v>
      </c>
      <c r="D834" s="88">
        <f>SUM(D835:D847)</f>
        <v>53498</v>
      </c>
      <c r="E834" s="139">
        <f>SUM(E835:E847)</f>
        <v>24803.789999999994</v>
      </c>
      <c r="F834" s="163">
        <f t="shared" si="29"/>
        <v>28694.210000000006</v>
      </c>
      <c r="G834" s="179">
        <f t="shared" si="28"/>
        <v>0.46363957531122646</v>
      </c>
    </row>
    <row r="835" spans="1:7" s="6" customFormat="1" x14ac:dyDescent="0.2">
      <c r="A835" s="33"/>
      <c r="B835" s="5">
        <v>5500</v>
      </c>
      <c r="C835" s="49" t="s">
        <v>25</v>
      </c>
      <c r="D835" s="87">
        <v>2200</v>
      </c>
      <c r="E835" s="124">
        <v>796.16</v>
      </c>
      <c r="F835" s="168">
        <f t="shared" si="29"/>
        <v>1403.8400000000001</v>
      </c>
      <c r="G835" s="165">
        <f t="shared" si="28"/>
        <v>0.3618909090909091</v>
      </c>
    </row>
    <row r="836" spans="1:7" s="6" customFormat="1" x14ac:dyDescent="0.2">
      <c r="A836" s="33"/>
      <c r="B836" s="5">
        <v>5503</v>
      </c>
      <c r="C836" s="49" t="s">
        <v>26</v>
      </c>
      <c r="D836" s="87">
        <v>200</v>
      </c>
      <c r="E836" s="124">
        <v>40.51</v>
      </c>
      <c r="F836" s="168">
        <f t="shared" si="29"/>
        <v>159.49</v>
      </c>
      <c r="G836" s="165">
        <f t="shared" si="28"/>
        <v>0.20254999999999998</v>
      </c>
    </row>
    <row r="837" spans="1:7" s="6" customFormat="1" x14ac:dyDescent="0.2">
      <c r="A837" s="33"/>
      <c r="B837" s="5">
        <v>5504</v>
      </c>
      <c r="C837" s="49" t="s">
        <v>27</v>
      </c>
      <c r="D837" s="87">
        <v>599</v>
      </c>
      <c r="E837" s="124">
        <v>0</v>
      </c>
      <c r="F837" s="168">
        <f t="shared" si="29"/>
        <v>599</v>
      </c>
      <c r="G837" s="165">
        <f t="shared" si="28"/>
        <v>0</v>
      </c>
    </row>
    <row r="838" spans="1:7" s="6" customFormat="1" x14ac:dyDescent="0.2">
      <c r="A838" s="33"/>
      <c r="B838" s="5">
        <v>5505</v>
      </c>
      <c r="C838" s="49" t="s">
        <v>339</v>
      </c>
      <c r="D838" s="116">
        <v>1119</v>
      </c>
      <c r="E838" s="124">
        <v>205.34</v>
      </c>
      <c r="F838" s="168">
        <f t="shared" si="29"/>
        <v>913.66</v>
      </c>
      <c r="G838" s="165">
        <f t="shared" si="28"/>
        <v>0.18350312779267203</v>
      </c>
    </row>
    <row r="839" spans="1:7" s="6" customFormat="1" ht="25.5" x14ac:dyDescent="0.2">
      <c r="A839" s="210" t="s">
        <v>531</v>
      </c>
      <c r="B839" s="5">
        <v>5511</v>
      </c>
      <c r="C839" s="49" t="s">
        <v>230</v>
      </c>
      <c r="D839" s="87">
        <v>37668</v>
      </c>
      <c r="E839" s="124">
        <v>20579.759999999998</v>
      </c>
      <c r="F839" s="168">
        <f t="shared" si="29"/>
        <v>17088.240000000002</v>
      </c>
      <c r="G839" s="165">
        <f t="shared" si="28"/>
        <v>0.5463459700541573</v>
      </c>
    </row>
    <row r="840" spans="1:7" s="6" customFormat="1" x14ac:dyDescent="0.2">
      <c r="A840" s="33"/>
      <c r="B840" s="5">
        <v>5513</v>
      </c>
      <c r="C840" s="49" t="s">
        <v>28</v>
      </c>
      <c r="D840" s="87">
        <v>912</v>
      </c>
      <c r="E840" s="124">
        <v>311.60000000000002</v>
      </c>
      <c r="F840" s="168">
        <f t="shared" si="29"/>
        <v>600.4</v>
      </c>
      <c r="G840" s="165">
        <f t="shared" si="28"/>
        <v>0.34166666666666667</v>
      </c>
    </row>
    <row r="841" spans="1:7" s="6" customFormat="1" x14ac:dyDescent="0.2">
      <c r="A841" s="33"/>
      <c r="B841" s="5">
        <v>5514</v>
      </c>
      <c r="C841" s="49" t="s">
        <v>231</v>
      </c>
      <c r="D841" s="87">
        <v>5600</v>
      </c>
      <c r="E841" s="124">
        <v>1172.8699999999999</v>
      </c>
      <c r="F841" s="168">
        <f t="shared" si="29"/>
        <v>4427.13</v>
      </c>
      <c r="G841" s="165">
        <f t="shared" si="28"/>
        <v>0.20944107142857141</v>
      </c>
    </row>
    <row r="842" spans="1:7" s="6" customFormat="1" x14ac:dyDescent="0.2">
      <c r="A842" s="33"/>
      <c r="B842" s="5">
        <v>5515</v>
      </c>
      <c r="C842" s="49" t="s">
        <v>29</v>
      </c>
      <c r="D842" s="87">
        <v>1500</v>
      </c>
      <c r="E842" s="124">
        <v>253.96</v>
      </c>
      <c r="F842" s="168">
        <f t="shared" si="29"/>
        <v>1246.04</v>
      </c>
      <c r="G842" s="165">
        <f t="shared" si="28"/>
        <v>0.16930666666666666</v>
      </c>
    </row>
    <row r="843" spans="1:7" s="6" customFormat="1" x14ac:dyDescent="0.2">
      <c r="A843" s="33"/>
      <c r="B843" s="5">
        <v>5522</v>
      </c>
      <c r="C843" s="49" t="s">
        <v>95</v>
      </c>
      <c r="D843" s="87">
        <v>200</v>
      </c>
      <c r="E843" s="124">
        <v>199.6</v>
      </c>
      <c r="F843" s="168">
        <f t="shared" si="29"/>
        <v>0.40000000000000568</v>
      </c>
      <c r="G843" s="165">
        <f t="shared" si="28"/>
        <v>0.998</v>
      </c>
    </row>
    <row r="844" spans="1:7" s="6" customFormat="1" x14ac:dyDescent="0.2">
      <c r="A844" s="33"/>
      <c r="B844" s="5">
        <v>5525</v>
      </c>
      <c r="C844" s="49" t="s">
        <v>46</v>
      </c>
      <c r="D844" s="87">
        <v>1300</v>
      </c>
      <c r="E844" s="124">
        <v>119.93</v>
      </c>
      <c r="F844" s="168">
        <f t="shared" si="29"/>
        <v>1180.07</v>
      </c>
      <c r="G844" s="165">
        <f t="shared" si="28"/>
        <v>9.2253846153846158E-2</v>
      </c>
    </row>
    <row r="845" spans="1:7" s="6" customFormat="1" x14ac:dyDescent="0.2">
      <c r="A845" s="33"/>
      <c r="B845" s="5">
        <v>5532</v>
      </c>
      <c r="C845" s="49" t="s">
        <v>93</v>
      </c>
      <c r="D845" s="87">
        <v>100</v>
      </c>
      <c r="E845" s="124">
        <v>124.22</v>
      </c>
      <c r="F845" s="168">
        <f t="shared" si="29"/>
        <v>-24.22</v>
      </c>
      <c r="G845" s="165">
        <f t="shared" si="28"/>
        <v>1.2422</v>
      </c>
    </row>
    <row r="846" spans="1:7" s="6" customFormat="1" x14ac:dyDescent="0.2">
      <c r="A846" s="33"/>
      <c r="B846" s="5">
        <v>5539</v>
      </c>
      <c r="C846" s="49" t="s">
        <v>257</v>
      </c>
      <c r="D846" s="87">
        <v>100</v>
      </c>
      <c r="E846" s="124">
        <v>0</v>
      </c>
      <c r="F846" s="168">
        <f t="shared" si="29"/>
        <v>100</v>
      </c>
      <c r="G846" s="165">
        <f t="shared" si="28"/>
        <v>0</v>
      </c>
    </row>
    <row r="847" spans="1:7" s="6" customFormat="1" x14ac:dyDescent="0.2">
      <c r="A847" s="33"/>
      <c r="B847" s="5">
        <v>5540</v>
      </c>
      <c r="C847" s="49" t="s">
        <v>252</v>
      </c>
      <c r="D847" s="87">
        <v>2000</v>
      </c>
      <c r="E847" s="124">
        <v>999.84</v>
      </c>
      <c r="F847" s="168">
        <f t="shared" si="29"/>
        <v>1000.16</v>
      </c>
      <c r="G847" s="165">
        <f t="shared" si="28"/>
        <v>0.49992000000000003</v>
      </c>
    </row>
    <row r="848" spans="1:7" s="6" customFormat="1" x14ac:dyDescent="0.2">
      <c r="A848" s="33" t="s">
        <v>80</v>
      </c>
      <c r="B848" s="7" t="s">
        <v>446</v>
      </c>
      <c r="C848" s="50"/>
      <c r="D848" s="88">
        <f>SUM(D849+D857+D864+D871)</f>
        <v>692956</v>
      </c>
      <c r="E848" s="139">
        <f>SUM(E849+E857+E864+E871)</f>
        <v>291385.26</v>
      </c>
      <c r="F848" s="163">
        <f t="shared" si="29"/>
        <v>401570.74</v>
      </c>
      <c r="G848" s="179">
        <f t="shared" si="28"/>
        <v>0.42049604881117997</v>
      </c>
    </row>
    <row r="849" spans="1:13" s="6" customFormat="1" x14ac:dyDescent="0.2">
      <c r="A849" s="33" t="s">
        <v>80</v>
      </c>
      <c r="B849" s="7" t="s">
        <v>426</v>
      </c>
      <c r="C849" s="72"/>
      <c r="D849" s="104">
        <f>SUM(D850+D855)</f>
        <v>48763</v>
      </c>
      <c r="E849" s="159">
        <f>SUM(E850+E855)</f>
        <v>18929.289999999997</v>
      </c>
      <c r="F849" s="163">
        <f t="shared" si="29"/>
        <v>29833.710000000003</v>
      </c>
      <c r="G849" s="179">
        <f t="shared" si="28"/>
        <v>0.38818961097553467</v>
      </c>
      <c r="M849" s="6" t="s">
        <v>424</v>
      </c>
    </row>
    <row r="850" spans="1:13" s="6" customFormat="1" x14ac:dyDescent="0.2">
      <c r="A850" s="33"/>
      <c r="B850" s="7">
        <v>50</v>
      </c>
      <c r="C850" s="50" t="s">
        <v>23</v>
      </c>
      <c r="D850" s="88">
        <f>SUM(D851+D854)</f>
        <v>47113</v>
      </c>
      <c r="E850" s="139">
        <f>SUM(E851+E854)</f>
        <v>18361.809999999998</v>
      </c>
      <c r="F850" s="163">
        <f t="shared" si="29"/>
        <v>28751.190000000002</v>
      </c>
      <c r="G850" s="179">
        <f t="shared" si="28"/>
        <v>0.38973977458450954</v>
      </c>
    </row>
    <row r="851" spans="1:13" s="6" customFormat="1" x14ac:dyDescent="0.2">
      <c r="A851" s="33"/>
      <c r="B851" s="5">
        <v>500</v>
      </c>
      <c r="C851" s="49" t="s">
        <v>228</v>
      </c>
      <c r="D851" s="87">
        <f>SUM(D852:D853)</f>
        <v>35159</v>
      </c>
      <c r="E851" s="149">
        <f>SUM(E852:E853)</f>
        <v>13858.509999999998</v>
      </c>
      <c r="F851" s="168">
        <f t="shared" si="29"/>
        <v>21300.49</v>
      </c>
      <c r="G851" s="165">
        <f t="shared" si="28"/>
        <v>0.39416678517591508</v>
      </c>
    </row>
    <row r="852" spans="1:13" s="6" customFormat="1" x14ac:dyDescent="0.2">
      <c r="A852" s="33"/>
      <c r="B852" s="5">
        <v>5002</v>
      </c>
      <c r="C852" s="49" t="s">
        <v>236</v>
      </c>
      <c r="D852" s="87">
        <v>35159</v>
      </c>
      <c r="E852" s="124">
        <v>13670.63</v>
      </c>
      <c r="F852" s="168">
        <f t="shared" si="29"/>
        <v>21488.370000000003</v>
      </c>
      <c r="G852" s="165">
        <f t="shared" si="28"/>
        <v>0.38882306095167662</v>
      </c>
    </row>
    <row r="853" spans="1:13" s="6" customFormat="1" x14ac:dyDescent="0.2">
      <c r="A853" s="33"/>
      <c r="B853" s="5">
        <v>5005</v>
      </c>
      <c r="C853" s="49" t="s">
        <v>282</v>
      </c>
      <c r="D853" s="87">
        <v>0</v>
      </c>
      <c r="E853" s="124">
        <v>187.88</v>
      </c>
      <c r="F853" s="168">
        <f t="shared" si="29"/>
        <v>-187.88</v>
      </c>
      <c r="G853" s="165"/>
    </row>
    <row r="854" spans="1:13" s="6" customFormat="1" x14ac:dyDescent="0.2">
      <c r="A854" s="33"/>
      <c r="B854" s="5">
        <v>506</v>
      </c>
      <c r="C854" s="49" t="s">
        <v>229</v>
      </c>
      <c r="D854" s="87">
        <v>11954</v>
      </c>
      <c r="E854" s="124">
        <v>4503.3</v>
      </c>
      <c r="F854" s="168">
        <f t="shared" si="29"/>
        <v>7450.7</v>
      </c>
      <c r="G854" s="165">
        <f t="shared" si="28"/>
        <v>0.37671908984440355</v>
      </c>
    </row>
    <row r="855" spans="1:13" s="6" customFormat="1" x14ac:dyDescent="0.2">
      <c r="A855" s="33"/>
      <c r="B855" s="7">
        <v>55</v>
      </c>
      <c r="C855" s="50" t="s">
        <v>24</v>
      </c>
      <c r="D855" s="88">
        <f>SUM(D856)</f>
        <v>1650</v>
      </c>
      <c r="E855" s="139">
        <f>SUM(E856)</f>
        <v>567.48</v>
      </c>
      <c r="F855" s="163">
        <f t="shared" si="29"/>
        <v>1082.52</v>
      </c>
      <c r="G855" s="179">
        <f t="shared" si="28"/>
        <v>0.34392727272727275</v>
      </c>
    </row>
    <row r="856" spans="1:13" s="6" customFormat="1" x14ac:dyDescent="0.2">
      <c r="A856" s="33"/>
      <c r="B856" s="5">
        <v>5524</v>
      </c>
      <c r="C856" s="49" t="s">
        <v>31</v>
      </c>
      <c r="D856" s="87">
        <v>1650</v>
      </c>
      <c r="E856" s="124">
        <v>567.48</v>
      </c>
      <c r="F856" s="168">
        <f t="shared" si="29"/>
        <v>1082.52</v>
      </c>
      <c r="G856" s="165">
        <f t="shared" si="28"/>
        <v>0.34392727272727275</v>
      </c>
      <c r="H856" s="185"/>
    </row>
    <row r="857" spans="1:13" s="6" customFormat="1" x14ac:dyDescent="0.2">
      <c r="A857" s="33" t="s">
        <v>80</v>
      </c>
      <c r="B857" s="7" t="s">
        <v>425</v>
      </c>
      <c r="C857" s="72"/>
      <c r="D857" s="104">
        <f>SUM(D858+D862)</f>
        <v>110607</v>
      </c>
      <c r="E857" s="159">
        <f>SUM(E858+E862)</f>
        <v>46291.68</v>
      </c>
      <c r="F857" s="163">
        <f t="shared" si="29"/>
        <v>64315.32</v>
      </c>
      <c r="G857" s="179">
        <f t="shared" ref="G857:G926" si="30">SUM(E857/D857)</f>
        <v>0.41852396322113428</v>
      </c>
    </row>
    <row r="858" spans="1:13" s="6" customFormat="1" x14ac:dyDescent="0.2">
      <c r="A858" s="33"/>
      <c r="B858" s="7">
        <v>50</v>
      </c>
      <c r="C858" s="50" t="s">
        <v>23</v>
      </c>
      <c r="D858" s="88">
        <f>SUM(D859+D861)</f>
        <v>104215</v>
      </c>
      <c r="E858" s="139">
        <f>SUM(E859+E861)</f>
        <v>43555.16</v>
      </c>
      <c r="F858" s="163">
        <f t="shared" si="29"/>
        <v>60659.839999999997</v>
      </c>
      <c r="G858" s="179">
        <f t="shared" si="30"/>
        <v>0.41793561387516198</v>
      </c>
    </row>
    <row r="859" spans="1:13" s="6" customFormat="1" x14ac:dyDescent="0.2">
      <c r="A859" s="33"/>
      <c r="B859" s="5">
        <v>500</v>
      </c>
      <c r="C859" s="49" t="s">
        <v>228</v>
      </c>
      <c r="D859" s="87">
        <f>SUM(D860)</f>
        <v>77772</v>
      </c>
      <c r="E859" s="149">
        <f>SUM(E860)</f>
        <v>32825.9</v>
      </c>
      <c r="F859" s="168">
        <f t="shared" si="29"/>
        <v>44946.1</v>
      </c>
      <c r="G859" s="165">
        <f t="shared" si="30"/>
        <v>0.42207864012755236</v>
      </c>
    </row>
    <row r="860" spans="1:13" s="6" customFormat="1" x14ac:dyDescent="0.2">
      <c r="A860" s="33"/>
      <c r="B860" s="5">
        <v>5002</v>
      </c>
      <c r="C860" s="49" t="s">
        <v>236</v>
      </c>
      <c r="D860" s="87">
        <v>77772</v>
      </c>
      <c r="E860" s="124">
        <v>32825.9</v>
      </c>
      <c r="F860" s="168">
        <f t="shared" si="29"/>
        <v>44946.1</v>
      </c>
      <c r="G860" s="165">
        <f t="shared" si="30"/>
        <v>0.42207864012755236</v>
      </c>
    </row>
    <row r="861" spans="1:13" s="6" customFormat="1" x14ac:dyDescent="0.2">
      <c r="A861" s="33"/>
      <c r="B861" s="5">
        <v>506</v>
      </c>
      <c r="C861" s="49" t="s">
        <v>229</v>
      </c>
      <c r="D861" s="87">
        <v>26443</v>
      </c>
      <c r="E861" s="124">
        <v>10729.26</v>
      </c>
      <c r="F861" s="168">
        <f t="shared" si="29"/>
        <v>15713.74</v>
      </c>
      <c r="G861" s="165">
        <f t="shared" si="30"/>
        <v>0.40575048216919413</v>
      </c>
    </row>
    <row r="862" spans="1:13" s="6" customFormat="1" x14ac:dyDescent="0.2">
      <c r="A862" s="33"/>
      <c r="B862" s="7">
        <v>55</v>
      </c>
      <c r="C862" s="50" t="s">
        <v>24</v>
      </c>
      <c r="D862" s="88">
        <f>SUM(D863)</f>
        <v>6392</v>
      </c>
      <c r="E862" s="139">
        <f>SUM(E863)</f>
        <v>2736.52</v>
      </c>
      <c r="F862" s="163">
        <f t="shared" ref="F862:F931" si="31">SUM(D862-E862)</f>
        <v>3655.48</v>
      </c>
      <c r="G862" s="179">
        <f t="shared" si="30"/>
        <v>0.42811639549436797</v>
      </c>
    </row>
    <row r="863" spans="1:13" s="6" customFormat="1" x14ac:dyDescent="0.2">
      <c r="A863" s="33"/>
      <c r="B863" s="5">
        <v>5524</v>
      </c>
      <c r="C863" s="49" t="s">
        <v>31</v>
      </c>
      <c r="D863" s="87">
        <v>6392</v>
      </c>
      <c r="E863" s="124">
        <v>2736.52</v>
      </c>
      <c r="F863" s="168">
        <f t="shared" si="31"/>
        <v>3655.48</v>
      </c>
      <c r="G863" s="165">
        <f t="shared" si="30"/>
        <v>0.42811639549436797</v>
      </c>
      <c r="H863" s="185"/>
    </row>
    <row r="864" spans="1:13" s="6" customFormat="1" x14ac:dyDescent="0.2">
      <c r="A864" s="33" t="s">
        <v>80</v>
      </c>
      <c r="B864" s="9" t="s">
        <v>415</v>
      </c>
      <c r="C864" s="74"/>
      <c r="D864" s="91">
        <f>SUM(D865)</f>
        <v>11129</v>
      </c>
      <c r="E864" s="126">
        <f>SUM(E865)</f>
        <v>4157.0599999999995</v>
      </c>
      <c r="F864" s="163">
        <f t="shared" si="31"/>
        <v>6971.9400000000005</v>
      </c>
      <c r="G864" s="179">
        <f t="shared" si="30"/>
        <v>0.37353401024350791</v>
      </c>
    </row>
    <row r="865" spans="1:7" s="6" customFormat="1" x14ac:dyDescent="0.2">
      <c r="A865" s="33"/>
      <c r="B865" s="7">
        <v>55</v>
      </c>
      <c r="C865" s="50" t="s">
        <v>24</v>
      </c>
      <c r="D865" s="91">
        <f>SUM(D866+D867+D869)</f>
        <v>11129</v>
      </c>
      <c r="E865" s="126">
        <f>SUM(E866+E867+E869)</f>
        <v>4157.0599999999995</v>
      </c>
      <c r="F865" s="163">
        <f t="shared" si="31"/>
        <v>6971.9400000000005</v>
      </c>
      <c r="G865" s="179">
        <f t="shared" si="30"/>
        <v>0.37353401024350791</v>
      </c>
    </row>
    <row r="866" spans="1:7" s="6" customFormat="1" x14ac:dyDescent="0.2">
      <c r="A866" s="33"/>
      <c r="B866" s="5">
        <v>5503</v>
      </c>
      <c r="C866" s="49" t="s">
        <v>26</v>
      </c>
      <c r="D866" s="87">
        <v>11022</v>
      </c>
      <c r="E866" s="124">
        <v>333.92</v>
      </c>
      <c r="F866" s="168">
        <f t="shared" si="31"/>
        <v>10688.08</v>
      </c>
      <c r="G866" s="165">
        <f t="shared" si="30"/>
        <v>3.029577209217928E-2</v>
      </c>
    </row>
    <row r="867" spans="1:7" s="6" customFormat="1" x14ac:dyDescent="0.2">
      <c r="A867" s="33"/>
      <c r="B867" s="5">
        <v>5525</v>
      </c>
      <c r="C867" s="49" t="s">
        <v>46</v>
      </c>
      <c r="D867" s="87">
        <v>0</v>
      </c>
      <c r="E867" s="124">
        <v>3716.14</v>
      </c>
      <c r="F867" s="168">
        <f t="shared" si="31"/>
        <v>-3716.14</v>
      </c>
      <c r="G867" s="165"/>
    </row>
    <row r="868" spans="1:7" s="6" customFormat="1" ht="38.25" x14ac:dyDescent="0.2">
      <c r="A868" s="33"/>
      <c r="B868" s="160" t="s">
        <v>416</v>
      </c>
      <c r="C868" s="56" t="s">
        <v>417</v>
      </c>
      <c r="D868" s="92">
        <f>SUM(D866+D867)</f>
        <v>11022</v>
      </c>
      <c r="E868" s="124">
        <f>SUM(E866:E867)</f>
        <v>4050.06</v>
      </c>
      <c r="F868" s="168">
        <f t="shared" si="31"/>
        <v>6971.9400000000005</v>
      </c>
      <c r="G868" s="165">
        <f t="shared" si="30"/>
        <v>0.36745236799129016</v>
      </c>
    </row>
    <row r="869" spans="1:7" s="6" customFormat="1" x14ac:dyDescent="0.2">
      <c r="A869" s="33"/>
      <c r="B869" s="5">
        <v>5525</v>
      </c>
      <c r="C869" s="49" t="s">
        <v>46</v>
      </c>
      <c r="D869" s="92">
        <f>SUM(D870)</f>
        <v>107</v>
      </c>
      <c r="E869" s="124">
        <f>SUM(E870)</f>
        <v>107</v>
      </c>
      <c r="F869" s="168">
        <f t="shared" si="31"/>
        <v>0</v>
      </c>
      <c r="G869" s="165">
        <f t="shared" si="30"/>
        <v>1</v>
      </c>
    </row>
    <row r="870" spans="1:7" s="6" customFormat="1" ht="38.25" x14ac:dyDescent="0.2">
      <c r="A870" s="33"/>
      <c r="B870" s="23" t="s">
        <v>504</v>
      </c>
      <c r="C870" s="56" t="s">
        <v>505</v>
      </c>
      <c r="D870" s="92">
        <v>107</v>
      </c>
      <c r="E870" s="124">
        <v>107</v>
      </c>
      <c r="F870" s="168">
        <f t="shared" si="31"/>
        <v>0</v>
      </c>
      <c r="G870" s="165">
        <f t="shared" si="30"/>
        <v>1</v>
      </c>
    </row>
    <row r="871" spans="1:7" s="6" customFormat="1" x14ac:dyDescent="0.2">
      <c r="A871" s="33" t="s">
        <v>80</v>
      </c>
      <c r="B871" s="7" t="s">
        <v>427</v>
      </c>
      <c r="C871" s="72"/>
      <c r="D871" s="104">
        <f>SUM(D872)</f>
        <v>522457</v>
      </c>
      <c r="E871" s="159">
        <f>SUM(E872)</f>
        <v>222007.22999999998</v>
      </c>
      <c r="F871" s="163">
        <f t="shared" si="31"/>
        <v>300449.77</v>
      </c>
      <c r="G871" s="179">
        <f t="shared" si="30"/>
        <v>0.42492919034485133</v>
      </c>
    </row>
    <row r="872" spans="1:7" s="6" customFormat="1" x14ac:dyDescent="0.2">
      <c r="A872" s="33"/>
      <c r="B872" s="7">
        <v>50</v>
      </c>
      <c r="C872" s="50" t="s">
        <v>23</v>
      </c>
      <c r="D872" s="88">
        <f>SUM(D873+D875)</f>
        <v>522457</v>
      </c>
      <c r="E872" s="139">
        <f>SUM(E873+E875)</f>
        <v>222007.22999999998</v>
      </c>
      <c r="F872" s="163">
        <f t="shared" si="31"/>
        <v>300449.77</v>
      </c>
      <c r="G872" s="179">
        <f t="shared" si="30"/>
        <v>0.42492919034485133</v>
      </c>
    </row>
    <row r="873" spans="1:7" s="6" customFormat="1" x14ac:dyDescent="0.2">
      <c r="A873" s="33"/>
      <c r="B873" s="5">
        <v>500</v>
      </c>
      <c r="C873" s="49" t="s">
        <v>228</v>
      </c>
      <c r="D873" s="87">
        <f>SUM(D874)</f>
        <v>389893</v>
      </c>
      <c r="E873" s="149">
        <f>SUM(E874)</f>
        <v>165739.56</v>
      </c>
      <c r="F873" s="168">
        <f t="shared" si="31"/>
        <v>224153.44</v>
      </c>
      <c r="G873" s="165">
        <f t="shared" si="30"/>
        <v>0.42508985798667837</v>
      </c>
    </row>
    <row r="874" spans="1:7" s="6" customFormat="1" x14ac:dyDescent="0.2">
      <c r="A874" s="33"/>
      <c r="B874" s="5">
        <v>5002</v>
      </c>
      <c r="C874" s="49" t="s">
        <v>236</v>
      </c>
      <c r="D874" s="87">
        <v>389893</v>
      </c>
      <c r="E874" s="124">
        <v>165739.56</v>
      </c>
      <c r="F874" s="168">
        <f t="shared" si="31"/>
        <v>224153.44</v>
      </c>
      <c r="G874" s="165">
        <f t="shared" si="30"/>
        <v>0.42508985798667837</v>
      </c>
    </row>
    <row r="875" spans="1:7" s="6" customFormat="1" x14ac:dyDescent="0.2">
      <c r="A875" s="33"/>
      <c r="B875" s="5">
        <v>506</v>
      </c>
      <c r="C875" s="49" t="s">
        <v>229</v>
      </c>
      <c r="D875" s="87">
        <v>132564</v>
      </c>
      <c r="E875" s="124">
        <v>56267.67</v>
      </c>
      <c r="F875" s="168">
        <f t="shared" si="31"/>
        <v>76296.33</v>
      </c>
      <c r="G875" s="165">
        <f t="shared" si="30"/>
        <v>0.42445663981171355</v>
      </c>
    </row>
    <row r="876" spans="1:7" s="6" customFormat="1" x14ac:dyDescent="0.2">
      <c r="A876" s="33" t="s">
        <v>345</v>
      </c>
      <c r="B876" s="7" t="s">
        <v>447</v>
      </c>
      <c r="C876" s="50"/>
      <c r="D876" s="88">
        <f>SUM(D877)</f>
        <v>141032</v>
      </c>
      <c r="E876" s="139">
        <f>SUM(E877)</f>
        <v>63520.24</v>
      </c>
      <c r="F876" s="163">
        <f t="shared" si="31"/>
        <v>77511.760000000009</v>
      </c>
      <c r="G876" s="179">
        <f t="shared" si="30"/>
        <v>0.45039593851040899</v>
      </c>
    </row>
    <row r="877" spans="1:7" s="6" customFormat="1" x14ac:dyDescent="0.2">
      <c r="A877" s="33" t="s">
        <v>345</v>
      </c>
      <c r="B877" s="7" t="s">
        <v>427</v>
      </c>
      <c r="C877" s="72"/>
      <c r="D877" s="104">
        <f>SUM(D878)</f>
        <v>141032</v>
      </c>
      <c r="E877" s="159">
        <f>SUM(E878)</f>
        <v>63520.24</v>
      </c>
      <c r="F877" s="163">
        <f t="shared" si="31"/>
        <v>77511.760000000009</v>
      </c>
      <c r="G877" s="179">
        <f t="shared" si="30"/>
        <v>0.45039593851040899</v>
      </c>
    </row>
    <row r="878" spans="1:7" s="6" customFormat="1" x14ac:dyDescent="0.2">
      <c r="A878" s="33"/>
      <c r="B878" s="7">
        <v>50</v>
      </c>
      <c r="C878" s="50" t="s">
        <v>23</v>
      </c>
      <c r="D878" s="88">
        <f>SUM(D879+D881)</f>
        <v>141032</v>
      </c>
      <c r="E878" s="139">
        <f>SUM(E879+E881)</f>
        <v>63520.24</v>
      </c>
      <c r="F878" s="163">
        <f t="shared" si="31"/>
        <v>77511.760000000009</v>
      </c>
      <c r="G878" s="179">
        <f t="shared" si="30"/>
        <v>0.45039593851040899</v>
      </c>
    </row>
    <row r="879" spans="1:7" s="6" customFormat="1" x14ac:dyDescent="0.2">
      <c r="A879" s="33"/>
      <c r="B879" s="5">
        <v>500</v>
      </c>
      <c r="C879" s="49" t="s">
        <v>228</v>
      </c>
      <c r="D879" s="87">
        <f>SUM(D880)</f>
        <v>105248</v>
      </c>
      <c r="E879" s="149">
        <f>SUM(E880)</f>
        <v>47399.68</v>
      </c>
      <c r="F879" s="168">
        <f t="shared" si="31"/>
        <v>57848.32</v>
      </c>
      <c r="G879" s="165">
        <f t="shared" si="30"/>
        <v>0.45036181210094256</v>
      </c>
    </row>
    <row r="880" spans="1:7" s="6" customFormat="1" x14ac:dyDescent="0.2">
      <c r="A880" s="33"/>
      <c r="B880" s="5">
        <v>5002</v>
      </c>
      <c r="C880" s="49" t="s">
        <v>236</v>
      </c>
      <c r="D880" s="87">
        <v>105248</v>
      </c>
      <c r="E880" s="124">
        <v>47399.68</v>
      </c>
      <c r="F880" s="168">
        <f t="shared" si="31"/>
        <v>57848.32</v>
      </c>
      <c r="G880" s="165">
        <f t="shared" si="30"/>
        <v>0.45036181210094256</v>
      </c>
    </row>
    <row r="881" spans="1:7" s="6" customFormat="1" x14ac:dyDescent="0.2">
      <c r="A881" s="33"/>
      <c r="B881" s="5">
        <v>506</v>
      </c>
      <c r="C881" s="49" t="s">
        <v>229</v>
      </c>
      <c r="D881" s="87">
        <v>35784</v>
      </c>
      <c r="E881" s="124">
        <v>16120.56</v>
      </c>
      <c r="F881" s="168">
        <f t="shared" si="31"/>
        <v>19663.440000000002</v>
      </c>
      <c r="G881" s="165">
        <f t="shared" si="30"/>
        <v>0.45049631120053651</v>
      </c>
    </row>
    <row r="882" spans="1:7" s="6" customFormat="1" x14ac:dyDescent="0.2">
      <c r="A882" s="33" t="s">
        <v>66</v>
      </c>
      <c r="B882" s="7" t="s">
        <v>448</v>
      </c>
      <c r="C882" s="50"/>
      <c r="D882" s="88">
        <f>SUM(D883+D911+D919)</f>
        <v>751873</v>
      </c>
      <c r="E882" s="139">
        <f>SUM(E883+E911+E919)</f>
        <v>327769.39</v>
      </c>
      <c r="F882" s="163">
        <f t="shared" si="31"/>
        <v>424103.61</v>
      </c>
      <c r="G882" s="179">
        <f>SUM(E882/D882)</f>
        <v>0.43593717290021056</v>
      </c>
    </row>
    <row r="883" spans="1:7" s="6" customFormat="1" x14ac:dyDescent="0.2">
      <c r="A883" s="33" t="s">
        <v>66</v>
      </c>
      <c r="B883" s="9" t="s">
        <v>427</v>
      </c>
      <c r="C883" s="74"/>
      <c r="D883" s="88">
        <f>SUM(D884+D890+D905+D907)</f>
        <v>640382</v>
      </c>
      <c r="E883" s="139">
        <f>SUM(E884+E890+E905+E907)</f>
        <v>270427.33999999997</v>
      </c>
      <c r="F883" s="163">
        <f t="shared" si="31"/>
        <v>369954.66000000003</v>
      </c>
      <c r="G883" s="179">
        <f>SUM(E883/D883)</f>
        <v>0.42229066400991905</v>
      </c>
    </row>
    <row r="884" spans="1:7" s="6" customFormat="1" x14ac:dyDescent="0.2">
      <c r="A884" s="33"/>
      <c r="B884" s="7">
        <v>50</v>
      </c>
      <c r="C884" s="50" t="s">
        <v>23</v>
      </c>
      <c r="D884" s="88">
        <f>SUM(D885+D888+D889)</f>
        <v>321946</v>
      </c>
      <c r="E884" s="139">
        <f>SUM(E885+E888+E889)</f>
        <v>121671.43000000001</v>
      </c>
      <c r="F884" s="163">
        <f t="shared" si="31"/>
        <v>200274.57</v>
      </c>
      <c r="G884" s="179">
        <f t="shared" si="30"/>
        <v>0.37792496257136293</v>
      </c>
    </row>
    <row r="885" spans="1:7" s="6" customFormat="1" x14ac:dyDescent="0.2">
      <c r="A885" s="33"/>
      <c r="B885" s="5">
        <v>500</v>
      </c>
      <c r="C885" s="49" t="s">
        <v>228</v>
      </c>
      <c r="D885" s="87">
        <f>SUM(D886:D887)</f>
        <v>240460</v>
      </c>
      <c r="E885" s="149">
        <f>SUM(E886:E887)</f>
        <v>91175.27</v>
      </c>
      <c r="F885" s="168">
        <f t="shared" si="31"/>
        <v>149284.72999999998</v>
      </c>
      <c r="G885" s="165">
        <f t="shared" si="30"/>
        <v>0.37917021542044416</v>
      </c>
    </row>
    <row r="886" spans="1:7" s="6" customFormat="1" x14ac:dyDescent="0.2">
      <c r="A886" s="33"/>
      <c r="B886" s="5">
        <v>5002</v>
      </c>
      <c r="C886" s="49" t="s">
        <v>236</v>
      </c>
      <c r="D886" s="87">
        <v>240460</v>
      </c>
      <c r="E886" s="124">
        <v>89960.42</v>
      </c>
      <c r="F886" s="168">
        <f t="shared" si="31"/>
        <v>150499.58000000002</v>
      </c>
      <c r="G886" s="165">
        <f t="shared" si="30"/>
        <v>0.37411802378774017</v>
      </c>
    </row>
    <row r="887" spans="1:7" s="6" customFormat="1" x14ac:dyDescent="0.2">
      <c r="A887" s="33"/>
      <c r="B887" s="5">
        <v>5005</v>
      </c>
      <c r="C887" s="49" t="s">
        <v>282</v>
      </c>
      <c r="D887" s="87">
        <v>0</v>
      </c>
      <c r="E887" s="124">
        <v>1214.8499999999999</v>
      </c>
      <c r="F887" s="168">
        <f t="shared" si="31"/>
        <v>-1214.8499999999999</v>
      </c>
      <c r="G887" s="165"/>
    </row>
    <row r="888" spans="1:7" s="6" customFormat="1" x14ac:dyDescent="0.2">
      <c r="A888" s="33"/>
      <c r="B888" s="5">
        <v>505</v>
      </c>
      <c r="C888" s="49" t="s">
        <v>94</v>
      </c>
      <c r="D888" s="87">
        <v>0</v>
      </c>
      <c r="E888" s="124">
        <v>358.33</v>
      </c>
      <c r="F888" s="168">
        <f t="shared" si="31"/>
        <v>-358.33</v>
      </c>
      <c r="G888" s="165"/>
    </row>
    <row r="889" spans="1:7" s="6" customFormat="1" x14ac:dyDescent="0.2">
      <c r="A889" s="33"/>
      <c r="B889" s="5">
        <v>506</v>
      </c>
      <c r="C889" s="49" t="s">
        <v>229</v>
      </c>
      <c r="D889" s="87">
        <v>81486</v>
      </c>
      <c r="E889" s="124">
        <v>30137.83</v>
      </c>
      <c r="F889" s="168">
        <f t="shared" si="31"/>
        <v>51348.17</v>
      </c>
      <c r="G889" s="165">
        <f t="shared" si="30"/>
        <v>0.36985285815968388</v>
      </c>
    </row>
    <row r="890" spans="1:7" s="6" customFormat="1" x14ac:dyDescent="0.2">
      <c r="A890" s="33"/>
      <c r="B890" s="7">
        <v>55</v>
      </c>
      <c r="C890" s="50" t="s">
        <v>24</v>
      </c>
      <c r="D890" s="88">
        <f>SUM(D891:D904)</f>
        <v>247603</v>
      </c>
      <c r="E890" s="139">
        <f>SUM(E891:E904)</f>
        <v>145692.35999999999</v>
      </c>
      <c r="F890" s="163">
        <f t="shared" si="31"/>
        <v>101910.64000000001</v>
      </c>
      <c r="G890" s="179">
        <f t="shared" si="30"/>
        <v>0.58841112587488842</v>
      </c>
    </row>
    <row r="891" spans="1:7" s="6" customFormat="1" x14ac:dyDescent="0.2">
      <c r="A891" s="33"/>
      <c r="B891" s="5">
        <v>5500</v>
      </c>
      <c r="C891" s="49" t="s">
        <v>25</v>
      </c>
      <c r="D891" s="87">
        <v>5500</v>
      </c>
      <c r="E891" s="124">
        <v>3281.89</v>
      </c>
      <c r="F891" s="168">
        <f t="shared" si="31"/>
        <v>2218.11</v>
      </c>
      <c r="G891" s="165">
        <f t="shared" si="30"/>
        <v>0.59670727272727275</v>
      </c>
    </row>
    <row r="892" spans="1:7" s="6" customFormat="1" x14ac:dyDescent="0.2">
      <c r="A892" s="33"/>
      <c r="B892" s="5">
        <v>5503</v>
      </c>
      <c r="C892" s="49" t="s">
        <v>26</v>
      </c>
      <c r="D892" s="87">
        <v>0</v>
      </c>
      <c r="E892" s="124">
        <v>632.01</v>
      </c>
      <c r="F892" s="168">
        <f t="shared" si="31"/>
        <v>-632.01</v>
      </c>
      <c r="G892" s="165"/>
    </row>
    <row r="893" spans="1:7" s="6" customFormat="1" x14ac:dyDescent="0.2">
      <c r="A893" s="33"/>
      <c r="B893" s="5">
        <v>5504</v>
      </c>
      <c r="C893" s="49" t="s">
        <v>27</v>
      </c>
      <c r="D893" s="87">
        <v>452</v>
      </c>
      <c r="E893" s="124">
        <v>249.37</v>
      </c>
      <c r="F893" s="168">
        <f t="shared" si="31"/>
        <v>202.63</v>
      </c>
      <c r="G893" s="165">
        <f t="shared" si="30"/>
        <v>0.5517035398230089</v>
      </c>
    </row>
    <row r="894" spans="1:7" s="6" customFormat="1" x14ac:dyDescent="0.2">
      <c r="A894" s="33"/>
      <c r="B894" s="5">
        <v>5505</v>
      </c>
      <c r="C894" s="49" t="s">
        <v>339</v>
      </c>
      <c r="D894" s="116">
        <v>6851</v>
      </c>
      <c r="E894" s="124">
        <v>4027.76</v>
      </c>
      <c r="F894" s="168">
        <f t="shared" si="31"/>
        <v>2823.24</v>
      </c>
      <c r="G894" s="165">
        <f t="shared" si="30"/>
        <v>0.58790833454970082</v>
      </c>
    </row>
    <row r="895" spans="1:7" s="6" customFormat="1" x14ac:dyDescent="0.2">
      <c r="A895" s="33"/>
      <c r="B895" s="5">
        <v>5511</v>
      </c>
      <c r="C895" s="49" t="s">
        <v>230</v>
      </c>
      <c r="D895" s="87">
        <v>158540</v>
      </c>
      <c r="E895" s="124">
        <v>94707.69</v>
      </c>
      <c r="F895" s="168">
        <f t="shared" si="31"/>
        <v>63832.31</v>
      </c>
      <c r="G895" s="165">
        <f t="shared" si="30"/>
        <v>0.59737410117320555</v>
      </c>
    </row>
    <row r="896" spans="1:7" s="6" customFormat="1" x14ac:dyDescent="0.2">
      <c r="A896" s="33"/>
      <c r="B896" s="5">
        <v>5513</v>
      </c>
      <c r="C896" s="49" t="s">
        <v>28</v>
      </c>
      <c r="D896" s="87">
        <v>11700</v>
      </c>
      <c r="E896" s="124">
        <v>4822.71</v>
      </c>
      <c r="F896" s="168">
        <f t="shared" si="31"/>
        <v>6877.29</v>
      </c>
      <c r="G896" s="165">
        <f t="shared" si="30"/>
        <v>0.4121974358974359</v>
      </c>
    </row>
    <row r="897" spans="1:8" s="6" customFormat="1" x14ac:dyDescent="0.2">
      <c r="A897" s="33"/>
      <c r="B897" s="5">
        <v>5514</v>
      </c>
      <c r="C897" s="49" t="s">
        <v>231</v>
      </c>
      <c r="D897" s="87">
        <v>17063</v>
      </c>
      <c r="E897" s="124">
        <v>6641.62</v>
      </c>
      <c r="F897" s="168">
        <f t="shared" si="31"/>
        <v>10421.380000000001</v>
      </c>
      <c r="G897" s="165">
        <f t="shared" si="30"/>
        <v>0.38924104788138075</v>
      </c>
    </row>
    <row r="898" spans="1:8" s="6" customFormat="1" x14ac:dyDescent="0.2">
      <c r="A898" s="33"/>
      <c r="B898" s="5">
        <v>5515</v>
      </c>
      <c r="C898" s="49" t="s">
        <v>29</v>
      </c>
      <c r="D898" s="87">
        <v>4995</v>
      </c>
      <c r="E898" s="124">
        <v>1119.1600000000001</v>
      </c>
      <c r="F898" s="168">
        <f t="shared" si="31"/>
        <v>3875.84</v>
      </c>
      <c r="G898" s="165">
        <f t="shared" si="30"/>
        <v>0.22405605605605608</v>
      </c>
    </row>
    <row r="899" spans="1:8" s="6" customFormat="1" x14ac:dyDescent="0.2">
      <c r="A899" s="33"/>
      <c r="B899" s="5">
        <v>5522</v>
      </c>
      <c r="C899" s="49" t="s">
        <v>95</v>
      </c>
      <c r="D899" s="87">
        <v>200</v>
      </c>
      <c r="E899" s="124">
        <v>9</v>
      </c>
      <c r="F899" s="168">
        <f t="shared" si="31"/>
        <v>191</v>
      </c>
      <c r="G899" s="165">
        <f t="shared" si="30"/>
        <v>4.4999999999999998E-2</v>
      </c>
    </row>
    <row r="900" spans="1:8" s="6" customFormat="1" x14ac:dyDescent="0.2">
      <c r="A900" s="33"/>
      <c r="B900" s="5">
        <v>5524</v>
      </c>
      <c r="C900" s="49" t="s">
        <v>31</v>
      </c>
      <c r="D900" s="87">
        <v>37702</v>
      </c>
      <c r="E900" s="124">
        <v>28741.14</v>
      </c>
      <c r="F900" s="168">
        <f t="shared" si="31"/>
        <v>8960.86</v>
      </c>
      <c r="G900" s="165">
        <f t="shared" si="30"/>
        <v>0.76232401464113309</v>
      </c>
    </row>
    <row r="901" spans="1:8" s="6" customFormat="1" x14ac:dyDescent="0.2">
      <c r="A901" s="33"/>
      <c r="B901" s="5">
        <v>5525</v>
      </c>
      <c r="C901" s="49" t="s">
        <v>46</v>
      </c>
      <c r="D901" s="87">
        <v>3000</v>
      </c>
      <c r="E901" s="124">
        <v>1078.58</v>
      </c>
      <c r="F901" s="168">
        <f t="shared" si="31"/>
        <v>1921.42</v>
      </c>
      <c r="G901" s="165">
        <f t="shared" si="30"/>
        <v>0.35952666666666666</v>
      </c>
    </row>
    <row r="902" spans="1:8" s="6" customFormat="1" x14ac:dyDescent="0.2">
      <c r="A902" s="33"/>
      <c r="B902" s="5">
        <v>5532</v>
      </c>
      <c r="C902" s="49" t="s">
        <v>93</v>
      </c>
      <c r="D902" s="87">
        <v>100</v>
      </c>
      <c r="E902" s="124">
        <v>0</v>
      </c>
      <c r="F902" s="168">
        <f t="shared" si="31"/>
        <v>100</v>
      </c>
      <c r="G902" s="165">
        <f t="shared" si="30"/>
        <v>0</v>
      </c>
    </row>
    <row r="903" spans="1:8" s="6" customFormat="1" x14ac:dyDescent="0.2">
      <c r="A903" s="33"/>
      <c r="B903" s="5">
        <v>5539</v>
      </c>
      <c r="C903" s="49" t="s">
        <v>257</v>
      </c>
      <c r="D903" s="87">
        <v>500</v>
      </c>
      <c r="E903" s="124">
        <v>182.78</v>
      </c>
      <c r="F903" s="168">
        <f t="shared" si="31"/>
        <v>317.22000000000003</v>
      </c>
      <c r="G903" s="165">
        <f t="shared" si="30"/>
        <v>0.36556</v>
      </c>
    </row>
    <row r="904" spans="1:8" s="6" customFormat="1" x14ac:dyDescent="0.2">
      <c r="A904" s="33"/>
      <c r="B904" s="5">
        <v>5540</v>
      </c>
      <c r="C904" s="49" t="s">
        <v>252</v>
      </c>
      <c r="D904" s="87">
        <v>1000</v>
      </c>
      <c r="E904" s="124">
        <v>198.65</v>
      </c>
      <c r="F904" s="168">
        <f t="shared" si="31"/>
        <v>801.35</v>
      </c>
      <c r="G904" s="165">
        <f t="shared" si="30"/>
        <v>0.19864999999999999</v>
      </c>
    </row>
    <row r="905" spans="1:8" s="6" customFormat="1" x14ac:dyDescent="0.2">
      <c r="A905" s="33"/>
      <c r="B905" s="22">
        <v>60</v>
      </c>
      <c r="C905" s="51" t="s">
        <v>90</v>
      </c>
      <c r="D905" s="88">
        <f>SUM(D906)</f>
        <v>320</v>
      </c>
      <c r="E905" s="139">
        <f>SUM(E906)</f>
        <v>110.36</v>
      </c>
      <c r="F905" s="163">
        <f t="shared" si="31"/>
        <v>209.64</v>
      </c>
      <c r="G905" s="179">
        <f t="shared" si="30"/>
        <v>0.34487499999999999</v>
      </c>
    </row>
    <row r="906" spans="1:8" x14ac:dyDescent="0.2">
      <c r="A906" s="35"/>
      <c r="B906" s="20">
        <v>601</v>
      </c>
      <c r="C906" s="54" t="s">
        <v>233</v>
      </c>
      <c r="D906" s="87">
        <v>320</v>
      </c>
      <c r="E906" s="124">
        <v>110.36</v>
      </c>
      <c r="F906" s="168">
        <f t="shared" si="31"/>
        <v>209.64</v>
      </c>
      <c r="G906" s="165">
        <f t="shared" si="30"/>
        <v>0.34487499999999999</v>
      </c>
    </row>
    <row r="907" spans="1:8" x14ac:dyDescent="0.2">
      <c r="A907" s="35"/>
      <c r="B907" s="7">
        <v>15</v>
      </c>
      <c r="C907" s="50" t="s">
        <v>283</v>
      </c>
      <c r="D907" s="88">
        <f>SUM(D908)</f>
        <v>70513</v>
      </c>
      <c r="E907" s="139">
        <f>SUM(E908)</f>
        <v>2953.19</v>
      </c>
      <c r="F907" s="163">
        <f t="shared" si="31"/>
        <v>67559.81</v>
      </c>
      <c r="G907" s="179">
        <f t="shared" si="30"/>
        <v>4.1881497028916657E-2</v>
      </c>
    </row>
    <row r="908" spans="1:8" x14ac:dyDescent="0.2">
      <c r="A908" s="35"/>
      <c r="B908" s="5">
        <v>1551</v>
      </c>
      <c r="C908" s="49" t="s">
        <v>255</v>
      </c>
      <c r="D908" s="87">
        <f>SUM(D909:D910)</f>
        <v>70513</v>
      </c>
      <c r="E908" s="149">
        <f>SUM(E909:E910)</f>
        <v>2953.19</v>
      </c>
      <c r="F908" s="168">
        <f t="shared" si="31"/>
        <v>67559.81</v>
      </c>
      <c r="G908" s="165">
        <f t="shared" si="30"/>
        <v>4.1881497028916657E-2</v>
      </c>
    </row>
    <row r="909" spans="1:8" ht="25.5" x14ac:dyDescent="0.2">
      <c r="A909" s="35"/>
      <c r="B909" s="5"/>
      <c r="C909" s="65" t="s">
        <v>347</v>
      </c>
      <c r="D909" s="87">
        <v>60000</v>
      </c>
      <c r="E909" s="124">
        <v>0</v>
      </c>
      <c r="F909" s="168">
        <f t="shared" si="31"/>
        <v>60000</v>
      </c>
      <c r="G909" s="165">
        <f t="shared" si="30"/>
        <v>0</v>
      </c>
    </row>
    <row r="910" spans="1:8" ht="25.5" x14ac:dyDescent="0.2">
      <c r="A910" s="35"/>
      <c r="B910" s="5"/>
      <c r="C910" s="65" t="s">
        <v>423</v>
      </c>
      <c r="D910" s="87">
        <v>10513</v>
      </c>
      <c r="E910" s="124">
        <v>2953.19</v>
      </c>
      <c r="F910" s="168">
        <f t="shared" si="31"/>
        <v>7559.8099999999995</v>
      </c>
      <c r="G910" s="165">
        <f t="shared" si="30"/>
        <v>0.28090839912489302</v>
      </c>
    </row>
    <row r="911" spans="1:8" x14ac:dyDescent="0.2">
      <c r="A911" s="33" t="s">
        <v>66</v>
      </c>
      <c r="B911" s="9" t="s">
        <v>418</v>
      </c>
      <c r="C911" s="74"/>
      <c r="D911" s="91">
        <f>SUM(D912)</f>
        <v>8691</v>
      </c>
      <c r="E911" s="126">
        <f>SUM(E912)</f>
        <v>7294.59</v>
      </c>
      <c r="F911" s="163">
        <f t="shared" si="31"/>
        <v>1396.4099999999999</v>
      </c>
      <c r="G911" s="179">
        <f t="shared" si="30"/>
        <v>0.83932688988608906</v>
      </c>
      <c r="H911" s="185"/>
    </row>
    <row r="912" spans="1:8" x14ac:dyDescent="0.2">
      <c r="A912" s="35"/>
      <c r="B912" s="7">
        <v>55</v>
      </c>
      <c r="C912" s="50" t="s">
        <v>24</v>
      </c>
      <c r="D912" s="91">
        <f>SUM(D913+D915)</f>
        <v>8691</v>
      </c>
      <c r="E912" s="126">
        <f>SUM(E913+E915)</f>
        <v>7294.59</v>
      </c>
      <c r="F912" s="163">
        <f t="shared" si="31"/>
        <v>1396.4099999999999</v>
      </c>
      <c r="G912" s="179">
        <f t="shared" si="30"/>
        <v>0.83932688988608906</v>
      </c>
    </row>
    <row r="913" spans="1:7" x14ac:dyDescent="0.2">
      <c r="A913" s="35"/>
      <c r="B913" s="5">
        <v>5514</v>
      </c>
      <c r="C913" s="49" t="s">
        <v>231</v>
      </c>
      <c r="D913" s="92">
        <f>SUM(D914)</f>
        <v>6000</v>
      </c>
      <c r="E913" s="124">
        <f>SUM(E914)</f>
        <v>6000</v>
      </c>
      <c r="F913" s="168">
        <f t="shared" si="31"/>
        <v>0</v>
      </c>
      <c r="G913" s="165">
        <f t="shared" si="30"/>
        <v>1</v>
      </c>
    </row>
    <row r="914" spans="1:7" ht="25.5" x14ac:dyDescent="0.2">
      <c r="A914" s="35"/>
      <c r="B914" s="7"/>
      <c r="C914" s="54" t="s">
        <v>506</v>
      </c>
      <c r="D914" s="92">
        <v>6000</v>
      </c>
      <c r="E914" s="124">
        <v>6000</v>
      </c>
      <c r="F914" s="168">
        <f t="shared" si="31"/>
        <v>0</v>
      </c>
      <c r="G914" s="165">
        <f t="shared" si="30"/>
        <v>1</v>
      </c>
    </row>
    <row r="915" spans="1:7" x14ac:dyDescent="0.2">
      <c r="A915" s="35"/>
      <c r="B915" s="19">
        <v>5525</v>
      </c>
      <c r="C915" s="54" t="s">
        <v>46</v>
      </c>
      <c r="D915" s="92">
        <f>SUM(D916:D918)</f>
        <v>2691</v>
      </c>
      <c r="E915" s="124">
        <f>SUM(E916:E918)</f>
        <v>1294.5899999999999</v>
      </c>
      <c r="F915" s="168">
        <f t="shared" si="31"/>
        <v>1396.41</v>
      </c>
      <c r="G915" s="165">
        <f t="shared" si="30"/>
        <v>0.48108138238573017</v>
      </c>
    </row>
    <row r="916" spans="1:7" ht="38.25" x14ac:dyDescent="0.2">
      <c r="A916" s="35"/>
      <c r="B916" s="19" t="s">
        <v>419</v>
      </c>
      <c r="C916" s="132" t="s">
        <v>420</v>
      </c>
      <c r="D916" s="87">
        <v>600</v>
      </c>
      <c r="E916" s="124">
        <v>184.7</v>
      </c>
      <c r="F916" s="168">
        <f t="shared" si="31"/>
        <v>415.3</v>
      </c>
      <c r="G916" s="165">
        <f t="shared" si="30"/>
        <v>0.30783333333333329</v>
      </c>
    </row>
    <row r="917" spans="1:7" ht="38.25" x14ac:dyDescent="0.2">
      <c r="A917" s="35"/>
      <c r="B917" s="19" t="s">
        <v>421</v>
      </c>
      <c r="C917" s="132" t="s">
        <v>411</v>
      </c>
      <c r="D917" s="87">
        <v>1800</v>
      </c>
      <c r="E917" s="124">
        <v>815.85</v>
      </c>
      <c r="F917" s="168">
        <f t="shared" si="31"/>
        <v>984.15</v>
      </c>
      <c r="G917" s="165">
        <f t="shared" si="30"/>
        <v>0.45324999999999999</v>
      </c>
    </row>
    <row r="918" spans="1:7" ht="38.25" x14ac:dyDescent="0.2">
      <c r="A918" s="35"/>
      <c r="B918" s="19" t="s">
        <v>507</v>
      </c>
      <c r="C918" s="54" t="s">
        <v>508</v>
      </c>
      <c r="D918" s="87">
        <v>291</v>
      </c>
      <c r="E918" s="124">
        <v>294.04000000000002</v>
      </c>
      <c r="F918" s="168">
        <f t="shared" si="31"/>
        <v>-3.0400000000000205</v>
      </c>
      <c r="G918" s="165">
        <f t="shared" si="30"/>
        <v>1.0104467353951891</v>
      </c>
    </row>
    <row r="919" spans="1:7" x14ac:dyDescent="0.2">
      <c r="A919" s="33" t="s">
        <v>66</v>
      </c>
      <c r="B919" s="9" t="s">
        <v>206</v>
      </c>
      <c r="C919" s="74"/>
      <c r="D919" s="88">
        <f>SUM(D920)</f>
        <v>102800</v>
      </c>
      <c r="E919" s="139">
        <f>SUM(E920)</f>
        <v>50047.46</v>
      </c>
      <c r="F919" s="163">
        <f t="shared" si="31"/>
        <v>52752.54</v>
      </c>
      <c r="G919" s="179">
        <f t="shared" si="30"/>
        <v>0.48684299610894943</v>
      </c>
    </row>
    <row r="920" spans="1:7" s="6" customFormat="1" x14ac:dyDescent="0.2">
      <c r="A920" s="33"/>
      <c r="B920" s="7">
        <v>55</v>
      </c>
      <c r="C920" s="50" t="s">
        <v>24</v>
      </c>
      <c r="D920" s="88">
        <f>SUM(D921)</f>
        <v>102800</v>
      </c>
      <c r="E920" s="139">
        <f>SUM(E921)</f>
        <v>50047.46</v>
      </c>
      <c r="F920" s="163">
        <f t="shared" si="31"/>
        <v>52752.54</v>
      </c>
      <c r="G920" s="179">
        <f t="shared" si="30"/>
        <v>0.48684299610894943</v>
      </c>
    </row>
    <row r="921" spans="1:7" s="6" customFormat="1" x14ac:dyDescent="0.2">
      <c r="A921" s="33"/>
      <c r="B921" s="5">
        <v>5524</v>
      </c>
      <c r="C921" s="49" t="s">
        <v>31</v>
      </c>
      <c r="D921" s="87">
        <v>102800</v>
      </c>
      <c r="E921" s="124">
        <v>50047.46</v>
      </c>
      <c r="F921" s="168">
        <f t="shared" si="31"/>
        <v>52752.54</v>
      </c>
      <c r="G921" s="165">
        <f t="shared" si="30"/>
        <v>0.48684299610894943</v>
      </c>
    </row>
    <row r="922" spans="1:7" s="6" customFormat="1" x14ac:dyDescent="0.2">
      <c r="A922" s="33" t="s">
        <v>82</v>
      </c>
      <c r="B922" s="7" t="s">
        <v>449</v>
      </c>
      <c r="C922" s="72"/>
      <c r="D922" s="88">
        <f>SUM(D923+D925)</f>
        <v>209300</v>
      </c>
      <c r="E922" s="139">
        <f>SUM(E923+E925)</f>
        <v>131799</v>
      </c>
      <c r="F922" s="163">
        <f t="shared" si="31"/>
        <v>77501</v>
      </c>
      <c r="G922" s="179">
        <f t="shared" si="30"/>
        <v>0.6297133301481127</v>
      </c>
    </row>
    <row r="923" spans="1:7" s="6" customFormat="1" ht="25.5" x14ac:dyDescent="0.2">
      <c r="A923" s="33"/>
      <c r="B923" s="21">
        <v>413</v>
      </c>
      <c r="C923" s="69" t="s">
        <v>151</v>
      </c>
      <c r="D923" s="98">
        <f>SUM(D924)</f>
        <v>4100</v>
      </c>
      <c r="E923" s="143">
        <f>SUM(E924)</f>
        <v>2705.39</v>
      </c>
      <c r="F923" s="163">
        <f t="shared" si="31"/>
        <v>1394.6100000000001</v>
      </c>
      <c r="G923" s="179">
        <f t="shared" si="30"/>
        <v>0.65985121951219505</v>
      </c>
    </row>
    <row r="924" spans="1:7" x14ac:dyDescent="0.2">
      <c r="A924" s="35"/>
      <c r="B924" s="19">
        <v>4134</v>
      </c>
      <c r="C924" s="67" t="s">
        <v>258</v>
      </c>
      <c r="D924" s="99">
        <v>4100</v>
      </c>
      <c r="E924" s="124">
        <v>2705.39</v>
      </c>
      <c r="F924" s="168">
        <f t="shared" si="31"/>
        <v>1394.6100000000001</v>
      </c>
      <c r="G924" s="165">
        <f t="shared" si="30"/>
        <v>0.65985121951219505</v>
      </c>
    </row>
    <row r="925" spans="1:7" s="6" customFormat="1" x14ac:dyDescent="0.2">
      <c r="A925" s="33"/>
      <c r="B925" s="22">
        <v>55</v>
      </c>
      <c r="C925" s="51" t="s">
        <v>24</v>
      </c>
      <c r="D925" s="100">
        <f>SUM(D926)</f>
        <v>205200</v>
      </c>
      <c r="E925" s="142">
        <f>SUM(E926)</f>
        <v>129093.61</v>
      </c>
      <c r="F925" s="163">
        <f t="shared" si="31"/>
        <v>76106.39</v>
      </c>
      <c r="G925" s="179">
        <f t="shared" si="30"/>
        <v>0.62911115984405463</v>
      </c>
    </row>
    <row r="926" spans="1:7" s="6" customFormat="1" x14ac:dyDescent="0.2">
      <c r="A926" s="33"/>
      <c r="B926" s="5">
        <v>5540</v>
      </c>
      <c r="C926" s="49" t="s">
        <v>252</v>
      </c>
      <c r="D926" s="101">
        <v>205200</v>
      </c>
      <c r="E926" s="124">
        <v>129093.61</v>
      </c>
      <c r="F926" s="168">
        <f t="shared" si="31"/>
        <v>76106.39</v>
      </c>
      <c r="G926" s="165">
        <f t="shared" si="30"/>
        <v>0.62911115984405463</v>
      </c>
    </row>
    <row r="927" spans="1:7" s="6" customFormat="1" x14ac:dyDescent="0.2">
      <c r="A927" s="33" t="s">
        <v>291</v>
      </c>
      <c r="B927" s="7" t="s">
        <v>292</v>
      </c>
      <c r="C927" s="50"/>
      <c r="D927" s="100">
        <f>SUM(D928+D932+D936+D940+D943+D954+D963)</f>
        <v>135059</v>
      </c>
      <c r="E927" s="142">
        <f>SUM(E928+E932+E936+E940+E943+E954+E963)</f>
        <v>68698</v>
      </c>
      <c r="F927" s="163">
        <f t="shared" si="31"/>
        <v>66361</v>
      </c>
      <c r="G927" s="179">
        <f t="shared" ref="G927:G997" si="32">SUM(E927/D927)</f>
        <v>0.50865177440970244</v>
      </c>
    </row>
    <row r="928" spans="1:7" s="6" customFormat="1" x14ac:dyDescent="0.2">
      <c r="A928" s="33" t="s">
        <v>291</v>
      </c>
      <c r="B928" s="7" t="s">
        <v>293</v>
      </c>
      <c r="C928" s="72"/>
      <c r="D928" s="100">
        <f>SUM(D929)</f>
        <v>2600</v>
      </c>
      <c r="E928" s="142">
        <f>SUM(E929)</f>
        <v>1513.06</v>
      </c>
      <c r="F928" s="163">
        <f t="shared" si="31"/>
        <v>1086.94</v>
      </c>
      <c r="G928" s="179">
        <f t="shared" si="32"/>
        <v>0.58194615384615378</v>
      </c>
    </row>
    <row r="929" spans="1:7" s="6" customFormat="1" x14ac:dyDescent="0.2">
      <c r="A929" s="33"/>
      <c r="B929" s="7">
        <v>55</v>
      </c>
      <c r="C929" s="50" t="s">
        <v>24</v>
      </c>
      <c r="D929" s="100">
        <f>SUM(D930:D931)</f>
        <v>2600</v>
      </c>
      <c r="E929" s="142">
        <f>SUM(E930:E931)</f>
        <v>1513.06</v>
      </c>
      <c r="F929" s="163">
        <f t="shared" si="31"/>
        <v>1086.94</v>
      </c>
      <c r="G929" s="179">
        <f t="shared" si="32"/>
        <v>0.58194615384615378</v>
      </c>
    </row>
    <row r="930" spans="1:7" s="6" customFormat="1" x14ac:dyDescent="0.2">
      <c r="A930" s="33"/>
      <c r="B930" s="5">
        <v>5521</v>
      </c>
      <c r="C930" s="49" t="s">
        <v>294</v>
      </c>
      <c r="D930" s="101">
        <v>2000</v>
      </c>
      <c r="E930" s="124">
        <v>916.47</v>
      </c>
      <c r="F930" s="168">
        <f t="shared" si="31"/>
        <v>1083.53</v>
      </c>
      <c r="G930" s="165">
        <f t="shared" si="32"/>
        <v>0.458235</v>
      </c>
    </row>
    <row r="931" spans="1:7" s="6" customFormat="1" x14ac:dyDescent="0.2">
      <c r="A931" s="33"/>
      <c r="B931" s="5">
        <v>5521</v>
      </c>
      <c r="C931" s="49" t="s">
        <v>346</v>
      </c>
      <c r="D931" s="101">
        <v>600</v>
      </c>
      <c r="E931" s="124">
        <v>596.59</v>
      </c>
      <c r="F931" s="168">
        <f t="shared" si="31"/>
        <v>3.4099999999999682</v>
      </c>
      <c r="G931" s="165">
        <f t="shared" si="32"/>
        <v>0.99431666666666674</v>
      </c>
    </row>
    <row r="932" spans="1:7" s="6" customFormat="1" x14ac:dyDescent="0.2">
      <c r="A932" s="33" t="s">
        <v>291</v>
      </c>
      <c r="B932" s="7" t="s">
        <v>295</v>
      </c>
      <c r="C932" s="72"/>
      <c r="D932" s="100">
        <f>SUM(D933)</f>
        <v>1700</v>
      </c>
      <c r="E932" s="142">
        <f>SUM(E933)</f>
        <v>997.46</v>
      </c>
      <c r="F932" s="163">
        <f t="shared" ref="F932:F1003" si="33">SUM(D932-E932)</f>
        <v>702.54</v>
      </c>
      <c r="G932" s="179">
        <f t="shared" si="32"/>
        <v>0.58674117647058821</v>
      </c>
    </row>
    <row r="933" spans="1:7" s="6" customFormat="1" x14ac:dyDescent="0.2">
      <c r="A933" s="33"/>
      <c r="B933" s="7">
        <v>55</v>
      </c>
      <c r="C933" s="50" t="s">
        <v>24</v>
      </c>
      <c r="D933" s="100">
        <f>SUM(D934:D935)</f>
        <v>1700</v>
      </c>
      <c r="E933" s="142">
        <f>SUM(E934:E935)</f>
        <v>997.46</v>
      </c>
      <c r="F933" s="163">
        <f t="shared" si="33"/>
        <v>702.54</v>
      </c>
      <c r="G933" s="179">
        <f t="shared" si="32"/>
        <v>0.58674117647058821</v>
      </c>
    </row>
    <row r="934" spans="1:7" s="6" customFormat="1" x14ac:dyDescent="0.2">
      <c r="A934" s="33"/>
      <c r="B934" s="5">
        <v>5521</v>
      </c>
      <c r="C934" s="49" t="s">
        <v>294</v>
      </c>
      <c r="D934" s="101">
        <v>1300</v>
      </c>
      <c r="E934" s="124">
        <v>626.78</v>
      </c>
      <c r="F934" s="168">
        <f t="shared" si="33"/>
        <v>673.22</v>
      </c>
      <c r="G934" s="165">
        <f t="shared" si="32"/>
        <v>0.48213846153846152</v>
      </c>
    </row>
    <row r="935" spans="1:7" s="6" customFormat="1" x14ac:dyDescent="0.2">
      <c r="A935" s="33"/>
      <c r="B935" s="5">
        <v>5521</v>
      </c>
      <c r="C935" s="49" t="s">
        <v>346</v>
      </c>
      <c r="D935" s="101">
        <v>400</v>
      </c>
      <c r="E935" s="124">
        <v>370.68</v>
      </c>
      <c r="F935" s="168">
        <f t="shared" si="33"/>
        <v>29.319999999999993</v>
      </c>
      <c r="G935" s="165">
        <f t="shared" si="32"/>
        <v>0.92669999999999997</v>
      </c>
    </row>
    <row r="936" spans="1:7" s="6" customFormat="1" x14ac:dyDescent="0.2">
      <c r="A936" s="33" t="s">
        <v>291</v>
      </c>
      <c r="B936" s="7" t="s">
        <v>296</v>
      </c>
      <c r="C936" s="72"/>
      <c r="D936" s="100">
        <f>SUM(D937)</f>
        <v>400</v>
      </c>
      <c r="E936" s="142">
        <f>SUM(E937)</f>
        <v>408.01</v>
      </c>
      <c r="F936" s="163">
        <f t="shared" si="33"/>
        <v>-8.0099999999999909</v>
      </c>
      <c r="G936" s="179">
        <f t="shared" si="32"/>
        <v>1.020025</v>
      </c>
    </row>
    <row r="937" spans="1:7" s="6" customFormat="1" x14ac:dyDescent="0.2">
      <c r="A937" s="33"/>
      <c r="B937" s="7">
        <v>55</v>
      </c>
      <c r="C937" s="50" t="s">
        <v>24</v>
      </c>
      <c r="D937" s="100">
        <f>SUM(D938:D939)</f>
        <v>400</v>
      </c>
      <c r="E937" s="142">
        <f>SUM(E938:E939)</f>
        <v>408.01</v>
      </c>
      <c r="F937" s="163">
        <f t="shared" si="33"/>
        <v>-8.0099999999999909</v>
      </c>
      <c r="G937" s="179">
        <f t="shared" si="32"/>
        <v>1.020025</v>
      </c>
    </row>
    <row r="938" spans="1:7" s="6" customFormat="1" x14ac:dyDescent="0.2">
      <c r="A938" s="33"/>
      <c r="B938" s="5">
        <v>5521</v>
      </c>
      <c r="C938" s="49" t="s">
        <v>294</v>
      </c>
      <c r="D938" s="101">
        <v>300</v>
      </c>
      <c r="E938" s="124">
        <v>314.95999999999998</v>
      </c>
      <c r="F938" s="168">
        <f t="shared" si="33"/>
        <v>-14.95999999999998</v>
      </c>
      <c r="G938" s="165">
        <f t="shared" si="32"/>
        <v>1.0498666666666665</v>
      </c>
    </row>
    <row r="939" spans="1:7" s="6" customFormat="1" x14ac:dyDescent="0.2">
      <c r="A939" s="33"/>
      <c r="B939" s="5">
        <v>5521</v>
      </c>
      <c r="C939" s="49" t="s">
        <v>346</v>
      </c>
      <c r="D939" s="101">
        <v>100</v>
      </c>
      <c r="E939" s="124">
        <v>93.05</v>
      </c>
      <c r="F939" s="168">
        <f t="shared" si="33"/>
        <v>6.9500000000000028</v>
      </c>
      <c r="G939" s="165">
        <f t="shared" si="32"/>
        <v>0.93049999999999999</v>
      </c>
    </row>
    <row r="940" spans="1:7" s="6" customFormat="1" x14ac:dyDescent="0.2">
      <c r="A940" s="33" t="s">
        <v>291</v>
      </c>
      <c r="B940" s="7" t="s">
        <v>297</v>
      </c>
      <c r="C940" s="72"/>
      <c r="D940" s="100">
        <f>SUM(D941)</f>
        <v>500</v>
      </c>
      <c r="E940" s="142">
        <f>SUM(E941)</f>
        <v>178.97</v>
      </c>
      <c r="F940" s="163">
        <f t="shared" si="33"/>
        <v>321.02999999999997</v>
      </c>
      <c r="G940" s="179">
        <f t="shared" si="32"/>
        <v>0.35793999999999998</v>
      </c>
    </row>
    <row r="941" spans="1:7" s="6" customFormat="1" x14ac:dyDescent="0.2">
      <c r="A941" s="33"/>
      <c r="B941" s="7">
        <v>55</v>
      </c>
      <c r="C941" s="50" t="s">
        <v>24</v>
      </c>
      <c r="D941" s="100">
        <f>SUM(D942)</f>
        <v>500</v>
      </c>
      <c r="E941" s="142">
        <f>SUM(E942)</f>
        <v>178.97</v>
      </c>
      <c r="F941" s="163">
        <f t="shared" si="33"/>
        <v>321.02999999999997</v>
      </c>
      <c r="G941" s="179">
        <f t="shared" si="32"/>
        <v>0.35793999999999998</v>
      </c>
    </row>
    <row r="942" spans="1:7" s="6" customFormat="1" x14ac:dyDescent="0.2">
      <c r="A942" s="33"/>
      <c r="B942" s="5">
        <v>5521</v>
      </c>
      <c r="C942" s="49" t="s">
        <v>294</v>
      </c>
      <c r="D942" s="101">
        <v>500</v>
      </c>
      <c r="E942" s="124">
        <v>178.97</v>
      </c>
      <c r="F942" s="168">
        <f t="shared" si="33"/>
        <v>321.02999999999997</v>
      </c>
      <c r="G942" s="165">
        <f t="shared" si="32"/>
        <v>0.35793999999999998</v>
      </c>
    </row>
    <row r="943" spans="1:7" s="6" customFormat="1" x14ac:dyDescent="0.2">
      <c r="A943" s="33" t="s">
        <v>291</v>
      </c>
      <c r="B943" s="7" t="s">
        <v>298</v>
      </c>
      <c r="C943" s="72"/>
      <c r="D943" s="100">
        <f>SUM(D944+D948)</f>
        <v>18103</v>
      </c>
      <c r="E943" s="142">
        <f>SUM(E944+E948)</f>
        <v>8486.14</v>
      </c>
      <c r="F943" s="163">
        <f t="shared" si="33"/>
        <v>9616.86</v>
      </c>
      <c r="G943" s="179">
        <f t="shared" si="32"/>
        <v>0.4687698171573772</v>
      </c>
    </row>
    <row r="944" spans="1:7" s="6" customFormat="1" x14ac:dyDescent="0.2">
      <c r="A944" s="33"/>
      <c r="B944" s="7">
        <v>50</v>
      </c>
      <c r="C944" s="50" t="s">
        <v>23</v>
      </c>
      <c r="D944" s="100">
        <f>SUM(D945+D947)</f>
        <v>13089</v>
      </c>
      <c r="E944" s="142">
        <f>SUM(E945+E947)</f>
        <v>5491.09</v>
      </c>
      <c r="F944" s="163">
        <f t="shared" si="33"/>
        <v>7597.91</v>
      </c>
      <c r="G944" s="179">
        <f t="shared" si="32"/>
        <v>0.41951944380777756</v>
      </c>
    </row>
    <row r="945" spans="1:7" s="6" customFormat="1" x14ac:dyDescent="0.2">
      <c r="A945" s="33"/>
      <c r="B945" s="5">
        <v>500</v>
      </c>
      <c r="C945" s="49" t="s">
        <v>228</v>
      </c>
      <c r="D945" s="101">
        <f>SUM(D946)</f>
        <v>9768</v>
      </c>
      <c r="E945" s="161">
        <f>SUM(E946)</f>
        <v>4107.29</v>
      </c>
      <c r="F945" s="168">
        <f t="shared" si="33"/>
        <v>5660.71</v>
      </c>
      <c r="G945" s="165">
        <f t="shared" si="32"/>
        <v>0.42048423423423426</v>
      </c>
    </row>
    <row r="946" spans="1:7" s="6" customFormat="1" x14ac:dyDescent="0.2">
      <c r="A946" s="33"/>
      <c r="B946" s="5">
        <v>5002</v>
      </c>
      <c r="C946" s="49" t="s">
        <v>236</v>
      </c>
      <c r="D946" s="101">
        <v>9768</v>
      </c>
      <c r="E946" s="124">
        <v>4107.29</v>
      </c>
      <c r="F946" s="168">
        <f t="shared" si="33"/>
        <v>5660.71</v>
      </c>
      <c r="G946" s="165">
        <f t="shared" si="32"/>
        <v>0.42048423423423426</v>
      </c>
    </row>
    <row r="947" spans="1:7" s="6" customFormat="1" x14ac:dyDescent="0.2">
      <c r="A947" s="33"/>
      <c r="B947" s="5">
        <v>506</v>
      </c>
      <c r="C947" s="49" t="s">
        <v>229</v>
      </c>
      <c r="D947" s="101">
        <v>3321</v>
      </c>
      <c r="E947" s="124">
        <v>1383.8</v>
      </c>
      <c r="F947" s="168">
        <f t="shared" si="33"/>
        <v>1937.2</v>
      </c>
      <c r="G947" s="165">
        <f t="shared" si="32"/>
        <v>0.41668172237277928</v>
      </c>
    </row>
    <row r="948" spans="1:7" s="6" customFormat="1" x14ac:dyDescent="0.2">
      <c r="A948" s="33"/>
      <c r="B948" s="7">
        <v>55</v>
      </c>
      <c r="C948" s="50" t="s">
        <v>24</v>
      </c>
      <c r="D948" s="100">
        <f>SUM(D949:D953)</f>
        <v>5014</v>
      </c>
      <c r="E948" s="142">
        <f>SUM(E949:E953)</f>
        <v>2995.05</v>
      </c>
      <c r="F948" s="163">
        <f t="shared" si="33"/>
        <v>2018.9499999999998</v>
      </c>
      <c r="G948" s="179">
        <f t="shared" si="32"/>
        <v>0.59733745512564818</v>
      </c>
    </row>
    <row r="949" spans="1:7" s="6" customFormat="1" x14ac:dyDescent="0.2">
      <c r="A949" s="33"/>
      <c r="B949" s="5">
        <v>5521</v>
      </c>
      <c r="C949" s="49" t="s">
        <v>292</v>
      </c>
      <c r="D949" s="101">
        <v>3014</v>
      </c>
      <c r="E949" s="124">
        <v>1673.9</v>
      </c>
      <c r="F949" s="168">
        <f t="shared" si="33"/>
        <v>1340.1</v>
      </c>
      <c r="G949" s="165">
        <f t="shared" si="32"/>
        <v>0.5553749170537492</v>
      </c>
    </row>
    <row r="950" spans="1:7" s="6" customFormat="1" x14ac:dyDescent="0.2">
      <c r="A950" s="33"/>
      <c r="B950" s="5">
        <v>5521</v>
      </c>
      <c r="C950" s="49" t="s">
        <v>294</v>
      </c>
      <c r="D950" s="101">
        <v>500</v>
      </c>
      <c r="E950" s="124">
        <v>223.21</v>
      </c>
      <c r="F950" s="168">
        <f t="shared" si="33"/>
        <v>276.78999999999996</v>
      </c>
      <c r="G950" s="165">
        <f t="shared" si="32"/>
        <v>0.44642000000000004</v>
      </c>
    </row>
    <row r="951" spans="1:7" s="6" customFormat="1" x14ac:dyDescent="0.2">
      <c r="A951" s="33"/>
      <c r="B951" s="5">
        <v>5521</v>
      </c>
      <c r="C951" s="49" t="s">
        <v>346</v>
      </c>
      <c r="D951" s="101">
        <v>300</v>
      </c>
      <c r="E951" s="124">
        <v>138.75</v>
      </c>
      <c r="F951" s="168">
        <f t="shared" si="33"/>
        <v>161.25</v>
      </c>
      <c r="G951" s="165">
        <f t="shared" si="32"/>
        <v>0.46250000000000002</v>
      </c>
    </row>
    <row r="952" spans="1:7" s="6" customFormat="1" x14ac:dyDescent="0.2">
      <c r="A952" s="33"/>
      <c r="B952" s="5">
        <v>5521</v>
      </c>
      <c r="C952" s="49" t="s">
        <v>299</v>
      </c>
      <c r="D952" s="101">
        <v>963</v>
      </c>
      <c r="E952" s="124">
        <v>586.69000000000005</v>
      </c>
      <c r="F952" s="168">
        <f t="shared" si="33"/>
        <v>376.30999999999995</v>
      </c>
      <c r="G952" s="165">
        <f t="shared" si="32"/>
        <v>0.60923156801661482</v>
      </c>
    </row>
    <row r="953" spans="1:7" s="6" customFormat="1" x14ac:dyDescent="0.2">
      <c r="A953" s="33"/>
      <c r="B953" s="5">
        <v>5521</v>
      </c>
      <c r="C953" s="49" t="s">
        <v>300</v>
      </c>
      <c r="D953" s="101">
        <v>237</v>
      </c>
      <c r="E953" s="124">
        <v>372.5</v>
      </c>
      <c r="F953" s="168">
        <f t="shared" si="33"/>
        <v>-135.5</v>
      </c>
      <c r="G953" s="165">
        <f t="shared" si="32"/>
        <v>1.5717299578059072</v>
      </c>
    </row>
    <row r="954" spans="1:7" s="6" customFormat="1" x14ac:dyDescent="0.2">
      <c r="A954" s="33" t="s">
        <v>291</v>
      </c>
      <c r="B954" s="7" t="s">
        <v>301</v>
      </c>
      <c r="C954" s="72"/>
      <c r="D954" s="100">
        <f>SUM(D955+D959)</f>
        <v>21845</v>
      </c>
      <c r="E954" s="142">
        <f>SUM(E955+E959)</f>
        <v>8843.93</v>
      </c>
      <c r="F954" s="163">
        <f t="shared" si="33"/>
        <v>13001.07</v>
      </c>
      <c r="G954" s="179">
        <f t="shared" si="32"/>
        <v>0.40484916456855119</v>
      </c>
    </row>
    <row r="955" spans="1:7" s="6" customFormat="1" x14ac:dyDescent="0.2">
      <c r="A955" s="33"/>
      <c r="B955" s="7">
        <v>50</v>
      </c>
      <c r="C955" s="50" t="s">
        <v>23</v>
      </c>
      <c r="D955" s="100">
        <f>SUM(D956+D958)</f>
        <v>13073</v>
      </c>
      <c r="E955" s="142">
        <f>SUM(E956+E958)</f>
        <v>4705.5300000000007</v>
      </c>
      <c r="F955" s="163">
        <f t="shared" si="33"/>
        <v>8367.4699999999993</v>
      </c>
      <c r="G955" s="179">
        <f t="shared" si="32"/>
        <v>0.35994262984777792</v>
      </c>
    </row>
    <row r="956" spans="1:7" s="6" customFormat="1" x14ac:dyDescent="0.2">
      <c r="A956" s="33"/>
      <c r="B956" s="5">
        <v>500</v>
      </c>
      <c r="C956" s="49" t="s">
        <v>228</v>
      </c>
      <c r="D956" s="101">
        <f>SUM(D957)</f>
        <v>9756</v>
      </c>
      <c r="E956" s="161">
        <f>SUM(E957)</f>
        <v>3417.51</v>
      </c>
      <c r="F956" s="168">
        <f t="shared" si="33"/>
        <v>6338.49</v>
      </c>
      <c r="G956" s="165">
        <f t="shared" si="32"/>
        <v>0.35029827798277985</v>
      </c>
    </row>
    <row r="957" spans="1:7" s="6" customFormat="1" x14ac:dyDescent="0.2">
      <c r="A957" s="33"/>
      <c r="B957" s="5">
        <v>5002</v>
      </c>
      <c r="C957" s="49" t="s">
        <v>236</v>
      </c>
      <c r="D957" s="101">
        <v>9756</v>
      </c>
      <c r="E957" s="124">
        <v>3417.51</v>
      </c>
      <c r="F957" s="168">
        <f t="shared" si="33"/>
        <v>6338.49</v>
      </c>
      <c r="G957" s="165">
        <f t="shared" si="32"/>
        <v>0.35029827798277985</v>
      </c>
    </row>
    <row r="958" spans="1:7" s="6" customFormat="1" x14ac:dyDescent="0.2">
      <c r="A958" s="33"/>
      <c r="B958" s="5">
        <v>506</v>
      </c>
      <c r="C958" s="49" t="s">
        <v>229</v>
      </c>
      <c r="D958" s="101">
        <v>3317</v>
      </c>
      <c r="E958" s="124">
        <v>1288.02</v>
      </c>
      <c r="F958" s="168">
        <f t="shared" si="33"/>
        <v>2028.98</v>
      </c>
      <c r="G958" s="165">
        <f t="shared" si="32"/>
        <v>0.38830871269219175</v>
      </c>
    </row>
    <row r="959" spans="1:7" s="6" customFormat="1" x14ac:dyDescent="0.2">
      <c r="A959" s="33"/>
      <c r="B959" s="7">
        <v>55</v>
      </c>
      <c r="C959" s="50" t="s">
        <v>24</v>
      </c>
      <c r="D959" s="100">
        <f>SUM(D960:D962)</f>
        <v>8772</v>
      </c>
      <c r="E959" s="142">
        <f>SUM(E960:E962)</f>
        <v>4138.3999999999996</v>
      </c>
      <c r="F959" s="163">
        <f t="shared" si="33"/>
        <v>4633.6000000000004</v>
      </c>
      <c r="G959" s="179">
        <f t="shared" si="32"/>
        <v>0.47177382580939348</v>
      </c>
    </row>
    <row r="960" spans="1:7" s="6" customFormat="1" x14ac:dyDescent="0.2">
      <c r="A960" s="33"/>
      <c r="B960" s="5">
        <v>5521</v>
      </c>
      <c r="C960" s="49" t="s">
        <v>292</v>
      </c>
      <c r="D960" s="101">
        <v>7946</v>
      </c>
      <c r="E960" s="124">
        <v>3638.45</v>
      </c>
      <c r="F960" s="168">
        <f t="shared" si="33"/>
        <v>4307.55</v>
      </c>
      <c r="G960" s="165">
        <f t="shared" si="32"/>
        <v>0.45789705512207396</v>
      </c>
    </row>
    <row r="961" spans="1:7" s="6" customFormat="1" x14ac:dyDescent="0.2">
      <c r="A961" s="33"/>
      <c r="B961" s="5">
        <v>5521</v>
      </c>
      <c r="C961" s="49" t="s">
        <v>294</v>
      </c>
      <c r="D961" s="101">
        <v>400</v>
      </c>
      <c r="E961" s="124">
        <v>269.5</v>
      </c>
      <c r="F961" s="168">
        <f t="shared" si="33"/>
        <v>130.5</v>
      </c>
      <c r="G961" s="165">
        <f t="shared" si="32"/>
        <v>0.67374999999999996</v>
      </c>
    </row>
    <row r="962" spans="1:7" s="6" customFormat="1" x14ac:dyDescent="0.2">
      <c r="A962" s="33"/>
      <c r="B962" s="5">
        <v>5521</v>
      </c>
      <c r="C962" s="49" t="s">
        <v>299</v>
      </c>
      <c r="D962" s="101">
        <v>426</v>
      </c>
      <c r="E962" s="124">
        <v>230.45</v>
      </c>
      <c r="F962" s="168">
        <f t="shared" si="33"/>
        <v>195.55</v>
      </c>
      <c r="G962" s="165">
        <f t="shared" si="32"/>
        <v>0.54096244131455395</v>
      </c>
    </row>
    <row r="963" spans="1:7" s="6" customFormat="1" x14ac:dyDescent="0.2">
      <c r="A963" s="33" t="s">
        <v>291</v>
      </c>
      <c r="B963" s="7" t="s">
        <v>302</v>
      </c>
      <c r="C963" s="72"/>
      <c r="D963" s="100">
        <f>SUM(D964)</f>
        <v>89911</v>
      </c>
      <c r="E963" s="142">
        <f>SUM(E964)</f>
        <v>48270.43</v>
      </c>
      <c r="F963" s="163">
        <f t="shared" si="33"/>
        <v>41640.57</v>
      </c>
      <c r="G963" s="179">
        <f t="shared" si="32"/>
        <v>0.53686901491474903</v>
      </c>
    </row>
    <row r="964" spans="1:7" s="6" customFormat="1" x14ac:dyDescent="0.2">
      <c r="A964" s="33"/>
      <c r="B964" s="7">
        <v>55</v>
      </c>
      <c r="C964" s="50" t="s">
        <v>24</v>
      </c>
      <c r="D964" s="100">
        <f>SUM(D965:D966)</f>
        <v>89911</v>
      </c>
      <c r="E964" s="142">
        <f>SUM(E965:E966)</f>
        <v>48270.43</v>
      </c>
      <c r="F964" s="163">
        <f t="shared" si="33"/>
        <v>41640.57</v>
      </c>
      <c r="G964" s="179">
        <f t="shared" si="32"/>
        <v>0.53686901491474903</v>
      </c>
    </row>
    <row r="965" spans="1:7" s="6" customFormat="1" x14ac:dyDescent="0.2">
      <c r="A965" s="33"/>
      <c r="B965" s="5">
        <v>5521</v>
      </c>
      <c r="C965" s="49" t="s">
        <v>292</v>
      </c>
      <c r="D965" s="101">
        <v>86311</v>
      </c>
      <c r="E965" s="124">
        <v>46686.080000000002</v>
      </c>
      <c r="F965" s="168">
        <f t="shared" si="33"/>
        <v>39624.92</v>
      </c>
      <c r="G965" s="165">
        <f t="shared" si="32"/>
        <v>0.54090533072261937</v>
      </c>
    </row>
    <row r="966" spans="1:7" s="6" customFormat="1" x14ac:dyDescent="0.2">
      <c r="A966" s="33"/>
      <c r="B966" s="5">
        <v>5521</v>
      </c>
      <c r="C966" s="49" t="s">
        <v>299</v>
      </c>
      <c r="D966" s="101">
        <v>3600</v>
      </c>
      <c r="E966" s="124">
        <v>1584.35</v>
      </c>
      <c r="F966" s="168">
        <f t="shared" si="33"/>
        <v>2015.65</v>
      </c>
      <c r="G966" s="165">
        <f t="shared" si="32"/>
        <v>0.4400972222222222</v>
      </c>
    </row>
    <row r="967" spans="1:7" s="6" customFormat="1" x14ac:dyDescent="0.2">
      <c r="A967" s="33" t="s">
        <v>458</v>
      </c>
      <c r="B967" s="7" t="s">
        <v>459</v>
      </c>
      <c r="C967" s="72"/>
      <c r="D967" s="91">
        <f t="shared" ref="D967:E968" si="34">SUM(D968)</f>
        <v>1345</v>
      </c>
      <c r="E967" s="126">
        <f t="shared" si="34"/>
        <v>594.46</v>
      </c>
      <c r="F967" s="163">
        <f t="shared" si="33"/>
        <v>750.54</v>
      </c>
      <c r="G967" s="179">
        <f t="shared" si="32"/>
        <v>0.4419776951672863</v>
      </c>
    </row>
    <row r="968" spans="1:7" s="6" customFormat="1" x14ac:dyDescent="0.2">
      <c r="A968" s="33"/>
      <c r="B968" s="7">
        <v>55</v>
      </c>
      <c r="C968" s="50" t="s">
        <v>24</v>
      </c>
      <c r="D968" s="91">
        <f t="shared" si="34"/>
        <v>1345</v>
      </c>
      <c r="E968" s="126">
        <f t="shared" si="34"/>
        <v>594.46</v>
      </c>
      <c r="F968" s="163">
        <f t="shared" si="33"/>
        <v>750.54</v>
      </c>
      <c r="G968" s="179">
        <f t="shared" si="32"/>
        <v>0.4419776951672863</v>
      </c>
    </row>
    <row r="969" spans="1:7" s="6" customFormat="1" x14ac:dyDescent="0.2">
      <c r="A969" s="33"/>
      <c r="B969" s="5">
        <v>5525</v>
      </c>
      <c r="C969" s="49" t="s">
        <v>46</v>
      </c>
      <c r="D969" s="92">
        <f>SUM(D970:D973)</f>
        <v>1345</v>
      </c>
      <c r="E969" s="124">
        <f>SUM(E970:E973)</f>
        <v>594.46</v>
      </c>
      <c r="F969" s="168">
        <f t="shared" si="33"/>
        <v>750.54</v>
      </c>
      <c r="G969" s="165">
        <f t="shared" si="32"/>
        <v>0.4419776951672863</v>
      </c>
    </row>
    <row r="970" spans="1:7" s="6" customFormat="1" ht="38.25" x14ac:dyDescent="0.2">
      <c r="A970" s="33"/>
      <c r="B970" s="160" t="s">
        <v>491</v>
      </c>
      <c r="C970" s="65" t="s">
        <v>460</v>
      </c>
      <c r="D970" s="101">
        <v>275</v>
      </c>
      <c r="E970" s="124">
        <v>275</v>
      </c>
      <c r="F970" s="168">
        <f t="shared" si="33"/>
        <v>0</v>
      </c>
      <c r="G970" s="165">
        <f t="shared" si="32"/>
        <v>1</v>
      </c>
    </row>
    <row r="971" spans="1:7" s="6" customFormat="1" ht="38.25" x14ac:dyDescent="0.2">
      <c r="A971" s="33"/>
      <c r="B971" s="5" t="s">
        <v>509</v>
      </c>
      <c r="C971" s="65" t="s">
        <v>510</v>
      </c>
      <c r="D971" s="101">
        <v>70</v>
      </c>
      <c r="E971" s="124">
        <v>0</v>
      </c>
      <c r="F971" s="168">
        <f t="shared" si="33"/>
        <v>70</v>
      </c>
      <c r="G971" s="165">
        <f t="shared" si="32"/>
        <v>0</v>
      </c>
    </row>
    <row r="972" spans="1:7" s="6" customFormat="1" ht="38.25" x14ac:dyDescent="0.2">
      <c r="A972" s="33"/>
      <c r="B972" s="5" t="s">
        <v>511</v>
      </c>
      <c r="C972" s="65" t="s">
        <v>512</v>
      </c>
      <c r="D972" s="101">
        <v>500</v>
      </c>
      <c r="E972" s="124">
        <v>319.45999999999998</v>
      </c>
      <c r="F972" s="168">
        <f t="shared" si="33"/>
        <v>180.54000000000002</v>
      </c>
      <c r="G972" s="165">
        <f t="shared" si="32"/>
        <v>0.63891999999999993</v>
      </c>
    </row>
    <row r="973" spans="1:7" s="6" customFormat="1" ht="38.25" x14ac:dyDescent="0.2">
      <c r="A973" s="33"/>
      <c r="B973" s="5"/>
      <c r="C973" s="65" t="s">
        <v>513</v>
      </c>
      <c r="D973" s="101">
        <v>500</v>
      </c>
      <c r="E973" s="124">
        <v>0</v>
      </c>
      <c r="F973" s="168">
        <f t="shared" si="33"/>
        <v>500</v>
      </c>
      <c r="G973" s="165">
        <f t="shared" si="32"/>
        <v>0</v>
      </c>
    </row>
    <row r="974" spans="1:7" s="6" customFormat="1" x14ac:dyDescent="0.2">
      <c r="A974" s="33" t="s">
        <v>83</v>
      </c>
      <c r="B974" s="14" t="s">
        <v>450</v>
      </c>
      <c r="C974" s="74"/>
      <c r="D974" s="88">
        <f>SUM(D975+D977)</f>
        <v>5200</v>
      </c>
      <c r="E974" s="139">
        <f>SUM(E975+E977)</f>
        <v>465.6</v>
      </c>
      <c r="F974" s="163">
        <f t="shared" si="33"/>
        <v>4734.3999999999996</v>
      </c>
      <c r="G974" s="179">
        <f t="shared" si="32"/>
        <v>8.9538461538461539E-2</v>
      </c>
    </row>
    <row r="975" spans="1:7" s="6" customFormat="1" ht="25.5" x14ac:dyDescent="0.2">
      <c r="A975" s="33"/>
      <c r="B975" s="21">
        <v>413</v>
      </c>
      <c r="C975" s="69" t="s">
        <v>151</v>
      </c>
      <c r="D975" s="98">
        <f>SUM(D976)</f>
        <v>4000</v>
      </c>
      <c r="E975" s="143">
        <f>SUM(E976)</f>
        <v>0</v>
      </c>
      <c r="F975" s="163">
        <f t="shared" si="33"/>
        <v>4000</v>
      </c>
      <c r="G975" s="179">
        <f t="shared" si="32"/>
        <v>0</v>
      </c>
    </row>
    <row r="976" spans="1:7" s="6" customFormat="1" x14ac:dyDescent="0.2">
      <c r="A976" s="33"/>
      <c r="B976" s="19">
        <v>4134</v>
      </c>
      <c r="C976" s="67" t="s">
        <v>259</v>
      </c>
      <c r="D976" s="99">
        <v>4000</v>
      </c>
      <c r="E976" s="124">
        <v>0</v>
      </c>
      <c r="F976" s="168">
        <f t="shared" si="33"/>
        <v>4000</v>
      </c>
      <c r="G976" s="165">
        <f t="shared" si="32"/>
        <v>0</v>
      </c>
    </row>
    <row r="977" spans="1:7" s="6" customFormat="1" x14ac:dyDescent="0.2">
      <c r="A977" s="33"/>
      <c r="B977" s="22">
        <v>55</v>
      </c>
      <c r="C977" s="51" t="s">
        <v>24</v>
      </c>
      <c r="D977" s="100">
        <f>SUM(D978)</f>
        <v>1200</v>
      </c>
      <c r="E977" s="142">
        <f>SUM(E978)</f>
        <v>465.6</v>
      </c>
      <c r="F977" s="163">
        <f t="shared" si="33"/>
        <v>734.4</v>
      </c>
      <c r="G977" s="179">
        <f t="shared" si="32"/>
        <v>0.38800000000000001</v>
      </c>
    </row>
    <row r="978" spans="1:7" s="6" customFormat="1" x14ac:dyDescent="0.2">
      <c r="A978" s="33"/>
      <c r="B978" s="5">
        <v>5525</v>
      </c>
      <c r="C978" s="49" t="s">
        <v>46</v>
      </c>
      <c r="D978" s="101">
        <f>SUM(D979:D980)</f>
        <v>1200</v>
      </c>
      <c r="E978" s="161">
        <f>SUM(E979:E980)</f>
        <v>465.6</v>
      </c>
      <c r="F978" s="168">
        <f t="shared" si="33"/>
        <v>734.4</v>
      </c>
      <c r="G978" s="165">
        <f t="shared" si="32"/>
        <v>0.38800000000000001</v>
      </c>
    </row>
    <row r="979" spans="1:7" s="6" customFormat="1" x14ac:dyDescent="0.2">
      <c r="A979" s="33"/>
      <c r="B979" s="22"/>
      <c r="C979" s="67" t="s">
        <v>2</v>
      </c>
      <c r="D979" s="101">
        <v>900</v>
      </c>
      <c r="E979" s="124">
        <v>465.6</v>
      </c>
      <c r="F979" s="168">
        <f t="shared" si="33"/>
        <v>434.4</v>
      </c>
      <c r="G979" s="165">
        <f t="shared" si="32"/>
        <v>0.51733333333333331</v>
      </c>
    </row>
    <row r="980" spans="1:7" s="6" customFormat="1" ht="13.5" thickBot="1" x14ac:dyDescent="0.25">
      <c r="A980" s="33"/>
      <c r="B980" s="22"/>
      <c r="C980" s="67" t="s">
        <v>453</v>
      </c>
      <c r="D980" s="101">
        <v>300</v>
      </c>
      <c r="E980" s="124">
        <v>0</v>
      </c>
      <c r="F980" s="168">
        <f t="shared" si="33"/>
        <v>300</v>
      </c>
      <c r="G980" s="165">
        <f t="shared" si="32"/>
        <v>0</v>
      </c>
    </row>
    <row r="981" spans="1:7" ht="13.5" thickBot="1" x14ac:dyDescent="0.25">
      <c r="A981" s="44" t="s">
        <v>84</v>
      </c>
      <c r="B981" s="4" t="s">
        <v>182</v>
      </c>
      <c r="C981" s="183"/>
      <c r="D981" s="112">
        <f>SUM(D982+D989+D1004+D1019+D1045+D1050+D1054+D1062)</f>
        <v>481515</v>
      </c>
      <c r="E981" s="138">
        <f>SUM(E982+E989+E1004+E1019+E1045+E1050+E1054+E1062)</f>
        <v>196925.36999999997</v>
      </c>
      <c r="F981" s="177">
        <f t="shared" si="33"/>
        <v>284589.63</v>
      </c>
      <c r="G981" s="175">
        <f t="shared" si="32"/>
        <v>0.40897037475468045</v>
      </c>
    </row>
    <row r="982" spans="1:7" s="6" customFormat="1" x14ac:dyDescent="0.2">
      <c r="A982" s="193" t="s">
        <v>100</v>
      </c>
      <c r="B982" s="194" t="s">
        <v>183</v>
      </c>
      <c r="C982" s="199"/>
      <c r="D982" s="200">
        <f>SUM(D983+D986)</f>
        <v>62191</v>
      </c>
      <c r="E982" s="201">
        <f>SUM(E983+E986)</f>
        <v>26830.859999999997</v>
      </c>
      <c r="F982" s="202">
        <f t="shared" si="33"/>
        <v>35360.14</v>
      </c>
      <c r="G982" s="203">
        <f t="shared" si="32"/>
        <v>0.43142673377176755</v>
      </c>
    </row>
    <row r="983" spans="1:7" s="6" customFormat="1" ht="25.5" x14ac:dyDescent="0.2">
      <c r="A983" s="33"/>
      <c r="B983" s="21">
        <v>413</v>
      </c>
      <c r="C983" s="69" t="s">
        <v>151</v>
      </c>
      <c r="D983" s="98">
        <f>SUM(D984:D985)</f>
        <v>55791</v>
      </c>
      <c r="E983" s="143">
        <f>SUM(E984:E985)</f>
        <v>24491.919999999998</v>
      </c>
      <c r="F983" s="163">
        <f t="shared" si="33"/>
        <v>31299.08</v>
      </c>
      <c r="G983" s="179">
        <f t="shared" si="32"/>
        <v>0.43899410299152192</v>
      </c>
    </row>
    <row r="984" spans="1:7" x14ac:dyDescent="0.2">
      <c r="A984" s="35"/>
      <c r="B984" s="19">
        <v>4133</v>
      </c>
      <c r="C984" s="67" t="s">
        <v>101</v>
      </c>
      <c r="D984" s="99">
        <v>36736</v>
      </c>
      <c r="E984" s="124">
        <v>16989.099999999999</v>
      </c>
      <c r="F984" s="168">
        <f t="shared" si="33"/>
        <v>19746.900000000001</v>
      </c>
      <c r="G984" s="165">
        <f t="shared" si="32"/>
        <v>0.46246461236933795</v>
      </c>
    </row>
    <row r="985" spans="1:7" x14ac:dyDescent="0.2">
      <c r="A985" s="35"/>
      <c r="B985" s="19">
        <v>4137</v>
      </c>
      <c r="C985" s="67" t="s">
        <v>13</v>
      </c>
      <c r="D985" s="99">
        <v>19055</v>
      </c>
      <c r="E985" s="124">
        <v>7502.82</v>
      </c>
      <c r="F985" s="168">
        <f t="shared" si="33"/>
        <v>11552.18</v>
      </c>
      <c r="G985" s="165">
        <f t="shared" si="32"/>
        <v>0.39374547362896878</v>
      </c>
    </row>
    <row r="986" spans="1:7" s="6" customFormat="1" x14ac:dyDescent="0.2">
      <c r="A986" s="33"/>
      <c r="B986" s="22">
        <v>55</v>
      </c>
      <c r="C986" s="51" t="s">
        <v>24</v>
      </c>
      <c r="D986" s="100">
        <f>SUM(D987:D988)</f>
        <v>6400</v>
      </c>
      <c r="E986" s="142">
        <f>SUM(E987:E988)</f>
        <v>2338.94</v>
      </c>
      <c r="F986" s="163">
        <f t="shared" si="33"/>
        <v>4061.06</v>
      </c>
      <c r="G986" s="179">
        <f t="shared" si="32"/>
        <v>0.36545937500000003</v>
      </c>
    </row>
    <row r="987" spans="1:7" x14ac:dyDescent="0.2">
      <c r="A987" s="35"/>
      <c r="B987" s="5">
        <v>5513</v>
      </c>
      <c r="C987" s="49" t="s">
        <v>28</v>
      </c>
      <c r="D987" s="101">
        <v>400</v>
      </c>
      <c r="E987" s="124">
        <v>193.03</v>
      </c>
      <c r="F987" s="168">
        <f t="shared" si="33"/>
        <v>206.97</v>
      </c>
      <c r="G987" s="165">
        <f t="shared" si="32"/>
        <v>0.48257499999999998</v>
      </c>
    </row>
    <row r="988" spans="1:7" x14ac:dyDescent="0.2">
      <c r="A988" s="35"/>
      <c r="B988" s="20">
        <v>5526</v>
      </c>
      <c r="C988" s="54" t="s">
        <v>8</v>
      </c>
      <c r="D988" s="101">
        <v>6000</v>
      </c>
      <c r="E988" s="124">
        <v>2145.91</v>
      </c>
      <c r="F988" s="168">
        <f t="shared" si="33"/>
        <v>3854.09</v>
      </c>
      <c r="G988" s="165">
        <f t="shared" si="32"/>
        <v>0.35765166666666665</v>
      </c>
    </row>
    <row r="989" spans="1:7" s="6" customFormat="1" x14ac:dyDescent="0.2">
      <c r="A989" s="33" t="s">
        <v>85</v>
      </c>
      <c r="B989" s="7" t="s">
        <v>451</v>
      </c>
      <c r="C989" s="72"/>
      <c r="D989" s="100">
        <f>SUM(D990+D993)</f>
        <v>82227</v>
      </c>
      <c r="E989" s="142">
        <f>SUM(E990+E993)</f>
        <v>40048.589999999997</v>
      </c>
      <c r="F989" s="163">
        <f t="shared" si="33"/>
        <v>42178.41</v>
      </c>
      <c r="G989" s="179">
        <f t="shared" si="32"/>
        <v>0.48704914444160674</v>
      </c>
    </row>
    <row r="990" spans="1:7" s="6" customFormat="1" x14ac:dyDescent="0.2">
      <c r="A990" s="33" t="s">
        <v>85</v>
      </c>
      <c r="B990" s="7" t="s">
        <v>184</v>
      </c>
      <c r="C990" s="72"/>
      <c r="D990" s="88">
        <f>SUM(D991)</f>
        <v>60032</v>
      </c>
      <c r="E990" s="139">
        <f>SUM(E991)</f>
        <v>30079.51</v>
      </c>
      <c r="F990" s="163">
        <f t="shared" si="33"/>
        <v>29952.49</v>
      </c>
      <c r="G990" s="179">
        <f t="shared" si="32"/>
        <v>0.50105793576759061</v>
      </c>
    </row>
    <row r="991" spans="1:7" s="6" customFormat="1" x14ac:dyDescent="0.2">
      <c r="A991" s="33"/>
      <c r="B991" s="22">
        <v>55</v>
      </c>
      <c r="C991" s="51" t="s">
        <v>24</v>
      </c>
      <c r="D991" s="100">
        <f>SUM(D992)</f>
        <v>60032</v>
      </c>
      <c r="E991" s="142">
        <f>SUM(E992)</f>
        <v>30079.51</v>
      </c>
      <c r="F991" s="163">
        <f t="shared" si="33"/>
        <v>29952.49</v>
      </c>
      <c r="G991" s="179">
        <f t="shared" si="32"/>
        <v>0.50105793576759061</v>
      </c>
    </row>
    <row r="992" spans="1:7" s="6" customFormat="1" x14ac:dyDescent="0.2">
      <c r="A992" s="33"/>
      <c r="B992" s="20">
        <v>5526</v>
      </c>
      <c r="C992" s="54" t="s">
        <v>8</v>
      </c>
      <c r="D992" s="101">
        <v>60032</v>
      </c>
      <c r="E992" s="124">
        <v>30079.51</v>
      </c>
      <c r="F992" s="168">
        <f t="shared" si="33"/>
        <v>29952.49</v>
      </c>
      <c r="G992" s="165">
        <f t="shared" si="32"/>
        <v>0.50105793576759061</v>
      </c>
    </row>
    <row r="993" spans="1:7" x14ac:dyDescent="0.2">
      <c r="A993" s="33" t="s">
        <v>85</v>
      </c>
      <c r="B993" s="7" t="s">
        <v>304</v>
      </c>
      <c r="C993" s="72"/>
      <c r="D993" s="88">
        <f>SUM(D994+D998)</f>
        <v>22195</v>
      </c>
      <c r="E993" s="139">
        <f>SUM(E994+E998)</f>
        <v>9969.08</v>
      </c>
      <c r="F993" s="163">
        <f t="shared" si="33"/>
        <v>12225.92</v>
      </c>
      <c r="G993" s="179">
        <f t="shared" si="32"/>
        <v>0.44915881955395359</v>
      </c>
    </row>
    <row r="994" spans="1:7" s="6" customFormat="1" x14ac:dyDescent="0.2">
      <c r="A994" s="33"/>
      <c r="B994" s="7">
        <v>50</v>
      </c>
      <c r="C994" s="50" t="s">
        <v>23</v>
      </c>
      <c r="D994" s="88">
        <f>SUM(D995+D997)</f>
        <v>13225</v>
      </c>
      <c r="E994" s="139">
        <f>SUM(E995+E997)</f>
        <v>5502.43</v>
      </c>
      <c r="F994" s="163">
        <f t="shared" si="33"/>
        <v>7722.57</v>
      </c>
      <c r="G994" s="179">
        <f t="shared" si="32"/>
        <v>0.41606275992438563</v>
      </c>
    </row>
    <row r="995" spans="1:7" s="6" customFormat="1" x14ac:dyDescent="0.2">
      <c r="A995" s="33"/>
      <c r="B995" s="5">
        <v>500</v>
      </c>
      <c r="C995" s="49" t="s">
        <v>228</v>
      </c>
      <c r="D995" s="87">
        <f>SUM(D996)</f>
        <v>9870</v>
      </c>
      <c r="E995" s="149">
        <f>SUM(E996)</f>
        <v>4090.65</v>
      </c>
      <c r="F995" s="168">
        <f t="shared" si="33"/>
        <v>5779.35</v>
      </c>
      <c r="G995" s="165">
        <f t="shared" si="32"/>
        <v>0.41445288753799392</v>
      </c>
    </row>
    <row r="996" spans="1:7" s="6" customFormat="1" x14ac:dyDescent="0.2">
      <c r="A996" s="33"/>
      <c r="B996" s="5">
        <v>5002</v>
      </c>
      <c r="C996" s="49" t="s">
        <v>236</v>
      </c>
      <c r="D996" s="87">
        <v>9870</v>
      </c>
      <c r="E996" s="124">
        <v>4090.65</v>
      </c>
      <c r="F996" s="168">
        <f t="shared" si="33"/>
        <v>5779.35</v>
      </c>
      <c r="G996" s="165">
        <f t="shared" si="32"/>
        <v>0.41445288753799392</v>
      </c>
    </row>
    <row r="997" spans="1:7" s="6" customFormat="1" x14ac:dyDescent="0.2">
      <c r="A997" s="33"/>
      <c r="B997" s="5">
        <v>506</v>
      </c>
      <c r="C997" s="49" t="s">
        <v>229</v>
      </c>
      <c r="D997" s="87">
        <v>3355</v>
      </c>
      <c r="E997" s="124">
        <v>1411.78</v>
      </c>
      <c r="F997" s="168">
        <f t="shared" si="33"/>
        <v>1943.22</v>
      </c>
      <c r="G997" s="165">
        <f t="shared" si="32"/>
        <v>0.42079880774962741</v>
      </c>
    </row>
    <row r="998" spans="1:7" s="6" customFormat="1" x14ac:dyDescent="0.2">
      <c r="A998" s="33"/>
      <c r="B998" s="22">
        <v>55</v>
      </c>
      <c r="C998" s="51" t="s">
        <v>24</v>
      </c>
      <c r="D998" s="100">
        <f>SUM(D999:D1003)</f>
        <v>8970</v>
      </c>
      <c r="E998" s="142">
        <f>SUM(E999:E1003)</f>
        <v>4466.6499999999996</v>
      </c>
      <c r="F998" s="163">
        <f t="shared" si="33"/>
        <v>4503.3500000000004</v>
      </c>
      <c r="G998" s="179">
        <f t="shared" ref="G998:G1064" si="35">SUM(E998/D998)</f>
        <v>0.4979542920847268</v>
      </c>
    </row>
    <row r="999" spans="1:7" s="6" customFormat="1" x14ac:dyDescent="0.2">
      <c r="A999" s="33"/>
      <c r="B999" s="5">
        <v>5500</v>
      </c>
      <c r="C999" s="49" t="s">
        <v>25</v>
      </c>
      <c r="D999" s="101">
        <v>290</v>
      </c>
      <c r="E999" s="124">
        <v>362.56</v>
      </c>
      <c r="F999" s="168">
        <f t="shared" si="33"/>
        <v>-72.56</v>
      </c>
      <c r="G999" s="165">
        <f t="shared" si="35"/>
        <v>1.2502068965517241</v>
      </c>
    </row>
    <row r="1000" spans="1:7" s="6" customFormat="1" x14ac:dyDescent="0.2">
      <c r="A1000" s="33"/>
      <c r="B1000" s="5">
        <v>5504</v>
      </c>
      <c r="C1000" s="49" t="s">
        <v>27</v>
      </c>
      <c r="D1000" s="101">
        <v>0</v>
      </c>
      <c r="E1000" s="124">
        <v>14.29</v>
      </c>
      <c r="F1000" s="168">
        <f t="shared" si="33"/>
        <v>-14.29</v>
      </c>
      <c r="G1000" s="165"/>
    </row>
    <row r="1001" spans="1:7" s="6" customFormat="1" x14ac:dyDescent="0.2">
      <c r="A1001" s="33"/>
      <c r="B1001" s="5">
        <v>5511</v>
      </c>
      <c r="C1001" s="49" t="s">
        <v>230</v>
      </c>
      <c r="D1001" s="101">
        <v>7110</v>
      </c>
      <c r="E1001" s="124">
        <v>3879.4</v>
      </c>
      <c r="F1001" s="168">
        <f t="shared" si="33"/>
        <v>3230.6</v>
      </c>
      <c r="G1001" s="165">
        <f t="shared" si="35"/>
        <v>0.5456258790436006</v>
      </c>
    </row>
    <row r="1002" spans="1:7" s="6" customFormat="1" x14ac:dyDescent="0.2">
      <c r="A1002" s="33"/>
      <c r="B1002" s="5">
        <v>5514</v>
      </c>
      <c r="C1002" s="49" t="s">
        <v>231</v>
      </c>
      <c r="D1002" s="101">
        <v>770</v>
      </c>
      <c r="E1002" s="124">
        <v>72.400000000000006</v>
      </c>
      <c r="F1002" s="168">
        <f t="shared" si="33"/>
        <v>697.6</v>
      </c>
      <c r="G1002" s="165">
        <f t="shared" si="35"/>
        <v>9.4025974025974027E-2</v>
      </c>
    </row>
    <row r="1003" spans="1:7" s="6" customFormat="1" x14ac:dyDescent="0.2">
      <c r="A1003" s="33"/>
      <c r="B1003" s="5">
        <v>5515</v>
      </c>
      <c r="C1003" s="49" t="s">
        <v>29</v>
      </c>
      <c r="D1003" s="101">
        <v>800</v>
      </c>
      <c r="E1003" s="124">
        <v>138</v>
      </c>
      <c r="F1003" s="168">
        <f t="shared" si="33"/>
        <v>662</v>
      </c>
      <c r="G1003" s="165">
        <f t="shared" si="35"/>
        <v>0.17249999999999999</v>
      </c>
    </row>
    <row r="1004" spans="1:7" s="6" customFormat="1" x14ac:dyDescent="0.2">
      <c r="A1004" s="33" t="s">
        <v>86</v>
      </c>
      <c r="B1004" s="7" t="s">
        <v>185</v>
      </c>
      <c r="C1004" s="72"/>
      <c r="D1004" s="88">
        <f>SUM(D1005+D1007+D1011)</f>
        <v>45993</v>
      </c>
      <c r="E1004" s="139">
        <f>SUM(E1005+E1007+E1011)</f>
        <v>18698.05</v>
      </c>
      <c r="F1004" s="163">
        <f t="shared" ref="F1004:F1064" si="36">SUM(D1004-E1004)</f>
        <v>27294.95</v>
      </c>
      <c r="G1004" s="179">
        <f t="shared" si="35"/>
        <v>0.40654121279325112</v>
      </c>
    </row>
    <row r="1005" spans="1:7" s="6" customFormat="1" ht="25.5" x14ac:dyDescent="0.2">
      <c r="A1005" s="33"/>
      <c r="B1005" s="21">
        <v>413</v>
      </c>
      <c r="C1005" s="69" t="s">
        <v>151</v>
      </c>
      <c r="D1005" s="98">
        <f>SUM(D1006)</f>
        <v>8346</v>
      </c>
      <c r="E1005" s="143">
        <f>SUM(E1006)</f>
        <v>4424.7299999999996</v>
      </c>
      <c r="F1005" s="163">
        <f t="shared" si="36"/>
        <v>3921.2700000000004</v>
      </c>
      <c r="G1005" s="179">
        <f t="shared" si="35"/>
        <v>0.53016175413371669</v>
      </c>
    </row>
    <row r="1006" spans="1:7" ht="25.5" x14ac:dyDescent="0.2">
      <c r="A1006" s="35"/>
      <c r="B1006" s="19">
        <v>4138</v>
      </c>
      <c r="C1006" s="67" t="s">
        <v>99</v>
      </c>
      <c r="D1006" s="99">
        <v>8346</v>
      </c>
      <c r="E1006" s="124">
        <v>4424.7299999999996</v>
      </c>
      <c r="F1006" s="168">
        <f t="shared" si="36"/>
        <v>3921.2700000000004</v>
      </c>
      <c r="G1006" s="165">
        <f t="shared" si="35"/>
        <v>0.53016175413371669</v>
      </c>
    </row>
    <row r="1007" spans="1:7" s="6" customFormat="1" x14ac:dyDescent="0.2">
      <c r="A1007" s="33"/>
      <c r="B1007" s="7">
        <v>50</v>
      </c>
      <c r="C1007" s="50" t="s">
        <v>23</v>
      </c>
      <c r="D1007" s="88">
        <f>SUM(D1008+D1010)</f>
        <v>30024</v>
      </c>
      <c r="E1007" s="139">
        <f>SUM(E1008+E1010)</f>
        <v>12861.62</v>
      </c>
      <c r="F1007" s="163">
        <f t="shared" si="36"/>
        <v>17162.379999999997</v>
      </c>
      <c r="G1007" s="179">
        <f t="shared" si="35"/>
        <v>0.42837796429523051</v>
      </c>
    </row>
    <row r="1008" spans="1:7" s="6" customFormat="1" x14ac:dyDescent="0.2">
      <c r="A1008" s="33"/>
      <c r="B1008" s="5">
        <v>500</v>
      </c>
      <c r="C1008" s="49" t="s">
        <v>228</v>
      </c>
      <c r="D1008" s="87">
        <f>SUM(D1009)</f>
        <v>22406</v>
      </c>
      <c r="E1008" s="149">
        <f>SUM(E1009)</f>
        <v>9700.35</v>
      </c>
      <c r="F1008" s="168">
        <f t="shared" si="36"/>
        <v>12705.65</v>
      </c>
      <c r="G1008" s="165">
        <f t="shared" si="35"/>
        <v>0.43293537445327146</v>
      </c>
    </row>
    <row r="1009" spans="1:7" s="6" customFormat="1" x14ac:dyDescent="0.2">
      <c r="A1009" s="33"/>
      <c r="B1009" s="5">
        <v>5002</v>
      </c>
      <c r="C1009" s="49" t="s">
        <v>236</v>
      </c>
      <c r="D1009" s="87">
        <v>22406</v>
      </c>
      <c r="E1009" s="124">
        <v>9700.35</v>
      </c>
      <c r="F1009" s="168">
        <f t="shared" si="36"/>
        <v>12705.65</v>
      </c>
      <c r="G1009" s="165">
        <f t="shared" si="35"/>
        <v>0.43293537445327146</v>
      </c>
    </row>
    <row r="1010" spans="1:7" s="6" customFormat="1" x14ac:dyDescent="0.2">
      <c r="A1010" s="33"/>
      <c r="B1010" s="5">
        <v>506</v>
      </c>
      <c r="C1010" s="49" t="s">
        <v>229</v>
      </c>
      <c r="D1010" s="87">
        <v>7618</v>
      </c>
      <c r="E1010" s="124">
        <v>3161.27</v>
      </c>
      <c r="F1010" s="168">
        <f t="shared" si="36"/>
        <v>4456.7299999999996</v>
      </c>
      <c r="G1010" s="165">
        <f t="shared" si="35"/>
        <v>0.41497374639012863</v>
      </c>
    </row>
    <row r="1011" spans="1:7" s="6" customFormat="1" x14ac:dyDescent="0.2">
      <c r="A1011" s="33"/>
      <c r="B1011" s="22">
        <v>55</v>
      </c>
      <c r="C1011" s="51" t="s">
        <v>24</v>
      </c>
      <c r="D1011" s="100">
        <f>SUM(D1012:D1018)</f>
        <v>7623</v>
      </c>
      <c r="E1011" s="142">
        <f>SUM(E1012:E1018)</f>
        <v>1411.7</v>
      </c>
      <c r="F1011" s="163">
        <f t="shared" si="36"/>
        <v>6211.3</v>
      </c>
      <c r="G1011" s="179">
        <f t="shared" si="35"/>
        <v>0.18518955791683064</v>
      </c>
    </row>
    <row r="1012" spans="1:7" s="6" customFormat="1" x14ac:dyDescent="0.2">
      <c r="A1012" s="33"/>
      <c r="B1012" s="5">
        <v>5500</v>
      </c>
      <c r="C1012" s="49" t="s">
        <v>25</v>
      </c>
      <c r="D1012" s="101">
        <v>324</v>
      </c>
      <c r="E1012" s="124">
        <v>30</v>
      </c>
      <c r="F1012" s="168">
        <f t="shared" si="36"/>
        <v>294</v>
      </c>
      <c r="G1012" s="165">
        <f t="shared" si="35"/>
        <v>9.2592592592592587E-2</v>
      </c>
    </row>
    <row r="1013" spans="1:7" s="6" customFormat="1" x14ac:dyDescent="0.2">
      <c r="A1013" s="33"/>
      <c r="B1013" s="5">
        <v>5503</v>
      </c>
      <c r="C1013" s="49" t="s">
        <v>26</v>
      </c>
      <c r="D1013" s="101">
        <v>30</v>
      </c>
      <c r="E1013" s="124">
        <v>0</v>
      </c>
      <c r="F1013" s="168">
        <f t="shared" si="36"/>
        <v>30</v>
      </c>
      <c r="G1013" s="165">
        <f t="shared" si="35"/>
        <v>0</v>
      </c>
    </row>
    <row r="1014" spans="1:7" x14ac:dyDescent="0.2">
      <c r="A1014" s="35"/>
      <c r="B1014" s="20">
        <v>5504</v>
      </c>
      <c r="C1014" s="54" t="s">
        <v>27</v>
      </c>
      <c r="D1014" s="101">
        <v>132</v>
      </c>
      <c r="E1014" s="124">
        <v>0</v>
      </c>
      <c r="F1014" s="168">
        <f t="shared" si="36"/>
        <v>132</v>
      </c>
      <c r="G1014" s="165">
        <f t="shared" si="35"/>
        <v>0</v>
      </c>
    </row>
    <row r="1015" spans="1:7" x14ac:dyDescent="0.2">
      <c r="A1015" s="35"/>
      <c r="B1015" s="20">
        <v>5513</v>
      </c>
      <c r="C1015" s="54" t="s">
        <v>28</v>
      </c>
      <c r="D1015" s="101">
        <v>1500</v>
      </c>
      <c r="E1015" s="124">
        <v>475.76</v>
      </c>
      <c r="F1015" s="168">
        <f t="shared" si="36"/>
        <v>1024.24</v>
      </c>
      <c r="G1015" s="165">
        <f t="shared" si="35"/>
        <v>0.31717333333333331</v>
      </c>
    </row>
    <row r="1016" spans="1:7" x14ac:dyDescent="0.2">
      <c r="A1016" s="35"/>
      <c r="B1016" s="20">
        <v>5515</v>
      </c>
      <c r="C1016" s="54" t="s">
        <v>29</v>
      </c>
      <c r="D1016" s="101">
        <v>640</v>
      </c>
      <c r="E1016" s="124">
        <v>0</v>
      </c>
      <c r="F1016" s="168">
        <f t="shared" si="36"/>
        <v>640</v>
      </c>
      <c r="G1016" s="165">
        <f t="shared" si="35"/>
        <v>0</v>
      </c>
    </row>
    <row r="1017" spans="1:7" x14ac:dyDescent="0.2">
      <c r="A1017" s="35"/>
      <c r="B1017" s="5">
        <v>5525</v>
      </c>
      <c r="C1017" s="49" t="s">
        <v>46</v>
      </c>
      <c r="D1017" s="101">
        <v>1417</v>
      </c>
      <c r="E1017" s="124">
        <v>0</v>
      </c>
      <c r="F1017" s="168">
        <f t="shared" si="36"/>
        <v>1417</v>
      </c>
      <c r="G1017" s="165">
        <f t="shared" si="35"/>
        <v>0</v>
      </c>
    </row>
    <row r="1018" spans="1:7" x14ac:dyDescent="0.2">
      <c r="A1018" s="35"/>
      <c r="B1018" s="20">
        <v>5526</v>
      </c>
      <c r="C1018" s="54" t="s">
        <v>8</v>
      </c>
      <c r="D1018" s="101">
        <v>3580</v>
      </c>
      <c r="E1018" s="124">
        <v>905.94</v>
      </c>
      <c r="F1018" s="168">
        <f t="shared" si="36"/>
        <v>2674.06</v>
      </c>
      <c r="G1018" s="165">
        <f t="shared" si="35"/>
        <v>0.25305586592178775</v>
      </c>
    </row>
    <row r="1019" spans="1:7" s="6" customFormat="1" x14ac:dyDescent="0.2">
      <c r="A1019" s="33" t="s">
        <v>87</v>
      </c>
      <c r="B1019" s="7" t="s">
        <v>452</v>
      </c>
      <c r="C1019" s="72"/>
      <c r="D1019" s="100">
        <f>SUM(D1020+D1027+D1034+D1037)</f>
        <v>92021</v>
      </c>
      <c r="E1019" s="142">
        <f>SUM(E1020+E1027+E1034+E1037)</f>
        <v>31130.53</v>
      </c>
      <c r="F1019" s="163">
        <f t="shared" si="36"/>
        <v>60890.47</v>
      </c>
      <c r="G1019" s="179">
        <f t="shared" si="35"/>
        <v>0.33829810586713899</v>
      </c>
    </row>
    <row r="1020" spans="1:7" s="6" customFormat="1" x14ac:dyDescent="0.2">
      <c r="A1020" s="33" t="s">
        <v>87</v>
      </c>
      <c r="B1020" s="7" t="s">
        <v>186</v>
      </c>
      <c r="C1020" s="72"/>
      <c r="D1020" s="88">
        <f>SUM(D1021+D1024)</f>
        <v>52347</v>
      </c>
      <c r="E1020" s="139">
        <f>SUM(E1021+E1024)</f>
        <v>23754.01</v>
      </c>
      <c r="F1020" s="163">
        <f t="shared" si="36"/>
        <v>28592.99</v>
      </c>
      <c r="G1020" s="179">
        <f t="shared" si="35"/>
        <v>0.45377977725562113</v>
      </c>
    </row>
    <row r="1021" spans="1:7" s="6" customFormat="1" ht="25.5" x14ac:dyDescent="0.2">
      <c r="A1021" s="33"/>
      <c r="B1021" s="21">
        <v>413</v>
      </c>
      <c r="C1021" s="69" t="s">
        <v>151</v>
      </c>
      <c r="D1021" s="98">
        <f>SUM(D1022:D1023)</f>
        <v>41300</v>
      </c>
      <c r="E1021" s="143">
        <f>SUM(E1022:E1023)</f>
        <v>20450.28</v>
      </c>
      <c r="F1021" s="163">
        <f t="shared" si="36"/>
        <v>20849.72</v>
      </c>
      <c r="G1021" s="179">
        <f t="shared" si="35"/>
        <v>0.49516416464891039</v>
      </c>
    </row>
    <row r="1022" spans="1:7" x14ac:dyDescent="0.2">
      <c r="A1022" s="35"/>
      <c r="B1022" s="19">
        <v>4130</v>
      </c>
      <c r="C1022" s="67" t="s">
        <v>34</v>
      </c>
      <c r="D1022" s="99">
        <v>24500</v>
      </c>
      <c r="E1022" s="124">
        <v>8485.09</v>
      </c>
      <c r="F1022" s="168">
        <f t="shared" si="36"/>
        <v>16014.91</v>
      </c>
      <c r="G1022" s="165">
        <f t="shared" si="35"/>
        <v>0.34633020408163268</v>
      </c>
    </row>
    <row r="1023" spans="1:7" x14ac:dyDescent="0.2">
      <c r="A1023" s="35"/>
      <c r="B1023" s="19">
        <v>4134</v>
      </c>
      <c r="C1023" s="67" t="s">
        <v>259</v>
      </c>
      <c r="D1023" s="99">
        <v>16800</v>
      </c>
      <c r="E1023" s="124">
        <v>11965.19</v>
      </c>
      <c r="F1023" s="168">
        <f t="shared" si="36"/>
        <v>4834.8099999999995</v>
      </c>
      <c r="G1023" s="165">
        <f t="shared" si="35"/>
        <v>0.71221369047619054</v>
      </c>
    </row>
    <row r="1024" spans="1:7" s="6" customFormat="1" x14ac:dyDescent="0.2">
      <c r="A1024" s="33"/>
      <c r="B1024" s="22">
        <v>55</v>
      </c>
      <c r="C1024" s="51" t="s">
        <v>24</v>
      </c>
      <c r="D1024" s="100">
        <f>SUM(D1025:D1026)</f>
        <v>11047</v>
      </c>
      <c r="E1024" s="142">
        <f>SUM(E1025:E1026)</f>
        <v>3303.73</v>
      </c>
      <c r="F1024" s="163">
        <f t="shared" si="36"/>
        <v>7743.27</v>
      </c>
      <c r="G1024" s="179">
        <f t="shared" si="35"/>
        <v>0.29906128360640899</v>
      </c>
    </row>
    <row r="1025" spans="1:7" s="6" customFormat="1" x14ac:dyDescent="0.2">
      <c r="A1025" s="33"/>
      <c r="B1025" s="20">
        <v>5513</v>
      </c>
      <c r="C1025" s="54" t="s">
        <v>28</v>
      </c>
      <c r="D1025" s="101">
        <v>400</v>
      </c>
      <c r="E1025" s="124">
        <v>0</v>
      </c>
      <c r="F1025" s="168">
        <f t="shared" si="36"/>
        <v>400</v>
      </c>
      <c r="G1025" s="165">
        <f t="shared" si="35"/>
        <v>0</v>
      </c>
    </row>
    <row r="1026" spans="1:7" s="6" customFormat="1" x14ac:dyDescent="0.2">
      <c r="A1026" s="33"/>
      <c r="B1026" s="20">
        <v>5526</v>
      </c>
      <c r="C1026" s="54" t="s">
        <v>8</v>
      </c>
      <c r="D1026" s="101">
        <v>10647</v>
      </c>
      <c r="E1026" s="124">
        <v>3303.73</v>
      </c>
      <c r="F1026" s="168">
        <f t="shared" si="36"/>
        <v>7343.27</v>
      </c>
      <c r="G1026" s="165">
        <f t="shared" si="35"/>
        <v>0.31029679721987413</v>
      </c>
    </row>
    <row r="1027" spans="1:7" s="6" customFormat="1" x14ac:dyDescent="0.2">
      <c r="A1027" s="33" t="s">
        <v>87</v>
      </c>
      <c r="B1027" s="7" t="s">
        <v>303</v>
      </c>
      <c r="C1027" s="72"/>
      <c r="D1027" s="100">
        <f>SUM(D1028+D1030)</f>
        <v>20651</v>
      </c>
      <c r="E1027" s="142">
        <f>SUM(E1028+E1030)</f>
        <v>1994.72</v>
      </c>
      <c r="F1027" s="163">
        <f t="shared" si="36"/>
        <v>18656.28</v>
      </c>
      <c r="G1027" s="179">
        <f t="shared" si="35"/>
        <v>9.6591932594063248E-2</v>
      </c>
    </row>
    <row r="1028" spans="1:7" s="6" customFormat="1" ht="25.5" x14ac:dyDescent="0.2">
      <c r="A1028" s="33"/>
      <c r="B1028" s="21">
        <v>413</v>
      </c>
      <c r="C1028" s="69" t="s">
        <v>151</v>
      </c>
      <c r="D1028" s="100">
        <f>SUM(D1029)</f>
        <v>19679</v>
      </c>
      <c r="E1028" s="142">
        <f>SUM(E1029)</f>
        <v>1994.72</v>
      </c>
      <c r="F1028" s="163">
        <f t="shared" si="36"/>
        <v>17684.28</v>
      </c>
      <c r="G1028" s="179">
        <f t="shared" si="35"/>
        <v>0.10136287412978302</v>
      </c>
    </row>
    <row r="1029" spans="1:7" s="6" customFormat="1" x14ac:dyDescent="0.2">
      <c r="A1029" s="33"/>
      <c r="B1029" s="19">
        <v>4130</v>
      </c>
      <c r="C1029" s="67" t="s">
        <v>34</v>
      </c>
      <c r="D1029" s="101">
        <v>19679</v>
      </c>
      <c r="E1029" s="124">
        <v>1994.72</v>
      </c>
      <c r="F1029" s="168">
        <f t="shared" si="36"/>
        <v>17684.28</v>
      </c>
      <c r="G1029" s="165">
        <f t="shared" si="35"/>
        <v>0.10136287412978302</v>
      </c>
    </row>
    <row r="1030" spans="1:7" s="6" customFormat="1" x14ac:dyDescent="0.2">
      <c r="A1030" s="33"/>
      <c r="B1030" s="7">
        <v>50</v>
      </c>
      <c r="C1030" s="50" t="s">
        <v>23</v>
      </c>
      <c r="D1030" s="88">
        <f>SUM(D1031+D1033)</f>
        <v>972</v>
      </c>
      <c r="E1030" s="139">
        <f>SUM(E1031+E1033)</f>
        <v>0</v>
      </c>
      <c r="F1030" s="163">
        <f t="shared" si="36"/>
        <v>972</v>
      </c>
      <c r="G1030" s="179">
        <f t="shared" si="35"/>
        <v>0</v>
      </c>
    </row>
    <row r="1031" spans="1:7" s="6" customFormat="1" x14ac:dyDescent="0.2">
      <c r="A1031" s="33"/>
      <c r="B1031" s="5">
        <v>500</v>
      </c>
      <c r="C1031" s="49" t="s">
        <v>228</v>
      </c>
      <c r="D1031" s="99">
        <f>SUM(D1032)</f>
        <v>726</v>
      </c>
      <c r="E1031" s="162">
        <f>SUM(E1032)</f>
        <v>0</v>
      </c>
      <c r="F1031" s="168">
        <f t="shared" si="36"/>
        <v>726</v>
      </c>
      <c r="G1031" s="165">
        <f t="shared" si="35"/>
        <v>0</v>
      </c>
    </row>
    <row r="1032" spans="1:7" s="6" customFormat="1" x14ac:dyDescent="0.2">
      <c r="A1032" s="33"/>
      <c r="B1032" s="5">
        <v>5001</v>
      </c>
      <c r="C1032" s="49" t="s">
        <v>234</v>
      </c>
      <c r="D1032" s="99">
        <v>726</v>
      </c>
      <c r="E1032" s="162">
        <v>0</v>
      </c>
      <c r="F1032" s="168">
        <f t="shared" si="36"/>
        <v>726</v>
      </c>
      <c r="G1032" s="165">
        <f t="shared" si="35"/>
        <v>0</v>
      </c>
    </row>
    <row r="1033" spans="1:7" s="6" customFormat="1" x14ac:dyDescent="0.2">
      <c r="A1033" s="33"/>
      <c r="B1033" s="5">
        <v>506</v>
      </c>
      <c r="C1033" s="49" t="s">
        <v>229</v>
      </c>
      <c r="D1033" s="99">
        <v>246</v>
      </c>
      <c r="E1033" s="124">
        <v>0</v>
      </c>
      <c r="F1033" s="168">
        <f t="shared" si="36"/>
        <v>246</v>
      </c>
      <c r="G1033" s="165">
        <f t="shared" si="35"/>
        <v>0</v>
      </c>
    </row>
    <row r="1034" spans="1:7" s="6" customFormat="1" x14ac:dyDescent="0.2">
      <c r="A1034" s="33" t="s">
        <v>87</v>
      </c>
      <c r="B1034" s="7" t="s">
        <v>305</v>
      </c>
      <c r="C1034" s="72"/>
      <c r="D1034" s="88">
        <f>SUM(D1035)</f>
        <v>14412</v>
      </c>
      <c r="E1034" s="139">
        <f>SUM(E1035)</f>
        <v>1935.5</v>
      </c>
      <c r="F1034" s="163">
        <f t="shared" si="36"/>
        <v>12476.5</v>
      </c>
      <c r="G1034" s="179">
        <f t="shared" si="35"/>
        <v>0.13429780738273661</v>
      </c>
    </row>
    <row r="1035" spans="1:7" s="6" customFormat="1" ht="25.5" x14ac:dyDescent="0.2">
      <c r="A1035" s="33"/>
      <c r="B1035" s="21">
        <v>413</v>
      </c>
      <c r="C1035" s="69" t="s">
        <v>151</v>
      </c>
      <c r="D1035" s="98">
        <f>SUM(D1036)</f>
        <v>14412</v>
      </c>
      <c r="E1035" s="143">
        <f>SUM(E1036)</f>
        <v>1935.5</v>
      </c>
      <c r="F1035" s="163">
        <f t="shared" si="36"/>
        <v>12476.5</v>
      </c>
      <c r="G1035" s="179">
        <f t="shared" si="35"/>
        <v>0.13429780738273661</v>
      </c>
    </row>
    <row r="1036" spans="1:7" s="6" customFormat="1" x14ac:dyDescent="0.2">
      <c r="A1036" s="33"/>
      <c r="B1036" s="5">
        <v>4130</v>
      </c>
      <c r="C1036" s="49" t="s">
        <v>34</v>
      </c>
      <c r="D1036" s="99">
        <v>14412</v>
      </c>
      <c r="E1036" s="124">
        <v>1935.5</v>
      </c>
      <c r="F1036" s="168">
        <f t="shared" si="36"/>
        <v>12476.5</v>
      </c>
      <c r="G1036" s="165">
        <f t="shared" si="35"/>
        <v>0.13429780738273661</v>
      </c>
    </row>
    <row r="1037" spans="1:7" s="6" customFormat="1" x14ac:dyDescent="0.2">
      <c r="A1037" s="33" t="s">
        <v>87</v>
      </c>
      <c r="B1037" s="7" t="s">
        <v>422</v>
      </c>
      <c r="C1037" s="72"/>
      <c r="D1037" s="91">
        <f>SUM(D1038+D1042)</f>
        <v>4611</v>
      </c>
      <c r="E1037" s="126">
        <f>SUM(E1038+E1042)</f>
        <v>3446.3</v>
      </c>
      <c r="F1037" s="163">
        <f t="shared" si="36"/>
        <v>1164.6999999999998</v>
      </c>
      <c r="G1037" s="179">
        <f t="shared" si="35"/>
        <v>0.74740837128605508</v>
      </c>
    </row>
    <row r="1038" spans="1:7" s="6" customFormat="1" x14ac:dyDescent="0.2">
      <c r="A1038" s="33"/>
      <c r="B1038" s="7">
        <v>50</v>
      </c>
      <c r="C1038" s="50" t="s">
        <v>23</v>
      </c>
      <c r="D1038" s="91">
        <f>SUM(D1039+D1041)</f>
        <v>2523</v>
      </c>
      <c r="E1038" s="126">
        <f>SUM(E1039+E1041)</f>
        <v>1407.22</v>
      </c>
      <c r="F1038" s="163">
        <f t="shared" si="36"/>
        <v>1115.78</v>
      </c>
      <c r="G1038" s="179">
        <f t="shared" si="35"/>
        <v>0.5577566389219184</v>
      </c>
    </row>
    <row r="1039" spans="1:7" s="6" customFormat="1" x14ac:dyDescent="0.2">
      <c r="A1039" s="33"/>
      <c r="B1039" s="5">
        <v>500</v>
      </c>
      <c r="C1039" s="49" t="s">
        <v>228</v>
      </c>
      <c r="D1039" s="92">
        <f>SUM(D1040)</f>
        <v>2146</v>
      </c>
      <c r="E1039" s="124">
        <f>SUM(E1040)</f>
        <v>1064.04</v>
      </c>
      <c r="F1039" s="168">
        <f t="shared" si="36"/>
        <v>1081.96</v>
      </c>
      <c r="G1039" s="165">
        <f t="shared" si="35"/>
        <v>0.49582479030754889</v>
      </c>
    </row>
    <row r="1040" spans="1:7" s="6" customFormat="1" x14ac:dyDescent="0.2">
      <c r="A1040" s="33"/>
      <c r="B1040" s="5">
        <v>5005</v>
      </c>
      <c r="C1040" s="49" t="s">
        <v>282</v>
      </c>
      <c r="D1040" s="99">
        <v>2146</v>
      </c>
      <c r="E1040" s="124">
        <v>1064.04</v>
      </c>
      <c r="F1040" s="168">
        <f t="shared" si="36"/>
        <v>1081.96</v>
      </c>
      <c r="G1040" s="165">
        <f t="shared" si="35"/>
        <v>0.49582479030754889</v>
      </c>
    </row>
    <row r="1041" spans="1:7" s="6" customFormat="1" x14ac:dyDescent="0.2">
      <c r="A1041" s="33"/>
      <c r="B1041" s="5">
        <v>506</v>
      </c>
      <c r="C1041" s="49" t="s">
        <v>229</v>
      </c>
      <c r="D1041" s="99">
        <v>377</v>
      </c>
      <c r="E1041" s="124">
        <v>343.18</v>
      </c>
      <c r="F1041" s="168">
        <f t="shared" si="36"/>
        <v>33.819999999999993</v>
      </c>
      <c r="G1041" s="165">
        <f t="shared" si="35"/>
        <v>0.91029177718832888</v>
      </c>
    </row>
    <row r="1042" spans="1:7" s="6" customFormat="1" x14ac:dyDescent="0.2">
      <c r="A1042" s="33"/>
      <c r="B1042" s="22">
        <v>55</v>
      </c>
      <c r="C1042" s="51" t="s">
        <v>24</v>
      </c>
      <c r="D1042" s="91">
        <f>SUM(D1043:D1044)</f>
        <v>2088</v>
      </c>
      <c r="E1042" s="126">
        <f>SUM(E1043:E1044)</f>
        <v>2039.0800000000002</v>
      </c>
      <c r="F1042" s="163">
        <f t="shared" si="36"/>
        <v>48.919999999999845</v>
      </c>
      <c r="G1042" s="179">
        <f t="shared" si="35"/>
        <v>0.97657088122605373</v>
      </c>
    </row>
    <row r="1043" spans="1:7" s="6" customFormat="1" x14ac:dyDescent="0.2">
      <c r="A1043" s="33"/>
      <c r="B1043" s="5">
        <v>5513</v>
      </c>
      <c r="C1043" s="49" t="s">
        <v>28</v>
      </c>
      <c r="D1043" s="99">
        <v>236</v>
      </c>
      <c r="E1043" s="124">
        <v>115.2</v>
      </c>
      <c r="F1043" s="168">
        <f t="shared" si="36"/>
        <v>120.8</v>
      </c>
      <c r="G1043" s="165">
        <f t="shared" si="35"/>
        <v>0.488135593220339</v>
      </c>
    </row>
    <row r="1044" spans="1:7" s="6" customFormat="1" x14ac:dyDescent="0.2">
      <c r="A1044" s="33"/>
      <c r="B1044" s="20">
        <v>5526</v>
      </c>
      <c r="C1044" s="54" t="s">
        <v>8</v>
      </c>
      <c r="D1044" s="99">
        <v>1852</v>
      </c>
      <c r="E1044" s="124">
        <v>1923.88</v>
      </c>
      <c r="F1044" s="168">
        <f t="shared" si="36"/>
        <v>-71.880000000000109</v>
      </c>
      <c r="G1044" s="165">
        <f t="shared" si="35"/>
        <v>1.0388120950323976</v>
      </c>
    </row>
    <row r="1045" spans="1:7" s="6" customFormat="1" x14ac:dyDescent="0.2">
      <c r="A1045" s="33" t="s">
        <v>88</v>
      </c>
      <c r="B1045" s="7" t="s">
        <v>187</v>
      </c>
      <c r="C1045" s="72"/>
      <c r="D1045" s="88">
        <f>SUM(D1046+D1048)</f>
        <v>1566</v>
      </c>
      <c r="E1045" s="139">
        <f>SUM(E1046+E1048)</f>
        <v>450.83</v>
      </c>
      <c r="F1045" s="163">
        <f t="shared" si="36"/>
        <v>1115.17</v>
      </c>
      <c r="G1045" s="179">
        <f t="shared" si="35"/>
        <v>0.28788633461047253</v>
      </c>
    </row>
    <row r="1046" spans="1:7" s="6" customFormat="1" ht="25.5" x14ac:dyDescent="0.2">
      <c r="A1046" s="33"/>
      <c r="B1046" s="21">
        <v>413</v>
      </c>
      <c r="C1046" s="69" t="s">
        <v>151</v>
      </c>
      <c r="D1046" s="98">
        <f>SUM(D1047)</f>
        <v>1198</v>
      </c>
      <c r="E1046" s="143">
        <f>SUM(E1047)</f>
        <v>450.83</v>
      </c>
      <c r="F1046" s="163">
        <f t="shared" si="36"/>
        <v>747.17000000000007</v>
      </c>
      <c r="G1046" s="179">
        <f t="shared" si="35"/>
        <v>0.37631886477462434</v>
      </c>
    </row>
    <row r="1047" spans="1:7" x14ac:dyDescent="0.2">
      <c r="A1047" s="35"/>
      <c r="B1047" s="19">
        <v>4132</v>
      </c>
      <c r="C1047" s="67" t="s">
        <v>35</v>
      </c>
      <c r="D1047" s="99">
        <v>1198</v>
      </c>
      <c r="E1047" s="124">
        <v>450.83</v>
      </c>
      <c r="F1047" s="168">
        <f t="shared" si="36"/>
        <v>747.17000000000007</v>
      </c>
      <c r="G1047" s="165">
        <f t="shared" si="35"/>
        <v>0.37631886477462434</v>
      </c>
    </row>
    <row r="1048" spans="1:7" x14ac:dyDescent="0.2">
      <c r="A1048" s="35"/>
      <c r="B1048" s="22">
        <v>55</v>
      </c>
      <c r="C1048" s="51" t="s">
        <v>24</v>
      </c>
      <c r="D1048" s="98">
        <f>SUM(D1049)</f>
        <v>368</v>
      </c>
      <c r="E1048" s="143">
        <f>SUM(E1049)</f>
        <v>0</v>
      </c>
      <c r="F1048" s="163">
        <f t="shared" si="36"/>
        <v>368</v>
      </c>
      <c r="G1048" s="179">
        <f t="shared" si="35"/>
        <v>0</v>
      </c>
    </row>
    <row r="1049" spans="1:7" x14ac:dyDescent="0.2">
      <c r="A1049" s="35"/>
      <c r="B1049" s="20">
        <v>5526</v>
      </c>
      <c r="C1049" s="54" t="s">
        <v>8</v>
      </c>
      <c r="D1049" s="99">
        <v>368</v>
      </c>
      <c r="E1049" s="124">
        <v>0</v>
      </c>
      <c r="F1049" s="168">
        <f t="shared" si="36"/>
        <v>368</v>
      </c>
      <c r="G1049" s="165">
        <f t="shared" si="35"/>
        <v>0</v>
      </c>
    </row>
    <row r="1050" spans="1:7" s="6" customFormat="1" x14ac:dyDescent="0.2">
      <c r="A1050" s="33" t="s">
        <v>89</v>
      </c>
      <c r="B1050" s="7" t="s">
        <v>188</v>
      </c>
      <c r="C1050" s="72"/>
      <c r="D1050" s="88">
        <f>SUM(D1051)</f>
        <v>7154</v>
      </c>
      <c r="E1050" s="139">
        <f>SUM(E1051)</f>
        <v>3539.65</v>
      </c>
      <c r="F1050" s="163">
        <f t="shared" si="36"/>
        <v>3614.35</v>
      </c>
      <c r="G1050" s="179">
        <f t="shared" si="35"/>
        <v>0.49477914453452615</v>
      </c>
    </row>
    <row r="1051" spans="1:7" s="6" customFormat="1" x14ac:dyDescent="0.2">
      <c r="A1051" s="33"/>
      <c r="B1051" s="22">
        <v>55</v>
      </c>
      <c r="C1051" s="51" t="s">
        <v>24</v>
      </c>
      <c r="D1051" s="100">
        <f>SUM(D1052:D1053)</f>
        <v>7154</v>
      </c>
      <c r="E1051" s="142">
        <f>SUM(E1052:E1053)</f>
        <v>3539.65</v>
      </c>
      <c r="F1051" s="163">
        <f t="shared" si="36"/>
        <v>3614.35</v>
      </c>
      <c r="G1051" s="179">
        <f t="shared" si="35"/>
        <v>0.49477914453452615</v>
      </c>
    </row>
    <row r="1052" spans="1:7" s="6" customFormat="1" x14ac:dyDescent="0.2">
      <c r="A1052" s="33"/>
      <c r="B1052" s="5">
        <v>5511</v>
      </c>
      <c r="C1052" s="49" t="s">
        <v>230</v>
      </c>
      <c r="D1052" s="101">
        <v>6654</v>
      </c>
      <c r="E1052" s="124">
        <v>3539.65</v>
      </c>
      <c r="F1052" s="168">
        <f t="shared" si="36"/>
        <v>3114.35</v>
      </c>
      <c r="G1052" s="165">
        <f t="shared" si="35"/>
        <v>0.53195822061917641</v>
      </c>
    </row>
    <row r="1053" spans="1:7" s="6" customFormat="1" x14ac:dyDescent="0.2">
      <c r="A1053" s="33"/>
      <c r="B1053" s="5">
        <v>5515</v>
      </c>
      <c r="C1053" s="49" t="s">
        <v>29</v>
      </c>
      <c r="D1053" s="101">
        <v>500</v>
      </c>
      <c r="E1053" s="124">
        <v>0</v>
      </c>
      <c r="F1053" s="168">
        <f t="shared" si="36"/>
        <v>500</v>
      </c>
      <c r="G1053" s="165">
        <f t="shared" si="35"/>
        <v>0</v>
      </c>
    </row>
    <row r="1054" spans="1:7" s="6" customFormat="1" x14ac:dyDescent="0.2">
      <c r="A1054" s="33" t="s">
        <v>119</v>
      </c>
      <c r="B1054" s="11" t="s">
        <v>189</v>
      </c>
      <c r="C1054" s="72"/>
      <c r="D1054" s="95">
        <f>SUM(D1055+D1057)</f>
        <v>187483</v>
      </c>
      <c r="E1054" s="144">
        <f>SUM(E1055+E1057)</f>
        <v>74313.03</v>
      </c>
      <c r="F1054" s="163">
        <f t="shared" si="36"/>
        <v>113169.97</v>
      </c>
      <c r="G1054" s="179">
        <f t="shared" si="35"/>
        <v>0.3963720977368615</v>
      </c>
    </row>
    <row r="1055" spans="1:7" s="6" customFormat="1" ht="25.5" x14ac:dyDescent="0.2">
      <c r="A1055" s="33"/>
      <c r="B1055" s="21">
        <v>413</v>
      </c>
      <c r="C1055" s="69" t="s">
        <v>151</v>
      </c>
      <c r="D1055" s="98">
        <f>SUM(D1056)</f>
        <v>181586</v>
      </c>
      <c r="E1055" s="143">
        <f>SUM(E1056)</f>
        <v>73503</v>
      </c>
      <c r="F1055" s="163">
        <f t="shared" si="36"/>
        <v>108083</v>
      </c>
      <c r="G1055" s="179">
        <f t="shared" si="35"/>
        <v>0.40478340841254284</v>
      </c>
    </row>
    <row r="1056" spans="1:7" x14ac:dyDescent="0.2">
      <c r="A1056" s="35"/>
      <c r="B1056" s="19">
        <v>4131</v>
      </c>
      <c r="C1056" s="67" t="s">
        <v>260</v>
      </c>
      <c r="D1056" s="99">
        <v>181586</v>
      </c>
      <c r="E1056" s="124">
        <v>73503</v>
      </c>
      <c r="F1056" s="168">
        <f t="shared" si="36"/>
        <v>108083</v>
      </c>
      <c r="G1056" s="165">
        <f t="shared" si="35"/>
        <v>0.40478340841254284</v>
      </c>
    </row>
    <row r="1057" spans="1:7" s="6" customFormat="1" x14ac:dyDescent="0.2">
      <c r="A1057" s="33"/>
      <c r="B1057" s="7">
        <v>50</v>
      </c>
      <c r="C1057" s="50" t="s">
        <v>23</v>
      </c>
      <c r="D1057" s="88">
        <f>SUM(D1058+D1061)</f>
        <v>5897</v>
      </c>
      <c r="E1057" s="139">
        <f>SUM(E1058+E1061)</f>
        <v>810.03</v>
      </c>
      <c r="F1057" s="163">
        <f t="shared" si="36"/>
        <v>5086.97</v>
      </c>
      <c r="G1057" s="179">
        <f t="shared" si="35"/>
        <v>0.1373630659657453</v>
      </c>
    </row>
    <row r="1058" spans="1:7" s="6" customFormat="1" x14ac:dyDescent="0.2">
      <c r="A1058" s="33"/>
      <c r="B1058" s="5">
        <v>500</v>
      </c>
      <c r="C1058" s="49" t="s">
        <v>228</v>
      </c>
      <c r="D1058" s="87">
        <f>SUM(D1059:D1060)</f>
        <v>4401</v>
      </c>
      <c r="E1058" s="149">
        <f>SUM(E1060)</f>
        <v>687.63</v>
      </c>
      <c r="F1058" s="168">
        <f t="shared" si="36"/>
        <v>3713.37</v>
      </c>
      <c r="G1058" s="165">
        <f t="shared" si="35"/>
        <v>0.15624403544648943</v>
      </c>
    </row>
    <row r="1059" spans="1:7" s="6" customFormat="1" x14ac:dyDescent="0.2">
      <c r="A1059" s="33"/>
      <c r="B1059" s="5">
        <v>5001</v>
      </c>
      <c r="C1059" s="49" t="s">
        <v>234</v>
      </c>
      <c r="D1059" s="87">
        <v>500</v>
      </c>
      <c r="E1059" s="149">
        <v>0</v>
      </c>
      <c r="F1059" s="168"/>
      <c r="G1059" s="165"/>
    </row>
    <row r="1060" spans="1:7" s="6" customFormat="1" x14ac:dyDescent="0.2">
      <c r="A1060" s="33"/>
      <c r="B1060" s="5">
        <v>5005</v>
      </c>
      <c r="C1060" s="49" t="s">
        <v>282</v>
      </c>
      <c r="D1060" s="87">
        <v>3901</v>
      </c>
      <c r="E1060" s="124">
        <v>687.63</v>
      </c>
      <c r="F1060" s="168">
        <f t="shared" si="36"/>
        <v>3213.37</v>
      </c>
      <c r="G1060" s="165">
        <f t="shared" si="35"/>
        <v>0.17627018713150475</v>
      </c>
    </row>
    <row r="1061" spans="1:7" s="6" customFormat="1" x14ac:dyDescent="0.2">
      <c r="A1061" s="33"/>
      <c r="B1061" s="5">
        <v>506</v>
      </c>
      <c r="C1061" s="49" t="s">
        <v>229</v>
      </c>
      <c r="D1061" s="87">
        <v>1496</v>
      </c>
      <c r="E1061" s="124">
        <v>122.4</v>
      </c>
      <c r="F1061" s="168">
        <f t="shared" si="36"/>
        <v>1373.6</v>
      </c>
      <c r="G1061" s="165">
        <f t="shared" si="35"/>
        <v>8.1818181818181818E-2</v>
      </c>
    </row>
    <row r="1062" spans="1:7" s="6" customFormat="1" x14ac:dyDescent="0.2">
      <c r="A1062" s="33" t="s">
        <v>306</v>
      </c>
      <c r="B1062" s="7" t="s">
        <v>307</v>
      </c>
      <c r="C1062" s="72"/>
      <c r="D1062" s="88">
        <f>SUM(D1063)</f>
        <v>2880</v>
      </c>
      <c r="E1062" s="139">
        <f>SUM(E1063)</f>
        <v>1913.83</v>
      </c>
      <c r="F1062" s="163">
        <f t="shared" si="36"/>
        <v>966.17000000000007</v>
      </c>
      <c r="G1062" s="179">
        <f t="shared" si="35"/>
        <v>0.66452430555555553</v>
      </c>
    </row>
    <row r="1063" spans="1:7" s="6" customFormat="1" x14ac:dyDescent="0.2">
      <c r="A1063" s="33"/>
      <c r="B1063" s="22">
        <v>55</v>
      </c>
      <c r="C1063" s="51" t="s">
        <v>24</v>
      </c>
      <c r="D1063" s="100">
        <f>SUM(D1064:D1064)</f>
        <v>2880</v>
      </c>
      <c r="E1063" s="142">
        <f>SUM(E1064:E1064)</f>
        <v>1913.83</v>
      </c>
      <c r="F1063" s="163">
        <f t="shared" si="36"/>
        <v>966.17000000000007</v>
      </c>
      <c r="G1063" s="179">
        <f t="shared" si="35"/>
        <v>0.66452430555555553</v>
      </c>
    </row>
    <row r="1064" spans="1:7" ht="13.5" thickBot="1" x14ac:dyDescent="0.25">
      <c r="A1064" s="204"/>
      <c r="B1064" s="25">
        <v>5513</v>
      </c>
      <c r="C1064" s="57" t="s">
        <v>28</v>
      </c>
      <c r="D1064" s="105">
        <v>2880</v>
      </c>
      <c r="E1064" s="205">
        <v>1913.83</v>
      </c>
      <c r="F1064" s="169">
        <f t="shared" si="36"/>
        <v>966.17000000000007</v>
      </c>
      <c r="G1064" s="166">
        <f t="shared" si="35"/>
        <v>0.66452430555555553</v>
      </c>
    </row>
    <row r="1065" spans="1:7" x14ac:dyDescent="0.2">
      <c r="A1065" s="12"/>
      <c r="B1065" s="12"/>
      <c r="C1065" s="12"/>
    </row>
  </sheetData>
  <sheetProtection algorithmName="SHA-512" hashValue="e7DhfuXZxYWKv3RBb1uMPNkldwlPolN1wBo/J+a+1k1OEeCbaMIfJ3y56+xXiJVJDvkz/pGsJICKVrLBYKSKBA==" saltValue="WzVgxbsge3dGRH69EBD0dw==" spinCount="100000" sheet="1" objects="1" scenarios="1"/>
  <autoFilter ref="A184:E1064"/>
  <mergeCells count="1">
    <mergeCell ref="B185:C185"/>
  </mergeCells>
  <conditionalFormatting sqref="D139">
    <cfRule type="cellIs" dxfId="15" priority="2" stopIfTrue="1" operator="lessThan">
      <formula>0</formula>
    </cfRule>
  </conditionalFormatting>
  <conditionalFormatting sqref="E139">
    <cfRule type="cellIs" dxfId="14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zoomScaleNormal="100" workbookViewId="0">
      <selection activeCell="J7" sqref="J7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533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D4+D7+D94+D123</f>
        <v>6283675</v>
      </c>
      <c r="E3" s="122">
        <f>E4+E7+E94+E123</f>
        <v>3480051.5700000003</v>
      </c>
      <c r="F3" s="137">
        <f>SUM(D3-E3)</f>
        <v>2803623.4299999997</v>
      </c>
      <c r="G3" s="215">
        <f t="shared" ref="G3:G73" si="0">SUM(E3/D3)</f>
        <v>0.55382424616168091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1862840</v>
      </c>
      <c r="F4" s="177">
        <f>SUM(D4-E4)</f>
        <v>1965088</v>
      </c>
      <c r="G4" s="175">
        <f t="shared" si="0"/>
        <v>0.48664447189184329</v>
      </c>
    </row>
    <row r="5" spans="1:7" x14ac:dyDescent="0.2">
      <c r="A5" s="37">
        <v>3000</v>
      </c>
      <c r="B5" s="5"/>
      <c r="C5" s="49" t="s">
        <v>16</v>
      </c>
      <c r="D5" s="77">
        <v>3440928</v>
      </c>
      <c r="E5" s="124">
        <v>1630527</v>
      </c>
      <c r="F5" s="168">
        <f>SUM(D5-E5)</f>
        <v>1810401</v>
      </c>
      <c r="G5" s="165">
        <f t="shared" si="0"/>
        <v>0.47386257428228662</v>
      </c>
    </row>
    <row r="6" spans="1:7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232313</v>
      </c>
      <c r="F6" s="168">
        <f>SUM(D6-E6)</f>
        <v>154687</v>
      </c>
      <c r="G6" s="165">
        <f t="shared" si="0"/>
        <v>0.6002919896640827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SUM(D8+D11+D80)</f>
        <v>396217</v>
      </c>
      <c r="E7" s="123">
        <f>SUM(E8+E11+E80)</f>
        <v>234994.50999999995</v>
      </c>
      <c r="F7" s="177">
        <f>SUM(D7-E7)</f>
        <v>161222.49000000005</v>
      </c>
      <c r="G7" s="175">
        <f t="shared" si="0"/>
        <v>0.59309547545915486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5852.83</v>
      </c>
      <c r="F8" s="163">
        <f t="shared" ref="F8:F77" si="1">SUM(D8-E8)</f>
        <v>5647.17</v>
      </c>
      <c r="G8" s="179">
        <f t="shared" si="0"/>
        <v>0.50894173913043472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268.38</v>
      </c>
      <c r="F9" s="168">
        <f t="shared" si="1"/>
        <v>231.62</v>
      </c>
      <c r="G9" s="165">
        <f>SUM(E9/D9)</f>
        <v>0.53676000000000001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5584.45</v>
      </c>
      <c r="F10" s="168">
        <f t="shared" si="1"/>
        <v>5415.55</v>
      </c>
      <c r="G10" s="165">
        <f t="shared" si="0"/>
        <v>0.5076772727272727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SUM(D12+D55+D67+D71+D74+D76+D78)</f>
        <v>364352</v>
      </c>
      <c r="E11" s="125">
        <f>SUM(E12+E55+E67+E71+E74+E76+E78)</f>
        <v>219735.39999999997</v>
      </c>
      <c r="F11" s="163">
        <f t="shared" si="1"/>
        <v>144616.60000000003</v>
      </c>
      <c r="G11" s="179">
        <f t="shared" si="0"/>
        <v>0.60308547777972943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SUM(D13+D18+D22+D27+D33+D41+D44+D49+D54)</f>
        <v>191807</v>
      </c>
      <c r="E12" s="125">
        <f>SUM(E13+E18+E22+E27+E33+E41+E44+E49+E54)</f>
        <v>116197.09000000001</v>
      </c>
      <c r="F12" s="163">
        <f t="shared" si="1"/>
        <v>75609.909999999989</v>
      </c>
      <c r="G12" s="179">
        <f t="shared" si="0"/>
        <v>0.60580213443722075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40000</v>
      </c>
      <c r="E13" s="125">
        <f>SUM(E14:E17)</f>
        <v>24352.66</v>
      </c>
      <c r="F13" s="163">
        <f t="shared" si="1"/>
        <v>15647.34</v>
      </c>
      <c r="G13" s="179">
        <f t="shared" si="0"/>
        <v>0.60881649999999998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6743.75</v>
      </c>
      <c r="F14" s="168">
        <f t="shared" si="1"/>
        <v>3606.25</v>
      </c>
      <c r="G14" s="165">
        <f t="shared" si="0"/>
        <v>0.65157004830917875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6710</v>
      </c>
      <c r="F15" s="168">
        <f t="shared" si="1"/>
        <v>3640</v>
      </c>
      <c r="G15" s="165">
        <f t="shared" si="0"/>
        <v>0.64830917874396132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10848.91</v>
      </c>
      <c r="F16" s="168">
        <f t="shared" si="1"/>
        <v>8451.09</v>
      </c>
      <c r="G16" s="165">
        <f t="shared" si="0"/>
        <v>0.56211968911917098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50</v>
      </c>
      <c r="F17" s="168">
        <f t="shared" si="1"/>
        <v>-50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28100</v>
      </c>
      <c r="E18" s="125">
        <f>SUM(E19:E21)</f>
        <v>16688.97</v>
      </c>
      <c r="F18" s="163">
        <f t="shared" si="1"/>
        <v>11411.029999999999</v>
      </c>
      <c r="G18" s="179">
        <f t="shared" si="0"/>
        <v>0.59391352313167267</v>
      </c>
    </row>
    <row r="19" spans="1:7" x14ac:dyDescent="0.2">
      <c r="A19" s="39">
        <v>3220</v>
      </c>
      <c r="B19" s="5"/>
      <c r="C19" s="54" t="s">
        <v>212</v>
      </c>
      <c r="D19" s="84">
        <v>7200</v>
      </c>
      <c r="E19" s="124">
        <v>4873.55</v>
      </c>
      <c r="F19" s="168">
        <f t="shared" si="1"/>
        <v>2326.4499999999998</v>
      </c>
      <c r="G19" s="165">
        <f t="shared" si="0"/>
        <v>0.67688194444444449</v>
      </c>
    </row>
    <row r="20" spans="1:7" x14ac:dyDescent="0.2">
      <c r="A20" s="39">
        <v>3220</v>
      </c>
      <c r="B20" s="5"/>
      <c r="C20" s="54" t="s">
        <v>211</v>
      </c>
      <c r="D20" s="84">
        <v>7200</v>
      </c>
      <c r="E20" s="124">
        <v>4873.55</v>
      </c>
      <c r="F20" s="168">
        <f t="shared" si="1"/>
        <v>2326.4499999999998</v>
      </c>
      <c r="G20" s="165">
        <f t="shared" si="0"/>
        <v>0.67688194444444449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6941.87</v>
      </c>
      <c r="F21" s="168">
        <f t="shared" si="1"/>
        <v>6758.13</v>
      </c>
      <c r="G21" s="165">
        <f t="shared" si="0"/>
        <v>0.5067058394160584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11099</v>
      </c>
      <c r="E22" s="125">
        <f>SUM(E23:E26)</f>
        <v>6504.51</v>
      </c>
      <c r="F22" s="163">
        <f t="shared" si="1"/>
        <v>4594.49</v>
      </c>
      <c r="G22" s="179">
        <f t="shared" si="0"/>
        <v>0.58604468871069471</v>
      </c>
    </row>
    <row r="23" spans="1:7" x14ac:dyDescent="0.2">
      <c r="A23" s="39">
        <v>3220</v>
      </c>
      <c r="B23" s="5"/>
      <c r="C23" s="54" t="s">
        <v>212</v>
      </c>
      <c r="D23" s="84">
        <v>2700</v>
      </c>
      <c r="E23" s="124">
        <v>1776.45</v>
      </c>
      <c r="F23" s="168">
        <f t="shared" si="1"/>
        <v>923.55</v>
      </c>
      <c r="G23" s="165">
        <f t="shared" si="0"/>
        <v>0.65794444444444444</v>
      </c>
    </row>
    <row r="24" spans="1:7" x14ac:dyDescent="0.2">
      <c r="A24" s="39">
        <v>3220</v>
      </c>
      <c r="B24" s="5"/>
      <c r="C24" s="54" t="s">
        <v>211</v>
      </c>
      <c r="D24" s="84">
        <v>2700</v>
      </c>
      <c r="E24" s="124">
        <v>1776.45</v>
      </c>
      <c r="F24" s="168">
        <f t="shared" si="1"/>
        <v>923.55</v>
      </c>
      <c r="G24" s="165">
        <f t="shared" si="0"/>
        <v>0.65794444444444444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2335.61</v>
      </c>
      <c r="F25" s="168">
        <f t="shared" si="1"/>
        <v>2659.39</v>
      </c>
      <c r="G25" s="165">
        <f t="shared" si="0"/>
        <v>0.46758958958958963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616</v>
      </c>
      <c r="F26" s="168">
        <f t="shared" si="1"/>
        <v>88</v>
      </c>
      <c r="G26" s="165">
        <f t="shared" si="0"/>
        <v>0.875</v>
      </c>
    </row>
    <row r="27" spans="1:7" ht="13.5" x14ac:dyDescent="0.25">
      <c r="A27" s="38">
        <v>3220</v>
      </c>
      <c r="B27" s="17"/>
      <c r="C27" s="51" t="s">
        <v>204</v>
      </c>
      <c r="D27" s="83">
        <f>SUM(D28:D31)</f>
        <v>9830</v>
      </c>
      <c r="E27" s="125">
        <f>SUM(E28:E32)</f>
        <v>5830.95</v>
      </c>
      <c r="F27" s="163">
        <f t="shared" si="1"/>
        <v>3999.05</v>
      </c>
      <c r="G27" s="179">
        <f t="shared" si="0"/>
        <v>0.59317904374364194</v>
      </c>
    </row>
    <row r="28" spans="1:7" x14ac:dyDescent="0.2">
      <c r="A28" s="39">
        <v>3220</v>
      </c>
      <c r="B28" s="5"/>
      <c r="C28" s="54" t="s">
        <v>212</v>
      </c>
      <c r="D28" s="84">
        <v>2340</v>
      </c>
      <c r="E28" s="124">
        <v>1420</v>
      </c>
      <c r="F28" s="168">
        <f t="shared" si="1"/>
        <v>920</v>
      </c>
      <c r="G28" s="165">
        <f t="shared" si="0"/>
        <v>0.60683760683760679</v>
      </c>
    </row>
    <row r="29" spans="1:7" x14ac:dyDescent="0.2">
      <c r="A29" s="39">
        <v>3220</v>
      </c>
      <c r="B29" s="5"/>
      <c r="C29" s="54" t="s">
        <v>211</v>
      </c>
      <c r="D29" s="84">
        <v>2340</v>
      </c>
      <c r="E29" s="124">
        <v>1420</v>
      </c>
      <c r="F29" s="168">
        <f t="shared" si="1"/>
        <v>920</v>
      </c>
      <c r="G29" s="165">
        <f t="shared" si="0"/>
        <v>0.60683760683760679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2685.87</v>
      </c>
      <c r="F30" s="168">
        <f t="shared" si="1"/>
        <v>2464.13</v>
      </c>
      <c r="G30" s="165">
        <f t="shared" si="0"/>
        <v>0.52152815533980579</v>
      </c>
    </row>
    <row r="31" spans="1:7" x14ac:dyDescent="0.2">
      <c r="A31" s="39">
        <v>3220</v>
      </c>
      <c r="B31" s="5"/>
      <c r="C31" s="54" t="s">
        <v>319</v>
      </c>
      <c r="D31" s="84">
        <v>0</v>
      </c>
      <c r="E31" s="124">
        <v>205.08</v>
      </c>
      <c r="F31" s="168">
        <f t="shared" si="1"/>
        <v>-205.08</v>
      </c>
      <c r="G31" s="165"/>
    </row>
    <row r="32" spans="1:7" x14ac:dyDescent="0.2">
      <c r="A32" s="39">
        <v>3220</v>
      </c>
      <c r="B32" s="5"/>
      <c r="C32" s="54" t="s">
        <v>36</v>
      </c>
      <c r="D32" s="84">
        <v>0</v>
      </c>
      <c r="E32" s="124">
        <v>100</v>
      </c>
      <c r="F32" s="168">
        <f t="shared" si="1"/>
        <v>-100</v>
      </c>
      <c r="G32" s="165"/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13207</v>
      </c>
      <c r="E33" s="125">
        <f>SUM(E34:E40)</f>
        <v>9473.84</v>
      </c>
      <c r="F33" s="163">
        <f t="shared" si="1"/>
        <v>3733.16</v>
      </c>
      <c r="G33" s="179">
        <f t="shared" si="0"/>
        <v>0.71733474672522146</v>
      </c>
    </row>
    <row r="34" spans="1:7" x14ac:dyDescent="0.2">
      <c r="A34" s="39">
        <v>3220</v>
      </c>
      <c r="B34" s="5"/>
      <c r="C34" s="54" t="s">
        <v>212</v>
      </c>
      <c r="D34" s="84">
        <v>3240</v>
      </c>
      <c r="E34" s="124">
        <v>2220</v>
      </c>
      <c r="F34" s="168">
        <f t="shared" si="1"/>
        <v>1020</v>
      </c>
      <c r="G34" s="165">
        <f t="shared" si="0"/>
        <v>0.68518518518518523</v>
      </c>
    </row>
    <row r="35" spans="1:7" x14ac:dyDescent="0.2">
      <c r="A35" s="39">
        <v>3220</v>
      </c>
      <c r="B35" s="5"/>
      <c r="C35" s="54" t="s">
        <v>211</v>
      </c>
      <c r="D35" s="84">
        <v>3240</v>
      </c>
      <c r="E35" s="124">
        <v>2220</v>
      </c>
      <c r="F35" s="168">
        <f t="shared" si="1"/>
        <v>1020</v>
      </c>
      <c r="G35" s="165">
        <f t="shared" si="0"/>
        <v>0.68518518518518523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4084.45</v>
      </c>
      <c r="F36" s="168">
        <f t="shared" si="1"/>
        <v>1885.5500000000002</v>
      </c>
      <c r="G36" s="165">
        <f t="shared" si="0"/>
        <v>0.68416247906197647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424.45</v>
      </c>
      <c r="F37" s="168">
        <f t="shared" si="1"/>
        <v>-187.45</v>
      </c>
      <c r="G37" s="165">
        <f t="shared" si="0"/>
        <v>1.790928270042194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202.14</v>
      </c>
      <c r="F38" s="168">
        <f t="shared" si="1"/>
        <v>-202.14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9087.27</v>
      </c>
      <c r="F41" s="163">
        <f t="shared" si="1"/>
        <v>347.72999999999956</v>
      </c>
      <c r="G41" s="179">
        <f t="shared" si="0"/>
        <v>0.96314467408585058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8167.27</v>
      </c>
      <c r="F42" s="168">
        <f t="shared" si="1"/>
        <v>-5667.27</v>
      </c>
      <c r="G42" s="165">
        <f t="shared" si="0"/>
        <v>3.2669080000000004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920</v>
      </c>
      <c r="F43" s="168">
        <f t="shared" si="1"/>
        <v>6015</v>
      </c>
      <c r="G43" s="165">
        <f t="shared" si="0"/>
        <v>0.13266041816870944</v>
      </c>
    </row>
    <row r="44" spans="1:7" ht="13.5" x14ac:dyDescent="0.25">
      <c r="A44" s="38">
        <v>3220</v>
      </c>
      <c r="B44" s="17"/>
      <c r="C44" s="51" t="s">
        <v>38</v>
      </c>
      <c r="D44" s="83">
        <f>SUM(D45:D48)</f>
        <v>5520</v>
      </c>
      <c r="E44" s="125">
        <f>SUM(E45:E48)</f>
        <v>3661.29</v>
      </c>
      <c r="F44" s="163">
        <f t="shared" si="1"/>
        <v>1858.71</v>
      </c>
      <c r="G44" s="179">
        <f t="shared" si="0"/>
        <v>0.66327717391304342</v>
      </c>
    </row>
    <row r="45" spans="1:7" x14ac:dyDescent="0.2">
      <c r="A45" s="39">
        <v>3220</v>
      </c>
      <c r="B45" s="5"/>
      <c r="C45" s="54" t="s">
        <v>212</v>
      </c>
      <c r="D45" s="84">
        <v>1620</v>
      </c>
      <c r="E45" s="124">
        <v>1010</v>
      </c>
      <c r="F45" s="168">
        <f t="shared" si="1"/>
        <v>610</v>
      </c>
      <c r="G45" s="165">
        <f t="shared" si="0"/>
        <v>0.62345679012345678</v>
      </c>
    </row>
    <row r="46" spans="1:7" x14ac:dyDescent="0.2">
      <c r="A46" s="39">
        <v>3220</v>
      </c>
      <c r="B46" s="5"/>
      <c r="C46" s="54" t="s">
        <v>211</v>
      </c>
      <c r="D46" s="84">
        <v>1620</v>
      </c>
      <c r="E46" s="124">
        <v>1020</v>
      </c>
      <c r="F46" s="168">
        <f t="shared" si="1"/>
        <v>600</v>
      </c>
      <c r="G46" s="165">
        <f t="shared" si="0"/>
        <v>0.62962962962962965</v>
      </c>
    </row>
    <row r="47" spans="1:7" x14ac:dyDescent="0.2">
      <c r="A47" s="39">
        <v>3220</v>
      </c>
      <c r="B47" s="5"/>
      <c r="C47" s="54" t="s">
        <v>213</v>
      </c>
      <c r="D47" s="84">
        <v>2280</v>
      </c>
      <c r="E47" s="124">
        <v>1519.29</v>
      </c>
      <c r="F47" s="168">
        <f t="shared" si="1"/>
        <v>760.71</v>
      </c>
      <c r="G47" s="165">
        <f t="shared" si="0"/>
        <v>0.66635526315789473</v>
      </c>
    </row>
    <row r="48" spans="1:7" x14ac:dyDescent="0.2">
      <c r="A48" s="39">
        <v>3220</v>
      </c>
      <c r="B48" s="5"/>
      <c r="C48" s="54" t="s">
        <v>36</v>
      </c>
      <c r="D48" s="84">
        <v>0</v>
      </c>
      <c r="E48" s="124">
        <v>112</v>
      </c>
      <c r="F48" s="168">
        <f t="shared" si="1"/>
        <v>-112</v>
      </c>
      <c r="G48" s="165"/>
    </row>
    <row r="49" spans="1:7" ht="13.5" x14ac:dyDescent="0.25">
      <c r="A49" s="38">
        <v>3220</v>
      </c>
      <c r="B49" s="17"/>
      <c r="C49" s="51" t="s">
        <v>37</v>
      </c>
      <c r="D49" s="83">
        <f>SUM(D50:D53)</f>
        <v>18800</v>
      </c>
      <c r="E49" s="125">
        <f>SUM(E50:E53)</f>
        <v>10968.6</v>
      </c>
      <c r="F49" s="163">
        <f t="shared" si="1"/>
        <v>7831.4</v>
      </c>
      <c r="G49" s="179">
        <f t="shared" si="0"/>
        <v>0.58343617021276595</v>
      </c>
    </row>
    <row r="50" spans="1:7" x14ac:dyDescent="0.2">
      <c r="A50" s="39">
        <v>3220</v>
      </c>
      <c r="B50" s="5"/>
      <c r="C50" s="54" t="s">
        <v>215</v>
      </c>
      <c r="D50" s="84">
        <v>1600</v>
      </c>
      <c r="E50" s="124">
        <v>628.47</v>
      </c>
      <c r="F50" s="168">
        <f t="shared" si="1"/>
        <v>971.53</v>
      </c>
      <c r="G50" s="165">
        <f t="shared" si="0"/>
        <v>0.39279375</v>
      </c>
    </row>
    <row r="51" spans="1:7" x14ac:dyDescent="0.2">
      <c r="A51" s="39">
        <v>3220</v>
      </c>
      <c r="B51" s="5"/>
      <c r="C51" s="54" t="s">
        <v>36</v>
      </c>
      <c r="D51" s="84">
        <v>1200</v>
      </c>
      <c r="E51" s="124">
        <v>2196</v>
      </c>
      <c r="F51" s="168">
        <f t="shared" si="1"/>
        <v>-996</v>
      </c>
      <c r="G51" s="165">
        <f t="shared" si="0"/>
        <v>1.83</v>
      </c>
    </row>
    <row r="52" spans="1:7" x14ac:dyDescent="0.2">
      <c r="A52" s="39">
        <v>3220</v>
      </c>
      <c r="B52" s="5"/>
      <c r="C52" s="54" t="s">
        <v>216</v>
      </c>
      <c r="D52" s="84">
        <v>11000</v>
      </c>
      <c r="E52" s="124">
        <v>4964.53</v>
      </c>
      <c r="F52" s="168">
        <f t="shared" si="1"/>
        <v>6035.47</v>
      </c>
      <c r="G52" s="165">
        <f t="shared" si="0"/>
        <v>0.45132090909090905</v>
      </c>
    </row>
    <row r="53" spans="1:7" x14ac:dyDescent="0.2">
      <c r="A53" s="39">
        <v>3220</v>
      </c>
      <c r="B53" s="5"/>
      <c r="C53" s="54" t="s">
        <v>217</v>
      </c>
      <c r="D53" s="84">
        <v>5000</v>
      </c>
      <c r="E53" s="124">
        <v>3179.6</v>
      </c>
      <c r="F53" s="168">
        <f t="shared" si="1"/>
        <v>1820.4</v>
      </c>
      <c r="G53" s="165">
        <f t="shared" si="0"/>
        <v>0.63591999999999993</v>
      </c>
    </row>
    <row r="54" spans="1:7" ht="13.5" x14ac:dyDescent="0.25">
      <c r="A54" s="38">
        <v>3220</v>
      </c>
      <c r="B54" s="17"/>
      <c r="C54" s="51" t="s">
        <v>47</v>
      </c>
      <c r="D54" s="83">
        <v>55816</v>
      </c>
      <c r="E54" s="130">
        <v>29629</v>
      </c>
      <c r="F54" s="163">
        <f t="shared" si="1"/>
        <v>26187</v>
      </c>
      <c r="G54" s="179">
        <f t="shared" si="0"/>
        <v>0.53083345277339833</v>
      </c>
    </row>
    <row r="55" spans="1:7" s="6" customFormat="1" ht="25.5" x14ac:dyDescent="0.2">
      <c r="A55" s="38">
        <v>3221</v>
      </c>
      <c r="B55" s="7"/>
      <c r="C55" s="51" t="s">
        <v>40</v>
      </c>
      <c r="D55" s="83">
        <f>SUM(D56:D66)</f>
        <v>90227</v>
      </c>
      <c r="E55" s="125">
        <f>SUM(E56:E66)</f>
        <v>54430.85</v>
      </c>
      <c r="F55" s="163">
        <f t="shared" si="1"/>
        <v>35796.15</v>
      </c>
      <c r="G55" s="179">
        <f t="shared" si="0"/>
        <v>0.60326565218836936</v>
      </c>
    </row>
    <row r="56" spans="1:7" x14ac:dyDescent="0.2">
      <c r="A56" s="39">
        <v>3221</v>
      </c>
      <c r="B56" s="5"/>
      <c r="C56" s="54" t="s">
        <v>125</v>
      </c>
      <c r="D56" s="84">
        <v>780</v>
      </c>
      <c r="E56" s="124">
        <v>340.25</v>
      </c>
      <c r="F56" s="168">
        <f t="shared" si="1"/>
        <v>439.75</v>
      </c>
      <c r="G56" s="165">
        <f t="shared" si="0"/>
        <v>0.43621794871794872</v>
      </c>
    </row>
    <row r="57" spans="1:7" x14ac:dyDescent="0.2">
      <c r="A57" s="39">
        <v>3221</v>
      </c>
      <c r="B57" s="5"/>
      <c r="C57" s="54" t="s">
        <v>263</v>
      </c>
      <c r="D57" s="84">
        <v>20000</v>
      </c>
      <c r="E57" s="124">
        <v>17242.099999999999</v>
      </c>
      <c r="F57" s="168">
        <f t="shared" si="1"/>
        <v>2757.9000000000015</v>
      </c>
      <c r="G57" s="165">
        <f t="shared" si="0"/>
        <v>0.8621049999999999</v>
      </c>
    </row>
    <row r="58" spans="1:7" x14ac:dyDescent="0.2">
      <c r="A58" s="39">
        <v>3221</v>
      </c>
      <c r="B58" s="5"/>
      <c r="C58" s="54" t="s">
        <v>14</v>
      </c>
      <c r="D58" s="84">
        <v>1000</v>
      </c>
      <c r="E58" s="124">
        <v>905</v>
      </c>
      <c r="F58" s="168">
        <f t="shared" si="1"/>
        <v>95</v>
      </c>
      <c r="G58" s="165">
        <f t="shared" si="0"/>
        <v>0.90500000000000003</v>
      </c>
    </row>
    <row r="59" spans="1:7" x14ac:dyDescent="0.2">
      <c r="A59" s="39">
        <v>3221</v>
      </c>
      <c r="B59" s="5"/>
      <c r="C59" s="54" t="s">
        <v>15</v>
      </c>
      <c r="D59" s="84">
        <v>192</v>
      </c>
      <c r="E59" s="124">
        <v>1132.2</v>
      </c>
      <c r="F59" s="168">
        <f t="shared" si="1"/>
        <v>-940.2</v>
      </c>
      <c r="G59" s="165">
        <f t="shared" si="0"/>
        <v>5.8968750000000005</v>
      </c>
    </row>
    <row r="60" spans="1:7" x14ac:dyDescent="0.2">
      <c r="A60" s="39">
        <v>3221</v>
      </c>
      <c r="B60" s="5"/>
      <c r="C60" s="54" t="s">
        <v>218</v>
      </c>
      <c r="D60" s="84">
        <v>2070</v>
      </c>
      <c r="E60" s="124">
        <v>900.78</v>
      </c>
      <c r="F60" s="168">
        <f t="shared" si="1"/>
        <v>1169.22</v>
      </c>
      <c r="G60" s="165">
        <f t="shared" si="0"/>
        <v>0.43515942028985505</v>
      </c>
    </row>
    <row r="61" spans="1:7" x14ac:dyDescent="0.2">
      <c r="A61" s="39">
        <v>3221</v>
      </c>
      <c r="B61" s="5"/>
      <c r="C61" s="54" t="s">
        <v>219</v>
      </c>
      <c r="D61" s="84">
        <v>8300</v>
      </c>
      <c r="E61" s="124">
        <v>3151.8</v>
      </c>
      <c r="F61" s="168">
        <f t="shared" si="1"/>
        <v>5148.2</v>
      </c>
      <c r="G61" s="165">
        <f t="shared" si="0"/>
        <v>0.37973493975903616</v>
      </c>
    </row>
    <row r="62" spans="1:7" x14ac:dyDescent="0.2">
      <c r="A62" s="39">
        <v>3221</v>
      </c>
      <c r="B62" s="5"/>
      <c r="C62" s="54" t="s">
        <v>103</v>
      </c>
      <c r="D62" s="84">
        <v>29310</v>
      </c>
      <c r="E62" s="124">
        <v>17981.400000000001</v>
      </c>
      <c r="F62" s="168">
        <f t="shared" si="1"/>
        <v>11328.599999999999</v>
      </c>
      <c r="G62" s="165">
        <f t="shared" si="0"/>
        <v>0.61349027635619247</v>
      </c>
    </row>
    <row r="63" spans="1:7" x14ac:dyDescent="0.2">
      <c r="A63" s="39">
        <v>3221</v>
      </c>
      <c r="B63" s="5"/>
      <c r="C63" s="54" t="s">
        <v>104</v>
      </c>
      <c r="D63" s="84">
        <v>23000</v>
      </c>
      <c r="E63" s="127">
        <v>12089.1</v>
      </c>
      <c r="F63" s="168">
        <f t="shared" si="1"/>
        <v>10910.9</v>
      </c>
      <c r="G63" s="165">
        <f t="shared" si="0"/>
        <v>0.52561304347826088</v>
      </c>
    </row>
    <row r="64" spans="1:7" x14ac:dyDescent="0.2">
      <c r="A64" s="39">
        <v>3221</v>
      </c>
      <c r="B64" s="5"/>
      <c r="C64" s="54" t="s">
        <v>111</v>
      </c>
      <c r="D64" s="84">
        <v>5000</v>
      </c>
      <c r="E64" s="127">
        <v>0</v>
      </c>
      <c r="F64" s="168">
        <f t="shared" si="1"/>
        <v>5000</v>
      </c>
      <c r="G64" s="165">
        <f t="shared" si="0"/>
        <v>0</v>
      </c>
    </row>
    <row r="65" spans="1:7" x14ac:dyDescent="0.2">
      <c r="A65" s="39">
        <v>3221</v>
      </c>
      <c r="B65" s="5"/>
      <c r="C65" s="54" t="s">
        <v>112</v>
      </c>
      <c r="D65" s="84">
        <v>575</v>
      </c>
      <c r="E65" s="127">
        <v>241.74</v>
      </c>
      <c r="F65" s="168">
        <f t="shared" si="1"/>
        <v>333.26</v>
      </c>
      <c r="G65" s="165">
        <f t="shared" si="0"/>
        <v>0.42041739130434785</v>
      </c>
    </row>
    <row r="66" spans="1:7" ht="25.5" x14ac:dyDescent="0.2">
      <c r="A66" s="39">
        <v>3221</v>
      </c>
      <c r="B66" s="5"/>
      <c r="C66" s="54" t="s">
        <v>517</v>
      </c>
      <c r="D66" s="84">
        <v>0</v>
      </c>
      <c r="E66" s="127">
        <v>446.48</v>
      </c>
      <c r="F66" s="168">
        <f t="shared" si="1"/>
        <v>-446.48</v>
      </c>
      <c r="G66" s="165"/>
    </row>
    <row r="67" spans="1:7" s="6" customFormat="1" ht="25.5" x14ac:dyDescent="0.2">
      <c r="A67" s="38">
        <v>3222</v>
      </c>
      <c r="B67" s="7"/>
      <c r="C67" s="51" t="s">
        <v>18</v>
      </c>
      <c r="D67" s="83">
        <f>SUM(D68:D70)</f>
        <v>73517</v>
      </c>
      <c r="E67" s="125">
        <f>SUM(E68:E70)</f>
        <v>44348.05</v>
      </c>
      <c r="F67" s="163">
        <f t="shared" si="1"/>
        <v>29168.949999999997</v>
      </c>
      <c r="G67" s="179">
        <f t="shared" si="0"/>
        <v>0.60323530611967302</v>
      </c>
    </row>
    <row r="68" spans="1:7" x14ac:dyDescent="0.2">
      <c r="A68" s="39">
        <v>3222</v>
      </c>
      <c r="B68" s="5"/>
      <c r="C68" s="54" t="s">
        <v>220</v>
      </c>
      <c r="D68" s="84">
        <v>64220</v>
      </c>
      <c r="E68" s="124">
        <v>42492.05</v>
      </c>
      <c r="F68" s="168">
        <f t="shared" si="1"/>
        <v>21727.949999999997</v>
      </c>
      <c r="G68" s="165">
        <f t="shared" si="0"/>
        <v>0.6616638118966055</v>
      </c>
    </row>
    <row r="69" spans="1:7" x14ac:dyDescent="0.2">
      <c r="A69" s="39">
        <v>3222</v>
      </c>
      <c r="B69" s="5"/>
      <c r="C69" s="54" t="s">
        <v>221</v>
      </c>
      <c r="D69" s="84">
        <v>7857</v>
      </c>
      <c r="E69" s="127">
        <v>1256</v>
      </c>
      <c r="F69" s="168">
        <f t="shared" si="1"/>
        <v>6601</v>
      </c>
      <c r="G69" s="165">
        <f t="shared" si="0"/>
        <v>0.15985745195367188</v>
      </c>
    </row>
    <row r="70" spans="1:7" x14ac:dyDescent="0.2">
      <c r="A70" s="39">
        <v>3222</v>
      </c>
      <c r="B70" s="5"/>
      <c r="C70" s="54" t="s">
        <v>106</v>
      </c>
      <c r="D70" s="84">
        <v>1440</v>
      </c>
      <c r="E70" s="127">
        <v>600</v>
      </c>
      <c r="F70" s="168">
        <f t="shared" si="1"/>
        <v>840</v>
      </c>
      <c r="G70" s="165">
        <f t="shared" si="0"/>
        <v>0.41666666666666669</v>
      </c>
    </row>
    <row r="71" spans="1:7" s="6" customFormat="1" x14ac:dyDescent="0.2">
      <c r="A71" s="38">
        <v>3224</v>
      </c>
      <c r="B71" s="7"/>
      <c r="C71" s="51" t="s">
        <v>19</v>
      </c>
      <c r="D71" s="83">
        <f>SUM(D72:D73)</f>
        <v>1997</v>
      </c>
      <c r="E71" s="125">
        <f>SUM(E72:E73)</f>
        <v>1527.21</v>
      </c>
      <c r="F71" s="163">
        <f t="shared" si="1"/>
        <v>469.78999999999996</v>
      </c>
      <c r="G71" s="179">
        <f t="shared" si="0"/>
        <v>0.76475212819228844</v>
      </c>
    </row>
    <row r="72" spans="1:7" x14ac:dyDescent="0.2">
      <c r="A72" s="39">
        <v>3224</v>
      </c>
      <c r="B72" s="5"/>
      <c r="C72" s="54" t="s">
        <v>264</v>
      </c>
      <c r="D72" s="84">
        <v>1275</v>
      </c>
      <c r="E72" s="124">
        <v>805.3</v>
      </c>
      <c r="F72" s="168">
        <f t="shared" si="1"/>
        <v>469.70000000000005</v>
      </c>
      <c r="G72" s="165">
        <f t="shared" si="0"/>
        <v>0.63160784313725482</v>
      </c>
    </row>
    <row r="73" spans="1:7" x14ac:dyDescent="0.2">
      <c r="A73" s="39">
        <v>3224</v>
      </c>
      <c r="B73" s="5"/>
      <c r="C73" s="54" t="s">
        <v>462</v>
      </c>
      <c r="D73" s="84">
        <v>722</v>
      </c>
      <c r="E73" s="124">
        <v>721.91</v>
      </c>
      <c r="F73" s="168">
        <f t="shared" si="1"/>
        <v>9.0000000000031832E-2</v>
      </c>
      <c r="G73" s="165">
        <f t="shared" si="0"/>
        <v>0.99987534626038777</v>
      </c>
    </row>
    <row r="74" spans="1:7" s="6" customFormat="1" ht="25.5" x14ac:dyDescent="0.2">
      <c r="A74" s="38">
        <v>3225</v>
      </c>
      <c r="B74" s="7"/>
      <c r="C74" s="51" t="s">
        <v>20</v>
      </c>
      <c r="D74" s="83">
        <f>SUM(D75:D75)</f>
        <v>454</v>
      </c>
      <c r="E74" s="125">
        <f>SUM(E75:E75)</f>
        <v>95.8</v>
      </c>
      <c r="F74" s="163">
        <f t="shared" si="1"/>
        <v>358.2</v>
      </c>
      <c r="G74" s="179">
        <f t="shared" ref="G74:G146" si="2">SUM(E74/D74)</f>
        <v>0.21101321585903082</v>
      </c>
    </row>
    <row r="75" spans="1:7" x14ac:dyDescent="0.2">
      <c r="A75" s="39">
        <v>3225</v>
      </c>
      <c r="B75" s="5"/>
      <c r="C75" s="54" t="s">
        <v>105</v>
      </c>
      <c r="D75" s="84">
        <v>454</v>
      </c>
      <c r="E75" s="127">
        <v>95.8</v>
      </c>
      <c r="F75" s="168">
        <f t="shared" si="1"/>
        <v>358.2</v>
      </c>
      <c r="G75" s="165">
        <f t="shared" si="2"/>
        <v>0.21101321585903082</v>
      </c>
    </row>
    <row r="76" spans="1:7" s="6" customFormat="1" ht="25.5" x14ac:dyDescent="0.2">
      <c r="A76" s="38">
        <v>3227</v>
      </c>
      <c r="B76" s="7"/>
      <c r="C76" s="55" t="s">
        <v>108</v>
      </c>
      <c r="D76" s="83">
        <f>SUM(D77)</f>
        <v>6200</v>
      </c>
      <c r="E76" s="125">
        <f>SUM(E77)</f>
        <v>3048.6</v>
      </c>
      <c r="F76" s="163">
        <f t="shared" si="1"/>
        <v>3151.4</v>
      </c>
      <c r="G76" s="179">
        <f t="shared" si="2"/>
        <v>0.49170967741935484</v>
      </c>
    </row>
    <row r="77" spans="1:7" ht="25.5" x14ac:dyDescent="0.2">
      <c r="A77" s="39">
        <v>3227</v>
      </c>
      <c r="B77" s="5"/>
      <c r="C77" s="56" t="s">
        <v>518</v>
      </c>
      <c r="D77" s="84">
        <v>6200</v>
      </c>
      <c r="E77" s="127">
        <v>3048.6</v>
      </c>
      <c r="F77" s="168">
        <f t="shared" si="1"/>
        <v>3151.4</v>
      </c>
      <c r="G77" s="165">
        <f t="shared" si="2"/>
        <v>0.49170967741935484</v>
      </c>
    </row>
    <row r="78" spans="1:7" s="6" customFormat="1" ht="25.5" x14ac:dyDescent="0.2">
      <c r="A78" s="38">
        <v>3229</v>
      </c>
      <c r="B78" s="7"/>
      <c r="C78" s="51" t="s">
        <v>41</v>
      </c>
      <c r="D78" s="83">
        <f>SUM(D79)</f>
        <v>150</v>
      </c>
      <c r="E78" s="125">
        <f>SUM(E79)</f>
        <v>87.8</v>
      </c>
      <c r="F78" s="163">
        <f t="shared" ref="F78:F150" si="3">SUM(D78-E78)</f>
        <v>62.2</v>
      </c>
      <c r="G78" s="179">
        <f t="shared" si="2"/>
        <v>0.58533333333333326</v>
      </c>
    </row>
    <row r="79" spans="1:7" x14ac:dyDescent="0.2">
      <c r="A79" s="39">
        <v>3229</v>
      </c>
      <c r="B79" s="5"/>
      <c r="C79" s="54" t="s">
        <v>102</v>
      </c>
      <c r="D79" s="84">
        <v>150</v>
      </c>
      <c r="E79" s="124">
        <v>87.8</v>
      </c>
      <c r="F79" s="168">
        <f t="shared" si="3"/>
        <v>62.2</v>
      </c>
      <c r="G79" s="165">
        <f t="shared" si="2"/>
        <v>0.58533333333333326</v>
      </c>
    </row>
    <row r="80" spans="1:7" s="6" customFormat="1" x14ac:dyDescent="0.2">
      <c r="A80" s="38">
        <v>323</v>
      </c>
      <c r="B80" s="7"/>
      <c r="C80" s="51" t="s">
        <v>192</v>
      </c>
      <c r="D80" s="83">
        <f>SUM(D81+D87+D90)</f>
        <v>20365</v>
      </c>
      <c r="E80" s="125">
        <f>SUM(E81+E87+E90)</f>
        <v>9406.2800000000007</v>
      </c>
      <c r="F80" s="163">
        <f t="shared" si="3"/>
        <v>10958.72</v>
      </c>
      <c r="G80" s="179">
        <f t="shared" si="2"/>
        <v>0.46188460594156644</v>
      </c>
    </row>
    <row r="81" spans="1:10" s="6" customFormat="1" x14ac:dyDescent="0.2">
      <c r="A81" s="40">
        <v>3233</v>
      </c>
      <c r="B81" s="18"/>
      <c r="C81" s="51" t="s">
        <v>126</v>
      </c>
      <c r="D81" s="83">
        <f>SUM(D82:D86)</f>
        <v>15900</v>
      </c>
      <c r="E81" s="125">
        <f>SUM(E82:E86)</f>
        <v>7758.34</v>
      </c>
      <c r="F81" s="163">
        <f t="shared" si="3"/>
        <v>8141.66</v>
      </c>
      <c r="G81" s="179">
        <f t="shared" si="2"/>
        <v>0.48794591194968556</v>
      </c>
    </row>
    <row r="82" spans="1:10" x14ac:dyDescent="0.2">
      <c r="A82" s="41">
        <v>3233</v>
      </c>
      <c r="B82" s="13"/>
      <c r="C82" s="54" t="s">
        <v>222</v>
      </c>
      <c r="D82" s="84">
        <v>2373</v>
      </c>
      <c r="E82" s="124">
        <v>882.26</v>
      </c>
      <c r="F82" s="168">
        <f t="shared" si="3"/>
        <v>1490.74</v>
      </c>
      <c r="G82" s="165">
        <f t="shared" si="2"/>
        <v>0.37179098187947746</v>
      </c>
    </row>
    <row r="83" spans="1:10" x14ac:dyDescent="0.2">
      <c r="A83" s="41">
        <v>3233</v>
      </c>
      <c r="B83" s="13"/>
      <c r="C83" s="54" t="s">
        <v>223</v>
      </c>
      <c r="D83" s="84">
        <v>1642</v>
      </c>
      <c r="E83" s="124">
        <v>484.65</v>
      </c>
      <c r="F83" s="168">
        <f t="shared" si="3"/>
        <v>1157.3499999999999</v>
      </c>
      <c r="G83" s="165">
        <f t="shared" si="2"/>
        <v>0.29515834348355663</v>
      </c>
    </row>
    <row r="84" spans="1:10" x14ac:dyDescent="0.2">
      <c r="A84" s="41">
        <v>3233</v>
      </c>
      <c r="B84" s="13"/>
      <c r="C84" s="54" t="s">
        <v>224</v>
      </c>
      <c r="D84" s="84">
        <v>2118</v>
      </c>
      <c r="E84" s="124">
        <v>1059</v>
      </c>
      <c r="F84" s="168">
        <f t="shared" si="3"/>
        <v>1059</v>
      </c>
      <c r="G84" s="165">
        <f t="shared" si="2"/>
        <v>0.5</v>
      </c>
    </row>
    <row r="85" spans="1:10" x14ac:dyDescent="0.2">
      <c r="A85" s="41">
        <v>3233</v>
      </c>
      <c r="B85" s="13"/>
      <c r="C85" s="54" t="s">
        <v>7</v>
      </c>
      <c r="D85" s="84">
        <v>167</v>
      </c>
      <c r="E85" s="124">
        <v>0</v>
      </c>
      <c r="F85" s="168">
        <f t="shared" si="3"/>
        <v>167</v>
      </c>
      <c r="G85" s="165">
        <f t="shared" si="2"/>
        <v>0</v>
      </c>
    </row>
    <row r="86" spans="1:10" ht="25.5" x14ac:dyDescent="0.2">
      <c r="A86" s="41">
        <v>3233</v>
      </c>
      <c r="B86" s="13"/>
      <c r="C86" s="54" t="s">
        <v>225</v>
      </c>
      <c r="D86" s="84">
        <v>9600</v>
      </c>
      <c r="E86" s="124">
        <v>5332.43</v>
      </c>
      <c r="F86" s="168">
        <f t="shared" si="3"/>
        <v>4267.57</v>
      </c>
      <c r="G86" s="165">
        <f t="shared" si="2"/>
        <v>0.55546145833333338</v>
      </c>
    </row>
    <row r="87" spans="1:10" s="6" customFormat="1" x14ac:dyDescent="0.2">
      <c r="A87" s="40">
        <v>3237</v>
      </c>
      <c r="B87" s="18"/>
      <c r="C87" s="51" t="s">
        <v>42</v>
      </c>
      <c r="D87" s="83">
        <f>SUM(D88:D89)</f>
        <v>3885</v>
      </c>
      <c r="E87" s="125">
        <f>SUM(E88:E89)</f>
        <v>84.79</v>
      </c>
      <c r="F87" s="163">
        <f t="shared" si="3"/>
        <v>3800.21</v>
      </c>
      <c r="G87" s="179">
        <f t="shared" si="2"/>
        <v>2.1824967824967827E-2</v>
      </c>
    </row>
    <row r="88" spans="1:10" x14ac:dyDescent="0.2">
      <c r="A88" s="41">
        <v>3237</v>
      </c>
      <c r="B88" s="13"/>
      <c r="C88" s="54" t="s">
        <v>12</v>
      </c>
      <c r="D88" s="84">
        <v>3835</v>
      </c>
      <c r="E88" s="124">
        <v>80</v>
      </c>
      <c r="F88" s="168">
        <f t="shared" si="3"/>
        <v>3755</v>
      </c>
      <c r="G88" s="165">
        <f t="shared" si="2"/>
        <v>2.0860495436766623E-2</v>
      </c>
    </row>
    <row r="89" spans="1:10" x14ac:dyDescent="0.2">
      <c r="A89" s="41">
        <v>3237</v>
      </c>
      <c r="B89" s="13"/>
      <c r="C89" s="54" t="s">
        <v>9</v>
      </c>
      <c r="D89" s="84">
        <v>50</v>
      </c>
      <c r="E89" s="124">
        <v>4.79</v>
      </c>
      <c r="F89" s="168">
        <f t="shared" si="3"/>
        <v>45.21</v>
      </c>
      <c r="G89" s="165">
        <f t="shared" si="2"/>
        <v>9.5799999999999996E-2</v>
      </c>
    </row>
    <row r="90" spans="1:10" s="6" customFormat="1" x14ac:dyDescent="0.2">
      <c r="A90" s="40">
        <v>3238</v>
      </c>
      <c r="B90" s="18"/>
      <c r="C90" s="51" t="s">
        <v>127</v>
      </c>
      <c r="D90" s="83">
        <f>SUM(D91:D93)</f>
        <v>580</v>
      </c>
      <c r="E90" s="125">
        <f>SUM(E91:E93)</f>
        <v>1563.15</v>
      </c>
      <c r="F90" s="163">
        <f t="shared" si="3"/>
        <v>-983.15000000000009</v>
      </c>
      <c r="G90" s="179">
        <f t="shared" si="2"/>
        <v>2.6950862068965518</v>
      </c>
    </row>
    <row r="91" spans="1:10" x14ac:dyDescent="0.2">
      <c r="A91" s="41">
        <v>3238</v>
      </c>
      <c r="B91" s="13"/>
      <c r="C91" s="54" t="s">
        <v>3</v>
      </c>
      <c r="D91" s="84">
        <v>180</v>
      </c>
      <c r="E91" s="124">
        <v>157</v>
      </c>
      <c r="F91" s="168">
        <f t="shared" si="3"/>
        <v>23</v>
      </c>
      <c r="G91" s="165">
        <f t="shared" si="2"/>
        <v>0.87222222222222223</v>
      </c>
    </row>
    <row r="92" spans="1:10" x14ac:dyDescent="0.2">
      <c r="A92" s="41">
        <v>3238</v>
      </c>
      <c r="B92" s="13"/>
      <c r="C92" s="54" t="s">
        <v>456</v>
      </c>
      <c r="D92" s="84">
        <v>400</v>
      </c>
      <c r="E92" s="124">
        <v>906.15</v>
      </c>
      <c r="F92" s="168">
        <f t="shared" si="3"/>
        <v>-506.15</v>
      </c>
      <c r="G92" s="165">
        <f t="shared" si="2"/>
        <v>2.2653750000000001</v>
      </c>
    </row>
    <row r="93" spans="1:10" ht="13.5" thickBot="1" x14ac:dyDescent="0.25">
      <c r="A93" s="41">
        <v>3238</v>
      </c>
      <c r="B93" s="13"/>
      <c r="C93" s="54" t="s">
        <v>467</v>
      </c>
      <c r="D93" s="84">
        <v>0</v>
      </c>
      <c r="E93" s="124">
        <v>500</v>
      </c>
      <c r="F93" s="168">
        <f t="shared" si="3"/>
        <v>-500</v>
      </c>
      <c r="G93" s="165"/>
    </row>
    <row r="94" spans="1:10" ht="13.5" thickBot="1" x14ac:dyDescent="0.25">
      <c r="A94" s="36"/>
      <c r="B94" s="4" t="s">
        <v>141</v>
      </c>
      <c r="C94" s="48"/>
      <c r="D94" s="76">
        <f>D95+D96+D109</f>
        <v>2013030</v>
      </c>
      <c r="E94" s="123">
        <f>E95+E96+E109</f>
        <v>1374659.57</v>
      </c>
      <c r="F94" s="177">
        <f t="shared" si="3"/>
        <v>638370.42999999993</v>
      </c>
      <c r="G94" s="175">
        <f t="shared" si="2"/>
        <v>0.68288081648062871</v>
      </c>
      <c r="I94" s="1" t="s">
        <v>519</v>
      </c>
      <c r="J94" s="1" t="s">
        <v>461</v>
      </c>
    </row>
    <row r="95" spans="1:10" s="6" customFormat="1" x14ac:dyDescent="0.2">
      <c r="A95" s="28">
        <v>35200</v>
      </c>
      <c r="B95" s="7"/>
      <c r="C95" s="50" t="s">
        <v>142</v>
      </c>
      <c r="D95" s="83">
        <v>546970</v>
      </c>
      <c r="E95" s="126">
        <v>339122</v>
      </c>
      <c r="F95" s="163">
        <f t="shared" si="3"/>
        <v>207848</v>
      </c>
      <c r="G95" s="179">
        <f t="shared" si="2"/>
        <v>0.62000109695230088</v>
      </c>
    </row>
    <row r="96" spans="1:10" s="6" customFormat="1" x14ac:dyDescent="0.2">
      <c r="A96" s="28">
        <v>35201</v>
      </c>
      <c r="B96" s="7"/>
      <c r="C96" s="58" t="s">
        <v>143</v>
      </c>
      <c r="D96" s="85">
        <f>SUM(D97+D105+D106+D107+D108)</f>
        <v>1191976</v>
      </c>
      <c r="E96" s="135">
        <f>SUM(E97+E105+E106+E107+E108)</f>
        <v>743638</v>
      </c>
      <c r="F96" s="163">
        <f t="shared" si="3"/>
        <v>448338</v>
      </c>
      <c r="G96" s="179">
        <f t="shared" si="2"/>
        <v>0.62386994369014137</v>
      </c>
    </row>
    <row r="97" spans="1:7" x14ac:dyDescent="0.2">
      <c r="A97" s="37"/>
      <c r="B97" s="5"/>
      <c r="C97" s="59" t="s">
        <v>227</v>
      </c>
      <c r="D97" s="77">
        <f>SUM(D98:D104)</f>
        <v>977438</v>
      </c>
      <c r="E97" s="136">
        <f>SUM(E98:E104)</f>
        <v>606012</v>
      </c>
      <c r="F97" s="168">
        <f t="shared" si="3"/>
        <v>371426</v>
      </c>
      <c r="G97" s="165">
        <f t="shared" si="2"/>
        <v>0.62000045015642935</v>
      </c>
    </row>
    <row r="98" spans="1:7" x14ac:dyDescent="0.2">
      <c r="A98" s="37"/>
      <c r="B98" s="5"/>
      <c r="C98" s="59" t="s">
        <v>265</v>
      </c>
      <c r="D98" s="77">
        <v>673785</v>
      </c>
      <c r="E98" s="124">
        <v>417748</v>
      </c>
      <c r="F98" s="168">
        <f t="shared" si="3"/>
        <v>256037</v>
      </c>
      <c r="G98" s="165">
        <f t="shared" si="2"/>
        <v>0.6200019293988438</v>
      </c>
    </row>
    <row r="99" spans="1:7" x14ac:dyDescent="0.2">
      <c r="A99" s="37"/>
      <c r="B99" s="5"/>
      <c r="C99" s="59" t="s">
        <v>266</v>
      </c>
      <c r="D99" s="77">
        <v>116290</v>
      </c>
      <c r="E99" s="124">
        <v>72100</v>
      </c>
      <c r="F99" s="168">
        <f t="shared" si="3"/>
        <v>44190</v>
      </c>
      <c r="G99" s="165">
        <f t="shared" si="2"/>
        <v>0.62000171983833519</v>
      </c>
    </row>
    <row r="100" spans="1:7" x14ac:dyDescent="0.2">
      <c r="A100" s="37"/>
      <c r="B100" s="5"/>
      <c r="C100" s="59" t="s">
        <v>267</v>
      </c>
      <c r="D100" s="77">
        <v>57745</v>
      </c>
      <c r="E100" s="124">
        <v>35802</v>
      </c>
      <c r="F100" s="168">
        <f t="shared" si="3"/>
        <v>21943</v>
      </c>
      <c r="G100" s="165">
        <f t="shared" si="2"/>
        <v>0.62000173175166684</v>
      </c>
    </row>
    <row r="101" spans="1:7" x14ac:dyDescent="0.2">
      <c r="A101" s="37"/>
      <c r="B101" s="5"/>
      <c r="C101" s="59" t="s">
        <v>268</v>
      </c>
      <c r="D101" s="77">
        <v>8478</v>
      </c>
      <c r="E101" s="124">
        <v>5256</v>
      </c>
      <c r="F101" s="168">
        <f t="shared" si="3"/>
        <v>3222</v>
      </c>
      <c r="G101" s="165">
        <f t="shared" si="2"/>
        <v>0.61995753715498936</v>
      </c>
    </row>
    <row r="102" spans="1:7" x14ac:dyDescent="0.2">
      <c r="A102" s="37"/>
      <c r="B102" s="5"/>
      <c r="C102" s="59" t="s">
        <v>269</v>
      </c>
      <c r="D102" s="77">
        <v>36252</v>
      </c>
      <c r="E102" s="124">
        <v>22476</v>
      </c>
      <c r="F102" s="168">
        <f t="shared" si="3"/>
        <v>13776</v>
      </c>
      <c r="G102" s="165">
        <f t="shared" si="2"/>
        <v>0.61999337967560408</v>
      </c>
    </row>
    <row r="103" spans="1:7" x14ac:dyDescent="0.2">
      <c r="A103" s="37"/>
      <c r="B103" s="5"/>
      <c r="C103" s="59" t="s">
        <v>270</v>
      </c>
      <c r="D103" s="77">
        <v>12552</v>
      </c>
      <c r="E103" s="124">
        <v>7782</v>
      </c>
      <c r="F103" s="168">
        <f t="shared" si="3"/>
        <v>4770</v>
      </c>
      <c r="G103" s="165">
        <f t="shared" si="2"/>
        <v>0.61998087954110903</v>
      </c>
    </row>
    <row r="104" spans="1:7" x14ac:dyDescent="0.2">
      <c r="A104" s="37"/>
      <c r="B104" s="5"/>
      <c r="C104" s="59" t="s">
        <v>271</v>
      </c>
      <c r="D104" s="77">
        <v>72336</v>
      </c>
      <c r="E104" s="124">
        <v>44848</v>
      </c>
      <c r="F104" s="168">
        <f t="shared" si="3"/>
        <v>27488</v>
      </c>
      <c r="G104" s="165">
        <f t="shared" si="2"/>
        <v>0.61999557619995571</v>
      </c>
    </row>
    <row r="105" spans="1:7" x14ac:dyDescent="0.2">
      <c r="A105" s="37"/>
      <c r="B105" s="5"/>
      <c r="C105" s="59" t="s">
        <v>128</v>
      </c>
      <c r="D105" s="77">
        <v>180885</v>
      </c>
      <c r="E105" s="124">
        <v>112149</v>
      </c>
      <c r="F105" s="168">
        <f t="shared" si="3"/>
        <v>68736</v>
      </c>
      <c r="G105" s="165">
        <f t="shared" si="2"/>
        <v>0.62000165851231448</v>
      </c>
    </row>
    <row r="106" spans="1:7" x14ac:dyDescent="0.2">
      <c r="A106" s="37"/>
      <c r="B106" s="5"/>
      <c r="C106" s="59" t="s">
        <v>272</v>
      </c>
      <c r="D106" s="77">
        <v>254</v>
      </c>
      <c r="E106" s="124">
        <v>254</v>
      </c>
      <c r="F106" s="168">
        <f t="shared" si="3"/>
        <v>0</v>
      </c>
      <c r="G106" s="165">
        <f t="shared" si="2"/>
        <v>1</v>
      </c>
    </row>
    <row r="107" spans="1:7" x14ac:dyDescent="0.2">
      <c r="A107" s="37"/>
      <c r="B107" s="5"/>
      <c r="C107" s="59" t="s">
        <v>129</v>
      </c>
      <c r="D107" s="77">
        <v>21517</v>
      </c>
      <c r="E107" s="124">
        <v>13341</v>
      </c>
      <c r="F107" s="168">
        <f t="shared" si="3"/>
        <v>8176</v>
      </c>
      <c r="G107" s="165">
        <f t="shared" si="2"/>
        <v>0.62002137844495053</v>
      </c>
    </row>
    <row r="108" spans="1:7" x14ac:dyDescent="0.2">
      <c r="A108" s="37"/>
      <c r="B108" s="5"/>
      <c r="C108" s="59" t="s">
        <v>273</v>
      </c>
      <c r="D108" s="77">
        <v>11882</v>
      </c>
      <c r="E108" s="124">
        <v>11882</v>
      </c>
      <c r="F108" s="168">
        <f t="shared" si="3"/>
        <v>0</v>
      </c>
      <c r="G108" s="165">
        <f t="shared" si="2"/>
        <v>1</v>
      </c>
    </row>
    <row r="109" spans="1:7" s="6" customFormat="1" x14ac:dyDescent="0.2">
      <c r="A109" s="28" t="s">
        <v>140</v>
      </c>
      <c r="B109" s="7"/>
      <c r="C109" s="58" t="s">
        <v>144</v>
      </c>
      <c r="D109" s="83">
        <f>SUM(D110+D121+D122)</f>
        <v>274084</v>
      </c>
      <c r="E109" s="125">
        <f>SUM(E110+E121+E122)</f>
        <v>291899.57</v>
      </c>
      <c r="F109" s="163">
        <f t="shared" si="3"/>
        <v>-17815.570000000007</v>
      </c>
      <c r="G109" s="179">
        <f t="shared" si="2"/>
        <v>1.0650004013368164</v>
      </c>
    </row>
    <row r="110" spans="1:7" x14ac:dyDescent="0.2">
      <c r="A110" s="37" t="s">
        <v>121</v>
      </c>
      <c r="B110" s="5"/>
      <c r="C110" s="59" t="s">
        <v>22</v>
      </c>
      <c r="D110" s="84">
        <f>SUM(D111+D119+D120)</f>
        <v>267256</v>
      </c>
      <c r="E110" s="131">
        <f>SUM(E111+E119+E120)</f>
        <v>285018.95</v>
      </c>
      <c r="F110" s="168">
        <f t="shared" si="3"/>
        <v>-17762.950000000012</v>
      </c>
      <c r="G110" s="165">
        <f t="shared" si="2"/>
        <v>1.0664641766695604</v>
      </c>
    </row>
    <row r="111" spans="1:7" x14ac:dyDescent="0.2">
      <c r="A111" s="37" t="s">
        <v>122</v>
      </c>
      <c r="B111" s="5"/>
      <c r="C111" s="59" t="s">
        <v>43</v>
      </c>
      <c r="D111" s="84">
        <f>SUM(D112:D118)</f>
        <v>265711</v>
      </c>
      <c r="E111" s="131">
        <f>SUM(E112:E118)</f>
        <v>278967.95</v>
      </c>
      <c r="F111" s="168">
        <f t="shared" si="3"/>
        <v>-13256.950000000012</v>
      </c>
      <c r="G111" s="165">
        <f t="shared" si="2"/>
        <v>1.0498923642604183</v>
      </c>
    </row>
    <row r="112" spans="1:7" x14ac:dyDescent="0.2">
      <c r="A112" s="37" t="s">
        <v>469</v>
      </c>
      <c r="B112" s="5"/>
      <c r="C112" s="59" t="s">
        <v>468</v>
      </c>
      <c r="D112" s="84">
        <v>6000</v>
      </c>
      <c r="E112" s="131">
        <v>6000</v>
      </c>
      <c r="F112" s="168">
        <f t="shared" si="3"/>
        <v>0</v>
      </c>
      <c r="G112" s="165">
        <f t="shared" si="2"/>
        <v>1</v>
      </c>
    </row>
    <row r="113" spans="1:7" x14ac:dyDescent="0.2">
      <c r="A113" s="37" t="s">
        <v>527</v>
      </c>
      <c r="B113" s="5"/>
      <c r="C113" s="59" t="s">
        <v>528</v>
      </c>
      <c r="D113" s="84">
        <v>0</v>
      </c>
      <c r="E113" s="131">
        <v>2408</v>
      </c>
      <c r="F113" s="168"/>
      <c r="G113" s="165"/>
    </row>
    <row r="114" spans="1:7" x14ac:dyDescent="0.2">
      <c r="A114" s="37" t="s">
        <v>123</v>
      </c>
      <c r="B114" s="5"/>
      <c r="C114" s="59" t="s">
        <v>120</v>
      </c>
      <c r="D114" s="84">
        <v>239522</v>
      </c>
      <c r="E114" s="124">
        <v>239522</v>
      </c>
      <c r="F114" s="168">
        <f t="shared" si="3"/>
        <v>0</v>
      </c>
      <c r="G114" s="165">
        <f t="shared" si="2"/>
        <v>1</v>
      </c>
    </row>
    <row r="115" spans="1:7" x14ac:dyDescent="0.2">
      <c r="A115" s="37" t="s">
        <v>275</v>
      </c>
      <c r="B115" s="5"/>
      <c r="C115" s="59" t="s">
        <v>276</v>
      </c>
      <c r="D115" s="84">
        <v>6400</v>
      </c>
      <c r="E115" s="124">
        <v>3012.6</v>
      </c>
      <c r="F115" s="168">
        <f t="shared" si="3"/>
        <v>3387.4</v>
      </c>
      <c r="G115" s="165">
        <f t="shared" si="2"/>
        <v>0.47071874999999996</v>
      </c>
    </row>
    <row r="116" spans="1:7" x14ac:dyDescent="0.2">
      <c r="A116" s="37" t="s">
        <v>277</v>
      </c>
      <c r="B116" s="5"/>
      <c r="C116" s="59" t="s">
        <v>278</v>
      </c>
      <c r="D116" s="84">
        <v>13789</v>
      </c>
      <c r="E116" s="124">
        <v>14881.55</v>
      </c>
      <c r="F116" s="168">
        <f t="shared" si="3"/>
        <v>-1092.5499999999993</v>
      </c>
      <c r="G116" s="165">
        <f t="shared" si="2"/>
        <v>1.0792334469504676</v>
      </c>
    </row>
    <row r="117" spans="1:7" x14ac:dyDescent="0.2">
      <c r="A117" s="37" t="s">
        <v>534</v>
      </c>
      <c r="B117" s="5"/>
      <c r="C117" s="189" t="s">
        <v>535</v>
      </c>
      <c r="D117" s="84">
        <v>0</v>
      </c>
      <c r="E117" s="124">
        <v>11469</v>
      </c>
      <c r="F117" s="168">
        <f t="shared" si="3"/>
        <v>-11469</v>
      </c>
      <c r="G117" s="165"/>
    </row>
    <row r="118" spans="1:7" x14ac:dyDescent="0.2">
      <c r="A118" s="37" t="s">
        <v>470</v>
      </c>
      <c r="B118" s="5"/>
      <c r="C118" s="189" t="s">
        <v>471</v>
      </c>
      <c r="D118" s="84">
        <v>0</v>
      </c>
      <c r="E118" s="124">
        <v>1674.8</v>
      </c>
      <c r="F118" s="168">
        <f t="shared" si="3"/>
        <v>-1674.8</v>
      </c>
      <c r="G118" s="165"/>
    </row>
    <row r="119" spans="1:7" ht="25.5" x14ac:dyDescent="0.2">
      <c r="A119" s="37" t="s">
        <v>399</v>
      </c>
      <c r="B119" s="5"/>
      <c r="C119" s="132" t="s">
        <v>400</v>
      </c>
      <c r="D119" s="84">
        <v>1475</v>
      </c>
      <c r="E119" s="124">
        <v>4629</v>
      </c>
      <c r="F119" s="168">
        <f t="shared" si="3"/>
        <v>-3154</v>
      </c>
      <c r="G119" s="165">
        <f t="shared" si="2"/>
        <v>3.1383050847457628</v>
      </c>
    </row>
    <row r="120" spans="1:7" ht="25.5" x14ac:dyDescent="0.2">
      <c r="A120" s="37" t="s">
        <v>472</v>
      </c>
      <c r="B120" s="5"/>
      <c r="C120" s="190" t="s">
        <v>281</v>
      </c>
      <c r="D120" s="84">
        <v>70</v>
      </c>
      <c r="E120" s="124">
        <v>1422</v>
      </c>
      <c r="F120" s="168">
        <f t="shared" si="3"/>
        <v>-1352</v>
      </c>
      <c r="G120" s="165">
        <f t="shared" si="2"/>
        <v>20.314285714285713</v>
      </c>
    </row>
    <row r="121" spans="1:7" x14ac:dyDescent="0.2">
      <c r="A121" s="37" t="s">
        <v>279</v>
      </c>
      <c r="B121" s="5"/>
      <c r="C121" s="59" t="s">
        <v>280</v>
      </c>
      <c r="D121" s="84">
        <v>6328</v>
      </c>
      <c r="E121" s="124">
        <v>6380.62</v>
      </c>
      <c r="F121" s="168">
        <f t="shared" si="3"/>
        <v>-52.619999999999891</v>
      </c>
      <c r="G121" s="165">
        <f t="shared" si="2"/>
        <v>1.0083154235145386</v>
      </c>
    </row>
    <row r="122" spans="1:7" ht="13.5" thickBot="1" x14ac:dyDescent="0.25">
      <c r="A122" s="37" t="s">
        <v>473</v>
      </c>
      <c r="B122" s="5"/>
      <c r="C122" s="59" t="s">
        <v>474</v>
      </c>
      <c r="D122" s="84">
        <v>500</v>
      </c>
      <c r="E122" s="124">
        <v>500</v>
      </c>
      <c r="F122" s="168">
        <f t="shared" si="3"/>
        <v>0</v>
      </c>
      <c r="G122" s="165">
        <f t="shared" si="2"/>
        <v>1</v>
      </c>
    </row>
    <row r="123" spans="1:7" ht="13.5" thickBot="1" x14ac:dyDescent="0.25">
      <c r="A123" s="36" t="s">
        <v>476</v>
      </c>
      <c r="B123" s="4" t="s">
        <v>146</v>
      </c>
      <c r="C123" s="48"/>
      <c r="D123" s="76">
        <f>SUM(D124:D128)</f>
        <v>46500</v>
      </c>
      <c r="E123" s="123">
        <f>SUM(E124:E128)</f>
        <v>7557.49</v>
      </c>
      <c r="F123" s="177">
        <f t="shared" si="3"/>
        <v>38942.51</v>
      </c>
      <c r="G123" s="175">
        <f t="shared" si="2"/>
        <v>0.16252666666666665</v>
      </c>
    </row>
    <row r="124" spans="1:7" x14ac:dyDescent="0.2">
      <c r="A124" s="39">
        <v>3823</v>
      </c>
      <c r="B124" s="5"/>
      <c r="C124" s="49" t="s">
        <v>477</v>
      </c>
      <c r="D124" s="84">
        <v>0</v>
      </c>
      <c r="E124" s="131">
        <v>701.66</v>
      </c>
      <c r="F124" s="168">
        <f t="shared" si="3"/>
        <v>-701.66</v>
      </c>
      <c r="G124" s="165"/>
    </row>
    <row r="125" spans="1:7" x14ac:dyDescent="0.2">
      <c r="A125" s="37" t="s">
        <v>311</v>
      </c>
      <c r="B125" s="5"/>
      <c r="C125" s="60" t="s">
        <v>320</v>
      </c>
      <c r="D125" s="86">
        <v>36000</v>
      </c>
      <c r="E125" s="124">
        <v>1738</v>
      </c>
      <c r="F125" s="168">
        <f t="shared" si="3"/>
        <v>34262</v>
      </c>
      <c r="G125" s="165">
        <f t="shared" si="2"/>
        <v>4.8277777777777781E-2</v>
      </c>
    </row>
    <row r="126" spans="1:7" x14ac:dyDescent="0.2">
      <c r="A126" s="37">
        <v>38252.382539999999</v>
      </c>
      <c r="B126" s="5"/>
      <c r="C126" s="49" t="s">
        <v>321</v>
      </c>
      <c r="D126" s="86">
        <v>9000</v>
      </c>
      <c r="E126" s="124">
        <v>4171</v>
      </c>
      <c r="F126" s="168">
        <f t="shared" si="3"/>
        <v>4829</v>
      </c>
      <c r="G126" s="165">
        <f t="shared" si="2"/>
        <v>0.46344444444444444</v>
      </c>
    </row>
    <row r="127" spans="1:7" x14ac:dyDescent="0.2">
      <c r="A127" s="37">
        <v>3882</v>
      </c>
      <c r="B127" s="5"/>
      <c r="C127" s="49" t="s">
        <v>322</v>
      </c>
      <c r="D127" s="84">
        <v>1000</v>
      </c>
      <c r="E127" s="124">
        <v>163</v>
      </c>
      <c r="F127" s="168">
        <f t="shared" si="3"/>
        <v>837</v>
      </c>
      <c r="G127" s="165">
        <f t="shared" si="2"/>
        <v>0.16300000000000001</v>
      </c>
    </row>
    <row r="128" spans="1:7" x14ac:dyDescent="0.2">
      <c r="A128" s="37" t="s">
        <v>147</v>
      </c>
      <c r="B128" s="5"/>
      <c r="C128" s="49" t="s">
        <v>323</v>
      </c>
      <c r="D128" s="84">
        <f>SUM(D129:D130)</f>
        <v>500</v>
      </c>
      <c r="E128" s="131">
        <f>SUM(E129:E130)</f>
        <v>783.83</v>
      </c>
      <c r="F128" s="168">
        <f t="shared" si="3"/>
        <v>-283.83000000000004</v>
      </c>
      <c r="G128" s="165">
        <f t="shared" si="2"/>
        <v>1.5676600000000001</v>
      </c>
    </row>
    <row r="129" spans="1:7" x14ac:dyDescent="0.2">
      <c r="A129" s="37">
        <v>3880</v>
      </c>
      <c r="B129" s="5"/>
      <c r="C129" s="49" t="s">
        <v>10</v>
      </c>
      <c r="D129" s="84">
        <v>500</v>
      </c>
      <c r="E129" s="124">
        <v>740</v>
      </c>
      <c r="F129" s="168">
        <f t="shared" si="3"/>
        <v>-240</v>
      </c>
      <c r="G129" s="165">
        <f t="shared" si="2"/>
        <v>1.48</v>
      </c>
    </row>
    <row r="130" spans="1:7" ht="13.5" thickBot="1" x14ac:dyDescent="0.25">
      <c r="A130" s="155">
        <v>3888</v>
      </c>
      <c r="B130" s="5"/>
      <c r="C130" s="49" t="s">
        <v>409</v>
      </c>
      <c r="D130" s="84">
        <v>0</v>
      </c>
      <c r="E130" s="124">
        <v>43.83</v>
      </c>
      <c r="F130" s="168">
        <f t="shared" si="3"/>
        <v>-43.83</v>
      </c>
      <c r="G130" s="165"/>
    </row>
    <row r="131" spans="1:7" ht="13.5" thickBot="1" x14ac:dyDescent="0.25">
      <c r="A131" s="111"/>
      <c r="B131" s="79" t="s">
        <v>148</v>
      </c>
      <c r="C131" s="80"/>
      <c r="D131" s="81">
        <f>D132+D136</f>
        <v>5871005</v>
      </c>
      <c r="E131" s="122">
        <f>E132+E136</f>
        <v>3158601.8499999996</v>
      </c>
      <c r="F131" s="137">
        <f t="shared" si="3"/>
        <v>2712403.1500000004</v>
      </c>
      <c r="G131" s="176">
        <f t="shared" si="2"/>
        <v>0.53800019758116369</v>
      </c>
    </row>
    <row r="132" spans="1:7" ht="13.5" thickBot="1" x14ac:dyDescent="0.25">
      <c r="A132" s="42" t="s">
        <v>149</v>
      </c>
      <c r="B132" s="4" t="s">
        <v>150</v>
      </c>
      <c r="C132" s="48"/>
      <c r="D132" s="76">
        <f>D133+D134+D135</f>
        <v>543173</v>
      </c>
      <c r="E132" s="123">
        <f>E133+E134+E135</f>
        <v>263412.42000000004</v>
      </c>
      <c r="F132" s="178">
        <f t="shared" si="3"/>
        <v>279760.57999999996</v>
      </c>
      <c r="G132" s="174">
        <f t="shared" si="2"/>
        <v>0.48495124021260272</v>
      </c>
    </row>
    <row r="133" spans="1:7" x14ac:dyDescent="0.2">
      <c r="A133" s="37">
        <v>413</v>
      </c>
      <c r="B133" s="5"/>
      <c r="C133" s="60" t="s">
        <v>151</v>
      </c>
      <c r="D133" s="84">
        <f>D204+D241+D936+D996+D1005+D1027+D1043+D1050+D1057+D1068+D1077</f>
        <v>333251</v>
      </c>
      <c r="E133" s="131">
        <f>E204+E241+E936+E996+E1005+E1027+E1043+E1050+E1057+E1068+E1077</f>
        <v>160424.91</v>
      </c>
      <c r="F133" s="168">
        <f t="shared" si="3"/>
        <v>172826.09</v>
      </c>
      <c r="G133" s="165">
        <f t="shared" si="2"/>
        <v>0.48139363422765424</v>
      </c>
    </row>
    <row r="134" spans="1:7" x14ac:dyDescent="0.2">
      <c r="A134" s="37">
        <v>4500</v>
      </c>
      <c r="B134" s="5"/>
      <c r="C134" s="61" t="s">
        <v>152</v>
      </c>
      <c r="D134" s="84">
        <f>D228+D359+D384+D395+D489</f>
        <v>190839</v>
      </c>
      <c r="E134" s="131">
        <f>E228+E359+E384+E395+E489</f>
        <v>93293.67</v>
      </c>
      <c r="F134" s="168">
        <f t="shared" si="3"/>
        <v>97545.33</v>
      </c>
      <c r="G134" s="165">
        <f t="shared" si="2"/>
        <v>0.48886061025262129</v>
      </c>
    </row>
    <row r="135" spans="1:7" ht="13.5" thickBot="1" x14ac:dyDescent="0.25">
      <c r="A135" s="106">
        <v>452</v>
      </c>
      <c r="B135" s="107"/>
      <c r="C135" s="60" t="s">
        <v>153</v>
      </c>
      <c r="D135" s="77">
        <f>D231+D244+D305+D420+D441</f>
        <v>19083</v>
      </c>
      <c r="E135" s="136">
        <f>E231+E244+E305+E420+E441</f>
        <v>9693.84</v>
      </c>
      <c r="F135" s="168">
        <f t="shared" si="3"/>
        <v>9389.16</v>
      </c>
      <c r="G135" s="165">
        <f t="shared" si="2"/>
        <v>0.50798302153749408</v>
      </c>
    </row>
    <row r="136" spans="1:7" ht="13.5" thickBot="1" x14ac:dyDescent="0.25">
      <c r="A136" s="36"/>
      <c r="B136" s="4" t="s">
        <v>154</v>
      </c>
      <c r="C136" s="48"/>
      <c r="D136" s="76">
        <f>D137+D138+D139</f>
        <v>5327832</v>
      </c>
      <c r="E136" s="123">
        <f>E137+E138+E139</f>
        <v>2895189.4299999997</v>
      </c>
      <c r="F136" s="177">
        <f t="shared" si="3"/>
        <v>2432642.5700000003</v>
      </c>
      <c r="G136" s="175">
        <f t="shared" si="2"/>
        <v>0.54340854403817529</v>
      </c>
    </row>
    <row r="137" spans="1:7" x14ac:dyDescent="0.2">
      <c r="A137" s="37">
        <v>50</v>
      </c>
      <c r="B137" s="5"/>
      <c r="C137" s="49" t="s">
        <v>23</v>
      </c>
      <c r="D137" s="84">
        <f>D190+D206+D245+D288+D310+D335+D345+D366+D406+D421+D442+D464+D478+D543+D566+D598+D611+D628+D647+D676+D689+D700+D723+D749+D768+D789+D797+D809+D831+D841+D863+D871+D885+D891+D897+D957+D968+D987+D1016+D1029+D1052+D1060+D1079</f>
        <v>3262890</v>
      </c>
      <c r="E137" s="131">
        <f>E190+E206+E245+E288+E310+E335+E345+E366+E406+E421+E442+E464+E478+E543+E566+E598+E611+E628+E647+E676+E689+E700+E723+E749+E768+E789+E797+E809+E831+E841+E863+E871+E885+E891+E897+E957+E968+E987+E1016+E1029+E1052+E1060+E1079</f>
        <v>1722876.5199999998</v>
      </c>
      <c r="F137" s="168">
        <f t="shared" si="3"/>
        <v>1540013.4800000002</v>
      </c>
      <c r="G137" s="165">
        <f t="shared" si="2"/>
        <v>0.52802163726022022</v>
      </c>
    </row>
    <row r="138" spans="1:7" x14ac:dyDescent="0.2">
      <c r="A138" s="37">
        <v>55</v>
      </c>
      <c r="B138" s="5"/>
      <c r="C138" s="49" t="s">
        <v>24</v>
      </c>
      <c r="D138" s="84">
        <f>D194+D212+D250+D257+D261+D268+D292+D296+D306+D314+D331+D339+D349+D353+D361+D370+D391+D403+D410+D425+D448+D467+D470+D474+D482+D548+D561+D572+D582+D603+D615+D624+D632+D642+D651+D661+D665+D680+D694+D706+D729+D754+D773+D793+D801+D805+D815+D836+D847+D868+D875+D878+D903+D925+D933+D938+D942+D946+D950+D954+D961+D972+D977+D981+D991+D998+D1008+D1013+D1020+D1033+D1046+D1064+D1070+D1073+D1085</f>
        <v>2064055</v>
      </c>
      <c r="E138" s="131">
        <f>E194+E212+E250+E257+E261+E268+E292+E296+E306+E314+E331+E339+E349+E353+E361+E370+E391+E403+E410+E425+E448+E467+E470+E474+E482+E548+E561+E572+E582+E603+E615+E624+E632+E642+E651+E661+E665+E680+E694+E706+E729+E754+E773+E793+E801+E805+E815+E836+E847+E868+E875+E878+E903+E925+E933+E938+E942+E946+E950+E954+E961+E972+E977+E981+E991+E998+E1008+E1013+E1020+E1033+E1046+E1064+E1070+E1073+E1085</f>
        <v>1172021.6500000001</v>
      </c>
      <c r="F138" s="168">
        <f t="shared" si="3"/>
        <v>892033.34999999986</v>
      </c>
      <c r="G138" s="165">
        <f t="shared" si="2"/>
        <v>0.56782481571469756</v>
      </c>
    </row>
    <row r="139" spans="1:7" ht="13.5" thickBot="1" x14ac:dyDescent="0.25">
      <c r="A139" s="37">
        <v>60</v>
      </c>
      <c r="B139" s="5"/>
      <c r="C139" s="49" t="s">
        <v>90</v>
      </c>
      <c r="D139" s="77">
        <f>D222+D226+D264+D417+D434+D743+D828+D918</f>
        <v>887</v>
      </c>
      <c r="E139" s="136">
        <f>E222+E226+E264+E381+E417+E434+E743+E828+E918</f>
        <v>291.26</v>
      </c>
      <c r="F139" s="168">
        <f t="shared" si="3"/>
        <v>595.74</v>
      </c>
      <c r="G139" s="165">
        <f t="shared" si="2"/>
        <v>0.32836527621195039</v>
      </c>
    </row>
    <row r="140" spans="1:7" ht="13.5" thickBot="1" x14ac:dyDescent="0.25">
      <c r="A140" s="111"/>
      <c r="B140" s="108" t="s">
        <v>155</v>
      </c>
      <c r="C140" s="180"/>
      <c r="D140" s="109">
        <f>D3-D131</f>
        <v>412670</v>
      </c>
      <c r="E140" s="137">
        <f>E3-E131</f>
        <v>321449.72000000067</v>
      </c>
      <c r="F140" s="137">
        <f t="shared" si="3"/>
        <v>91220.279999999329</v>
      </c>
      <c r="G140" s="176">
        <f>SUM(E140/D140)</f>
        <v>0.77895102624373147</v>
      </c>
    </row>
    <row r="141" spans="1:7" ht="13.5" thickBot="1" x14ac:dyDescent="0.25">
      <c r="A141" s="111"/>
      <c r="B141" s="108" t="s">
        <v>156</v>
      </c>
      <c r="C141" s="180"/>
      <c r="D141" s="109">
        <f>D142+D146+D164+D171+D173+D175</f>
        <v>-152788</v>
      </c>
      <c r="E141" s="137">
        <f>E142+E146+E164+E171+E173+E175</f>
        <v>12381.489999999991</v>
      </c>
      <c r="F141" s="137">
        <f t="shared" si="3"/>
        <v>-165169.49</v>
      </c>
      <c r="G141" s="176">
        <f>SUM(E141/D141)</f>
        <v>-8.1037057884126962E-2</v>
      </c>
    </row>
    <row r="142" spans="1:7" s="6" customFormat="1" x14ac:dyDescent="0.2">
      <c r="A142" s="28">
        <v>381</v>
      </c>
      <c r="B142" s="7"/>
      <c r="C142" s="50" t="s">
        <v>157</v>
      </c>
      <c r="D142" s="85">
        <f>SUM(D143:D145)</f>
        <v>98000</v>
      </c>
      <c r="E142" s="135">
        <f>SUM(E143:E145)</f>
        <v>9100</v>
      </c>
      <c r="F142" s="163">
        <f t="shared" si="3"/>
        <v>88900</v>
      </c>
      <c r="G142" s="179">
        <f t="shared" si="2"/>
        <v>9.285714285714286E-2</v>
      </c>
    </row>
    <row r="143" spans="1:7" x14ac:dyDescent="0.2">
      <c r="A143" s="37">
        <v>3810</v>
      </c>
      <c r="B143" s="5"/>
      <c r="C143" s="49" t="s">
        <v>475</v>
      </c>
      <c r="D143" s="77">
        <v>0</v>
      </c>
      <c r="E143" s="136">
        <v>4900</v>
      </c>
      <c r="F143" s="168">
        <f t="shared" si="3"/>
        <v>-4900</v>
      </c>
      <c r="G143" s="165"/>
    </row>
    <row r="144" spans="1:7" x14ac:dyDescent="0.2">
      <c r="A144" s="37">
        <v>3811</v>
      </c>
      <c r="B144" s="5"/>
      <c r="C144" s="49" t="s">
        <v>261</v>
      </c>
      <c r="D144" s="77">
        <v>98000</v>
      </c>
      <c r="E144" s="124">
        <v>0</v>
      </c>
      <c r="F144" s="168">
        <f t="shared" si="3"/>
        <v>98000</v>
      </c>
      <c r="G144" s="165">
        <f t="shared" si="2"/>
        <v>0</v>
      </c>
    </row>
    <row r="145" spans="1:7" x14ac:dyDescent="0.2">
      <c r="A145" s="37">
        <v>3811</v>
      </c>
      <c r="B145" s="5"/>
      <c r="C145" s="49" t="s">
        <v>536</v>
      </c>
      <c r="D145" s="77">
        <v>0</v>
      </c>
      <c r="E145" s="124">
        <v>4200</v>
      </c>
      <c r="F145" s="168">
        <f t="shared" si="3"/>
        <v>-4200</v>
      </c>
      <c r="G145" s="165"/>
    </row>
    <row r="146" spans="1:7" s="6" customFormat="1" x14ac:dyDescent="0.2">
      <c r="A146" s="28">
        <v>15</v>
      </c>
      <c r="B146" s="7"/>
      <c r="C146" s="50" t="s">
        <v>158</v>
      </c>
      <c r="D146" s="85">
        <f>SUM(D147+D162)</f>
        <v>-865547</v>
      </c>
      <c r="E146" s="135">
        <f>SUM(E147+E162)</f>
        <v>-194681.47</v>
      </c>
      <c r="F146" s="163">
        <f t="shared" si="3"/>
        <v>-670865.53</v>
      </c>
      <c r="G146" s="179">
        <f t="shared" si="2"/>
        <v>0.22492304866171334</v>
      </c>
    </row>
    <row r="147" spans="1:7" s="6" customFormat="1" x14ac:dyDescent="0.2">
      <c r="A147" s="28"/>
      <c r="B147" s="7">
        <v>1551</v>
      </c>
      <c r="C147" s="62" t="s">
        <v>255</v>
      </c>
      <c r="D147" s="85">
        <f>SUM(D148:D161)</f>
        <v>-861507</v>
      </c>
      <c r="E147" s="135">
        <f>SUM(E148:E161)</f>
        <v>-190641.47</v>
      </c>
      <c r="F147" s="163">
        <f t="shared" si="3"/>
        <v>-670865.53</v>
      </c>
      <c r="G147" s="179">
        <f t="shared" ref="G147:G211" si="4">SUM(E147/D147)</f>
        <v>0.22128835865524019</v>
      </c>
    </row>
    <row r="148" spans="1:7" s="6" customFormat="1" ht="25.5" x14ac:dyDescent="0.2">
      <c r="A148" s="28"/>
      <c r="B148" s="5"/>
      <c r="C148" s="63" t="s">
        <v>329</v>
      </c>
      <c r="D148" s="87">
        <f>-D282</f>
        <v>-63000</v>
      </c>
      <c r="E148" s="149">
        <f>-E282</f>
        <v>0</v>
      </c>
      <c r="F148" s="168">
        <f t="shared" si="3"/>
        <v>-63000</v>
      </c>
      <c r="G148" s="165">
        <f t="shared" si="4"/>
        <v>0</v>
      </c>
    </row>
    <row r="149" spans="1:7" s="6" customFormat="1" ht="25.5" x14ac:dyDescent="0.2">
      <c r="A149" s="28"/>
      <c r="B149" s="5"/>
      <c r="C149" s="63" t="s">
        <v>330</v>
      </c>
      <c r="D149" s="87">
        <f>-D301</f>
        <v>-10000</v>
      </c>
      <c r="E149" s="149">
        <f>-E301</f>
        <v>0</v>
      </c>
      <c r="F149" s="168">
        <f t="shared" si="3"/>
        <v>-10000</v>
      </c>
      <c r="G149" s="165">
        <f t="shared" si="4"/>
        <v>0</v>
      </c>
    </row>
    <row r="150" spans="1:7" s="6" customFormat="1" ht="25.5" x14ac:dyDescent="0.2">
      <c r="A150" s="28"/>
      <c r="B150" s="5"/>
      <c r="C150" s="63" t="s">
        <v>348</v>
      </c>
      <c r="D150" s="87">
        <f>-D324</f>
        <v>-11000</v>
      </c>
      <c r="E150" s="149">
        <f>-E324</f>
        <v>0</v>
      </c>
      <c r="F150" s="168">
        <f t="shared" si="3"/>
        <v>-11000</v>
      </c>
      <c r="G150" s="165">
        <f t="shared" si="4"/>
        <v>0</v>
      </c>
    </row>
    <row r="151" spans="1:7" s="6" customFormat="1" ht="38.25" x14ac:dyDescent="0.2">
      <c r="A151" s="28"/>
      <c r="B151" s="5"/>
      <c r="C151" s="64" t="s">
        <v>332</v>
      </c>
      <c r="D151" s="87">
        <f>-D325</f>
        <v>-6000</v>
      </c>
      <c r="E151" s="149">
        <f>-E325</f>
        <v>0</v>
      </c>
      <c r="F151" s="168">
        <f t="shared" ref="F151:F215" si="5">SUM(D151-E151)</f>
        <v>-6000</v>
      </c>
      <c r="G151" s="165">
        <f t="shared" si="4"/>
        <v>0</v>
      </c>
    </row>
    <row r="152" spans="1:7" s="6" customFormat="1" ht="38.25" x14ac:dyDescent="0.2">
      <c r="A152" s="28"/>
      <c r="B152" s="5"/>
      <c r="C152" s="65" t="s">
        <v>333</v>
      </c>
      <c r="D152" s="87">
        <f>-D380</f>
        <v>-10000</v>
      </c>
      <c r="E152" s="149">
        <f>-E380</f>
        <v>-3456</v>
      </c>
      <c r="F152" s="168">
        <f t="shared" si="5"/>
        <v>-6544</v>
      </c>
      <c r="G152" s="165">
        <f t="shared" si="4"/>
        <v>0.34560000000000002</v>
      </c>
    </row>
    <row r="153" spans="1:7" s="6" customFormat="1" ht="25.5" x14ac:dyDescent="0.2">
      <c r="A153" s="28"/>
      <c r="B153" s="5"/>
      <c r="C153" s="65" t="s">
        <v>335</v>
      </c>
      <c r="D153" s="87">
        <f>-D438</f>
        <v>-7942</v>
      </c>
      <c r="E153" s="149">
        <f>-E438</f>
        <v>0</v>
      </c>
      <c r="F153" s="168">
        <f t="shared" si="5"/>
        <v>-7942</v>
      </c>
      <c r="G153" s="165">
        <f t="shared" si="4"/>
        <v>0</v>
      </c>
    </row>
    <row r="154" spans="1:7" s="6" customFormat="1" ht="25.5" x14ac:dyDescent="0.2">
      <c r="A154" s="28"/>
      <c r="B154" s="5"/>
      <c r="C154" s="65" t="s">
        <v>336</v>
      </c>
      <c r="D154" s="87">
        <f>-D461</f>
        <v>-400000</v>
      </c>
      <c r="E154" s="149">
        <f>-E461</f>
        <v>0</v>
      </c>
      <c r="F154" s="168">
        <f t="shared" si="5"/>
        <v>-400000</v>
      </c>
      <c r="G154" s="165">
        <f t="shared" si="4"/>
        <v>0</v>
      </c>
    </row>
    <row r="155" spans="1:7" s="6" customFormat="1" ht="25.5" x14ac:dyDescent="0.2">
      <c r="A155" s="28"/>
      <c r="B155" s="5"/>
      <c r="C155" s="65" t="s">
        <v>337</v>
      </c>
      <c r="D155" s="87">
        <f>-D462</f>
        <v>-4000</v>
      </c>
      <c r="E155" s="149">
        <f>-E462</f>
        <v>0</v>
      </c>
      <c r="F155" s="168">
        <f t="shared" si="5"/>
        <v>-4000</v>
      </c>
      <c r="G155" s="165">
        <f t="shared" si="4"/>
        <v>0</v>
      </c>
    </row>
    <row r="156" spans="1:7" s="6" customFormat="1" ht="38.25" x14ac:dyDescent="0.2">
      <c r="A156" s="28"/>
      <c r="B156" s="5"/>
      <c r="C156" s="65" t="s">
        <v>340</v>
      </c>
      <c r="D156" s="87">
        <f>-D721</f>
        <v>-38000</v>
      </c>
      <c r="E156" s="149">
        <f>-E721</f>
        <v>-324</v>
      </c>
      <c r="F156" s="168">
        <f t="shared" si="5"/>
        <v>-37676</v>
      </c>
      <c r="G156" s="165">
        <f t="shared" si="4"/>
        <v>8.5263157894736839E-3</v>
      </c>
    </row>
    <row r="157" spans="1:7" s="6" customFormat="1" ht="25.5" x14ac:dyDescent="0.2">
      <c r="A157" s="28"/>
      <c r="B157" s="5"/>
      <c r="C157" s="65" t="s">
        <v>341</v>
      </c>
      <c r="D157" s="87">
        <f>-D747</f>
        <v>-46000</v>
      </c>
      <c r="E157" s="149">
        <f>-E747</f>
        <v>0</v>
      </c>
      <c r="F157" s="168">
        <f t="shared" si="5"/>
        <v>-46000</v>
      </c>
      <c r="G157" s="165">
        <f t="shared" si="4"/>
        <v>0</v>
      </c>
    </row>
    <row r="158" spans="1:7" s="6" customFormat="1" ht="25.5" x14ac:dyDescent="0.2">
      <c r="A158" s="28"/>
      <c r="B158" s="5"/>
      <c r="C158" s="65" t="s">
        <v>347</v>
      </c>
      <c r="D158" s="87">
        <f>-D922</f>
        <v>-60000</v>
      </c>
      <c r="E158" s="149">
        <f>-E922</f>
        <v>0</v>
      </c>
      <c r="F158" s="168">
        <f t="shared" si="5"/>
        <v>-60000</v>
      </c>
      <c r="G158" s="165">
        <f t="shared" si="4"/>
        <v>0</v>
      </c>
    </row>
    <row r="159" spans="1:7" s="6" customFormat="1" ht="25.5" x14ac:dyDescent="0.2">
      <c r="A159" s="28"/>
      <c r="B159" s="5"/>
      <c r="C159" s="63" t="s">
        <v>405</v>
      </c>
      <c r="D159" s="87">
        <f>-D286</f>
        <v>-193252</v>
      </c>
      <c r="E159" s="149">
        <f>-E286</f>
        <v>-182108.28</v>
      </c>
      <c r="F159" s="168">
        <f t="shared" si="5"/>
        <v>-11143.720000000001</v>
      </c>
      <c r="G159" s="165">
        <f t="shared" si="4"/>
        <v>0.9423358102374102</v>
      </c>
    </row>
    <row r="160" spans="1:7" s="6" customFormat="1" ht="25.5" x14ac:dyDescent="0.2">
      <c r="A160" s="28"/>
      <c r="B160" s="5"/>
      <c r="C160" s="65" t="s">
        <v>423</v>
      </c>
      <c r="D160" s="87">
        <f>-D923</f>
        <v>-10513</v>
      </c>
      <c r="E160" s="149">
        <f>-E923</f>
        <v>-2953.19</v>
      </c>
      <c r="F160" s="168">
        <f t="shared" si="5"/>
        <v>-7559.8099999999995</v>
      </c>
      <c r="G160" s="165">
        <f t="shared" si="4"/>
        <v>0.28090839912489302</v>
      </c>
    </row>
    <row r="161" spans="1:7" s="6" customFormat="1" ht="25.5" x14ac:dyDescent="0.2">
      <c r="A161" s="28"/>
      <c r="B161" s="5"/>
      <c r="C161" s="65" t="s">
        <v>464</v>
      </c>
      <c r="D161" s="87">
        <f>-D487</f>
        <v>-1800</v>
      </c>
      <c r="E161" s="149">
        <f>-E487</f>
        <v>-1800</v>
      </c>
      <c r="F161" s="168">
        <f t="shared" si="5"/>
        <v>0</v>
      </c>
      <c r="G161" s="165">
        <f t="shared" si="4"/>
        <v>1</v>
      </c>
    </row>
    <row r="162" spans="1:7" s="6" customFormat="1" x14ac:dyDescent="0.2">
      <c r="A162" s="28"/>
      <c r="B162" s="7">
        <v>1556</v>
      </c>
      <c r="C162" s="50" t="s">
        <v>131</v>
      </c>
      <c r="D162" s="88">
        <f>SUM(D163:D163)</f>
        <v>-4040</v>
      </c>
      <c r="E162" s="139">
        <f>SUM(E163:E163)</f>
        <v>-4040</v>
      </c>
      <c r="F162" s="163">
        <f t="shared" si="5"/>
        <v>0</v>
      </c>
      <c r="G162" s="179">
        <f t="shared" si="4"/>
        <v>1</v>
      </c>
    </row>
    <row r="163" spans="1:7" s="6" customFormat="1" ht="51" x14ac:dyDescent="0.2">
      <c r="A163" s="28"/>
      <c r="B163" s="20"/>
      <c r="C163" s="65" t="s">
        <v>338</v>
      </c>
      <c r="D163" s="87">
        <f>-D596</f>
        <v>-4040</v>
      </c>
      <c r="E163" s="149">
        <f>-E596</f>
        <v>-4040</v>
      </c>
      <c r="F163" s="168">
        <f t="shared" si="5"/>
        <v>0</v>
      </c>
      <c r="G163" s="165">
        <f t="shared" si="4"/>
        <v>1</v>
      </c>
    </row>
    <row r="164" spans="1:7" s="6" customFormat="1" x14ac:dyDescent="0.2">
      <c r="A164" s="28">
        <v>3502</v>
      </c>
      <c r="B164" s="7"/>
      <c r="C164" s="50" t="s">
        <v>159</v>
      </c>
      <c r="D164" s="89">
        <f>SUM(D165+D170)</f>
        <v>680385</v>
      </c>
      <c r="E164" s="133">
        <f>SUM(E165+E170)</f>
        <v>220208.49</v>
      </c>
      <c r="F164" s="163">
        <f t="shared" si="5"/>
        <v>460176.51</v>
      </c>
      <c r="G164" s="179">
        <f t="shared" si="4"/>
        <v>0.32365277012279808</v>
      </c>
    </row>
    <row r="165" spans="1:7" s="6" customFormat="1" x14ac:dyDescent="0.2">
      <c r="A165" s="37" t="s">
        <v>121</v>
      </c>
      <c r="B165" s="5"/>
      <c r="C165" s="59" t="s">
        <v>22</v>
      </c>
      <c r="D165" s="90">
        <f>SUM(D166+D169)</f>
        <v>679981</v>
      </c>
      <c r="E165" s="134">
        <f>SUM(E166+E169)</f>
        <v>219804.49</v>
      </c>
      <c r="F165" s="168">
        <f t="shared" si="5"/>
        <v>460176.51</v>
      </c>
      <c r="G165" s="165">
        <f t="shared" si="4"/>
        <v>0.32325092907007696</v>
      </c>
    </row>
    <row r="166" spans="1:7" s="6" customFormat="1" x14ac:dyDescent="0.2">
      <c r="A166" s="37" t="s">
        <v>122</v>
      </c>
      <c r="B166" s="5"/>
      <c r="C166" s="59" t="s">
        <v>43</v>
      </c>
      <c r="D166" s="90">
        <f>SUM(D167:D168)</f>
        <v>138578</v>
      </c>
      <c r="E166" s="134">
        <f>SUM(E167:E168)</f>
        <v>135887</v>
      </c>
      <c r="F166" s="168">
        <f t="shared" si="5"/>
        <v>2691</v>
      </c>
      <c r="G166" s="165">
        <f t="shared" si="4"/>
        <v>0.98058133325636099</v>
      </c>
    </row>
    <row r="167" spans="1:7" x14ac:dyDescent="0.2">
      <c r="A167" s="37" t="s">
        <v>308</v>
      </c>
      <c r="B167" s="5"/>
      <c r="C167" s="65" t="s">
        <v>120</v>
      </c>
      <c r="D167" s="84">
        <v>70942</v>
      </c>
      <c r="E167" s="124">
        <v>70942</v>
      </c>
      <c r="F167" s="168">
        <f t="shared" si="5"/>
        <v>0</v>
      </c>
      <c r="G167" s="165">
        <f t="shared" si="4"/>
        <v>1</v>
      </c>
    </row>
    <row r="168" spans="1:7" x14ac:dyDescent="0.2">
      <c r="A168" s="37" t="s">
        <v>309</v>
      </c>
      <c r="B168" s="5"/>
      <c r="C168" s="65" t="s">
        <v>276</v>
      </c>
      <c r="D168" s="84">
        <v>67636</v>
      </c>
      <c r="E168" s="124">
        <v>64945</v>
      </c>
      <c r="F168" s="168">
        <f t="shared" si="5"/>
        <v>2691</v>
      </c>
      <c r="G168" s="165">
        <f t="shared" si="4"/>
        <v>0.96021349577148263</v>
      </c>
    </row>
    <row r="169" spans="1:7" ht="25.5" x14ac:dyDescent="0.2">
      <c r="A169" s="37" t="s">
        <v>310</v>
      </c>
      <c r="B169" s="5"/>
      <c r="C169" s="65" t="s">
        <v>281</v>
      </c>
      <c r="D169" s="84">
        <v>541403</v>
      </c>
      <c r="E169" s="124">
        <v>83917.49</v>
      </c>
      <c r="F169" s="168">
        <f t="shared" si="5"/>
        <v>457485.51</v>
      </c>
      <c r="G169" s="165">
        <f t="shared" si="4"/>
        <v>0.15500004617632338</v>
      </c>
    </row>
    <row r="170" spans="1:7" x14ac:dyDescent="0.2">
      <c r="A170" s="37" t="s">
        <v>324</v>
      </c>
      <c r="B170" s="5"/>
      <c r="C170" s="65" t="s">
        <v>325</v>
      </c>
      <c r="D170" s="84">
        <v>404</v>
      </c>
      <c r="E170" s="124">
        <v>404</v>
      </c>
      <c r="F170" s="168">
        <f t="shared" si="5"/>
        <v>0</v>
      </c>
      <c r="G170" s="165">
        <f t="shared" si="4"/>
        <v>1</v>
      </c>
    </row>
    <row r="171" spans="1:7" s="6" customFormat="1" x14ac:dyDescent="0.2">
      <c r="A171" s="28">
        <v>4502</v>
      </c>
      <c r="B171" s="7"/>
      <c r="C171" s="66" t="s">
        <v>160</v>
      </c>
      <c r="D171" s="85">
        <f>(D172)</f>
        <v>-20000</v>
      </c>
      <c r="E171" s="135">
        <f>(E172)</f>
        <v>0</v>
      </c>
      <c r="F171" s="163">
        <f t="shared" si="5"/>
        <v>-20000</v>
      </c>
      <c r="G171" s="179">
        <f t="shared" si="4"/>
        <v>0</v>
      </c>
    </row>
    <row r="172" spans="1:7" x14ac:dyDescent="0.2">
      <c r="A172" s="37"/>
      <c r="B172" s="5">
        <v>4502</v>
      </c>
      <c r="C172" s="61" t="s">
        <v>326</v>
      </c>
      <c r="D172" s="87">
        <f>-D328</f>
        <v>-20000</v>
      </c>
      <c r="E172" s="149">
        <f>-E328</f>
        <v>0</v>
      </c>
      <c r="F172" s="168">
        <f t="shared" si="5"/>
        <v>-20000</v>
      </c>
      <c r="G172" s="165">
        <f t="shared" si="4"/>
        <v>0</v>
      </c>
    </row>
    <row r="173" spans="1:7" s="6" customFormat="1" x14ac:dyDescent="0.2">
      <c r="A173" s="29">
        <v>655</v>
      </c>
      <c r="B173" s="27"/>
      <c r="C173" s="50" t="s">
        <v>161</v>
      </c>
      <c r="D173" s="91">
        <f>SUM(D174)</f>
        <v>400</v>
      </c>
      <c r="E173" s="126">
        <f>SUM(E174)</f>
        <v>348.18</v>
      </c>
      <c r="F173" s="163">
        <f t="shared" si="5"/>
        <v>51.819999999999993</v>
      </c>
      <c r="G173" s="179">
        <f t="shared" si="4"/>
        <v>0.87045000000000006</v>
      </c>
    </row>
    <row r="174" spans="1:7" s="6" customFormat="1" x14ac:dyDescent="0.2">
      <c r="A174" s="29"/>
      <c r="B174" s="30">
        <v>6551</v>
      </c>
      <c r="C174" s="56" t="s">
        <v>21</v>
      </c>
      <c r="D174" s="92">
        <v>400</v>
      </c>
      <c r="E174" s="124">
        <v>348.18</v>
      </c>
      <c r="F174" s="168">
        <f t="shared" si="5"/>
        <v>51.819999999999993</v>
      </c>
      <c r="G174" s="165">
        <f t="shared" si="4"/>
        <v>0.87045000000000006</v>
      </c>
    </row>
    <row r="175" spans="1:7" s="6" customFormat="1" x14ac:dyDescent="0.2">
      <c r="A175" s="28">
        <v>650</v>
      </c>
      <c r="B175" s="7"/>
      <c r="C175" s="50" t="s">
        <v>162</v>
      </c>
      <c r="D175" s="85">
        <f>SUM(D176:D177)</f>
        <v>-46026</v>
      </c>
      <c r="E175" s="135">
        <f>SUM(E176:E177)</f>
        <v>-22593.71</v>
      </c>
      <c r="F175" s="163">
        <f t="shared" si="5"/>
        <v>-23432.29</v>
      </c>
      <c r="G175" s="179">
        <f t="shared" si="4"/>
        <v>0.49089014904619127</v>
      </c>
    </row>
    <row r="176" spans="1:7" s="6" customFormat="1" ht="25.5" x14ac:dyDescent="0.2">
      <c r="A176" s="28"/>
      <c r="B176" s="23" t="s">
        <v>51</v>
      </c>
      <c r="C176" s="67" t="s">
        <v>98</v>
      </c>
      <c r="D176" s="87">
        <f>-D237</f>
        <v>-36459</v>
      </c>
      <c r="E176" s="149">
        <v>-17924.12</v>
      </c>
      <c r="F176" s="168">
        <f t="shared" si="5"/>
        <v>-18534.88</v>
      </c>
      <c r="G176" s="165">
        <f t="shared" si="4"/>
        <v>0.49162401601799277</v>
      </c>
    </row>
    <row r="177" spans="1:8" s="6" customFormat="1" ht="13.5" thickBot="1" x14ac:dyDescent="0.25">
      <c r="A177" s="28"/>
      <c r="B177" s="19">
        <v>6502</v>
      </c>
      <c r="C177" s="53" t="s">
        <v>113</v>
      </c>
      <c r="D177" s="87">
        <v>-9567</v>
      </c>
      <c r="E177" s="149">
        <f>-E238</f>
        <v>-4669.59</v>
      </c>
      <c r="F177" s="168">
        <f t="shared" si="5"/>
        <v>-4897.41</v>
      </c>
      <c r="G177" s="165">
        <f t="shared" si="4"/>
        <v>0.48809344622138601</v>
      </c>
    </row>
    <row r="178" spans="1:8" s="16" customFormat="1" ht="13.5" thickBot="1" x14ac:dyDescent="0.25">
      <c r="A178" s="111"/>
      <c r="B178" s="79" t="s">
        <v>163</v>
      </c>
      <c r="C178" s="80"/>
      <c r="D178" s="109">
        <f>D140+D141</f>
        <v>259882</v>
      </c>
      <c r="E178" s="137">
        <f>E140+E141</f>
        <v>333831.21000000066</v>
      </c>
      <c r="F178" s="137">
        <f t="shared" si="5"/>
        <v>-73949.210000000661</v>
      </c>
      <c r="G178" s="176">
        <f>SUM(E178/D178)</f>
        <v>1.2845491800124698</v>
      </c>
    </row>
    <row r="179" spans="1:8" ht="13.5" thickBot="1" x14ac:dyDescent="0.25">
      <c r="A179" s="78"/>
      <c r="B179" s="108" t="s">
        <v>164</v>
      </c>
      <c r="C179" s="82"/>
      <c r="D179" s="109">
        <f>D180+D182</f>
        <v>-569037</v>
      </c>
      <c r="E179" s="137">
        <f>E180+E182</f>
        <v>-278401.46999999997</v>
      </c>
      <c r="F179" s="137">
        <f t="shared" si="5"/>
        <v>-290635.53000000003</v>
      </c>
      <c r="G179" s="176">
        <f>SUM(E179/D179)</f>
        <v>0.48925020692854765</v>
      </c>
    </row>
    <row r="180" spans="1:8" x14ac:dyDescent="0.2">
      <c r="A180" s="29">
        <v>2585</v>
      </c>
      <c r="B180" s="27"/>
      <c r="C180" s="58" t="s">
        <v>312</v>
      </c>
      <c r="D180" s="93">
        <f>SUM(D181)</f>
        <v>211000</v>
      </c>
      <c r="E180" s="163">
        <f>SUM(E181)</f>
        <v>0</v>
      </c>
      <c r="F180" s="163">
        <f t="shared" si="5"/>
        <v>211000</v>
      </c>
      <c r="G180" s="179">
        <f t="shared" si="4"/>
        <v>0</v>
      </c>
    </row>
    <row r="181" spans="1:8" x14ac:dyDescent="0.2">
      <c r="A181" s="43"/>
      <c r="B181" s="31">
        <v>25852</v>
      </c>
      <c r="C181" s="59" t="s">
        <v>314</v>
      </c>
      <c r="D181" s="94">
        <v>211000</v>
      </c>
      <c r="E181" s="124">
        <v>0</v>
      </c>
      <c r="F181" s="168">
        <f t="shared" si="5"/>
        <v>211000</v>
      </c>
      <c r="G181" s="165">
        <f t="shared" si="4"/>
        <v>0</v>
      </c>
    </row>
    <row r="182" spans="1:8" s="6" customFormat="1" x14ac:dyDescent="0.2">
      <c r="A182" s="33" t="s">
        <v>313</v>
      </c>
      <c r="B182" s="32"/>
      <c r="C182" s="68" t="s">
        <v>165</v>
      </c>
      <c r="D182" s="91">
        <f>SUM(D183:D184)</f>
        <v>-780037</v>
      </c>
      <c r="E182" s="126">
        <f>SUM(E183:E184)</f>
        <v>-278401.46999999997</v>
      </c>
      <c r="F182" s="163">
        <f t="shared" si="5"/>
        <v>-501635.53</v>
      </c>
      <c r="G182" s="179">
        <f t="shared" si="4"/>
        <v>0.35690803128569537</v>
      </c>
    </row>
    <row r="183" spans="1:8" x14ac:dyDescent="0.2">
      <c r="A183" s="33"/>
      <c r="B183" s="34" t="s">
        <v>315</v>
      </c>
      <c r="C183" s="56" t="s">
        <v>91</v>
      </c>
      <c r="D183" s="92">
        <v>-729466</v>
      </c>
      <c r="E183" s="124">
        <v>-253132.79999999999</v>
      </c>
      <c r="F183" s="168">
        <f t="shared" si="5"/>
        <v>-476333.2</v>
      </c>
      <c r="G183" s="165">
        <f t="shared" si="4"/>
        <v>0.34701110127134094</v>
      </c>
    </row>
    <row r="184" spans="1:8" ht="13.5" thickBot="1" x14ac:dyDescent="0.25">
      <c r="A184" s="35"/>
      <c r="B184" s="34" t="s">
        <v>316</v>
      </c>
      <c r="C184" s="56" t="s">
        <v>110</v>
      </c>
      <c r="D184" s="92">
        <v>-50571</v>
      </c>
      <c r="E184" s="124">
        <v>-25268.67</v>
      </c>
      <c r="F184" s="168">
        <f t="shared" si="5"/>
        <v>-25302.33</v>
      </c>
      <c r="G184" s="165">
        <f t="shared" si="4"/>
        <v>0.49966720056949632</v>
      </c>
    </row>
    <row r="185" spans="1:8" ht="13.5" thickBot="1" x14ac:dyDescent="0.25">
      <c r="A185" s="111">
        <v>100</v>
      </c>
      <c r="B185" s="79" t="s">
        <v>166</v>
      </c>
      <c r="C185" s="110"/>
      <c r="D185" s="109">
        <v>-309154.83</v>
      </c>
      <c r="E185" s="137">
        <f>SUM(E178+E179)</f>
        <v>55429.740000000689</v>
      </c>
      <c r="F185" s="137">
        <f>SUM(D185-E185)</f>
        <v>-364584.57000000071</v>
      </c>
      <c r="G185" s="206">
        <f t="shared" si="4"/>
        <v>-0.17929443314859642</v>
      </c>
      <c r="H185" s="158"/>
    </row>
    <row r="186" spans="1:8" ht="13.5" thickBot="1" x14ac:dyDescent="0.25">
      <c r="A186" s="29"/>
      <c r="B186" s="7"/>
      <c r="C186" s="49"/>
      <c r="D186" s="181">
        <f>SUBTOTAL(9,D190:D1086)</f>
        <v>35144463</v>
      </c>
      <c r="E186" s="182">
        <f>SUBTOTAL(9,E190:E1086)</f>
        <v>17108998.5</v>
      </c>
      <c r="F186" s="163">
        <f t="shared" si="5"/>
        <v>18035464.5</v>
      </c>
      <c r="G186" s="179">
        <f t="shared" si="4"/>
        <v>0.48681917547011599</v>
      </c>
    </row>
    <row r="187" spans="1:8" ht="37.5" customHeight="1" thickBot="1" x14ac:dyDescent="0.25">
      <c r="A187" s="111"/>
      <c r="B187" s="228" t="s">
        <v>167</v>
      </c>
      <c r="C187" s="229"/>
      <c r="D187" s="81">
        <f>D188+D239+D259+D303+D326+D357+D363+D697+D1003</f>
        <v>6802578</v>
      </c>
      <c r="E187" s="122">
        <f>E188+E239+E259+E303+E326+E357+E363+E697+E1003</f>
        <v>3375877.03</v>
      </c>
      <c r="F187" s="137">
        <f t="shared" si="5"/>
        <v>3426700.97</v>
      </c>
      <c r="G187" s="176">
        <f t="shared" si="4"/>
        <v>0.49626436183458678</v>
      </c>
    </row>
    <row r="188" spans="1:8" ht="13.5" thickBot="1" x14ac:dyDescent="0.25">
      <c r="A188" s="44" t="s">
        <v>50</v>
      </c>
      <c r="B188" s="4" t="s">
        <v>168</v>
      </c>
      <c r="C188" s="48"/>
      <c r="D188" s="112">
        <f>SUM(D189+D203+D225+D227+D235)</f>
        <v>665517</v>
      </c>
      <c r="E188" s="138">
        <f>SUM(E189+E203+E225+E227+E235)</f>
        <v>351200.56</v>
      </c>
      <c r="F188" s="177">
        <f t="shared" si="5"/>
        <v>314316.44</v>
      </c>
      <c r="G188" s="175">
        <f t="shared" si="4"/>
        <v>0.5277108774080902</v>
      </c>
    </row>
    <row r="189" spans="1:8" s="6" customFormat="1" x14ac:dyDescent="0.2">
      <c r="A189" s="33" t="s">
        <v>48</v>
      </c>
      <c r="B189" s="7" t="s">
        <v>428</v>
      </c>
      <c r="C189" s="50"/>
      <c r="D189" s="88">
        <f>SUM(D190+D194)</f>
        <v>37682</v>
      </c>
      <c r="E189" s="139">
        <f>SUM(E190+E194)</f>
        <v>19914.43</v>
      </c>
      <c r="F189" s="163">
        <f t="shared" si="5"/>
        <v>17767.57</v>
      </c>
      <c r="G189" s="179">
        <f t="shared" si="4"/>
        <v>0.52848654530014327</v>
      </c>
    </row>
    <row r="190" spans="1:8" s="6" customFormat="1" x14ac:dyDescent="0.2">
      <c r="A190" s="33"/>
      <c r="B190" s="7">
        <v>50</v>
      </c>
      <c r="C190" s="50" t="s">
        <v>23</v>
      </c>
      <c r="D190" s="96">
        <f>SUM(D191+D193)</f>
        <v>33496</v>
      </c>
      <c r="E190" s="140">
        <f>SUM(E191+E193)</f>
        <v>17473.57</v>
      </c>
      <c r="F190" s="163">
        <f t="shared" si="5"/>
        <v>16022.43</v>
      </c>
      <c r="G190" s="179">
        <f t="shared" si="4"/>
        <v>0.52166139240506326</v>
      </c>
    </row>
    <row r="191" spans="1:8" x14ac:dyDescent="0.2">
      <c r="A191" s="35"/>
      <c r="B191" s="5">
        <v>500</v>
      </c>
      <c r="C191" s="49" t="s">
        <v>228</v>
      </c>
      <c r="D191" s="97">
        <f>SUM(D192)</f>
        <v>25089</v>
      </c>
      <c r="E191" s="141">
        <f>SUM(E192)</f>
        <v>13101.4</v>
      </c>
      <c r="F191" s="168">
        <f t="shared" si="5"/>
        <v>11987.6</v>
      </c>
      <c r="G191" s="165">
        <f t="shared" si="4"/>
        <v>0.52219697875562998</v>
      </c>
    </row>
    <row r="192" spans="1:8" x14ac:dyDescent="0.2">
      <c r="A192" s="35"/>
      <c r="B192" s="5">
        <v>5001</v>
      </c>
      <c r="C192" s="49" t="s">
        <v>234</v>
      </c>
      <c r="D192" s="97">
        <v>25089</v>
      </c>
      <c r="E192" s="124">
        <v>13101.4</v>
      </c>
      <c r="F192" s="168">
        <f t="shared" si="5"/>
        <v>11987.6</v>
      </c>
      <c r="G192" s="165">
        <f t="shared" si="4"/>
        <v>0.52219697875562998</v>
      </c>
    </row>
    <row r="193" spans="1:7" x14ac:dyDescent="0.2">
      <c r="A193" s="35"/>
      <c r="B193" s="5">
        <v>506</v>
      </c>
      <c r="C193" s="49" t="s">
        <v>235</v>
      </c>
      <c r="D193" s="97">
        <v>8407</v>
      </c>
      <c r="E193" s="124">
        <v>4372.17</v>
      </c>
      <c r="F193" s="168">
        <f t="shared" si="5"/>
        <v>4034.83</v>
      </c>
      <c r="G193" s="165">
        <f t="shared" si="4"/>
        <v>0.5200630427025098</v>
      </c>
    </row>
    <row r="194" spans="1:7" s="6" customFormat="1" x14ac:dyDescent="0.2">
      <c r="A194" s="33"/>
      <c r="B194" s="7">
        <v>55</v>
      </c>
      <c r="C194" s="50" t="s">
        <v>24</v>
      </c>
      <c r="D194" s="96">
        <f>SUM(D195:D202)</f>
        <v>4186</v>
      </c>
      <c r="E194" s="140">
        <f>SUM(E195:E202)</f>
        <v>2440.86</v>
      </c>
      <c r="F194" s="163">
        <f t="shared" si="5"/>
        <v>1745.1399999999999</v>
      </c>
      <c r="G194" s="179">
        <f t="shared" si="4"/>
        <v>0.58310081223124699</v>
      </c>
    </row>
    <row r="195" spans="1:7" x14ac:dyDescent="0.2">
      <c r="A195" s="35"/>
      <c r="B195" s="5">
        <v>5500</v>
      </c>
      <c r="C195" s="49" t="s">
        <v>25</v>
      </c>
      <c r="D195" s="97">
        <v>2282</v>
      </c>
      <c r="E195" s="124">
        <v>1410.08</v>
      </c>
      <c r="F195" s="168">
        <f t="shared" si="5"/>
        <v>871.92000000000007</v>
      </c>
      <c r="G195" s="165">
        <f t="shared" si="4"/>
        <v>0.61791411042944777</v>
      </c>
    </row>
    <row r="196" spans="1:7" x14ac:dyDescent="0.2">
      <c r="A196" s="35"/>
      <c r="B196" s="5">
        <v>5503</v>
      </c>
      <c r="C196" s="49" t="s">
        <v>26</v>
      </c>
      <c r="D196" s="97">
        <v>220</v>
      </c>
      <c r="E196" s="124">
        <v>258.95</v>
      </c>
      <c r="F196" s="168">
        <f t="shared" si="5"/>
        <v>-38.949999999999989</v>
      </c>
      <c r="G196" s="165">
        <f t="shared" si="4"/>
        <v>1.1770454545454545</v>
      </c>
    </row>
    <row r="197" spans="1:7" x14ac:dyDescent="0.2">
      <c r="A197" s="35"/>
      <c r="B197" s="5">
        <v>5504</v>
      </c>
      <c r="C197" s="49" t="s">
        <v>27</v>
      </c>
      <c r="D197" s="97">
        <v>255</v>
      </c>
      <c r="E197" s="124">
        <v>361.8</v>
      </c>
      <c r="F197" s="168">
        <f t="shared" si="5"/>
        <v>-106.80000000000001</v>
      </c>
      <c r="G197" s="165">
        <f t="shared" si="4"/>
        <v>1.4188235294117648</v>
      </c>
    </row>
    <row r="198" spans="1:7" x14ac:dyDescent="0.2">
      <c r="A198" s="35"/>
      <c r="B198" s="5">
        <v>5511</v>
      </c>
      <c r="C198" s="49" t="s">
        <v>230</v>
      </c>
      <c r="D198" s="97">
        <v>110</v>
      </c>
      <c r="E198" s="124">
        <v>2.4</v>
      </c>
      <c r="F198" s="168">
        <f t="shared" si="5"/>
        <v>107.6</v>
      </c>
      <c r="G198" s="165">
        <f t="shared" si="4"/>
        <v>2.1818181818181816E-2</v>
      </c>
    </row>
    <row r="199" spans="1:7" x14ac:dyDescent="0.2">
      <c r="A199" s="35"/>
      <c r="B199" s="5">
        <v>5513</v>
      </c>
      <c r="C199" s="49" t="s">
        <v>28</v>
      </c>
      <c r="D199" s="97">
        <v>320</v>
      </c>
      <c r="E199" s="124">
        <v>341.78</v>
      </c>
      <c r="F199" s="168">
        <f t="shared" si="5"/>
        <v>-21.779999999999973</v>
      </c>
      <c r="G199" s="165">
        <f t="shared" si="4"/>
        <v>1.0680624999999999</v>
      </c>
    </row>
    <row r="200" spans="1:7" x14ac:dyDescent="0.2">
      <c r="A200" s="35"/>
      <c r="B200" s="5">
        <v>5514</v>
      </c>
      <c r="C200" s="49" t="s">
        <v>231</v>
      </c>
      <c r="D200" s="97">
        <v>429</v>
      </c>
      <c r="E200" s="124">
        <v>33.450000000000003</v>
      </c>
      <c r="F200" s="168">
        <f t="shared" si="5"/>
        <v>395.55</v>
      </c>
      <c r="G200" s="165">
        <f t="shared" si="4"/>
        <v>7.7972027972027985E-2</v>
      </c>
    </row>
    <row r="201" spans="1:7" x14ac:dyDescent="0.2">
      <c r="A201" s="35"/>
      <c r="B201" s="5">
        <v>5515</v>
      </c>
      <c r="C201" s="49" t="s">
        <v>29</v>
      </c>
      <c r="D201" s="97">
        <v>510</v>
      </c>
      <c r="E201" s="124">
        <v>32.4</v>
      </c>
      <c r="F201" s="168">
        <f t="shared" si="5"/>
        <v>477.6</v>
      </c>
      <c r="G201" s="165">
        <f t="shared" si="4"/>
        <v>6.3529411764705876E-2</v>
      </c>
    </row>
    <row r="202" spans="1:7" x14ac:dyDescent="0.2">
      <c r="A202" s="35"/>
      <c r="B202" s="5">
        <v>5522</v>
      </c>
      <c r="C202" s="49" t="s">
        <v>95</v>
      </c>
      <c r="D202" s="97">
        <v>60</v>
      </c>
      <c r="E202" s="124">
        <v>0</v>
      </c>
      <c r="F202" s="168">
        <f t="shared" si="5"/>
        <v>60</v>
      </c>
      <c r="G202" s="165">
        <f t="shared" si="4"/>
        <v>0</v>
      </c>
    </row>
    <row r="203" spans="1:7" s="6" customFormat="1" x14ac:dyDescent="0.2">
      <c r="A203" s="33" t="s">
        <v>49</v>
      </c>
      <c r="B203" s="7" t="s">
        <v>429</v>
      </c>
      <c r="C203" s="50"/>
      <c r="D203" s="88">
        <f>SUM(D204+D206+D212+D222)</f>
        <v>548352</v>
      </c>
      <c r="E203" s="139">
        <f>SUM(E204+E206+E212+E222)</f>
        <v>290195.8</v>
      </c>
      <c r="F203" s="163">
        <f t="shared" si="5"/>
        <v>258156.2</v>
      </c>
      <c r="G203" s="179">
        <f t="shared" si="4"/>
        <v>0.52921444619514468</v>
      </c>
    </row>
    <row r="204" spans="1:7" s="6" customFormat="1" ht="25.5" x14ac:dyDescent="0.2">
      <c r="A204" s="33"/>
      <c r="B204" s="21">
        <v>413</v>
      </c>
      <c r="C204" s="69" t="s">
        <v>151</v>
      </c>
      <c r="D204" s="98">
        <f>SUM(D205)</f>
        <v>1500</v>
      </c>
      <c r="E204" s="143">
        <f>SUM(E205)</f>
        <v>1500</v>
      </c>
      <c r="F204" s="163">
        <f t="shared" si="5"/>
        <v>0</v>
      </c>
      <c r="G204" s="179">
        <f t="shared" si="4"/>
        <v>1</v>
      </c>
    </row>
    <row r="205" spans="1:7" x14ac:dyDescent="0.2">
      <c r="A205" s="35"/>
      <c r="B205" s="19">
        <v>4139</v>
      </c>
      <c r="C205" s="67" t="s">
        <v>232</v>
      </c>
      <c r="D205" s="99">
        <v>1500</v>
      </c>
      <c r="E205" s="124">
        <v>1500</v>
      </c>
      <c r="F205" s="168">
        <f t="shared" si="5"/>
        <v>0</v>
      </c>
      <c r="G205" s="165">
        <f t="shared" si="4"/>
        <v>1</v>
      </c>
    </row>
    <row r="206" spans="1:7" s="6" customFormat="1" x14ac:dyDescent="0.2">
      <c r="A206" s="33"/>
      <c r="B206" s="22">
        <v>50</v>
      </c>
      <c r="C206" s="51" t="s">
        <v>23</v>
      </c>
      <c r="D206" s="100">
        <f>SUM(D207+D210+D211)</f>
        <v>436467</v>
      </c>
      <c r="E206" s="142">
        <f>SUM(E207+E210+E211)</f>
        <v>215633.90999999997</v>
      </c>
      <c r="F206" s="163">
        <f t="shared" si="5"/>
        <v>220833.09000000003</v>
      </c>
      <c r="G206" s="179">
        <f t="shared" si="4"/>
        <v>0.49404401707345569</v>
      </c>
    </row>
    <row r="207" spans="1:7" s="6" customFormat="1" x14ac:dyDescent="0.2">
      <c r="A207" s="33"/>
      <c r="B207" s="5">
        <v>500</v>
      </c>
      <c r="C207" s="49" t="s">
        <v>228</v>
      </c>
      <c r="D207" s="97">
        <f>SUM(D208:D209)</f>
        <v>325094</v>
      </c>
      <c r="E207" s="141">
        <f>SUM(E208:E209)</f>
        <v>161663.78</v>
      </c>
      <c r="F207" s="168">
        <f t="shared" si="5"/>
        <v>163430.22</v>
      </c>
      <c r="G207" s="165">
        <f t="shared" si="4"/>
        <v>0.4972831857862649</v>
      </c>
    </row>
    <row r="208" spans="1:7" s="6" customFormat="1" x14ac:dyDescent="0.2">
      <c r="A208" s="33"/>
      <c r="B208" s="5">
        <v>5001</v>
      </c>
      <c r="C208" s="49" t="s">
        <v>234</v>
      </c>
      <c r="D208" s="97">
        <v>279876</v>
      </c>
      <c r="E208" s="124">
        <v>140385.69</v>
      </c>
      <c r="F208" s="168">
        <f t="shared" si="5"/>
        <v>139490.31</v>
      </c>
      <c r="G208" s="165">
        <f t="shared" si="4"/>
        <v>0.501599601251983</v>
      </c>
    </row>
    <row r="209" spans="1:7" s="6" customFormat="1" x14ac:dyDescent="0.2">
      <c r="A209" s="33"/>
      <c r="B209" s="5">
        <v>5002</v>
      </c>
      <c r="C209" s="49" t="s">
        <v>236</v>
      </c>
      <c r="D209" s="97">
        <v>45218</v>
      </c>
      <c r="E209" s="124">
        <v>21278.09</v>
      </c>
      <c r="F209" s="168">
        <f t="shared" si="5"/>
        <v>23939.91</v>
      </c>
      <c r="G209" s="165">
        <f t="shared" si="4"/>
        <v>0.47056680967756204</v>
      </c>
    </row>
    <row r="210" spans="1:7" s="6" customFormat="1" x14ac:dyDescent="0.2">
      <c r="A210" s="33"/>
      <c r="B210" s="5">
        <v>505</v>
      </c>
      <c r="C210" s="49" t="s">
        <v>94</v>
      </c>
      <c r="D210" s="97">
        <v>500</v>
      </c>
      <c r="E210" s="124">
        <v>83.55</v>
      </c>
      <c r="F210" s="168">
        <f t="shared" si="5"/>
        <v>416.45</v>
      </c>
      <c r="G210" s="165">
        <f t="shared" si="4"/>
        <v>0.1671</v>
      </c>
    </row>
    <row r="211" spans="1:7" s="6" customFormat="1" x14ac:dyDescent="0.2">
      <c r="A211" s="33"/>
      <c r="B211" s="5">
        <v>506</v>
      </c>
      <c r="C211" s="49" t="s">
        <v>235</v>
      </c>
      <c r="D211" s="97">
        <v>110873</v>
      </c>
      <c r="E211" s="124">
        <v>53886.58</v>
      </c>
      <c r="F211" s="168">
        <f t="shared" si="5"/>
        <v>56986.42</v>
      </c>
      <c r="G211" s="165">
        <f t="shared" si="4"/>
        <v>0.48602076249402471</v>
      </c>
    </row>
    <row r="212" spans="1:7" s="6" customFormat="1" x14ac:dyDescent="0.2">
      <c r="A212" s="33"/>
      <c r="B212" s="22">
        <v>55</v>
      </c>
      <c r="C212" s="51" t="s">
        <v>24</v>
      </c>
      <c r="D212" s="100">
        <f>SUM(D213:D221)</f>
        <v>109965</v>
      </c>
      <c r="E212" s="142">
        <f>SUM(E213:E221)</f>
        <v>72945.11</v>
      </c>
      <c r="F212" s="163">
        <f t="shared" si="5"/>
        <v>37019.89</v>
      </c>
      <c r="G212" s="179">
        <f t="shared" ref="G212:G280" si="6">SUM(E212/D212)</f>
        <v>0.66334842904560543</v>
      </c>
    </row>
    <row r="213" spans="1:7" s="6" customFormat="1" x14ac:dyDescent="0.2">
      <c r="A213" s="33"/>
      <c r="B213" s="5">
        <v>5500</v>
      </c>
      <c r="C213" s="49" t="s">
        <v>25</v>
      </c>
      <c r="D213" s="97">
        <v>23446</v>
      </c>
      <c r="E213" s="124">
        <v>14300.04</v>
      </c>
      <c r="F213" s="168">
        <f t="shared" si="5"/>
        <v>9145.9599999999991</v>
      </c>
      <c r="G213" s="165">
        <f t="shared" si="6"/>
        <v>0.60991384457903275</v>
      </c>
    </row>
    <row r="214" spans="1:7" s="6" customFormat="1" x14ac:dyDescent="0.2">
      <c r="A214" s="33"/>
      <c r="B214" s="5">
        <v>5503</v>
      </c>
      <c r="C214" s="49" t="s">
        <v>26</v>
      </c>
      <c r="D214" s="97">
        <v>1000</v>
      </c>
      <c r="E214" s="124">
        <v>695.49</v>
      </c>
      <c r="F214" s="168">
        <f t="shared" si="5"/>
        <v>304.51</v>
      </c>
      <c r="G214" s="165">
        <f t="shared" si="6"/>
        <v>0.69549000000000005</v>
      </c>
    </row>
    <row r="215" spans="1:7" s="6" customFormat="1" x14ac:dyDescent="0.2">
      <c r="A215" s="33"/>
      <c r="B215" s="5">
        <v>5504</v>
      </c>
      <c r="C215" s="49" t="s">
        <v>27</v>
      </c>
      <c r="D215" s="97">
        <v>2750</v>
      </c>
      <c r="E215" s="124">
        <v>1570.14</v>
      </c>
      <c r="F215" s="168">
        <f t="shared" si="5"/>
        <v>1179.8599999999999</v>
      </c>
      <c r="G215" s="165">
        <f t="shared" si="6"/>
        <v>0.57096000000000002</v>
      </c>
    </row>
    <row r="216" spans="1:7" s="6" customFormat="1" x14ac:dyDescent="0.2">
      <c r="A216" s="33"/>
      <c r="B216" s="5">
        <v>5511</v>
      </c>
      <c r="C216" s="49" t="s">
        <v>230</v>
      </c>
      <c r="D216" s="97">
        <v>44214</v>
      </c>
      <c r="E216" s="124">
        <v>34820.58</v>
      </c>
      <c r="F216" s="168">
        <f t="shared" ref="F216:F284" si="7">SUM(D216-E216)</f>
        <v>9393.4199999999983</v>
      </c>
      <c r="G216" s="165">
        <f t="shared" si="6"/>
        <v>0.7875464784909757</v>
      </c>
    </row>
    <row r="217" spans="1:7" s="6" customFormat="1" x14ac:dyDescent="0.2">
      <c r="A217" s="33"/>
      <c r="B217" s="5">
        <v>5513</v>
      </c>
      <c r="C217" s="49" t="s">
        <v>28</v>
      </c>
      <c r="D217" s="97">
        <v>21748</v>
      </c>
      <c r="E217" s="124">
        <v>12255.08</v>
      </c>
      <c r="F217" s="168">
        <f t="shared" si="7"/>
        <v>9492.92</v>
      </c>
      <c r="G217" s="165">
        <f t="shared" si="6"/>
        <v>0.56350377046165168</v>
      </c>
    </row>
    <row r="218" spans="1:7" s="6" customFormat="1" x14ac:dyDescent="0.2">
      <c r="A218" s="33"/>
      <c r="B218" s="5">
        <v>5514</v>
      </c>
      <c r="C218" s="49" t="s">
        <v>231</v>
      </c>
      <c r="D218" s="97">
        <v>13639</v>
      </c>
      <c r="E218" s="124">
        <v>7483.72</v>
      </c>
      <c r="F218" s="168">
        <f t="shared" si="7"/>
        <v>6155.28</v>
      </c>
      <c r="G218" s="165">
        <f t="shared" si="6"/>
        <v>0.54870005132341082</v>
      </c>
    </row>
    <row r="219" spans="1:7" s="6" customFormat="1" x14ac:dyDescent="0.2">
      <c r="A219" s="33"/>
      <c r="B219" s="5">
        <v>5515</v>
      </c>
      <c r="C219" s="49" t="s">
        <v>29</v>
      </c>
      <c r="D219" s="97">
        <v>2468</v>
      </c>
      <c r="E219" s="124">
        <v>1618.01</v>
      </c>
      <c r="F219" s="168">
        <f t="shared" si="7"/>
        <v>849.99</v>
      </c>
      <c r="G219" s="165">
        <f t="shared" si="6"/>
        <v>0.65559562398703408</v>
      </c>
    </row>
    <row r="220" spans="1:7" s="6" customFormat="1" x14ac:dyDescent="0.2">
      <c r="A220" s="33"/>
      <c r="B220" s="5">
        <v>5522</v>
      </c>
      <c r="C220" s="49" t="s">
        <v>95</v>
      </c>
      <c r="D220" s="97">
        <v>700</v>
      </c>
      <c r="E220" s="124">
        <v>88.25</v>
      </c>
      <c r="F220" s="168">
        <f t="shared" si="7"/>
        <v>611.75</v>
      </c>
      <c r="G220" s="165">
        <f t="shared" si="6"/>
        <v>0.12607142857142858</v>
      </c>
    </row>
    <row r="221" spans="1:7" s="6" customFormat="1" x14ac:dyDescent="0.2">
      <c r="A221" s="33"/>
      <c r="B221" s="5">
        <v>5539</v>
      </c>
      <c r="C221" s="49" t="s">
        <v>257</v>
      </c>
      <c r="D221" s="97">
        <v>0</v>
      </c>
      <c r="E221" s="124">
        <v>113.8</v>
      </c>
      <c r="F221" s="168">
        <f t="shared" si="7"/>
        <v>-113.8</v>
      </c>
      <c r="G221" s="165"/>
    </row>
    <row r="222" spans="1:7" s="6" customFormat="1" x14ac:dyDescent="0.2">
      <c r="A222" s="33"/>
      <c r="B222" s="22">
        <v>60</v>
      </c>
      <c r="C222" s="51" t="s">
        <v>90</v>
      </c>
      <c r="D222" s="100">
        <f>SUM(D223:D224)</f>
        <v>420</v>
      </c>
      <c r="E222" s="142">
        <f>SUM(E223:E224)</f>
        <v>116.78</v>
      </c>
      <c r="F222" s="163">
        <f t="shared" si="7"/>
        <v>303.22000000000003</v>
      </c>
      <c r="G222" s="179">
        <f t="shared" si="6"/>
        <v>0.27804761904761904</v>
      </c>
    </row>
    <row r="223" spans="1:7" x14ac:dyDescent="0.2">
      <c r="A223" s="35"/>
      <c r="B223" s="20">
        <v>601</v>
      </c>
      <c r="C223" s="54" t="s">
        <v>233</v>
      </c>
      <c r="D223" s="101">
        <v>300</v>
      </c>
      <c r="E223" s="124">
        <v>83.68</v>
      </c>
      <c r="F223" s="168">
        <f t="shared" si="7"/>
        <v>216.32</v>
      </c>
      <c r="G223" s="165">
        <f t="shared" si="6"/>
        <v>0.27893333333333337</v>
      </c>
    </row>
    <row r="224" spans="1:7" x14ac:dyDescent="0.2">
      <c r="A224" s="35"/>
      <c r="B224" s="20">
        <v>608</v>
      </c>
      <c r="C224" s="54" t="s">
        <v>154</v>
      </c>
      <c r="D224" s="101">
        <v>120</v>
      </c>
      <c r="E224" s="124">
        <v>33.1</v>
      </c>
      <c r="F224" s="168">
        <f t="shared" si="7"/>
        <v>86.9</v>
      </c>
      <c r="G224" s="165">
        <f t="shared" si="6"/>
        <v>0.27583333333333332</v>
      </c>
    </row>
    <row r="225" spans="1:8" s="6" customFormat="1" x14ac:dyDescent="0.2">
      <c r="A225" s="33" t="s">
        <v>96</v>
      </c>
      <c r="B225" s="9" t="s">
        <v>430</v>
      </c>
      <c r="C225" s="70"/>
      <c r="D225" s="104">
        <f>SUM(D226)</f>
        <v>0</v>
      </c>
      <c r="E225" s="139">
        <f>SUM(E226)</f>
        <v>0</v>
      </c>
      <c r="F225" s="163">
        <f t="shared" si="7"/>
        <v>0</v>
      </c>
      <c r="G225" s="179"/>
      <c r="H225" s="185"/>
    </row>
    <row r="226" spans="1:8" s="6" customFormat="1" x14ac:dyDescent="0.2">
      <c r="A226" s="33"/>
      <c r="B226" s="22">
        <v>60</v>
      </c>
      <c r="C226" s="51" t="s">
        <v>90</v>
      </c>
      <c r="D226" s="104">
        <v>0</v>
      </c>
      <c r="E226" s="126">
        <v>0</v>
      </c>
      <c r="F226" s="163">
        <f t="shared" si="7"/>
        <v>0</v>
      </c>
      <c r="G226" s="179"/>
    </row>
    <row r="227" spans="1:8" s="6" customFormat="1" x14ac:dyDescent="0.2">
      <c r="A227" s="33" t="s">
        <v>97</v>
      </c>
      <c r="B227" s="7" t="s">
        <v>431</v>
      </c>
      <c r="C227" s="50"/>
      <c r="D227" s="88">
        <f>SUM(D228+D231)</f>
        <v>33457</v>
      </c>
      <c r="E227" s="139">
        <f>SUM(E228+E231)</f>
        <v>18496.62</v>
      </c>
      <c r="F227" s="163">
        <f t="shared" si="7"/>
        <v>14960.380000000001</v>
      </c>
      <c r="G227" s="179">
        <f t="shared" si="6"/>
        <v>0.55284753564276534</v>
      </c>
    </row>
    <row r="228" spans="1:8" s="6" customFormat="1" x14ac:dyDescent="0.2">
      <c r="A228" s="33"/>
      <c r="B228" s="21">
        <v>4500</v>
      </c>
      <c r="C228" s="52" t="s">
        <v>152</v>
      </c>
      <c r="D228" s="88">
        <f>SUM(D229:D230)</f>
        <v>20103</v>
      </c>
      <c r="E228" s="139">
        <f>SUM(E229:E230)</f>
        <v>11770</v>
      </c>
      <c r="F228" s="163">
        <f t="shared" si="7"/>
        <v>8333</v>
      </c>
      <c r="G228" s="179">
        <f t="shared" si="6"/>
        <v>0.58548475351937523</v>
      </c>
    </row>
    <row r="229" spans="1:8" s="6" customFormat="1" x14ac:dyDescent="0.2">
      <c r="A229" s="33"/>
      <c r="B229" s="21"/>
      <c r="C229" s="67" t="s">
        <v>247</v>
      </c>
      <c r="D229" s="87">
        <v>2921</v>
      </c>
      <c r="E229" s="124">
        <v>1460</v>
      </c>
      <c r="F229" s="168">
        <f t="shared" si="7"/>
        <v>1461</v>
      </c>
      <c r="G229" s="165">
        <f t="shared" si="6"/>
        <v>0.49982882574460802</v>
      </c>
    </row>
    <row r="230" spans="1:8" s="6" customFormat="1" x14ac:dyDescent="0.2">
      <c r="A230" s="33"/>
      <c r="B230" s="21"/>
      <c r="C230" s="67" t="s">
        <v>248</v>
      </c>
      <c r="D230" s="87">
        <v>17182</v>
      </c>
      <c r="E230" s="124">
        <v>10310</v>
      </c>
      <c r="F230" s="168">
        <f t="shared" si="7"/>
        <v>6872</v>
      </c>
      <c r="G230" s="165">
        <f t="shared" si="6"/>
        <v>0.60004656035385873</v>
      </c>
    </row>
    <row r="231" spans="1:8" s="6" customFormat="1" x14ac:dyDescent="0.2">
      <c r="A231" s="33"/>
      <c r="B231" s="24">
        <v>452</v>
      </c>
      <c r="C231" s="69" t="s">
        <v>153</v>
      </c>
      <c r="D231" s="88">
        <f>SUM(D232:D234)</f>
        <v>13354</v>
      </c>
      <c r="E231" s="139">
        <f>SUM(E232:E234)</f>
        <v>6726.62</v>
      </c>
      <c r="F231" s="163">
        <f t="shared" si="7"/>
        <v>6627.38</v>
      </c>
      <c r="G231" s="179">
        <f t="shared" si="6"/>
        <v>0.50371574060206681</v>
      </c>
    </row>
    <row r="232" spans="1:8" x14ac:dyDescent="0.2">
      <c r="A232" s="35"/>
      <c r="B232" s="23"/>
      <c r="C232" s="67" t="s">
        <v>247</v>
      </c>
      <c r="D232" s="87">
        <v>9695</v>
      </c>
      <c r="E232" s="124">
        <v>4848</v>
      </c>
      <c r="F232" s="168">
        <f t="shared" si="7"/>
        <v>4847</v>
      </c>
      <c r="G232" s="165">
        <f t="shared" si="6"/>
        <v>0.50005157297576075</v>
      </c>
    </row>
    <row r="233" spans="1:8" x14ac:dyDescent="0.2">
      <c r="A233" s="35"/>
      <c r="B233" s="23"/>
      <c r="C233" s="67" t="s">
        <v>249</v>
      </c>
      <c r="D233" s="87">
        <v>3359</v>
      </c>
      <c r="E233" s="124">
        <v>1578.62</v>
      </c>
      <c r="F233" s="168">
        <f t="shared" si="7"/>
        <v>1780.38</v>
      </c>
      <c r="G233" s="165">
        <f t="shared" si="6"/>
        <v>0.46996725215838042</v>
      </c>
    </row>
    <row r="234" spans="1:8" x14ac:dyDescent="0.2">
      <c r="A234" s="35"/>
      <c r="B234" s="23"/>
      <c r="C234" s="67" t="s">
        <v>250</v>
      </c>
      <c r="D234" s="87">
        <v>300</v>
      </c>
      <c r="E234" s="124">
        <v>300</v>
      </c>
      <c r="F234" s="168">
        <f t="shared" si="7"/>
        <v>0</v>
      </c>
      <c r="G234" s="165">
        <f t="shared" si="6"/>
        <v>1</v>
      </c>
    </row>
    <row r="235" spans="1:8" s="6" customFormat="1" x14ac:dyDescent="0.2">
      <c r="A235" s="33" t="s">
        <v>169</v>
      </c>
      <c r="B235" s="7" t="s">
        <v>432</v>
      </c>
      <c r="C235" s="50"/>
      <c r="D235" s="95">
        <f>SUM(D236)</f>
        <v>46026</v>
      </c>
      <c r="E235" s="144">
        <f>SUM(E236)</f>
        <v>22593.71</v>
      </c>
      <c r="F235" s="163">
        <f t="shared" si="7"/>
        <v>23432.29</v>
      </c>
      <c r="G235" s="179">
        <f t="shared" si="6"/>
        <v>0.49089014904619127</v>
      </c>
    </row>
    <row r="236" spans="1:8" s="6" customFormat="1" x14ac:dyDescent="0.2">
      <c r="A236" s="33"/>
      <c r="B236" s="7">
        <v>65</v>
      </c>
      <c r="C236" s="50" t="s">
        <v>208</v>
      </c>
      <c r="D236" s="95">
        <f>SUM(D237:D238)</f>
        <v>46026</v>
      </c>
      <c r="E236" s="144">
        <f>SUM(E237:E238)</f>
        <v>22593.71</v>
      </c>
      <c r="F236" s="163">
        <f t="shared" si="7"/>
        <v>23432.29</v>
      </c>
      <c r="G236" s="179">
        <f t="shared" si="6"/>
        <v>0.49089014904619127</v>
      </c>
    </row>
    <row r="237" spans="1:8" s="8" customFormat="1" ht="25.5" x14ac:dyDescent="0.2">
      <c r="A237" s="45"/>
      <c r="B237" s="23" t="s">
        <v>51</v>
      </c>
      <c r="C237" s="67" t="s">
        <v>98</v>
      </c>
      <c r="D237" s="102">
        <v>36459</v>
      </c>
      <c r="E237" s="124">
        <v>17924.12</v>
      </c>
      <c r="F237" s="168">
        <f t="shared" si="7"/>
        <v>18534.88</v>
      </c>
      <c r="G237" s="165">
        <f t="shared" si="6"/>
        <v>0.49162401601799277</v>
      </c>
    </row>
    <row r="238" spans="1:8" ht="13.5" thickBot="1" x14ac:dyDescent="0.25">
      <c r="A238" s="35"/>
      <c r="B238" s="19">
        <v>6502</v>
      </c>
      <c r="C238" s="53" t="s">
        <v>113</v>
      </c>
      <c r="D238" s="102">
        <v>9567</v>
      </c>
      <c r="E238" s="124">
        <v>4669.59</v>
      </c>
      <c r="F238" s="168">
        <f t="shared" si="7"/>
        <v>4897.41</v>
      </c>
      <c r="G238" s="165">
        <f t="shared" si="6"/>
        <v>0.48809344622138601</v>
      </c>
    </row>
    <row r="239" spans="1:8" ht="13.5" thickBot="1" x14ac:dyDescent="0.25">
      <c r="A239" s="44" t="s">
        <v>52</v>
      </c>
      <c r="B239" s="4" t="s">
        <v>170</v>
      </c>
      <c r="C239" s="183"/>
      <c r="D239" s="112">
        <f>SUM(D240+D243+D256)</f>
        <v>38844</v>
      </c>
      <c r="E239" s="138">
        <f>SUM(E240+E243+E256)</f>
        <v>20032.77</v>
      </c>
      <c r="F239" s="177">
        <f t="shared" si="7"/>
        <v>18811.23</v>
      </c>
      <c r="G239" s="175">
        <f t="shared" si="6"/>
        <v>0.51572366388631452</v>
      </c>
    </row>
    <row r="240" spans="1:8" x14ac:dyDescent="0.2">
      <c r="A240" s="33" t="s">
        <v>401</v>
      </c>
      <c r="B240" s="7" t="s">
        <v>433</v>
      </c>
      <c r="C240" s="145"/>
      <c r="D240" s="91">
        <f>SUM(D241)</f>
        <v>1339</v>
      </c>
      <c r="E240" s="126">
        <f>SUM(E241)</f>
        <v>120.37</v>
      </c>
      <c r="F240" s="163">
        <f t="shared" si="7"/>
        <v>1218.6300000000001</v>
      </c>
      <c r="G240" s="179">
        <f t="shared" si="6"/>
        <v>8.989544436146378E-2</v>
      </c>
    </row>
    <row r="241" spans="1:7" ht="25.5" x14ac:dyDescent="0.2">
      <c r="A241" s="33"/>
      <c r="B241" s="21">
        <v>413</v>
      </c>
      <c r="C241" s="146" t="s">
        <v>151</v>
      </c>
      <c r="D241" s="91">
        <f>SUM(D242)</f>
        <v>1339</v>
      </c>
      <c r="E241" s="126">
        <f>SUM(E242)</f>
        <v>120.37</v>
      </c>
      <c r="F241" s="163">
        <f t="shared" si="7"/>
        <v>1218.6300000000001</v>
      </c>
      <c r="G241" s="179">
        <f t="shared" si="6"/>
        <v>8.989544436146378E-2</v>
      </c>
    </row>
    <row r="242" spans="1:7" x14ac:dyDescent="0.2">
      <c r="A242" s="33"/>
      <c r="B242" s="19">
        <v>4139</v>
      </c>
      <c r="C242" s="147" t="s">
        <v>402</v>
      </c>
      <c r="D242" s="102">
        <v>1339</v>
      </c>
      <c r="E242" s="124">
        <v>120.37</v>
      </c>
      <c r="F242" s="168">
        <f t="shared" si="7"/>
        <v>1218.6300000000001</v>
      </c>
      <c r="G242" s="165">
        <f t="shared" si="6"/>
        <v>8.989544436146378E-2</v>
      </c>
    </row>
    <row r="243" spans="1:7" s="6" customFormat="1" x14ac:dyDescent="0.2">
      <c r="A243" s="33" t="s">
        <v>53</v>
      </c>
      <c r="B243" s="7" t="s">
        <v>434</v>
      </c>
      <c r="C243" s="72"/>
      <c r="D243" s="88">
        <f>SUM(D244+D245+D250)</f>
        <v>18638</v>
      </c>
      <c r="E243" s="139">
        <f>SUM(E244+E245+E250)</f>
        <v>10378.89</v>
      </c>
      <c r="F243" s="163">
        <f t="shared" si="7"/>
        <v>8259.11</v>
      </c>
      <c r="G243" s="179">
        <f t="shared" si="6"/>
        <v>0.55686715312801804</v>
      </c>
    </row>
    <row r="244" spans="1:7" s="6" customFormat="1" x14ac:dyDescent="0.2">
      <c r="A244" s="33"/>
      <c r="B244" s="24">
        <v>452</v>
      </c>
      <c r="C244" s="69" t="s">
        <v>153</v>
      </c>
      <c r="D244" s="88">
        <v>7</v>
      </c>
      <c r="E244" s="130">
        <v>0</v>
      </c>
      <c r="F244" s="163">
        <f t="shared" si="7"/>
        <v>7</v>
      </c>
      <c r="G244" s="179">
        <f t="shared" si="6"/>
        <v>0</v>
      </c>
    </row>
    <row r="245" spans="1:7" s="6" customFormat="1" x14ac:dyDescent="0.2">
      <c r="A245" s="33"/>
      <c r="B245" s="7">
        <v>50</v>
      </c>
      <c r="C245" s="50" t="s">
        <v>23</v>
      </c>
      <c r="D245" s="88">
        <f>SUM(D246+D249)</f>
        <v>12253</v>
      </c>
      <c r="E245" s="139">
        <f>SUM(E246+E249)</f>
        <v>7178.85</v>
      </c>
      <c r="F245" s="163">
        <f t="shared" si="7"/>
        <v>5074.1499999999996</v>
      </c>
      <c r="G245" s="179">
        <f t="shared" si="6"/>
        <v>0.58588508936586958</v>
      </c>
    </row>
    <row r="246" spans="1:7" s="6" customFormat="1" x14ac:dyDescent="0.2">
      <c r="A246" s="33"/>
      <c r="B246" s="5">
        <v>500</v>
      </c>
      <c r="C246" s="49" t="s">
        <v>228</v>
      </c>
      <c r="D246" s="97">
        <f>SUM(D247:D248)</f>
        <v>9144</v>
      </c>
      <c r="E246" s="141">
        <f>SUM(E247:E248)</f>
        <v>5304.6900000000005</v>
      </c>
      <c r="F246" s="168">
        <f t="shared" si="7"/>
        <v>3839.3099999999995</v>
      </c>
      <c r="G246" s="165">
        <f t="shared" si="6"/>
        <v>0.58012795275590556</v>
      </c>
    </row>
    <row r="247" spans="1:7" s="6" customFormat="1" x14ac:dyDescent="0.2">
      <c r="A247" s="33"/>
      <c r="B247" s="5">
        <v>5002</v>
      </c>
      <c r="C247" s="49" t="s">
        <v>236</v>
      </c>
      <c r="D247" s="97">
        <v>9144</v>
      </c>
      <c r="E247" s="124">
        <v>5140.01</v>
      </c>
      <c r="F247" s="168">
        <f t="shared" si="7"/>
        <v>4003.99</v>
      </c>
      <c r="G247" s="165">
        <f t="shared" si="6"/>
        <v>0.56211832895888014</v>
      </c>
    </row>
    <row r="248" spans="1:7" s="6" customFormat="1" x14ac:dyDescent="0.2">
      <c r="A248" s="33"/>
      <c r="B248" s="5">
        <v>5005</v>
      </c>
      <c r="C248" s="49" t="s">
        <v>282</v>
      </c>
      <c r="D248" s="97">
        <v>0</v>
      </c>
      <c r="E248" s="124">
        <v>164.68</v>
      </c>
      <c r="F248" s="168">
        <f t="shared" si="7"/>
        <v>-164.68</v>
      </c>
      <c r="G248" s="165"/>
    </row>
    <row r="249" spans="1:7" s="6" customFormat="1" x14ac:dyDescent="0.2">
      <c r="A249" s="33"/>
      <c r="B249" s="5">
        <v>506</v>
      </c>
      <c r="C249" s="49" t="s">
        <v>229</v>
      </c>
      <c r="D249" s="97">
        <v>3109</v>
      </c>
      <c r="E249" s="124">
        <v>1874.16</v>
      </c>
      <c r="F249" s="168">
        <f t="shared" si="7"/>
        <v>1234.8399999999999</v>
      </c>
      <c r="G249" s="165">
        <f t="shared" si="6"/>
        <v>0.60281762624638147</v>
      </c>
    </row>
    <row r="250" spans="1:7" s="6" customFormat="1" x14ac:dyDescent="0.2">
      <c r="A250" s="33"/>
      <c r="B250" s="7">
        <v>55</v>
      </c>
      <c r="C250" s="50" t="s">
        <v>24</v>
      </c>
      <c r="D250" s="88">
        <f>SUM(D251:D255)</f>
        <v>6378</v>
      </c>
      <c r="E250" s="139">
        <f>SUM(E251:E255)</f>
        <v>3200.04</v>
      </c>
      <c r="F250" s="163">
        <f t="shared" si="7"/>
        <v>3177.96</v>
      </c>
      <c r="G250" s="179">
        <f t="shared" si="6"/>
        <v>0.50173095014111002</v>
      </c>
    </row>
    <row r="251" spans="1:7" s="6" customFormat="1" x14ac:dyDescent="0.2">
      <c r="A251" s="33"/>
      <c r="B251" s="5">
        <v>5511</v>
      </c>
      <c r="C251" s="49" t="s">
        <v>230</v>
      </c>
      <c r="D251" s="87">
        <v>1600</v>
      </c>
      <c r="E251" s="124">
        <v>905.4</v>
      </c>
      <c r="F251" s="168">
        <f t="shared" si="7"/>
        <v>694.6</v>
      </c>
      <c r="G251" s="165">
        <f t="shared" si="6"/>
        <v>0.56587500000000002</v>
      </c>
    </row>
    <row r="252" spans="1:7" s="6" customFormat="1" x14ac:dyDescent="0.2">
      <c r="A252" s="33"/>
      <c r="B252" s="5">
        <v>5513</v>
      </c>
      <c r="C252" s="49" t="s">
        <v>28</v>
      </c>
      <c r="D252" s="87">
        <v>3878</v>
      </c>
      <c r="E252" s="124">
        <v>1363.76</v>
      </c>
      <c r="F252" s="168">
        <f t="shared" si="7"/>
        <v>2514.2399999999998</v>
      </c>
      <c r="G252" s="165">
        <f t="shared" si="6"/>
        <v>0.35166580711707063</v>
      </c>
    </row>
    <row r="253" spans="1:7" s="6" customFormat="1" x14ac:dyDescent="0.2">
      <c r="A253" s="33"/>
      <c r="B253" s="5">
        <v>5515</v>
      </c>
      <c r="C253" s="49" t="s">
        <v>29</v>
      </c>
      <c r="D253" s="87">
        <v>0</v>
      </c>
      <c r="E253" s="124">
        <v>630.88</v>
      </c>
      <c r="F253" s="168">
        <f t="shared" si="7"/>
        <v>-630.88</v>
      </c>
      <c r="G253" s="165"/>
    </row>
    <row r="254" spans="1:7" s="6" customFormat="1" x14ac:dyDescent="0.2">
      <c r="A254" s="33"/>
      <c r="B254" s="5">
        <v>5525</v>
      </c>
      <c r="C254" s="49" t="s">
        <v>46</v>
      </c>
      <c r="D254" s="87">
        <v>0</v>
      </c>
      <c r="E254" s="124">
        <v>300</v>
      </c>
      <c r="F254" s="168">
        <f t="shared" si="7"/>
        <v>-300</v>
      </c>
      <c r="G254" s="165"/>
    </row>
    <row r="255" spans="1:7" s="6" customFormat="1" x14ac:dyDescent="0.2">
      <c r="A255" s="33"/>
      <c r="B255" s="5">
        <v>5532</v>
      </c>
      <c r="C255" s="49" t="s">
        <v>93</v>
      </c>
      <c r="D255" s="87">
        <v>900</v>
      </c>
      <c r="E255" s="124">
        <v>0</v>
      </c>
      <c r="F255" s="168">
        <f t="shared" si="7"/>
        <v>900</v>
      </c>
      <c r="G255" s="165">
        <f t="shared" si="6"/>
        <v>0</v>
      </c>
    </row>
    <row r="256" spans="1:7" s="6" customFormat="1" x14ac:dyDescent="0.2">
      <c r="A256" s="33" t="s">
        <v>54</v>
      </c>
      <c r="B256" s="7" t="s">
        <v>435</v>
      </c>
      <c r="C256" s="71"/>
      <c r="D256" s="103">
        <f>SUM(D257)</f>
        <v>18867</v>
      </c>
      <c r="E256" s="148">
        <f>SUM(E257)</f>
        <v>9533.51</v>
      </c>
      <c r="F256" s="163">
        <f t="shared" si="7"/>
        <v>9333.49</v>
      </c>
      <c r="G256" s="179">
        <f t="shared" si="6"/>
        <v>0.50530078973869719</v>
      </c>
    </row>
    <row r="257" spans="1:7" s="6" customFormat="1" x14ac:dyDescent="0.2">
      <c r="A257" s="33"/>
      <c r="B257" s="7">
        <v>55</v>
      </c>
      <c r="C257" s="50" t="s">
        <v>24</v>
      </c>
      <c r="D257" s="103">
        <f>SUM(D258)</f>
        <v>18867</v>
      </c>
      <c r="E257" s="148">
        <f>SUM(E258)</f>
        <v>9533.51</v>
      </c>
      <c r="F257" s="163">
        <f t="shared" si="7"/>
        <v>9333.49</v>
      </c>
      <c r="G257" s="179">
        <f t="shared" si="6"/>
        <v>0.50530078973869719</v>
      </c>
    </row>
    <row r="258" spans="1:7" s="8" customFormat="1" ht="13.5" thickBot="1" x14ac:dyDescent="0.25">
      <c r="A258" s="45"/>
      <c r="B258" s="5">
        <v>5511</v>
      </c>
      <c r="C258" s="49" t="s">
        <v>230</v>
      </c>
      <c r="D258" s="87">
        <v>18867</v>
      </c>
      <c r="E258" s="124">
        <v>9533.51</v>
      </c>
      <c r="F258" s="168">
        <f t="shared" si="7"/>
        <v>9333.49</v>
      </c>
      <c r="G258" s="165">
        <f t="shared" si="6"/>
        <v>0.50530078973869719</v>
      </c>
    </row>
    <row r="259" spans="1:7" ht="13.5" thickBot="1" x14ac:dyDescent="0.25">
      <c r="A259" s="44" t="s">
        <v>55</v>
      </c>
      <c r="B259" s="4" t="s">
        <v>171</v>
      </c>
      <c r="C259" s="183"/>
      <c r="D259" s="112">
        <f>SUM(D260+D266+D287+D295)</f>
        <v>577282</v>
      </c>
      <c r="E259" s="138">
        <f>SUM(E260+E266+E287+E295)</f>
        <v>250427.29</v>
      </c>
      <c r="F259" s="177">
        <f t="shared" si="7"/>
        <v>326854.70999999996</v>
      </c>
      <c r="G259" s="175">
        <f t="shared" si="6"/>
        <v>0.4338040853516999</v>
      </c>
    </row>
    <row r="260" spans="1:7" s="6" customFormat="1" x14ac:dyDescent="0.2">
      <c r="A260" s="33" t="s">
        <v>56</v>
      </c>
      <c r="B260" s="7" t="s">
        <v>436</v>
      </c>
      <c r="C260" s="72"/>
      <c r="D260" s="88">
        <f>SUM(D261+D264)</f>
        <v>3617</v>
      </c>
      <c r="E260" s="139">
        <f>SUM(E261+E264)</f>
        <v>530</v>
      </c>
      <c r="F260" s="163">
        <f t="shared" si="7"/>
        <v>3087</v>
      </c>
      <c r="G260" s="179">
        <f t="shared" si="6"/>
        <v>0.14653027370749239</v>
      </c>
    </row>
    <row r="261" spans="1:7" s="6" customFormat="1" x14ac:dyDescent="0.2">
      <c r="A261" s="33"/>
      <c r="B261" s="7">
        <v>55</v>
      </c>
      <c r="C261" s="50" t="s">
        <v>24</v>
      </c>
      <c r="D261" s="88">
        <f>SUM(D262:D263)</f>
        <v>3517</v>
      </c>
      <c r="E261" s="139">
        <f>SUM(E262:E263)</f>
        <v>530</v>
      </c>
      <c r="F261" s="163">
        <f t="shared" si="7"/>
        <v>2987</v>
      </c>
      <c r="G261" s="179">
        <f t="shared" si="6"/>
        <v>0.15069661643446119</v>
      </c>
    </row>
    <row r="262" spans="1:7" s="6" customFormat="1" x14ac:dyDescent="0.2">
      <c r="A262" s="33"/>
      <c r="B262" s="5">
        <v>5500</v>
      </c>
      <c r="C262" s="49" t="s">
        <v>25</v>
      </c>
      <c r="D262" s="87">
        <v>200</v>
      </c>
      <c r="E262" s="124">
        <v>0</v>
      </c>
      <c r="F262" s="168">
        <f t="shared" si="7"/>
        <v>200</v>
      </c>
      <c r="G262" s="165">
        <f t="shared" si="6"/>
        <v>0</v>
      </c>
    </row>
    <row r="263" spans="1:7" s="6" customFormat="1" x14ac:dyDescent="0.2">
      <c r="A263" s="33"/>
      <c r="B263" s="5">
        <v>5511</v>
      </c>
      <c r="C263" s="49" t="s">
        <v>230</v>
      </c>
      <c r="D263" s="87">
        <v>3317</v>
      </c>
      <c r="E263" s="124">
        <v>530</v>
      </c>
      <c r="F263" s="168">
        <f t="shared" si="7"/>
        <v>2787</v>
      </c>
      <c r="G263" s="165">
        <f t="shared" si="6"/>
        <v>0.15978293638830268</v>
      </c>
    </row>
    <row r="264" spans="1:7" s="6" customFormat="1" x14ac:dyDescent="0.2">
      <c r="A264" s="33"/>
      <c r="B264" s="22">
        <v>60</v>
      </c>
      <c r="C264" s="51" t="s">
        <v>90</v>
      </c>
      <c r="D264" s="88">
        <f>SUM(D265)</f>
        <v>100</v>
      </c>
      <c r="E264" s="139">
        <f>SUM(E265)</f>
        <v>0</v>
      </c>
      <c r="F264" s="163">
        <f t="shared" si="7"/>
        <v>100</v>
      </c>
      <c r="G264" s="179">
        <f t="shared" si="6"/>
        <v>0</v>
      </c>
    </row>
    <row r="265" spans="1:7" s="6" customFormat="1" x14ac:dyDescent="0.2">
      <c r="A265" s="33"/>
      <c r="B265" s="20">
        <v>601</v>
      </c>
      <c r="C265" s="54" t="s">
        <v>233</v>
      </c>
      <c r="D265" s="87">
        <v>100</v>
      </c>
      <c r="E265" s="124">
        <v>0</v>
      </c>
      <c r="F265" s="168">
        <f t="shared" si="7"/>
        <v>100</v>
      </c>
      <c r="G265" s="165">
        <f t="shared" si="6"/>
        <v>0</v>
      </c>
    </row>
    <row r="266" spans="1:7" s="6" customFormat="1" x14ac:dyDescent="0.2">
      <c r="A266" s="33" t="s">
        <v>57</v>
      </c>
      <c r="B266" s="7" t="s">
        <v>437</v>
      </c>
      <c r="C266" s="72"/>
      <c r="D266" s="88">
        <f>SUM(D267+D283)</f>
        <v>528407</v>
      </c>
      <c r="E266" s="139">
        <f>SUM(E267+E283)</f>
        <v>236794.02</v>
      </c>
      <c r="F266" s="163">
        <f t="shared" si="7"/>
        <v>291612.98</v>
      </c>
      <c r="G266" s="179">
        <f t="shared" si="6"/>
        <v>0.44812809065739095</v>
      </c>
    </row>
    <row r="267" spans="1:7" s="6" customFormat="1" x14ac:dyDescent="0.2">
      <c r="A267" s="33" t="s">
        <v>57</v>
      </c>
      <c r="B267" s="7" t="s">
        <v>172</v>
      </c>
      <c r="C267" s="72"/>
      <c r="D267" s="88">
        <f>SUM(D268+D280)</f>
        <v>335155</v>
      </c>
      <c r="E267" s="139">
        <f>SUM(E268+E280)</f>
        <v>54685.74</v>
      </c>
      <c r="F267" s="163">
        <f t="shared" si="7"/>
        <v>280469.26</v>
      </c>
      <c r="G267" s="179">
        <f t="shared" si="6"/>
        <v>0.16316552043084542</v>
      </c>
    </row>
    <row r="268" spans="1:7" s="6" customFormat="1" x14ac:dyDescent="0.2">
      <c r="A268" s="33"/>
      <c r="B268" s="7">
        <v>55</v>
      </c>
      <c r="C268" s="50" t="s">
        <v>24</v>
      </c>
      <c r="D268" s="88">
        <f>SUM(D269)</f>
        <v>272155</v>
      </c>
      <c r="E268" s="139">
        <f>SUM(E269)</f>
        <v>54685.74</v>
      </c>
      <c r="F268" s="163">
        <f t="shared" si="7"/>
        <v>217469.26</v>
      </c>
      <c r="G268" s="179">
        <f t="shared" si="6"/>
        <v>0.20093601072918005</v>
      </c>
    </row>
    <row r="269" spans="1:7" x14ac:dyDescent="0.2">
      <c r="A269" s="35"/>
      <c r="B269" s="5">
        <v>5512</v>
      </c>
      <c r="C269" s="49" t="s">
        <v>30</v>
      </c>
      <c r="D269" s="87">
        <f>SUM(D270:D279)</f>
        <v>272155</v>
      </c>
      <c r="E269" s="149">
        <f>SUM(E270:E279)</f>
        <v>54685.74</v>
      </c>
      <c r="F269" s="168">
        <f>SUM(D269-E269)</f>
        <v>217469.26</v>
      </c>
      <c r="G269" s="165">
        <f t="shared" si="6"/>
        <v>0.20093601072918005</v>
      </c>
    </row>
    <row r="270" spans="1:7" x14ac:dyDescent="0.2">
      <c r="A270" s="35"/>
      <c r="B270" s="5"/>
      <c r="C270" s="49" t="s">
        <v>237</v>
      </c>
      <c r="D270" s="87">
        <v>31000</v>
      </c>
      <c r="E270" s="124">
        <v>16121.96</v>
      </c>
      <c r="F270" s="168">
        <f t="shared" si="7"/>
        <v>14878.04</v>
      </c>
      <c r="G270" s="165">
        <f t="shared" si="6"/>
        <v>0.52006322580645159</v>
      </c>
    </row>
    <row r="271" spans="1:7" x14ac:dyDescent="0.2">
      <c r="A271" s="35"/>
      <c r="B271" s="5"/>
      <c r="C271" s="49" t="s">
        <v>238</v>
      </c>
      <c r="D271" s="87">
        <v>40000</v>
      </c>
      <c r="E271" s="124">
        <v>11761.15</v>
      </c>
      <c r="F271" s="168">
        <f t="shared" si="7"/>
        <v>28238.85</v>
      </c>
      <c r="G271" s="165">
        <f t="shared" si="6"/>
        <v>0.29402875000000001</v>
      </c>
    </row>
    <row r="272" spans="1:7" x14ac:dyDescent="0.2">
      <c r="A272" s="35"/>
      <c r="B272" s="5"/>
      <c r="C272" s="49" t="s">
        <v>239</v>
      </c>
      <c r="D272" s="87">
        <v>3000</v>
      </c>
      <c r="E272" s="124">
        <v>0</v>
      </c>
      <c r="F272" s="168">
        <f t="shared" si="7"/>
        <v>3000</v>
      </c>
      <c r="G272" s="165">
        <f t="shared" si="6"/>
        <v>0</v>
      </c>
    </row>
    <row r="273" spans="1:7" x14ac:dyDescent="0.2">
      <c r="A273" s="35"/>
      <c r="B273" s="5"/>
      <c r="C273" s="49" t="s">
        <v>240</v>
      </c>
      <c r="D273" s="87">
        <v>10000</v>
      </c>
      <c r="E273" s="124">
        <v>0</v>
      </c>
      <c r="F273" s="168">
        <f t="shared" si="7"/>
        <v>10000</v>
      </c>
      <c r="G273" s="165">
        <f t="shared" si="6"/>
        <v>0</v>
      </c>
    </row>
    <row r="274" spans="1:7" x14ac:dyDescent="0.2">
      <c r="A274" s="35"/>
      <c r="B274" s="5"/>
      <c r="C274" s="49" t="s">
        <v>241</v>
      </c>
      <c r="D274" s="87">
        <v>8000</v>
      </c>
      <c r="E274" s="124">
        <v>1968</v>
      </c>
      <c r="F274" s="168">
        <f t="shared" si="7"/>
        <v>6032</v>
      </c>
      <c r="G274" s="165">
        <f t="shared" si="6"/>
        <v>0.246</v>
      </c>
    </row>
    <row r="275" spans="1:7" x14ac:dyDescent="0.2">
      <c r="A275" s="35"/>
      <c r="B275" s="5"/>
      <c r="C275" s="49" t="s">
        <v>327</v>
      </c>
      <c r="D275" s="87">
        <v>7000</v>
      </c>
      <c r="E275" s="124">
        <v>4736.7700000000004</v>
      </c>
      <c r="F275" s="168">
        <f t="shared" si="7"/>
        <v>2263.2299999999996</v>
      </c>
      <c r="G275" s="165">
        <f t="shared" si="6"/>
        <v>0.67668142857142866</v>
      </c>
    </row>
    <row r="276" spans="1:7" x14ac:dyDescent="0.2">
      <c r="A276" s="35"/>
      <c r="B276" s="5"/>
      <c r="C276" s="49" t="s">
        <v>242</v>
      </c>
      <c r="D276" s="87">
        <v>60000</v>
      </c>
      <c r="E276" s="124">
        <v>16117.2</v>
      </c>
      <c r="F276" s="168">
        <f t="shared" si="7"/>
        <v>43882.8</v>
      </c>
      <c r="G276" s="165">
        <f t="shared" si="6"/>
        <v>0.26862000000000003</v>
      </c>
    </row>
    <row r="277" spans="1:7" x14ac:dyDescent="0.2">
      <c r="A277" s="35"/>
      <c r="B277" s="5"/>
      <c r="C277" s="49" t="s">
        <v>328</v>
      </c>
      <c r="D277" s="87">
        <v>108628</v>
      </c>
      <c r="E277" s="124">
        <v>3728.64</v>
      </c>
      <c r="F277" s="168">
        <f t="shared" si="7"/>
        <v>104899.36</v>
      </c>
      <c r="G277" s="165">
        <f t="shared" si="6"/>
        <v>3.4324851787752693E-2</v>
      </c>
    </row>
    <row r="278" spans="1:7" x14ac:dyDescent="0.2">
      <c r="A278" s="35"/>
      <c r="B278" s="5"/>
      <c r="C278" s="49" t="s">
        <v>243</v>
      </c>
      <c r="D278" s="87">
        <v>3183</v>
      </c>
      <c r="E278" s="124">
        <v>252.02</v>
      </c>
      <c r="F278" s="168">
        <f t="shared" si="7"/>
        <v>2930.98</v>
      </c>
      <c r="G278" s="165">
        <f t="shared" si="6"/>
        <v>7.9176877159912035E-2</v>
      </c>
    </row>
    <row r="279" spans="1:7" x14ac:dyDescent="0.2">
      <c r="A279" s="35"/>
      <c r="B279" s="5"/>
      <c r="C279" s="49" t="s">
        <v>516</v>
      </c>
      <c r="D279" s="87">
        <v>1344</v>
      </c>
      <c r="E279" s="124">
        <v>0</v>
      </c>
      <c r="F279" s="168">
        <f t="shared" si="7"/>
        <v>1344</v>
      </c>
      <c r="G279" s="165">
        <f t="shared" si="6"/>
        <v>0</v>
      </c>
    </row>
    <row r="280" spans="1:7" x14ac:dyDescent="0.2">
      <c r="A280" s="35"/>
      <c r="B280" s="7">
        <v>15</v>
      </c>
      <c r="C280" s="62" t="s">
        <v>283</v>
      </c>
      <c r="D280" s="88">
        <f>SUM(D281)</f>
        <v>63000</v>
      </c>
      <c r="E280" s="139">
        <f>SUM(E281)</f>
        <v>0</v>
      </c>
      <c r="F280" s="163">
        <f t="shared" si="7"/>
        <v>63000</v>
      </c>
      <c r="G280" s="179">
        <f t="shared" si="6"/>
        <v>0</v>
      </c>
    </row>
    <row r="281" spans="1:7" x14ac:dyDescent="0.2">
      <c r="A281" s="35"/>
      <c r="B281" s="5">
        <v>1551</v>
      </c>
      <c r="C281" s="49" t="s">
        <v>255</v>
      </c>
      <c r="D281" s="87">
        <f>SUM(D282)</f>
        <v>63000</v>
      </c>
      <c r="E281" s="149">
        <f>SUM(E282)</f>
        <v>0</v>
      </c>
      <c r="F281" s="168">
        <f t="shared" si="7"/>
        <v>63000</v>
      </c>
      <c r="G281" s="165">
        <f t="shared" ref="G281:G350" si="8">SUM(E281/D281)</f>
        <v>0</v>
      </c>
    </row>
    <row r="282" spans="1:7" ht="25.5" x14ac:dyDescent="0.2">
      <c r="A282" s="35"/>
      <c r="B282" s="5"/>
      <c r="C282" s="63" t="s">
        <v>329</v>
      </c>
      <c r="D282" s="87">
        <v>63000</v>
      </c>
      <c r="E282" s="124">
        <v>0</v>
      </c>
      <c r="F282" s="168">
        <f t="shared" si="7"/>
        <v>63000</v>
      </c>
      <c r="G282" s="165">
        <f t="shared" si="8"/>
        <v>0</v>
      </c>
    </row>
    <row r="283" spans="1:7" x14ac:dyDescent="0.2">
      <c r="A283" s="33" t="s">
        <v>57</v>
      </c>
      <c r="B283" s="7" t="s">
        <v>403</v>
      </c>
      <c r="C283" s="72"/>
      <c r="D283" s="91">
        <f t="shared" ref="D283:E285" si="9">SUM(D284)</f>
        <v>193252</v>
      </c>
      <c r="E283" s="126">
        <f t="shared" si="9"/>
        <v>182108.28</v>
      </c>
      <c r="F283" s="163">
        <f t="shared" si="7"/>
        <v>11143.720000000001</v>
      </c>
      <c r="G283" s="179">
        <f t="shared" si="8"/>
        <v>0.9423358102374102</v>
      </c>
    </row>
    <row r="284" spans="1:7" x14ac:dyDescent="0.2">
      <c r="A284" s="35"/>
      <c r="B284" s="7">
        <v>15</v>
      </c>
      <c r="C284" s="50" t="s">
        <v>404</v>
      </c>
      <c r="D284" s="91">
        <f t="shared" si="9"/>
        <v>193252</v>
      </c>
      <c r="E284" s="126">
        <f t="shared" si="9"/>
        <v>182108.28</v>
      </c>
      <c r="F284" s="163">
        <f t="shared" si="7"/>
        <v>11143.720000000001</v>
      </c>
      <c r="G284" s="179">
        <f t="shared" si="8"/>
        <v>0.9423358102374102</v>
      </c>
    </row>
    <row r="285" spans="1:7" x14ac:dyDescent="0.2">
      <c r="A285" s="35"/>
      <c r="B285" s="5">
        <v>1551</v>
      </c>
      <c r="C285" s="49" t="s">
        <v>255</v>
      </c>
      <c r="D285" s="92">
        <f t="shared" si="9"/>
        <v>193252</v>
      </c>
      <c r="E285" s="124">
        <f t="shared" si="9"/>
        <v>182108.28</v>
      </c>
      <c r="F285" s="168">
        <f t="shared" ref="F285:F356" si="10">SUM(D285-E285)</f>
        <v>11143.720000000001</v>
      </c>
      <c r="G285" s="165">
        <f t="shared" si="8"/>
        <v>0.9423358102374102</v>
      </c>
    </row>
    <row r="286" spans="1:7" ht="25.5" x14ac:dyDescent="0.2">
      <c r="A286" s="35"/>
      <c r="B286" s="5"/>
      <c r="C286" s="63" t="s">
        <v>405</v>
      </c>
      <c r="D286" s="87">
        <v>193252</v>
      </c>
      <c r="E286" s="124">
        <v>182108.28</v>
      </c>
      <c r="F286" s="168">
        <f t="shared" si="10"/>
        <v>11143.720000000001</v>
      </c>
      <c r="G286" s="165">
        <f t="shared" si="8"/>
        <v>0.9423358102374102</v>
      </c>
    </row>
    <row r="287" spans="1:7" x14ac:dyDescent="0.2">
      <c r="A287" s="33" t="s">
        <v>493</v>
      </c>
      <c r="B287" s="7" t="s">
        <v>331</v>
      </c>
      <c r="C287" s="72"/>
      <c r="D287" s="88">
        <f>SUM(D288+D292)</f>
        <v>14216</v>
      </c>
      <c r="E287" s="139">
        <f>SUM(E288+E292)</f>
        <v>10179.67</v>
      </c>
      <c r="F287" s="163">
        <f t="shared" si="10"/>
        <v>4036.33</v>
      </c>
      <c r="G287" s="179">
        <f t="shared" si="8"/>
        <v>0.71607132808103546</v>
      </c>
    </row>
    <row r="288" spans="1:7" x14ac:dyDescent="0.2">
      <c r="A288" s="33"/>
      <c r="B288" s="7">
        <v>50</v>
      </c>
      <c r="C288" s="50" t="s">
        <v>23</v>
      </c>
      <c r="D288" s="88">
        <f>SUM(D289+D291)</f>
        <v>6187</v>
      </c>
      <c r="E288" s="139">
        <f>SUM(E289+E291)</f>
        <v>3149.87</v>
      </c>
      <c r="F288" s="163">
        <f t="shared" si="10"/>
        <v>3037.13</v>
      </c>
      <c r="G288" s="179">
        <f t="shared" si="8"/>
        <v>0.50911103927590107</v>
      </c>
    </row>
    <row r="289" spans="1:7" x14ac:dyDescent="0.2">
      <c r="A289" s="33"/>
      <c r="B289" s="5">
        <v>500</v>
      </c>
      <c r="C289" s="49" t="s">
        <v>228</v>
      </c>
      <c r="D289" s="97">
        <f>SUM(D290)</f>
        <v>4615</v>
      </c>
      <c r="E289" s="141">
        <f>SUM(E290)</f>
        <v>2476.7399999999998</v>
      </c>
      <c r="F289" s="168">
        <f t="shared" si="10"/>
        <v>2138.2600000000002</v>
      </c>
      <c r="G289" s="165">
        <f t="shared" si="8"/>
        <v>0.53667172264355356</v>
      </c>
    </row>
    <row r="290" spans="1:7" x14ac:dyDescent="0.2">
      <c r="A290" s="33"/>
      <c r="B290" s="5">
        <v>5002</v>
      </c>
      <c r="C290" s="49" t="s">
        <v>236</v>
      </c>
      <c r="D290" s="97">
        <v>4615</v>
      </c>
      <c r="E290" s="124">
        <v>2476.7399999999998</v>
      </c>
      <c r="F290" s="168">
        <f t="shared" si="10"/>
        <v>2138.2600000000002</v>
      </c>
      <c r="G290" s="165">
        <f t="shared" si="8"/>
        <v>0.53667172264355356</v>
      </c>
    </row>
    <row r="291" spans="1:7" x14ac:dyDescent="0.2">
      <c r="A291" s="33"/>
      <c r="B291" s="5">
        <v>506</v>
      </c>
      <c r="C291" s="49" t="s">
        <v>229</v>
      </c>
      <c r="D291" s="97">
        <v>1572</v>
      </c>
      <c r="E291" s="124">
        <v>673.13</v>
      </c>
      <c r="F291" s="168">
        <f t="shared" si="10"/>
        <v>898.87</v>
      </c>
      <c r="G291" s="165">
        <f t="shared" si="8"/>
        <v>0.4281997455470738</v>
      </c>
    </row>
    <row r="292" spans="1:7" x14ac:dyDescent="0.2">
      <c r="A292" s="33"/>
      <c r="B292" s="7">
        <v>55</v>
      </c>
      <c r="C292" s="50" t="s">
        <v>24</v>
      </c>
      <c r="D292" s="88">
        <f>SUM(D293:D294)</f>
        <v>8029</v>
      </c>
      <c r="E292" s="139">
        <f>SUM(E293:E294)</f>
        <v>7029.8</v>
      </c>
      <c r="F292" s="163">
        <f t="shared" si="10"/>
        <v>999.19999999999982</v>
      </c>
      <c r="G292" s="179">
        <f t="shared" si="8"/>
        <v>0.87555112716403038</v>
      </c>
    </row>
    <row r="293" spans="1:7" x14ac:dyDescent="0.2">
      <c r="A293" s="35"/>
      <c r="B293" s="5">
        <v>5511</v>
      </c>
      <c r="C293" s="49" t="s">
        <v>230</v>
      </c>
      <c r="D293" s="87">
        <v>4423</v>
      </c>
      <c r="E293" s="124">
        <v>2996.3</v>
      </c>
      <c r="F293" s="168">
        <f t="shared" si="10"/>
        <v>1426.6999999999998</v>
      </c>
      <c r="G293" s="165">
        <f t="shared" si="8"/>
        <v>0.67743612932398833</v>
      </c>
    </row>
    <row r="294" spans="1:7" x14ac:dyDescent="0.2">
      <c r="A294" s="35"/>
      <c r="B294" s="5">
        <v>5515</v>
      </c>
      <c r="C294" s="49" t="s">
        <v>29</v>
      </c>
      <c r="D294" s="87">
        <v>3606</v>
      </c>
      <c r="E294" s="124">
        <v>4033.5</v>
      </c>
      <c r="F294" s="168">
        <f t="shared" si="10"/>
        <v>-427.5</v>
      </c>
      <c r="G294" s="165">
        <f t="shared" si="8"/>
        <v>1.1185524126455906</v>
      </c>
    </row>
    <row r="295" spans="1:7" s="6" customFormat="1" x14ac:dyDescent="0.2">
      <c r="A295" s="33" t="s">
        <v>58</v>
      </c>
      <c r="B295" s="7" t="s">
        <v>438</v>
      </c>
      <c r="C295" s="72"/>
      <c r="D295" s="88">
        <f>SUM(D296+D300)</f>
        <v>31042</v>
      </c>
      <c r="E295" s="139">
        <f>SUM(E296+E300)</f>
        <v>2923.6</v>
      </c>
      <c r="F295" s="163">
        <f t="shared" si="10"/>
        <v>28118.400000000001</v>
      </c>
      <c r="G295" s="179">
        <f t="shared" si="8"/>
        <v>9.4182075897171577E-2</v>
      </c>
    </row>
    <row r="296" spans="1:7" s="6" customFormat="1" x14ac:dyDescent="0.2">
      <c r="A296" s="33"/>
      <c r="B296" s="7">
        <v>55</v>
      </c>
      <c r="C296" s="50" t="s">
        <v>24</v>
      </c>
      <c r="D296" s="88">
        <f>SUM(D297:D299)</f>
        <v>21042</v>
      </c>
      <c r="E296" s="139">
        <f>SUM(E297:E299)</f>
        <v>2923.6</v>
      </c>
      <c r="F296" s="163">
        <f t="shared" si="10"/>
        <v>18118.400000000001</v>
      </c>
      <c r="G296" s="179">
        <f t="shared" si="8"/>
        <v>0.13894116528847067</v>
      </c>
    </row>
    <row r="297" spans="1:7" s="6" customFormat="1" x14ac:dyDescent="0.2">
      <c r="A297" s="33"/>
      <c r="B297" s="5">
        <v>5500</v>
      </c>
      <c r="C297" s="49" t="s">
        <v>25</v>
      </c>
      <c r="D297" s="87">
        <v>1042</v>
      </c>
      <c r="E297" s="124">
        <v>535.20000000000005</v>
      </c>
      <c r="F297" s="168">
        <f t="shared" si="10"/>
        <v>506.79999999999995</v>
      </c>
      <c r="G297" s="165">
        <f t="shared" si="8"/>
        <v>0.51362763915547027</v>
      </c>
    </row>
    <row r="298" spans="1:7" x14ac:dyDescent="0.2">
      <c r="A298" s="35"/>
      <c r="B298" s="5">
        <v>5502</v>
      </c>
      <c r="C298" s="49" t="s">
        <v>45</v>
      </c>
      <c r="D298" s="87">
        <v>20000</v>
      </c>
      <c r="E298" s="124">
        <v>2320</v>
      </c>
      <c r="F298" s="168">
        <f t="shared" si="10"/>
        <v>17680</v>
      </c>
      <c r="G298" s="165">
        <f t="shared" si="8"/>
        <v>0.11600000000000001</v>
      </c>
    </row>
    <row r="299" spans="1:7" x14ac:dyDescent="0.2">
      <c r="A299" s="35"/>
      <c r="B299" s="5">
        <v>5514</v>
      </c>
      <c r="C299" s="49" t="s">
        <v>231</v>
      </c>
      <c r="D299" s="87">
        <v>0</v>
      </c>
      <c r="E299" s="124">
        <v>68.400000000000006</v>
      </c>
      <c r="F299" s="168">
        <f t="shared" si="10"/>
        <v>-68.400000000000006</v>
      </c>
      <c r="G299" s="165"/>
    </row>
    <row r="300" spans="1:7" x14ac:dyDescent="0.2">
      <c r="A300" s="35"/>
      <c r="B300" s="7">
        <v>15</v>
      </c>
      <c r="C300" s="62" t="s">
        <v>283</v>
      </c>
      <c r="D300" s="88">
        <f>SUM(D301)</f>
        <v>10000</v>
      </c>
      <c r="E300" s="139">
        <f>SUM(E301)</f>
        <v>0</v>
      </c>
      <c r="F300" s="163">
        <f t="shared" si="10"/>
        <v>10000</v>
      </c>
      <c r="G300" s="179">
        <f t="shared" si="8"/>
        <v>0</v>
      </c>
    </row>
    <row r="301" spans="1:7" x14ac:dyDescent="0.2">
      <c r="A301" s="35"/>
      <c r="B301" s="5">
        <v>1551</v>
      </c>
      <c r="C301" s="49" t="s">
        <v>255</v>
      </c>
      <c r="D301" s="87">
        <f>SUM(D302)</f>
        <v>10000</v>
      </c>
      <c r="E301" s="149">
        <f>SUM(E302)</f>
        <v>0</v>
      </c>
      <c r="F301" s="168">
        <f t="shared" si="10"/>
        <v>10000</v>
      </c>
      <c r="G301" s="165">
        <f t="shared" si="8"/>
        <v>0</v>
      </c>
    </row>
    <row r="302" spans="1:7" ht="26.25" thickBot="1" x14ac:dyDescent="0.25">
      <c r="A302" s="35"/>
      <c r="B302" s="5"/>
      <c r="C302" s="63" t="s">
        <v>330</v>
      </c>
      <c r="D302" s="87">
        <v>10000</v>
      </c>
      <c r="E302" s="124">
        <v>0</v>
      </c>
      <c r="F302" s="168">
        <f t="shared" si="10"/>
        <v>10000</v>
      </c>
      <c r="G302" s="165">
        <f t="shared" si="8"/>
        <v>0</v>
      </c>
    </row>
    <row r="303" spans="1:7" ht="13.5" thickBot="1" x14ac:dyDescent="0.25">
      <c r="A303" s="44" t="s">
        <v>59</v>
      </c>
      <c r="B303" s="4" t="s">
        <v>173</v>
      </c>
      <c r="C303" s="183"/>
      <c r="D303" s="112">
        <f>SUM(D304+D309)</f>
        <v>133067</v>
      </c>
      <c r="E303" s="138">
        <f>SUM(E304+E309)</f>
        <v>56821.279999999999</v>
      </c>
      <c r="F303" s="177">
        <f t="shared" si="10"/>
        <v>76245.72</v>
      </c>
      <c r="G303" s="175">
        <f t="shared" si="8"/>
        <v>0.4270125575837736</v>
      </c>
    </row>
    <row r="304" spans="1:7" s="6" customFormat="1" x14ac:dyDescent="0.2">
      <c r="A304" s="33" t="s">
        <v>60</v>
      </c>
      <c r="B304" s="7" t="s">
        <v>439</v>
      </c>
      <c r="C304" s="72"/>
      <c r="D304" s="88">
        <f>SUM(D305+D306)</f>
        <v>32020</v>
      </c>
      <c r="E304" s="139">
        <f>SUM(E305+E306)</f>
        <v>18769.5</v>
      </c>
      <c r="F304" s="163">
        <f t="shared" si="10"/>
        <v>13250.5</v>
      </c>
      <c r="G304" s="179">
        <f t="shared" si="8"/>
        <v>0.58618051217988754</v>
      </c>
    </row>
    <row r="305" spans="1:7" s="6" customFormat="1" x14ac:dyDescent="0.2">
      <c r="A305" s="33"/>
      <c r="B305" s="24">
        <v>452</v>
      </c>
      <c r="C305" s="69" t="s">
        <v>153</v>
      </c>
      <c r="D305" s="88">
        <v>5436</v>
      </c>
      <c r="E305" s="126">
        <v>2679.22</v>
      </c>
      <c r="F305" s="163">
        <f t="shared" si="10"/>
        <v>2756.78</v>
      </c>
      <c r="G305" s="179">
        <f t="shared" si="8"/>
        <v>0.49286607799852827</v>
      </c>
    </row>
    <row r="306" spans="1:7" s="6" customFormat="1" x14ac:dyDescent="0.2">
      <c r="A306" s="33"/>
      <c r="B306" s="22">
        <v>55</v>
      </c>
      <c r="C306" s="51" t="s">
        <v>24</v>
      </c>
      <c r="D306" s="88">
        <f>SUM(D307:D308)</f>
        <v>26584</v>
      </c>
      <c r="E306" s="139">
        <f>SUM(E307:E308)</f>
        <v>16090.279999999999</v>
      </c>
      <c r="F306" s="163">
        <f t="shared" si="10"/>
        <v>10493.720000000001</v>
      </c>
      <c r="G306" s="179">
        <f t="shared" si="8"/>
        <v>0.60526181161600956</v>
      </c>
    </row>
    <row r="307" spans="1:7" s="6" customFormat="1" x14ac:dyDescent="0.2">
      <c r="A307" s="33"/>
      <c r="B307" s="5">
        <v>5512</v>
      </c>
      <c r="C307" s="49" t="s">
        <v>30</v>
      </c>
      <c r="D307" s="87">
        <v>25914</v>
      </c>
      <c r="E307" s="124">
        <v>15383.96</v>
      </c>
      <c r="F307" s="168">
        <f t="shared" si="10"/>
        <v>10530.04</v>
      </c>
      <c r="G307" s="165">
        <f t="shared" si="8"/>
        <v>0.5936543953075557</v>
      </c>
    </row>
    <row r="308" spans="1:7" s="6" customFormat="1" x14ac:dyDescent="0.2">
      <c r="A308" s="33"/>
      <c r="B308" s="5">
        <v>5515</v>
      </c>
      <c r="C308" s="49" t="s">
        <v>29</v>
      </c>
      <c r="D308" s="87">
        <v>670</v>
      </c>
      <c r="E308" s="124">
        <v>706.32</v>
      </c>
      <c r="F308" s="168">
        <f t="shared" si="10"/>
        <v>-36.32000000000005</v>
      </c>
      <c r="G308" s="165">
        <f t="shared" si="8"/>
        <v>1.0542089552238807</v>
      </c>
    </row>
    <row r="309" spans="1:7" s="6" customFormat="1" x14ac:dyDescent="0.2">
      <c r="A309" s="33" t="s">
        <v>61</v>
      </c>
      <c r="B309" s="11" t="s">
        <v>174</v>
      </c>
      <c r="C309" s="72"/>
      <c r="D309" s="88">
        <f>SUM(D310+D314+D322)</f>
        <v>101047</v>
      </c>
      <c r="E309" s="139">
        <f>SUM(E310+E314+E322)</f>
        <v>38051.78</v>
      </c>
      <c r="F309" s="163">
        <f t="shared" si="10"/>
        <v>62995.22</v>
      </c>
      <c r="G309" s="179">
        <f t="shared" si="8"/>
        <v>0.37657505913089945</v>
      </c>
    </row>
    <row r="310" spans="1:7" s="6" customFormat="1" x14ac:dyDescent="0.2">
      <c r="A310" s="33"/>
      <c r="B310" s="7">
        <v>50</v>
      </c>
      <c r="C310" s="50" t="s">
        <v>23</v>
      </c>
      <c r="D310" s="88">
        <f>SUM(D311+D313)</f>
        <v>53883</v>
      </c>
      <c r="E310" s="139">
        <f>SUM(E311+E313)</f>
        <v>22291.760000000002</v>
      </c>
      <c r="F310" s="163">
        <f t="shared" si="10"/>
        <v>31591.239999999998</v>
      </c>
      <c r="G310" s="179">
        <f t="shared" si="8"/>
        <v>0.41370673496278981</v>
      </c>
    </row>
    <row r="311" spans="1:7" s="6" customFormat="1" x14ac:dyDescent="0.2">
      <c r="A311" s="33"/>
      <c r="B311" s="5">
        <v>500</v>
      </c>
      <c r="C311" s="49" t="s">
        <v>228</v>
      </c>
      <c r="D311" s="87">
        <f>SUM(D312)</f>
        <v>40211</v>
      </c>
      <c r="E311" s="149">
        <f>SUM(E312)</f>
        <v>16939.27</v>
      </c>
      <c r="F311" s="168">
        <f t="shared" si="10"/>
        <v>23271.73</v>
      </c>
      <c r="G311" s="165">
        <f t="shared" si="8"/>
        <v>0.42125960558056252</v>
      </c>
    </row>
    <row r="312" spans="1:7" s="6" customFormat="1" x14ac:dyDescent="0.2">
      <c r="A312" s="33"/>
      <c r="B312" s="5">
        <v>5002</v>
      </c>
      <c r="C312" s="49" t="s">
        <v>236</v>
      </c>
      <c r="D312" s="87">
        <v>40211</v>
      </c>
      <c r="E312" s="124">
        <v>16939.27</v>
      </c>
      <c r="F312" s="168">
        <f t="shared" si="10"/>
        <v>23271.73</v>
      </c>
      <c r="G312" s="165">
        <f t="shared" si="8"/>
        <v>0.42125960558056252</v>
      </c>
    </row>
    <row r="313" spans="1:7" s="6" customFormat="1" x14ac:dyDescent="0.2">
      <c r="A313" s="33"/>
      <c r="B313" s="5">
        <v>506</v>
      </c>
      <c r="C313" s="49" t="s">
        <v>229</v>
      </c>
      <c r="D313" s="87">
        <v>13672</v>
      </c>
      <c r="E313" s="124">
        <v>5352.49</v>
      </c>
      <c r="F313" s="168">
        <f t="shared" si="10"/>
        <v>8319.51</v>
      </c>
      <c r="G313" s="165">
        <f t="shared" si="8"/>
        <v>0.39149283206553537</v>
      </c>
    </row>
    <row r="314" spans="1:7" s="6" customFormat="1" x14ac:dyDescent="0.2">
      <c r="A314" s="33"/>
      <c r="B314" s="7">
        <v>55</v>
      </c>
      <c r="C314" s="50" t="s">
        <v>24</v>
      </c>
      <c r="D314" s="88">
        <f>SUM(D315:D321)</f>
        <v>30164</v>
      </c>
      <c r="E314" s="139">
        <f>SUM(E315:E321)</f>
        <v>15760.02</v>
      </c>
      <c r="F314" s="163">
        <f t="shared" si="10"/>
        <v>14403.98</v>
      </c>
      <c r="G314" s="179">
        <f t="shared" si="8"/>
        <v>0.52247778809176504</v>
      </c>
    </row>
    <row r="315" spans="1:7" s="6" customFormat="1" x14ac:dyDescent="0.2">
      <c r="A315" s="33"/>
      <c r="B315" s="5">
        <v>5500</v>
      </c>
      <c r="C315" s="49" t="s">
        <v>25</v>
      </c>
      <c r="D315" s="87">
        <v>400</v>
      </c>
      <c r="E315" s="124">
        <v>394.68</v>
      </c>
      <c r="F315" s="168">
        <f t="shared" si="10"/>
        <v>5.3199999999999932</v>
      </c>
      <c r="G315" s="165">
        <f t="shared" si="8"/>
        <v>0.98670000000000002</v>
      </c>
    </row>
    <row r="316" spans="1:7" s="6" customFormat="1" x14ac:dyDescent="0.2">
      <c r="A316" s="33"/>
      <c r="B316" s="5">
        <v>5503</v>
      </c>
      <c r="C316" s="49" t="s">
        <v>26</v>
      </c>
      <c r="D316" s="87">
        <v>0</v>
      </c>
      <c r="E316" s="124">
        <v>84.15</v>
      </c>
      <c r="F316" s="168">
        <f t="shared" si="10"/>
        <v>-84.15</v>
      </c>
      <c r="G316" s="165"/>
    </row>
    <row r="317" spans="1:7" s="6" customFormat="1" x14ac:dyDescent="0.2">
      <c r="A317" s="33"/>
      <c r="B317" s="5">
        <v>5511</v>
      </c>
      <c r="C317" s="49" t="s">
        <v>230</v>
      </c>
      <c r="D317" s="87">
        <v>12264</v>
      </c>
      <c r="E317" s="124">
        <v>5177.83</v>
      </c>
      <c r="F317" s="168">
        <f t="shared" si="10"/>
        <v>7086.17</v>
      </c>
      <c r="G317" s="165">
        <f t="shared" si="8"/>
        <v>0.42219748858447487</v>
      </c>
    </row>
    <row r="318" spans="1:7" s="6" customFormat="1" x14ac:dyDescent="0.2">
      <c r="A318" s="33"/>
      <c r="B318" s="5">
        <v>5513</v>
      </c>
      <c r="C318" s="49" t="s">
        <v>28</v>
      </c>
      <c r="D318" s="87">
        <v>10900</v>
      </c>
      <c r="E318" s="124">
        <v>7027.97</v>
      </c>
      <c r="F318" s="168">
        <f t="shared" si="10"/>
        <v>3872.0299999999997</v>
      </c>
      <c r="G318" s="165">
        <f t="shared" si="8"/>
        <v>0.64476788990825695</v>
      </c>
    </row>
    <row r="319" spans="1:7" s="6" customFormat="1" x14ac:dyDescent="0.2">
      <c r="A319" s="33"/>
      <c r="B319" s="5">
        <v>5515</v>
      </c>
      <c r="C319" s="49" t="s">
        <v>29</v>
      </c>
      <c r="D319" s="87">
        <v>5000</v>
      </c>
      <c r="E319" s="124">
        <v>2790.47</v>
      </c>
      <c r="F319" s="168">
        <f t="shared" si="10"/>
        <v>2209.5300000000002</v>
      </c>
      <c r="G319" s="165">
        <f t="shared" si="8"/>
        <v>0.55809399999999998</v>
      </c>
    </row>
    <row r="320" spans="1:7" s="6" customFormat="1" x14ac:dyDescent="0.2">
      <c r="A320" s="33"/>
      <c r="B320" s="5">
        <v>5522</v>
      </c>
      <c r="C320" s="49" t="s">
        <v>95</v>
      </c>
      <c r="D320" s="87">
        <v>300</v>
      </c>
      <c r="E320" s="124">
        <v>0</v>
      </c>
      <c r="F320" s="168">
        <f t="shared" si="10"/>
        <v>300</v>
      </c>
      <c r="G320" s="165">
        <f t="shared" si="8"/>
        <v>0</v>
      </c>
    </row>
    <row r="321" spans="1:7" s="6" customFormat="1" x14ac:dyDescent="0.2">
      <c r="A321" s="33"/>
      <c r="B321" s="5">
        <v>5532</v>
      </c>
      <c r="C321" s="49" t="s">
        <v>93</v>
      </c>
      <c r="D321" s="87">
        <v>1300</v>
      </c>
      <c r="E321" s="124">
        <v>284.92</v>
      </c>
      <c r="F321" s="168">
        <f t="shared" si="10"/>
        <v>1015.0799999999999</v>
      </c>
      <c r="G321" s="165">
        <f t="shared" si="8"/>
        <v>0.21916923076923078</v>
      </c>
    </row>
    <row r="322" spans="1:7" s="6" customFormat="1" x14ac:dyDescent="0.2">
      <c r="A322" s="33"/>
      <c r="B322" s="7">
        <v>15</v>
      </c>
      <c r="C322" s="62" t="s">
        <v>283</v>
      </c>
      <c r="D322" s="88">
        <f>SUM(D323)</f>
        <v>17000</v>
      </c>
      <c r="E322" s="139">
        <f>SUM(E323)</f>
        <v>0</v>
      </c>
      <c r="F322" s="163">
        <f t="shared" si="10"/>
        <v>17000</v>
      </c>
      <c r="G322" s="179">
        <f t="shared" si="8"/>
        <v>0</v>
      </c>
    </row>
    <row r="323" spans="1:7" s="6" customFormat="1" x14ac:dyDescent="0.2">
      <c r="A323" s="33"/>
      <c r="B323" s="5">
        <v>1551</v>
      </c>
      <c r="C323" s="49" t="s">
        <v>255</v>
      </c>
      <c r="D323" s="87">
        <f>SUM(D324:D325)</f>
        <v>17000</v>
      </c>
      <c r="E323" s="149">
        <f>SUM(E324:E325)</f>
        <v>0</v>
      </c>
      <c r="F323" s="168">
        <f t="shared" si="10"/>
        <v>17000</v>
      </c>
      <c r="G323" s="165">
        <f t="shared" si="8"/>
        <v>0</v>
      </c>
    </row>
    <row r="324" spans="1:7" s="6" customFormat="1" ht="25.5" x14ac:dyDescent="0.2">
      <c r="A324" s="33"/>
      <c r="B324" s="5"/>
      <c r="C324" s="63" t="s">
        <v>348</v>
      </c>
      <c r="D324" s="87">
        <v>11000</v>
      </c>
      <c r="E324" s="127">
        <v>0</v>
      </c>
      <c r="F324" s="168">
        <f t="shared" si="10"/>
        <v>11000</v>
      </c>
      <c r="G324" s="165">
        <f t="shared" si="8"/>
        <v>0</v>
      </c>
    </row>
    <row r="325" spans="1:7" s="6" customFormat="1" ht="39" thickBot="1" x14ac:dyDescent="0.25">
      <c r="A325" s="33"/>
      <c r="B325" s="5"/>
      <c r="C325" s="64" t="s">
        <v>332</v>
      </c>
      <c r="D325" s="87">
        <v>6000</v>
      </c>
      <c r="E325" s="127">
        <v>0</v>
      </c>
      <c r="F325" s="168">
        <f t="shared" si="10"/>
        <v>6000</v>
      </c>
      <c r="G325" s="165">
        <f t="shared" si="8"/>
        <v>0</v>
      </c>
    </row>
    <row r="326" spans="1:7" ht="13.5" thickBot="1" x14ac:dyDescent="0.25">
      <c r="A326" s="44" t="s">
        <v>62</v>
      </c>
      <c r="B326" s="4" t="s">
        <v>175</v>
      </c>
      <c r="C326" s="183"/>
      <c r="D326" s="112">
        <f>SUM(D327+D330+D333)</f>
        <v>102862</v>
      </c>
      <c r="E326" s="138">
        <f>SUM(E327+E330+E333)</f>
        <v>60078.240000000005</v>
      </c>
      <c r="F326" s="177">
        <f t="shared" si="10"/>
        <v>42783.759999999995</v>
      </c>
      <c r="G326" s="175">
        <f t="shared" si="8"/>
        <v>0.5840664190857654</v>
      </c>
    </row>
    <row r="327" spans="1:7" s="6" customFormat="1" x14ac:dyDescent="0.2">
      <c r="A327" s="33" t="s">
        <v>63</v>
      </c>
      <c r="B327" s="7" t="s">
        <v>176</v>
      </c>
      <c r="C327" s="72"/>
      <c r="D327" s="88">
        <f>SUM(D328)</f>
        <v>20000</v>
      </c>
      <c r="E327" s="139">
        <f>SUM(E328)</f>
        <v>0</v>
      </c>
      <c r="F327" s="163">
        <f t="shared" si="10"/>
        <v>20000</v>
      </c>
      <c r="G327" s="179">
        <f t="shared" si="8"/>
        <v>0</v>
      </c>
    </row>
    <row r="328" spans="1:7" s="6" customFormat="1" x14ac:dyDescent="0.2">
      <c r="A328" s="33"/>
      <c r="B328" s="21">
        <v>4502</v>
      </c>
      <c r="C328" s="52" t="s">
        <v>132</v>
      </c>
      <c r="D328" s="88">
        <f>SUM(D329)</f>
        <v>20000</v>
      </c>
      <c r="E328" s="139">
        <f>SUM(E329)</f>
        <v>0</v>
      </c>
      <c r="F328" s="163">
        <f t="shared" si="10"/>
        <v>20000</v>
      </c>
      <c r="G328" s="179">
        <f t="shared" si="8"/>
        <v>0</v>
      </c>
    </row>
    <row r="329" spans="1:7" x14ac:dyDescent="0.2">
      <c r="A329" s="35"/>
      <c r="B329" s="19"/>
      <c r="C329" s="53" t="s">
        <v>326</v>
      </c>
      <c r="D329" s="87">
        <v>20000</v>
      </c>
      <c r="E329" s="124">
        <v>0</v>
      </c>
      <c r="F329" s="168">
        <f t="shared" si="10"/>
        <v>20000</v>
      </c>
      <c r="G329" s="165">
        <f t="shared" si="8"/>
        <v>0</v>
      </c>
    </row>
    <row r="330" spans="1:7" s="6" customFormat="1" x14ac:dyDescent="0.2">
      <c r="A330" s="33" t="s">
        <v>64</v>
      </c>
      <c r="B330" s="7" t="s">
        <v>177</v>
      </c>
      <c r="C330" s="72"/>
      <c r="D330" s="88">
        <f>SUM(D331)</f>
        <v>48914</v>
      </c>
      <c r="E330" s="139">
        <f>SUM(E331)</f>
        <v>35178.239999999998</v>
      </c>
      <c r="F330" s="163">
        <f t="shared" si="10"/>
        <v>13735.760000000002</v>
      </c>
      <c r="G330" s="179">
        <f t="shared" si="8"/>
        <v>0.71918550926115221</v>
      </c>
    </row>
    <row r="331" spans="1:7" s="6" customFormat="1" x14ac:dyDescent="0.2">
      <c r="A331" s="33"/>
      <c r="B331" s="7">
        <v>55</v>
      </c>
      <c r="C331" s="50" t="s">
        <v>24</v>
      </c>
      <c r="D331" s="88">
        <f>SUM(D332)</f>
        <v>48914</v>
      </c>
      <c r="E331" s="139">
        <f>SUM(E332)</f>
        <v>35178.239999999998</v>
      </c>
      <c r="F331" s="163">
        <f t="shared" si="10"/>
        <v>13735.760000000002</v>
      </c>
      <c r="G331" s="179">
        <f t="shared" si="8"/>
        <v>0.71918550926115221</v>
      </c>
    </row>
    <row r="332" spans="1:7" s="8" customFormat="1" x14ac:dyDescent="0.2">
      <c r="A332" s="45"/>
      <c r="B332" s="5">
        <v>5512</v>
      </c>
      <c r="C332" s="49" t="s">
        <v>30</v>
      </c>
      <c r="D332" s="87">
        <v>48914</v>
      </c>
      <c r="E332" s="124">
        <v>35178.239999999998</v>
      </c>
      <c r="F332" s="168">
        <f t="shared" si="10"/>
        <v>13735.760000000002</v>
      </c>
      <c r="G332" s="165">
        <f t="shared" si="8"/>
        <v>0.71918550926115221</v>
      </c>
    </row>
    <row r="333" spans="1:7" s="8" customFormat="1" x14ac:dyDescent="0.2">
      <c r="A333" s="33" t="s">
        <v>65</v>
      </c>
      <c r="B333" s="7" t="s">
        <v>440</v>
      </c>
      <c r="C333" s="150"/>
      <c r="D333" s="88">
        <f>SUM(D334+D344+D352)</f>
        <v>33948</v>
      </c>
      <c r="E333" s="139">
        <f>SUM(E334+E344+E352)</f>
        <v>24900.000000000004</v>
      </c>
      <c r="F333" s="163">
        <f t="shared" si="10"/>
        <v>9047.9999999999964</v>
      </c>
      <c r="G333" s="179">
        <f t="shared" si="8"/>
        <v>0.73347472605160846</v>
      </c>
    </row>
    <row r="334" spans="1:7" s="6" customFormat="1" x14ac:dyDescent="0.2">
      <c r="A334" s="33" t="s">
        <v>65</v>
      </c>
      <c r="B334" s="7" t="s">
        <v>193</v>
      </c>
      <c r="C334" s="72"/>
      <c r="D334" s="88">
        <f>SUM(D335+D339)</f>
        <v>13548</v>
      </c>
      <c r="E334" s="139">
        <f>SUM(E335+E339)</f>
        <v>7033.6500000000005</v>
      </c>
      <c r="F334" s="163">
        <f t="shared" si="10"/>
        <v>6514.3499999999995</v>
      </c>
      <c r="G334" s="179">
        <f t="shared" si="8"/>
        <v>0.51916519043401244</v>
      </c>
    </row>
    <row r="335" spans="1:7" s="6" customFormat="1" x14ac:dyDescent="0.2">
      <c r="A335" s="33"/>
      <c r="B335" s="7">
        <v>50</v>
      </c>
      <c r="C335" s="50" t="s">
        <v>23</v>
      </c>
      <c r="D335" s="88">
        <f>SUM(D336+D338)</f>
        <v>11867</v>
      </c>
      <c r="E335" s="139">
        <f>SUM(E336+E338)</f>
        <v>6102.84</v>
      </c>
      <c r="F335" s="163">
        <f>SUM(D335-E335)</f>
        <v>5764.16</v>
      </c>
      <c r="G335" s="179">
        <f t="shared" si="8"/>
        <v>0.51426982388135167</v>
      </c>
    </row>
    <row r="336" spans="1:7" s="6" customFormat="1" x14ac:dyDescent="0.2">
      <c r="A336" s="33"/>
      <c r="B336" s="5">
        <v>500</v>
      </c>
      <c r="C336" s="49" t="s">
        <v>228</v>
      </c>
      <c r="D336" s="87">
        <f>SUM(D337)</f>
        <v>8856</v>
      </c>
      <c r="E336" s="149">
        <f>SUM(E337)</f>
        <v>4621.12</v>
      </c>
      <c r="F336" s="168">
        <f t="shared" si="10"/>
        <v>4234.88</v>
      </c>
      <c r="G336" s="165">
        <f t="shared" si="8"/>
        <v>0.52180668473351399</v>
      </c>
    </row>
    <row r="337" spans="1:7" s="6" customFormat="1" x14ac:dyDescent="0.2">
      <c r="A337" s="33"/>
      <c r="B337" s="5">
        <v>5002</v>
      </c>
      <c r="C337" s="49" t="s">
        <v>236</v>
      </c>
      <c r="D337" s="87">
        <v>8856</v>
      </c>
      <c r="E337" s="124">
        <v>4621.12</v>
      </c>
      <c r="F337" s="168">
        <f t="shared" si="10"/>
        <v>4234.88</v>
      </c>
      <c r="G337" s="165">
        <f t="shared" si="8"/>
        <v>0.52180668473351399</v>
      </c>
    </row>
    <row r="338" spans="1:7" s="6" customFormat="1" x14ac:dyDescent="0.2">
      <c r="A338" s="33"/>
      <c r="B338" s="5">
        <v>506</v>
      </c>
      <c r="C338" s="49" t="s">
        <v>229</v>
      </c>
      <c r="D338" s="87">
        <v>3011</v>
      </c>
      <c r="E338" s="124">
        <v>1481.72</v>
      </c>
      <c r="F338" s="168">
        <f t="shared" si="10"/>
        <v>1529.28</v>
      </c>
      <c r="G338" s="165">
        <f t="shared" si="8"/>
        <v>0.49210229159747593</v>
      </c>
    </row>
    <row r="339" spans="1:7" s="6" customFormat="1" x14ac:dyDescent="0.2">
      <c r="A339" s="33"/>
      <c r="B339" s="7">
        <v>55</v>
      </c>
      <c r="C339" s="50" t="s">
        <v>24</v>
      </c>
      <c r="D339" s="88">
        <f>SUM(D340:D343)</f>
        <v>1681</v>
      </c>
      <c r="E339" s="139">
        <f>SUM(E340:E343)</f>
        <v>930.81000000000006</v>
      </c>
      <c r="F339" s="163">
        <f>SUM(D339-E339)</f>
        <v>750.18999999999994</v>
      </c>
      <c r="G339" s="179">
        <f t="shared" si="8"/>
        <v>0.55372397382510419</v>
      </c>
    </row>
    <row r="340" spans="1:7" s="6" customFormat="1" x14ac:dyDescent="0.2">
      <c r="A340" s="33"/>
      <c r="B340" s="5">
        <v>5500</v>
      </c>
      <c r="C340" s="49" t="s">
        <v>25</v>
      </c>
      <c r="D340" s="87">
        <v>160</v>
      </c>
      <c r="E340" s="124">
        <v>56.35</v>
      </c>
      <c r="F340" s="168">
        <f t="shared" si="10"/>
        <v>103.65</v>
      </c>
      <c r="G340" s="165">
        <f t="shared" si="8"/>
        <v>0.35218749999999999</v>
      </c>
    </row>
    <row r="341" spans="1:7" s="6" customFormat="1" x14ac:dyDescent="0.2">
      <c r="A341" s="33"/>
      <c r="B341" s="5">
        <v>5511</v>
      </c>
      <c r="C341" s="49" t="s">
        <v>230</v>
      </c>
      <c r="D341" s="87">
        <v>1101</v>
      </c>
      <c r="E341" s="124">
        <v>874.46</v>
      </c>
      <c r="F341" s="168">
        <f t="shared" si="10"/>
        <v>226.53999999999996</v>
      </c>
      <c r="G341" s="165">
        <f t="shared" si="8"/>
        <v>0.79424159854677567</v>
      </c>
    </row>
    <row r="342" spans="1:7" s="6" customFormat="1" x14ac:dyDescent="0.2">
      <c r="A342" s="33"/>
      <c r="B342" s="5">
        <v>5515</v>
      </c>
      <c r="C342" s="49" t="s">
        <v>29</v>
      </c>
      <c r="D342" s="87">
        <v>320</v>
      </c>
      <c r="E342" s="124">
        <v>0</v>
      </c>
      <c r="F342" s="168">
        <f t="shared" si="10"/>
        <v>320</v>
      </c>
      <c r="G342" s="165">
        <f t="shared" si="8"/>
        <v>0</v>
      </c>
    </row>
    <row r="343" spans="1:7" s="6" customFormat="1" x14ac:dyDescent="0.2">
      <c r="A343" s="33"/>
      <c r="B343" s="5">
        <v>5532</v>
      </c>
      <c r="C343" s="49" t="s">
        <v>93</v>
      </c>
      <c r="D343" s="87">
        <v>100</v>
      </c>
      <c r="E343" s="124">
        <v>0</v>
      </c>
      <c r="F343" s="168">
        <f t="shared" si="10"/>
        <v>100</v>
      </c>
      <c r="G343" s="165">
        <f t="shared" si="8"/>
        <v>0</v>
      </c>
    </row>
    <row r="344" spans="1:7" x14ac:dyDescent="0.2">
      <c r="A344" s="33" t="s">
        <v>65</v>
      </c>
      <c r="B344" s="7" t="s">
        <v>194</v>
      </c>
      <c r="C344" s="73"/>
      <c r="D344" s="88">
        <f>SUM(D345+D349)</f>
        <v>13500</v>
      </c>
      <c r="E344" s="139">
        <f>SUM(E345+E349)</f>
        <v>11627.810000000001</v>
      </c>
      <c r="F344" s="163">
        <f>SUM(D344-E344)</f>
        <v>1872.1899999999987</v>
      </c>
      <c r="G344" s="179">
        <f t="shared" si="8"/>
        <v>0.86131925925925934</v>
      </c>
    </row>
    <row r="345" spans="1:7" ht="25.5" x14ac:dyDescent="0.2">
      <c r="A345" s="210" t="s">
        <v>530</v>
      </c>
      <c r="B345" s="7">
        <v>50</v>
      </c>
      <c r="C345" s="50" t="s">
        <v>23</v>
      </c>
      <c r="D345" s="88">
        <f>SUM(D346+D348)</f>
        <v>10000</v>
      </c>
      <c r="E345" s="139">
        <f>SUM(E346+E348)</f>
        <v>8941.1200000000008</v>
      </c>
      <c r="F345" s="163">
        <f>SUM(D345-E345)</f>
        <v>1058.8799999999992</v>
      </c>
      <c r="G345" s="179">
        <f t="shared" si="8"/>
        <v>0.89411200000000013</v>
      </c>
    </row>
    <row r="346" spans="1:7" x14ac:dyDescent="0.2">
      <c r="A346" s="35"/>
      <c r="B346" s="5">
        <v>500</v>
      </c>
      <c r="C346" s="49" t="s">
        <v>228</v>
      </c>
      <c r="D346" s="87">
        <f>SUM(D347)</f>
        <v>7463</v>
      </c>
      <c r="E346" s="149">
        <f>SUM(E347)</f>
        <v>7000.55</v>
      </c>
      <c r="F346" s="168">
        <f>SUM(D346-E346)</f>
        <v>462.44999999999982</v>
      </c>
      <c r="G346" s="165">
        <f t="shared" si="8"/>
        <v>0.93803430255929254</v>
      </c>
    </row>
    <row r="347" spans="1:7" x14ac:dyDescent="0.2">
      <c r="A347" s="35"/>
      <c r="B347" s="5">
        <v>5005</v>
      </c>
      <c r="C347" s="49" t="s">
        <v>282</v>
      </c>
      <c r="D347" s="87">
        <v>7463</v>
      </c>
      <c r="E347" s="149">
        <v>7000.55</v>
      </c>
      <c r="F347" s="168">
        <f>SUM(D347-E347)</f>
        <v>462.44999999999982</v>
      </c>
      <c r="G347" s="165">
        <f t="shared" si="8"/>
        <v>0.93803430255929254</v>
      </c>
    </row>
    <row r="348" spans="1:7" x14ac:dyDescent="0.2">
      <c r="A348" s="35"/>
      <c r="B348" s="5">
        <v>506</v>
      </c>
      <c r="C348" s="49" t="s">
        <v>229</v>
      </c>
      <c r="D348" s="87">
        <v>2537</v>
      </c>
      <c r="E348" s="149">
        <v>1940.57</v>
      </c>
      <c r="F348" s="168">
        <f>SUM(D348-E348)</f>
        <v>596.43000000000006</v>
      </c>
      <c r="G348" s="165">
        <f t="shared" si="8"/>
        <v>0.76490737091052419</v>
      </c>
    </row>
    <row r="349" spans="1:7" s="6" customFormat="1" x14ac:dyDescent="0.2">
      <c r="A349" s="33"/>
      <c r="B349" s="7">
        <v>55</v>
      </c>
      <c r="C349" s="50" t="s">
        <v>24</v>
      </c>
      <c r="D349" s="88">
        <f>SUM(D350:D351)</f>
        <v>3500</v>
      </c>
      <c r="E349" s="139">
        <f>SUM(E350:E351)</f>
        <v>2686.69</v>
      </c>
      <c r="F349" s="163">
        <f t="shared" si="10"/>
        <v>813.31</v>
      </c>
      <c r="G349" s="179">
        <f t="shared" si="8"/>
        <v>0.76762571428571436</v>
      </c>
    </row>
    <row r="350" spans="1:7" s="6" customFormat="1" x14ac:dyDescent="0.2">
      <c r="A350" s="33"/>
      <c r="B350" s="5">
        <v>5512</v>
      </c>
      <c r="C350" s="49" t="s">
        <v>30</v>
      </c>
      <c r="D350" s="87">
        <v>3500</v>
      </c>
      <c r="E350" s="124">
        <v>740.39</v>
      </c>
      <c r="F350" s="168">
        <f t="shared" si="10"/>
        <v>2759.61</v>
      </c>
      <c r="G350" s="165">
        <f t="shared" si="8"/>
        <v>0.21154000000000001</v>
      </c>
    </row>
    <row r="351" spans="1:7" s="6" customFormat="1" x14ac:dyDescent="0.2">
      <c r="A351" s="33"/>
      <c r="B351" s="5">
        <v>5540</v>
      </c>
      <c r="C351" s="49" t="s">
        <v>478</v>
      </c>
      <c r="D351" s="87">
        <v>0</v>
      </c>
      <c r="E351" s="124">
        <v>1946.3</v>
      </c>
      <c r="F351" s="168">
        <f t="shared" si="10"/>
        <v>-1946.3</v>
      </c>
      <c r="G351" s="165"/>
    </row>
    <row r="352" spans="1:7" x14ac:dyDescent="0.2">
      <c r="A352" s="33" t="s">
        <v>65</v>
      </c>
      <c r="B352" s="7" t="s">
        <v>195</v>
      </c>
      <c r="C352" s="73"/>
      <c r="D352" s="88">
        <f>SUM(D353)</f>
        <v>6900</v>
      </c>
      <c r="E352" s="139">
        <f>SUM(E353)</f>
        <v>6238.54</v>
      </c>
      <c r="F352" s="163">
        <f t="shared" si="10"/>
        <v>661.46</v>
      </c>
      <c r="G352" s="179">
        <f t="shared" ref="G352:G424" si="11">SUM(E352/D352)</f>
        <v>0.90413623188405801</v>
      </c>
    </row>
    <row r="353" spans="1:7" s="6" customFormat="1" x14ac:dyDescent="0.2">
      <c r="A353" s="33"/>
      <c r="B353" s="7">
        <v>55</v>
      </c>
      <c r="C353" s="50" t="s">
        <v>24</v>
      </c>
      <c r="D353" s="88">
        <f>SUM(D354:D356)</f>
        <v>6900</v>
      </c>
      <c r="E353" s="139">
        <f>SUM(E354:E356)</f>
        <v>6238.54</v>
      </c>
      <c r="F353" s="163">
        <f t="shared" si="10"/>
        <v>661.46</v>
      </c>
      <c r="G353" s="179">
        <f t="shared" si="11"/>
        <v>0.90413623188405801</v>
      </c>
    </row>
    <row r="354" spans="1:7" s="6" customFormat="1" x14ac:dyDescent="0.2">
      <c r="A354" s="33"/>
      <c r="B354" s="5">
        <v>5511</v>
      </c>
      <c r="C354" s="49" t="s">
        <v>230</v>
      </c>
      <c r="D354" s="87">
        <v>6800</v>
      </c>
      <c r="E354" s="149">
        <v>6013.54</v>
      </c>
      <c r="F354" s="168">
        <f t="shared" si="10"/>
        <v>786.46</v>
      </c>
      <c r="G354" s="165">
        <f t="shared" si="11"/>
        <v>0.88434411764705878</v>
      </c>
    </row>
    <row r="355" spans="1:7" s="6" customFormat="1" x14ac:dyDescent="0.2">
      <c r="A355" s="33"/>
      <c r="B355" s="5">
        <v>5539</v>
      </c>
      <c r="C355" s="49" t="s">
        <v>257</v>
      </c>
      <c r="D355" s="87">
        <v>100</v>
      </c>
      <c r="E355" s="124">
        <v>0</v>
      </c>
      <c r="F355" s="168">
        <f t="shared" si="10"/>
        <v>100</v>
      </c>
      <c r="G355" s="165">
        <f t="shared" si="11"/>
        <v>0</v>
      </c>
    </row>
    <row r="356" spans="1:7" s="6" customFormat="1" ht="13.5" thickBot="1" x14ac:dyDescent="0.25">
      <c r="A356" s="33"/>
      <c r="B356" s="5">
        <v>5515</v>
      </c>
      <c r="C356" s="49" t="s">
        <v>29</v>
      </c>
      <c r="D356" s="87">
        <v>0</v>
      </c>
      <c r="E356" s="124">
        <v>225</v>
      </c>
      <c r="F356" s="168">
        <f t="shared" si="10"/>
        <v>-225</v>
      </c>
      <c r="G356" s="165"/>
    </row>
    <row r="357" spans="1:7" ht="13.5" thickBot="1" x14ac:dyDescent="0.25">
      <c r="A357" s="44" t="s">
        <v>67</v>
      </c>
      <c r="B357" s="4" t="s">
        <v>178</v>
      </c>
      <c r="C357" s="183"/>
      <c r="D357" s="112">
        <f>SUM(D358+D360)</f>
        <v>6113</v>
      </c>
      <c r="E357" s="138">
        <f>SUM(E358+E360)</f>
        <v>2540.92</v>
      </c>
      <c r="F357" s="177">
        <f t="shared" ref="F357:F428" si="12">SUM(D357-E357)</f>
        <v>3572.08</v>
      </c>
      <c r="G357" s="175">
        <f t="shared" si="11"/>
        <v>0.41565843284802878</v>
      </c>
    </row>
    <row r="358" spans="1:7" s="6" customFormat="1" x14ac:dyDescent="0.2">
      <c r="A358" s="33" t="s">
        <v>68</v>
      </c>
      <c r="B358" s="7" t="s">
        <v>284</v>
      </c>
      <c r="C358" s="72"/>
      <c r="D358" s="88">
        <f>SUM(D359)</f>
        <v>5813</v>
      </c>
      <c r="E358" s="139">
        <f>SUM(E359)</f>
        <v>2540.92</v>
      </c>
      <c r="F358" s="163">
        <f t="shared" si="12"/>
        <v>3272.08</v>
      </c>
      <c r="G358" s="179">
        <f t="shared" si="11"/>
        <v>0.43710992602786858</v>
      </c>
    </row>
    <row r="359" spans="1:7" s="6" customFormat="1" x14ac:dyDescent="0.2">
      <c r="A359" s="33"/>
      <c r="B359" s="21">
        <v>4500</v>
      </c>
      <c r="C359" s="52" t="s">
        <v>152</v>
      </c>
      <c r="D359" s="88">
        <v>5813</v>
      </c>
      <c r="E359" s="126">
        <v>2540.92</v>
      </c>
      <c r="F359" s="163">
        <f t="shared" si="12"/>
        <v>3272.08</v>
      </c>
      <c r="G359" s="179">
        <f t="shared" si="11"/>
        <v>0.43710992602786858</v>
      </c>
    </row>
    <row r="360" spans="1:7" s="8" customFormat="1" x14ac:dyDescent="0.2">
      <c r="A360" s="33" t="s">
        <v>92</v>
      </c>
      <c r="B360" s="7" t="s">
        <v>196</v>
      </c>
      <c r="C360" s="72"/>
      <c r="D360" s="88">
        <f>SUM(D361)</f>
        <v>300</v>
      </c>
      <c r="E360" s="139">
        <f>SUM(E361)</f>
        <v>0</v>
      </c>
      <c r="F360" s="163">
        <f t="shared" si="12"/>
        <v>300</v>
      </c>
      <c r="G360" s="179">
        <f t="shared" si="11"/>
        <v>0</v>
      </c>
    </row>
    <row r="361" spans="1:7" s="6" customFormat="1" x14ac:dyDescent="0.2">
      <c r="A361" s="33"/>
      <c r="B361" s="7">
        <v>55</v>
      </c>
      <c r="C361" s="50" t="s">
        <v>24</v>
      </c>
      <c r="D361" s="88">
        <f>SUM(D362)</f>
        <v>300</v>
      </c>
      <c r="E361" s="139">
        <f>SUM(E362)</f>
        <v>0</v>
      </c>
      <c r="F361" s="163">
        <f t="shared" si="12"/>
        <v>300</v>
      </c>
      <c r="G361" s="179">
        <f t="shared" si="11"/>
        <v>0</v>
      </c>
    </row>
    <row r="362" spans="1:7" ht="13.5" thickBot="1" x14ac:dyDescent="0.25">
      <c r="A362" s="35"/>
      <c r="B362" s="5">
        <v>5526</v>
      </c>
      <c r="C362" s="49" t="s">
        <v>8</v>
      </c>
      <c r="D362" s="87">
        <v>300</v>
      </c>
      <c r="E362" s="124">
        <v>0</v>
      </c>
      <c r="F362" s="168">
        <f t="shared" si="12"/>
        <v>300</v>
      </c>
      <c r="G362" s="165">
        <f t="shared" si="11"/>
        <v>0</v>
      </c>
    </row>
    <row r="363" spans="1:7" ht="13.5" thickBot="1" x14ac:dyDescent="0.25">
      <c r="A363" s="44" t="s">
        <v>69</v>
      </c>
      <c r="B363" s="4" t="s">
        <v>179</v>
      </c>
      <c r="C363" s="183"/>
      <c r="D363" s="112">
        <f>SUM(D364+D405+D419+D439+D476+D488+D541+D564+D645+D664+D675+D688)</f>
        <v>1529124</v>
      </c>
      <c r="E363" s="188">
        <f>SUM(E364+E405+E419+E439+E476+E488+E541+E564+E645+E664+E675+E688)</f>
        <v>592942.15</v>
      </c>
      <c r="F363" s="177">
        <f t="shared" si="12"/>
        <v>936181.85</v>
      </c>
      <c r="G363" s="175">
        <f t="shared" si="11"/>
        <v>0.387765903876991</v>
      </c>
    </row>
    <row r="364" spans="1:7" x14ac:dyDescent="0.2">
      <c r="A364" s="193" t="s">
        <v>70</v>
      </c>
      <c r="B364" s="194" t="s">
        <v>441</v>
      </c>
      <c r="C364" s="195"/>
      <c r="D364" s="151">
        <f>SUM(D365+D383+D394+D402)</f>
        <v>259455</v>
      </c>
      <c r="E364" s="198">
        <f>SUM(E365+E383+E394+E402)</f>
        <v>141117.19999999998</v>
      </c>
      <c r="F364" s="163">
        <f t="shared" si="12"/>
        <v>118337.80000000002</v>
      </c>
      <c r="G364" s="179">
        <f t="shared" si="11"/>
        <v>0.54389855658977471</v>
      </c>
    </row>
    <row r="365" spans="1:7" s="6" customFormat="1" x14ac:dyDescent="0.2">
      <c r="A365" s="33" t="s">
        <v>70</v>
      </c>
      <c r="B365" s="7" t="s">
        <v>251</v>
      </c>
      <c r="C365" s="72"/>
      <c r="D365" s="114">
        <f>SUM(D366+D370+D378+D381)</f>
        <v>192317</v>
      </c>
      <c r="E365" s="139">
        <f>SUM(E366+E370+E378+E381)</f>
        <v>105544.86999999998</v>
      </c>
      <c r="F365" s="163">
        <f t="shared" si="12"/>
        <v>86772.130000000019</v>
      </c>
      <c r="G365" s="179">
        <f t="shared" si="11"/>
        <v>0.54880676175273102</v>
      </c>
    </row>
    <row r="366" spans="1:7" s="6" customFormat="1" x14ac:dyDescent="0.2">
      <c r="A366" s="33"/>
      <c r="B366" s="7">
        <v>50</v>
      </c>
      <c r="C366" s="50" t="s">
        <v>23</v>
      </c>
      <c r="D366" s="114">
        <f>SUM(D367+D369)</f>
        <v>67295</v>
      </c>
      <c r="E366" s="139">
        <f>SUM(E367+E369)</f>
        <v>35307.5</v>
      </c>
      <c r="F366" s="163">
        <f t="shared" si="12"/>
        <v>31987.5</v>
      </c>
      <c r="G366" s="179">
        <f t="shared" si="11"/>
        <v>0.52466750873021772</v>
      </c>
    </row>
    <row r="367" spans="1:7" s="6" customFormat="1" x14ac:dyDescent="0.2">
      <c r="A367" s="33"/>
      <c r="B367" s="5">
        <v>500</v>
      </c>
      <c r="C367" s="49" t="s">
        <v>228</v>
      </c>
      <c r="D367" s="113">
        <f>SUM(D368)</f>
        <v>50220</v>
      </c>
      <c r="E367" s="186">
        <f>SUM(E368)</f>
        <v>27397.05</v>
      </c>
      <c r="F367" s="168">
        <f t="shared" si="12"/>
        <v>22822.95</v>
      </c>
      <c r="G367" s="165">
        <f t="shared" si="11"/>
        <v>0.54554062126642766</v>
      </c>
    </row>
    <row r="368" spans="1:7" s="6" customFormat="1" x14ac:dyDescent="0.2">
      <c r="A368" s="33"/>
      <c r="B368" s="5">
        <v>5002</v>
      </c>
      <c r="C368" s="49" t="s">
        <v>236</v>
      </c>
      <c r="D368" s="113">
        <v>50220</v>
      </c>
      <c r="E368" s="124">
        <v>27397.05</v>
      </c>
      <c r="F368" s="168">
        <f t="shared" si="12"/>
        <v>22822.95</v>
      </c>
      <c r="G368" s="165">
        <f t="shared" si="11"/>
        <v>0.54554062126642766</v>
      </c>
    </row>
    <row r="369" spans="1:7" s="6" customFormat="1" x14ac:dyDescent="0.2">
      <c r="A369" s="33"/>
      <c r="B369" s="5">
        <v>506</v>
      </c>
      <c r="C369" s="49" t="s">
        <v>229</v>
      </c>
      <c r="D369" s="113">
        <v>17075</v>
      </c>
      <c r="E369" s="124">
        <v>7910.45</v>
      </c>
      <c r="F369" s="168">
        <f t="shared" si="12"/>
        <v>9164.5499999999993</v>
      </c>
      <c r="G369" s="165">
        <f t="shared" si="11"/>
        <v>0.46327672035139089</v>
      </c>
    </row>
    <row r="370" spans="1:7" s="6" customFormat="1" x14ac:dyDescent="0.2">
      <c r="A370" s="33"/>
      <c r="B370" s="7">
        <v>55</v>
      </c>
      <c r="C370" s="50" t="s">
        <v>24</v>
      </c>
      <c r="D370" s="114">
        <f>SUM(D371:D377)</f>
        <v>115022</v>
      </c>
      <c r="E370" s="139">
        <f>SUM(E371:E377)</f>
        <v>66780.969999999987</v>
      </c>
      <c r="F370" s="163">
        <f t="shared" si="12"/>
        <v>48241.030000000013</v>
      </c>
      <c r="G370" s="179">
        <f t="shared" si="11"/>
        <v>0.58059301698805432</v>
      </c>
    </row>
    <row r="371" spans="1:7" s="6" customFormat="1" x14ac:dyDescent="0.2">
      <c r="A371" s="33"/>
      <c r="B371" s="5">
        <v>5500</v>
      </c>
      <c r="C371" s="49" t="s">
        <v>25</v>
      </c>
      <c r="D371" s="113">
        <v>785</v>
      </c>
      <c r="E371" s="124">
        <v>681.84</v>
      </c>
      <c r="F371" s="168">
        <f t="shared" si="12"/>
        <v>103.15999999999997</v>
      </c>
      <c r="G371" s="165">
        <f t="shared" si="11"/>
        <v>0.86858598726114655</v>
      </c>
    </row>
    <row r="372" spans="1:7" s="6" customFormat="1" x14ac:dyDescent="0.2">
      <c r="A372" s="33"/>
      <c r="B372" s="5">
        <v>5504</v>
      </c>
      <c r="C372" s="49" t="s">
        <v>27</v>
      </c>
      <c r="D372" s="113">
        <v>650</v>
      </c>
      <c r="E372" s="124">
        <v>14.29</v>
      </c>
      <c r="F372" s="168">
        <f t="shared" si="12"/>
        <v>635.71</v>
      </c>
      <c r="G372" s="165">
        <f t="shared" si="11"/>
        <v>2.1984615384615384E-2</v>
      </c>
    </row>
    <row r="373" spans="1:7" s="6" customFormat="1" x14ac:dyDescent="0.2">
      <c r="A373" s="33"/>
      <c r="B373" s="5">
        <v>5511</v>
      </c>
      <c r="C373" s="49" t="s">
        <v>230</v>
      </c>
      <c r="D373" s="113">
        <v>108489</v>
      </c>
      <c r="E373" s="124">
        <v>62985.27</v>
      </c>
      <c r="F373" s="168">
        <f t="shared" si="12"/>
        <v>45503.73</v>
      </c>
      <c r="G373" s="165">
        <f t="shared" si="11"/>
        <v>0.58056826037662801</v>
      </c>
    </row>
    <row r="374" spans="1:7" s="6" customFormat="1" x14ac:dyDescent="0.2">
      <c r="A374" s="33"/>
      <c r="B374" s="5">
        <v>5513</v>
      </c>
      <c r="C374" s="49" t="s">
        <v>28</v>
      </c>
      <c r="D374" s="113">
        <v>704</v>
      </c>
      <c r="E374" s="124">
        <v>384</v>
      </c>
      <c r="F374" s="168">
        <f t="shared" si="12"/>
        <v>320</v>
      </c>
      <c r="G374" s="165">
        <f t="shared" si="11"/>
        <v>0.54545454545454541</v>
      </c>
    </row>
    <row r="375" spans="1:7" s="6" customFormat="1" x14ac:dyDescent="0.2">
      <c r="A375" s="33"/>
      <c r="B375" s="5">
        <v>5514</v>
      </c>
      <c r="C375" s="49" t="s">
        <v>231</v>
      </c>
      <c r="D375" s="113">
        <v>650</v>
      </c>
      <c r="E375" s="124">
        <v>70.709999999999994</v>
      </c>
      <c r="F375" s="168">
        <f t="shared" si="12"/>
        <v>579.29</v>
      </c>
      <c r="G375" s="165">
        <f t="shared" si="11"/>
        <v>0.10878461538461537</v>
      </c>
    </row>
    <row r="376" spans="1:7" s="6" customFormat="1" x14ac:dyDescent="0.2">
      <c r="A376" s="33"/>
      <c r="B376" s="5">
        <v>5515</v>
      </c>
      <c r="C376" s="49" t="s">
        <v>29</v>
      </c>
      <c r="D376" s="113">
        <v>3631</v>
      </c>
      <c r="E376" s="124">
        <v>2644.86</v>
      </c>
      <c r="F376" s="168">
        <f t="shared" si="12"/>
        <v>986.13999999999987</v>
      </c>
      <c r="G376" s="165">
        <f t="shared" si="11"/>
        <v>0.72841090608647763</v>
      </c>
    </row>
    <row r="377" spans="1:7" s="6" customFormat="1" x14ac:dyDescent="0.2">
      <c r="A377" s="33"/>
      <c r="B377" s="5">
        <v>5522</v>
      </c>
      <c r="C377" s="49" t="s">
        <v>95</v>
      </c>
      <c r="D377" s="113">
        <v>113</v>
      </c>
      <c r="E377" s="124">
        <v>0</v>
      </c>
      <c r="F377" s="168">
        <f t="shared" si="12"/>
        <v>113</v>
      </c>
      <c r="G377" s="165">
        <f t="shared" si="11"/>
        <v>0</v>
      </c>
    </row>
    <row r="378" spans="1:7" s="6" customFormat="1" x14ac:dyDescent="0.2">
      <c r="A378" s="33"/>
      <c r="B378" s="7">
        <v>15</v>
      </c>
      <c r="C378" s="50" t="s">
        <v>283</v>
      </c>
      <c r="D378" s="114">
        <f>SUM(D379)</f>
        <v>10000</v>
      </c>
      <c r="E378" s="139">
        <f>SUM(E379)</f>
        <v>3456</v>
      </c>
      <c r="F378" s="163">
        <f t="shared" si="12"/>
        <v>6544</v>
      </c>
      <c r="G378" s="179">
        <f t="shared" si="11"/>
        <v>0.34560000000000002</v>
      </c>
    </row>
    <row r="379" spans="1:7" s="6" customFormat="1" x14ac:dyDescent="0.2">
      <c r="A379" s="33"/>
      <c r="B379" s="5">
        <v>1551</v>
      </c>
      <c r="C379" s="49" t="s">
        <v>255</v>
      </c>
      <c r="D379" s="113">
        <f>SUM(D380)</f>
        <v>10000</v>
      </c>
      <c r="E379" s="149">
        <f>SUM(E380)</f>
        <v>3456</v>
      </c>
      <c r="F379" s="168">
        <f t="shared" si="12"/>
        <v>6544</v>
      </c>
      <c r="G379" s="165">
        <f t="shared" si="11"/>
        <v>0.34560000000000002</v>
      </c>
    </row>
    <row r="380" spans="1:7" s="6" customFormat="1" ht="38.25" x14ac:dyDescent="0.2">
      <c r="A380" s="33"/>
      <c r="B380" s="5"/>
      <c r="C380" s="65" t="s">
        <v>333</v>
      </c>
      <c r="D380" s="113">
        <v>10000</v>
      </c>
      <c r="E380" s="124">
        <v>3456</v>
      </c>
      <c r="F380" s="168">
        <f t="shared" si="12"/>
        <v>6544</v>
      </c>
      <c r="G380" s="165">
        <f t="shared" si="11"/>
        <v>0.34560000000000002</v>
      </c>
    </row>
    <row r="381" spans="1:7" s="6" customFormat="1" x14ac:dyDescent="0.2">
      <c r="A381" s="33"/>
      <c r="B381" s="22">
        <v>60</v>
      </c>
      <c r="C381" s="51" t="s">
        <v>90</v>
      </c>
      <c r="D381" s="114">
        <f>SUM(D382)</f>
        <v>0</v>
      </c>
      <c r="E381" s="126">
        <f>SUM(E382)</f>
        <v>0.4</v>
      </c>
      <c r="F381" s="168"/>
      <c r="G381" s="165"/>
    </row>
    <row r="382" spans="1:7" s="6" customFormat="1" x14ac:dyDescent="0.2">
      <c r="A382" s="33"/>
      <c r="B382" s="20">
        <v>608</v>
      </c>
      <c r="C382" s="54" t="s">
        <v>154</v>
      </c>
      <c r="D382" s="113">
        <v>0</v>
      </c>
      <c r="E382" s="124">
        <v>0.4</v>
      </c>
      <c r="F382" s="168"/>
      <c r="G382" s="165"/>
    </row>
    <row r="383" spans="1:7" x14ac:dyDescent="0.2">
      <c r="A383" s="33" t="s">
        <v>70</v>
      </c>
      <c r="B383" s="7" t="s">
        <v>197</v>
      </c>
      <c r="C383" s="72"/>
      <c r="D383" s="115">
        <f>SUM(D384)</f>
        <v>66069</v>
      </c>
      <c r="E383" s="159">
        <f>SUM(E384+E391)</f>
        <v>34748.83</v>
      </c>
      <c r="F383" s="163">
        <f t="shared" si="12"/>
        <v>31320.17</v>
      </c>
      <c r="G383" s="179">
        <f t="shared" si="11"/>
        <v>0.52594756996473391</v>
      </c>
    </row>
    <row r="384" spans="1:7" s="6" customFormat="1" x14ac:dyDescent="0.2">
      <c r="A384" s="33"/>
      <c r="B384" s="21">
        <v>4500</v>
      </c>
      <c r="C384" s="52" t="s">
        <v>152</v>
      </c>
      <c r="D384" s="115">
        <f>SUM(D385:D390)</f>
        <v>66069</v>
      </c>
      <c r="E384" s="159">
        <f>SUM(E385:E390)</f>
        <v>34721.25</v>
      </c>
      <c r="F384" s="163">
        <f t="shared" si="12"/>
        <v>31347.75</v>
      </c>
      <c r="G384" s="179">
        <f t="shared" si="11"/>
        <v>0.52553012759387918</v>
      </c>
    </row>
    <row r="385" spans="1:7" x14ac:dyDescent="0.2">
      <c r="A385" s="35"/>
      <c r="B385" s="19"/>
      <c r="C385" s="53" t="s">
        <v>318</v>
      </c>
      <c r="D385" s="118">
        <v>52998.5</v>
      </c>
      <c r="E385" s="124">
        <v>27650</v>
      </c>
      <c r="F385" s="168">
        <f t="shared" si="12"/>
        <v>25348.5</v>
      </c>
      <c r="G385" s="165">
        <f t="shared" si="11"/>
        <v>0.52171287866637739</v>
      </c>
    </row>
    <row r="386" spans="1:7" x14ac:dyDescent="0.2">
      <c r="A386" s="35"/>
      <c r="B386" s="19"/>
      <c r="C386" s="53" t="s">
        <v>245</v>
      </c>
      <c r="D386" s="117">
        <v>3399</v>
      </c>
      <c r="E386" s="128">
        <v>1700</v>
      </c>
      <c r="F386" s="168">
        <f t="shared" si="12"/>
        <v>1699</v>
      </c>
      <c r="G386" s="165">
        <f t="shared" si="11"/>
        <v>0.50014710208884972</v>
      </c>
    </row>
    <row r="387" spans="1:7" x14ac:dyDescent="0.2">
      <c r="A387" s="35"/>
      <c r="B387" s="19"/>
      <c r="C387" s="53" t="s">
        <v>354</v>
      </c>
      <c r="D387" s="117">
        <v>6695</v>
      </c>
      <c r="E387" s="128">
        <v>3347.5</v>
      </c>
      <c r="F387" s="168">
        <f t="shared" si="12"/>
        <v>3347.5</v>
      </c>
      <c r="G387" s="165">
        <f t="shared" si="11"/>
        <v>0.5</v>
      </c>
    </row>
    <row r="388" spans="1:7" x14ac:dyDescent="0.2">
      <c r="A388" s="35"/>
      <c r="B388" s="19"/>
      <c r="C388" s="53" t="s">
        <v>244</v>
      </c>
      <c r="D388" s="117">
        <v>206</v>
      </c>
      <c r="E388" s="128">
        <v>0</v>
      </c>
      <c r="F388" s="168">
        <f t="shared" si="12"/>
        <v>206</v>
      </c>
      <c r="G388" s="165">
        <f t="shared" si="11"/>
        <v>0</v>
      </c>
    </row>
    <row r="389" spans="1:7" x14ac:dyDescent="0.2">
      <c r="A389" s="35"/>
      <c r="B389" s="19"/>
      <c r="C389" s="53" t="s">
        <v>246</v>
      </c>
      <c r="D389" s="117">
        <v>1277</v>
      </c>
      <c r="E389" s="128">
        <v>1277</v>
      </c>
      <c r="F389" s="168">
        <f t="shared" si="12"/>
        <v>0</v>
      </c>
      <c r="G389" s="165">
        <f t="shared" si="11"/>
        <v>1</v>
      </c>
    </row>
    <row r="390" spans="1:7" x14ac:dyDescent="0.2">
      <c r="A390" s="35"/>
      <c r="B390" s="19"/>
      <c r="C390" s="53" t="s">
        <v>317</v>
      </c>
      <c r="D390" s="119">
        <v>1493.5</v>
      </c>
      <c r="E390" s="128">
        <v>746.75</v>
      </c>
      <c r="F390" s="168">
        <f t="shared" si="12"/>
        <v>746.75</v>
      </c>
      <c r="G390" s="165">
        <f t="shared" si="11"/>
        <v>0.5</v>
      </c>
    </row>
    <row r="391" spans="1:7" x14ac:dyDescent="0.2">
      <c r="A391" s="35"/>
      <c r="B391" s="7">
        <v>55</v>
      </c>
      <c r="C391" s="50" t="s">
        <v>24</v>
      </c>
      <c r="D391" s="212">
        <f>SUM(D392:D393)</f>
        <v>0</v>
      </c>
      <c r="E391" s="211">
        <f>SUM(E392:E393)</f>
        <v>27.58</v>
      </c>
      <c r="F391" s="163">
        <f t="shared" si="12"/>
        <v>-27.58</v>
      </c>
      <c r="G391" s="165"/>
    </row>
    <row r="392" spans="1:7" x14ac:dyDescent="0.2">
      <c r="A392" s="35"/>
      <c r="B392" s="5">
        <v>5511</v>
      </c>
      <c r="C392" s="49" t="s">
        <v>230</v>
      </c>
      <c r="D392" s="213">
        <v>0</v>
      </c>
      <c r="E392" s="128">
        <v>15.08</v>
      </c>
      <c r="F392" s="168">
        <f t="shared" si="12"/>
        <v>-15.08</v>
      </c>
      <c r="G392" s="165"/>
    </row>
    <row r="393" spans="1:7" x14ac:dyDescent="0.2">
      <c r="A393" s="35"/>
      <c r="B393" s="5">
        <v>5514</v>
      </c>
      <c r="C393" s="49" t="s">
        <v>231</v>
      </c>
      <c r="D393" s="117">
        <v>0</v>
      </c>
      <c r="E393" s="128">
        <v>12.5</v>
      </c>
      <c r="F393" s="168">
        <f t="shared" si="12"/>
        <v>-12.5</v>
      </c>
      <c r="G393" s="165"/>
    </row>
    <row r="394" spans="1:7" x14ac:dyDescent="0.2">
      <c r="A394" s="33" t="s">
        <v>70</v>
      </c>
      <c r="B394" s="7" t="s">
        <v>355</v>
      </c>
      <c r="C394" s="53"/>
      <c r="D394" s="120">
        <f>SUM(D395)</f>
        <v>1004</v>
      </c>
      <c r="E394" s="167">
        <f>SUM(E395)</f>
        <v>823.5</v>
      </c>
      <c r="F394" s="163">
        <f t="shared" si="12"/>
        <v>180.5</v>
      </c>
      <c r="G394" s="179">
        <f t="shared" si="11"/>
        <v>0.82021912350597614</v>
      </c>
    </row>
    <row r="395" spans="1:7" x14ac:dyDescent="0.2">
      <c r="A395" s="33"/>
      <c r="B395" s="21">
        <v>4500</v>
      </c>
      <c r="C395" s="52" t="s">
        <v>152</v>
      </c>
      <c r="D395" s="120">
        <f>SUM(D396:D401)</f>
        <v>1004</v>
      </c>
      <c r="E395" s="167">
        <f>SUM(E396:E401)</f>
        <v>823.5</v>
      </c>
      <c r="F395" s="163">
        <f t="shared" si="12"/>
        <v>180.5</v>
      </c>
      <c r="G395" s="179">
        <f t="shared" si="11"/>
        <v>0.82021912350597614</v>
      </c>
    </row>
    <row r="396" spans="1:7" x14ac:dyDescent="0.2">
      <c r="A396" s="33"/>
      <c r="B396" s="7"/>
      <c r="C396" s="53" t="s">
        <v>356</v>
      </c>
      <c r="D396" s="117">
        <v>115</v>
      </c>
      <c r="E396" s="128">
        <v>115</v>
      </c>
      <c r="F396" s="168">
        <f t="shared" si="12"/>
        <v>0</v>
      </c>
      <c r="G396" s="165">
        <f t="shared" si="11"/>
        <v>1</v>
      </c>
    </row>
    <row r="397" spans="1:7" x14ac:dyDescent="0.2">
      <c r="A397" s="33"/>
      <c r="B397" s="7"/>
      <c r="C397" s="53" t="s">
        <v>357</v>
      </c>
      <c r="D397" s="117">
        <v>300</v>
      </c>
      <c r="E397" s="128">
        <v>300</v>
      </c>
      <c r="F397" s="168">
        <f t="shared" si="12"/>
        <v>0</v>
      </c>
      <c r="G397" s="165">
        <f t="shared" si="11"/>
        <v>1</v>
      </c>
    </row>
    <row r="398" spans="1:7" x14ac:dyDescent="0.2">
      <c r="A398" s="33"/>
      <c r="B398" s="7"/>
      <c r="C398" s="53" t="s">
        <v>358</v>
      </c>
      <c r="D398" s="117">
        <v>100</v>
      </c>
      <c r="E398" s="128">
        <v>0</v>
      </c>
      <c r="F398" s="168">
        <f t="shared" si="12"/>
        <v>100</v>
      </c>
      <c r="G398" s="165">
        <f t="shared" si="11"/>
        <v>0</v>
      </c>
    </row>
    <row r="399" spans="1:7" x14ac:dyDescent="0.2">
      <c r="A399" s="33"/>
      <c r="B399" s="7"/>
      <c r="C399" s="53" t="s">
        <v>359</v>
      </c>
      <c r="D399" s="117">
        <v>161</v>
      </c>
      <c r="E399" s="128">
        <v>80.5</v>
      </c>
      <c r="F399" s="168">
        <f t="shared" si="12"/>
        <v>80.5</v>
      </c>
      <c r="G399" s="165">
        <f t="shared" si="11"/>
        <v>0.5</v>
      </c>
    </row>
    <row r="400" spans="1:7" x14ac:dyDescent="0.2">
      <c r="A400" s="33"/>
      <c r="B400" s="7"/>
      <c r="C400" s="53" t="s">
        <v>360</v>
      </c>
      <c r="D400" s="117">
        <v>188</v>
      </c>
      <c r="E400" s="128">
        <v>188</v>
      </c>
      <c r="F400" s="168">
        <f t="shared" si="12"/>
        <v>0</v>
      </c>
      <c r="G400" s="165">
        <f t="shared" si="11"/>
        <v>1</v>
      </c>
    </row>
    <row r="401" spans="1:7" x14ac:dyDescent="0.2">
      <c r="A401" s="33"/>
      <c r="B401" s="7"/>
      <c r="C401" s="53" t="s">
        <v>361</v>
      </c>
      <c r="D401" s="113">
        <v>140</v>
      </c>
      <c r="E401" s="128">
        <v>140</v>
      </c>
      <c r="F401" s="168">
        <f t="shared" si="12"/>
        <v>0</v>
      </c>
      <c r="G401" s="165">
        <f t="shared" si="11"/>
        <v>1</v>
      </c>
    </row>
    <row r="402" spans="1:7" x14ac:dyDescent="0.2">
      <c r="A402" s="33" t="s">
        <v>70</v>
      </c>
      <c r="B402" s="7" t="s">
        <v>494</v>
      </c>
      <c r="C402" s="53"/>
      <c r="D402" s="114">
        <f>SUM(D403)</f>
        <v>65</v>
      </c>
      <c r="E402" s="187">
        <f>SUM(E403)</f>
        <v>0</v>
      </c>
      <c r="F402" s="163">
        <f t="shared" si="12"/>
        <v>65</v>
      </c>
      <c r="G402" s="179">
        <f t="shared" si="11"/>
        <v>0</v>
      </c>
    </row>
    <row r="403" spans="1:7" x14ac:dyDescent="0.2">
      <c r="A403" s="33"/>
      <c r="B403" s="7">
        <v>55</v>
      </c>
      <c r="C403" s="50" t="s">
        <v>24</v>
      </c>
      <c r="D403" s="114">
        <f>SUM(D404)</f>
        <v>65</v>
      </c>
      <c r="E403" s="187">
        <f>SUM(E404)</f>
        <v>0</v>
      </c>
      <c r="F403" s="163">
        <f t="shared" si="12"/>
        <v>65</v>
      </c>
      <c r="G403" s="179">
        <f t="shared" si="11"/>
        <v>0</v>
      </c>
    </row>
    <row r="404" spans="1:7" x14ac:dyDescent="0.2">
      <c r="A404" s="35"/>
      <c r="B404" s="5">
        <v>5512</v>
      </c>
      <c r="C404" s="53" t="s">
        <v>30</v>
      </c>
      <c r="D404" s="113">
        <v>65</v>
      </c>
      <c r="E404" s="128">
        <v>0</v>
      </c>
      <c r="F404" s="168">
        <f t="shared" si="12"/>
        <v>65</v>
      </c>
      <c r="G404" s="165">
        <f t="shared" si="11"/>
        <v>0</v>
      </c>
    </row>
    <row r="405" spans="1:7" s="6" customFormat="1" x14ac:dyDescent="0.2">
      <c r="A405" s="33" t="s">
        <v>130</v>
      </c>
      <c r="B405" s="7" t="s">
        <v>198</v>
      </c>
      <c r="C405" s="72"/>
      <c r="D405" s="114">
        <f>SUM(D406+D410+D417)</f>
        <v>15339</v>
      </c>
      <c r="E405" s="139">
        <f>SUM(E406+E410+E417)</f>
        <v>8894.0300000000007</v>
      </c>
      <c r="F405" s="163">
        <f t="shared" si="12"/>
        <v>6444.9699999999993</v>
      </c>
      <c r="G405" s="179">
        <f t="shared" si="11"/>
        <v>0.57983114935784608</v>
      </c>
    </row>
    <row r="406" spans="1:7" s="6" customFormat="1" x14ac:dyDescent="0.2">
      <c r="A406" s="33"/>
      <c r="B406" s="7">
        <v>50</v>
      </c>
      <c r="C406" s="50" t="s">
        <v>23</v>
      </c>
      <c r="D406" s="114">
        <f>SUM(D407+D409)</f>
        <v>10050</v>
      </c>
      <c r="E406" s="139">
        <f>SUM(E407+E409)</f>
        <v>3884.1</v>
      </c>
      <c r="F406" s="163">
        <f t="shared" si="12"/>
        <v>6165.9</v>
      </c>
      <c r="G406" s="179">
        <f t="shared" si="11"/>
        <v>0.3864776119402985</v>
      </c>
    </row>
    <row r="407" spans="1:7" s="6" customFormat="1" x14ac:dyDescent="0.2">
      <c r="A407" s="33"/>
      <c r="B407" s="5">
        <v>500</v>
      </c>
      <c r="C407" s="49" t="s">
        <v>228</v>
      </c>
      <c r="D407" s="113">
        <f>SUM(D408)</f>
        <v>7500</v>
      </c>
      <c r="E407" s="149">
        <f>SUM(E408)</f>
        <v>3023.99</v>
      </c>
      <c r="F407" s="168">
        <f t="shared" si="12"/>
        <v>4476.01</v>
      </c>
      <c r="G407" s="165">
        <f t="shared" si="11"/>
        <v>0.40319866666666665</v>
      </c>
    </row>
    <row r="408" spans="1:7" s="6" customFormat="1" x14ac:dyDescent="0.2">
      <c r="A408" s="33"/>
      <c r="B408" s="5">
        <v>5002</v>
      </c>
      <c r="C408" s="49" t="s">
        <v>236</v>
      </c>
      <c r="D408" s="113">
        <v>7500</v>
      </c>
      <c r="E408" s="124">
        <v>3023.99</v>
      </c>
      <c r="F408" s="168">
        <f t="shared" si="12"/>
        <v>4476.01</v>
      </c>
      <c r="G408" s="165">
        <f t="shared" si="11"/>
        <v>0.40319866666666665</v>
      </c>
    </row>
    <row r="409" spans="1:7" s="6" customFormat="1" x14ac:dyDescent="0.2">
      <c r="A409" s="33"/>
      <c r="B409" s="5">
        <v>506</v>
      </c>
      <c r="C409" s="49" t="s">
        <v>229</v>
      </c>
      <c r="D409" s="113">
        <v>2550</v>
      </c>
      <c r="E409" s="124">
        <v>860.11</v>
      </c>
      <c r="F409" s="168">
        <f t="shared" si="12"/>
        <v>1689.8899999999999</v>
      </c>
      <c r="G409" s="165">
        <f t="shared" si="11"/>
        <v>0.3372980392156863</v>
      </c>
    </row>
    <row r="410" spans="1:7" s="6" customFormat="1" x14ac:dyDescent="0.2">
      <c r="A410" s="33"/>
      <c r="B410" s="7">
        <v>55</v>
      </c>
      <c r="C410" s="50" t="s">
        <v>24</v>
      </c>
      <c r="D410" s="114">
        <f>SUM(D411:D416)</f>
        <v>5242</v>
      </c>
      <c r="E410" s="139">
        <f>SUM(E411:E416)</f>
        <v>4963.43</v>
      </c>
      <c r="F410" s="163">
        <f t="shared" si="12"/>
        <v>278.56999999999971</v>
      </c>
      <c r="G410" s="179">
        <f t="shared" si="11"/>
        <v>0.94685806943914541</v>
      </c>
    </row>
    <row r="411" spans="1:7" s="6" customFormat="1" x14ac:dyDescent="0.2">
      <c r="A411" s="33"/>
      <c r="B411" s="5">
        <v>5500</v>
      </c>
      <c r="C411" s="49" t="s">
        <v>25</v>
      </c>
      <c r="D411" s="113">
        <v>600</v>
      </c>
      <c r="E411" s="124">
        <v>533.4</v>
      </c>
      <c r="F411" s="168">
        <f t="shared" si="12"/>
        <v>66.600000000000023</v>
      </c>
      <c r="G411" s="165">
        <f t="shared" si="11"/>
        <v>0.88900000000000001</v>
      </c>
    </row>
    <row r="412" spans="1:7" s="6" customFormat="1" x14ac:dyDescent="0.2">
      <c r="A412" s="33"/>
      <c r="B412" s="5">
        <v>5511</v>
      </c>
      <c r="C412" s="49" t="s">
        <v>230</v>
      </c>
      <c r="D412" s="113">
        <v>785</v>
      </c>
      <c r="E412" s="124">
        <v>1713.38</v>
      </c>
      <c r="F412" s="168">
        <f t="shared" si="12"/>
        <v>-928.38000000000011</v>
      </c>
      <c r="G412" s="165">
        <f t="shared" si="11"/>
        <v>2.1826496815286625</v>
      </c>
    </row>
    <row r="413" spans="1:7" s="6" customFormat="1" x14ac:dyDescent="0.2">
      <c r="A413" s="33"/>
      <c r="B413" s="5">
        <v>5512</v>
      </c>
      <c r="C413" s="49" t="s">
        <v>532</v>
      </c>
      <c r="D413" s="113">
        <v>0</v>
      </c>
      <c r="E413" s="124">
        <v>190</v>
      </c>
      <c r="F413" s="168">
        <f t="shared" si="12"/>
        <v>-190</v>
      </c>
      <c r="G413" s="165"/>
    </row>
    <row r="414" spans="1:7" s="6" customFormat="1" x14ac:dyDescent="0.2">
      <c r="A414" s="33"/>
      <c r="B414" s="5">
        <v>5513</v>
      </c>
      <c r="C414" s="49" t="s">
        <v>28</v>
      </c>
      <c r="D414" s="113">
        <v>3015</v>
      </c>
      <c r="E414" s="124">
        <v>1729.25</v>
      </c>
      <c r="F414" s="168">
        <f t="shared" si="12"/>
        <v>1285.75</v>
      </c>
      <c r="G414" s="165">
        <f t="shared" si="11"/>
        <v>0.57354892205638475</v>
      </c>
    </row>
    <row r="415" spans="1:7" s="6" customFormat="1" x14ac:dyDescent="0.2">
      <c r="A415" s="33"/>
      <c r="B415" s="5">
        <v>5515</v>
      </c>
      <c r="C415" s="49" t="s">
        <v>29</v>
      </c>
      <c r="D415" s="113">
        <v>799</v>
      </c>
      <c r="E415" s="124">
        <v>593.4</v>
      </c>
      <c r="F415" s="168">
        <f t="shared" si="12"/>
        <v>205.60000000000002</v>
      </c>
      <c r="G415" s="165">
        <f t="shared" si="11"/>
        <v>0.7426783479349186</v>
      </c>
    </row>
    <row r="416" spans="1:7" s="6" customFormat="1" x14ac:dyDescent="0.2">
      <c r="A416" s="33"/>
      <c r="B416" s="5">
        <v>5522</v>
      </c>
      <c r="C416" s="49" t="s">
        <v>95</v>
      </c>
      <c r="D416" s="113">
        <v>43</v>
      </c>
      <c r="E416" s="124">
        <v>204</v>
      </c>
      <c r="F416" s="168">
        <f t="shared" si="12"/>
        <v>-161</v>
      </c>
      <c r="G416" s="165">
        <f t="shared" si="11"/>
        <v>4.7441860465116283</v>
      </c>
    </row>
    <row r="417" spans="1:7" s="6" customFormat="1" x14ac:dyDescent="0.2">
      <c r="A417" s="33"/>
      <c r="B417" s="22">
        <v>60</v>
      </c>
      <c r="C417" s="51" t="s">
        <v>90</v>
      </c>
      <c r="D417" s="114">
        <f>SUM(D418)</f>
        <v>47</v>
      </c>
      <c r="E417" s="139">
        <f>SUM(E418)</f>
        <v>46.5</v>
      </c>
      <c r="F417" s="163">
        <f t="shared" si="12"/>
        <v>0.5</v>
      </c>
      <c r="G417" s="179">
        <f t="shared" si="11"/>
        <v>0.98936170212765961</v>
      </c>
    </row>
    <row r="418" spans="1:7" s="6" customFormat="1" x14ac:dyDescent="0.2">
      <c r="A418" s="33"/>
      <c r="B418" s="20">
        <v>601</v>
      </c>
      <c r="C418" s="54" t="s">
        <v>233</v>
      </c>
      <c r="D418" s="113">
        <v>47</v>
      </c>
      <c r="E418" s="124">
        <v>46.5</v>
      </c>
      <c r="F418" s="168">
        <f t="shared" si="12"/>
        <v>0.5</v>
      </c>
      <c r="G418" s="165">
        <f t="shared" si="11"/>
        <v>0.98936170212765961</v>
      </c>
    </row>
    <row r="419" spans="1:7" s="6" customFormat="1" x14ac:dyDescent="0.2">
      <c r="A419" s="33" t="s">
        <v>71</v>
      </c>
      <c r="B419" s="7" t="s">
        <v>134</v>
      </c>
      <c r="C419" s="72"/>
      <c r="D419" s="114">
        <f>SUM(D420+D421+D425+D434+D436)</f>
        <v>192424</v>
      </c>
      <c r="E419" s="187">
        <f>SUM(E420+E421+E425+E434+E436)</f>
        <v>108372.48000000001</v>
      </c>
      <c r="F419" s="163">
        <f t="shared" si="12"/>
        <v>84051.51999999999</v>
      </c>
      <c r="G419" s="179">
        <f t="shared" si="11"/>
        <v>0.56319627489294477</v>
      </c>
    </row>
    <row r="420" spans="1:7" s="6" customFormat="1" x14ac:dyDescent="0.2">
      <c r="A420" s="33"/>
      <c r="B420" s="24">
        <v>452</v>
      </c>
      <c r="C420" s="69" t="s">
        <v>153</v>
      </c>
      <c r="D420" s="114">
        <v>136</v>
      </c>
      <c r="E420" s="126">
        <v>138</v>
      </c>
      <c r="F420" s="163">
        <f t="shared" si="12"/>
        <v>-2</v>
      </c>
      <c r="G420" s="179">
        <f t="shared" si="11"/>
        <v>1.0147058823529411</v>
      </c>
    </row>
    <row r="421" spans="1:7" s="6" customFormat="1" x14ac:dyDescent="0.2">
      <c r="A421" s="33"/>
      <c r="B421" s="7">
        <v>50</v>
      </c>
      <c r="C421" s="50" t="s">
        <v>23</v>
      </c>
      <c r="D421" s="114">
        <f>SUM(D422+D424)</f>
        <v>160315</v>
      </c>
      <c r="E421" s="139">
        <f>SUM(E422+E424)</f>
        <v>91583.69</v>
      </c>
      <c r="F421" s="163">
        <f t="shared" si="12"/>
        <v>68731.31</v>
      </c>
      <c r="G421" s="179">
        <f t="shared" si="11"/>
        <v>0.57127336805663853</v>
      </c>
    </row>
    <row r="422" spans="1:7" s="6" customFormat="1" x14ac:dyDescent="0.2">
      <c r="A422" s="33"/>
      <c r="B422" s="5">
        <v>500</v>
      </c>
      <c r="C422" s="49" t="s">
        <v>228</v>
      </c>
      <c r="D422" s="113">
        <f>SUM(D423)</f>
        <v>119638</v>
      </c>
      <c r="E422" s="149">
        <f>SUM(E423)</f>
        <v>70903.67</v>
      </c>
      <c r="F422" s="168">
        <f t="shared" si="12"/>
        <v>48734.33</v>
      </c>
      <c r="G422" s="165">
        <f t="shared" si="11"/>
        <v>0.59265174944415655</v>
      </c>
    </row>
    <row r="423" spans="1:7" s="6" customFormat="1" x14ac:dyDescent="0.2">
      <c r="A423" s="33"/>
      <c r="B423" s="5">
        <v>5002</v>
      </c>
      <c r="C423" s="49" t="s">
        <v>236</v>
      </c>
      <c r="D423" s="113">
        <v>119638</v>
      </c>
      <c r="E423" s="124">
        <v>70903.67</v>
      </c>
      <c r="F423" s="168">
        <f t="shared" si="12"/>
        <v>48734.33</v>
      </c>
      <c r="G423" s="165">
        <f t="shared" si="11"/>
        <v>0.59265174944415655</v>
      </c>
    </row>
    <row r="424" spans="1:7" s="6" customFormat="1" x14ac:dyDescent="0.2">
      <c r="A424" s="33"/>
      <c r="B424" s="5">
        <v>506</v>
      </c>
      <c r="C424" s="49" t="s">
        <v>229</v>
      </c>
      <c r="D424" s="113">
        <v>40677</v>
      </c>
      <c r="E424" s="124">
        <v>20680.02</v>
      </c>
      <c r="F424" s="168">
        <f t="shared" si="12"/>
        <v>19996.98</v>
      </c>
      <c r="G424" s="165">
        <f t="shared" si="11"/>
        <v>0.50839589940261087</v>
      </c>
    </row>
    <row r="425" spans="1:7" s="6" customFormat="1" x14ac:dyDescent="0.2">
      <c r="A425" s="33"/>
      <c r="B425" s="7">
        <v>55</v>
      </c>
      <c r="C425" s="50" t="s">
        <v>24</v>
      </c>
      <c r="D425" s="114">
        <f>SUM(D426:D433)</f>
        <v>24031</v>
      </c>
      <c r="E425" s="139">
        <f>SUM(E426:E433)</f>
        <v>16639.939999999999</v>
      </c>
      <c r="F425" s="163">
        <f t="shared" si="12"/>
        <v>7391.0600000000013</v>
      </c>
      <c r="G425" s="179">
        <f t="shared" ref="G425:G502" si="13">SUM(E425/D425)</f>
        <v>0.6924364362698181</v>
      </c>
    </row>
    <row r="426" spans="1:7" s="6" customFormat="1" x14ac:dyDescent="0.2">
      <c r="A426" s="33"/>
      <c r="B426" s="5">
        <v>5500</v>
      </c>
      <c r="C426" s="49" t="s">
        <v>25</v>
      </c>
      <c r="D426" s="113">
        <v>525</v>
      </c>
      <c r="E426" s="124">
        <v>761.8</v>
      </c>
      <c r="F426" s="168">
        <f t="shared" si="12"/>
        <v>-236.79999999999995</v>
      </c>
      <c r="G426" s="165">
        <f t="shared" si="13"/>
        <v>1.4510476190476189</v>
      </c>
    </row>
    <row r="427" spans="1:7" s="6" customFormat="1" x14ac:dyDescent="0.2">
      <c r="A427" s="33"/>
      <c r="B427" s="5">
        <v>5503</v>
      </c>
      <c r="C427" s="49" t="s">
        <v>26</v>
      </c>
      <c r="D427" s="113">
        <v>70</v>
      </c>
      <c r="E427" s="124">
        <v>0</v>
      </c>
      <c r="F427" s="168">
        <f t="shared" si="12"/>
        <v>70</v>
      </c>
      <c r="G427" s="165">
        <f t="shared" si="13"/>
        <v>0</v>
      </c>
    </row>
    <row r="428" spans="1:7" s="6" customFormat="1" x14ac:dyDescent="0.2">
      <c r="A428" s="33"/>
      <c r="B428" s="5">
        <v>5511</v>
      </c>
      <c r="C428" s="49" t="s">
        <v>230</v>
      </c>
      <c r="D428" s="113">
        <v>8170</v>
      </c>
      <c r="E428" s="124">
        <v>6316.25</v>
      </c>
      <c r="F428" s="168">
        <f t="shared" si="12"/>
        <v>1853.75</v>
      </c>
      <c r="G428" s="165">
        <f t="shared" si="13"/>
        <v>0.77310281517747859</v>
      </c>
    </row>
    <row r="429" spans="1:7" s="6" customFormat="1" x14ac:dyDescent="0.2">
      <c r="A429" s="33"/>
      <c r="B429" s="5">
        <v>5514</v>
      </c>
      <c r="C429" s="49" t="s">
        <v>231</v>
      </c>
      <c r="D429" s="113">
        <v>600</v>
      </c>
      <c r="E429" s="124">
        <v>78.19</v>
      </c>
      <c r="F429" s="168">
        <f t="shared" ref="F429:F507" si="14">SUM(D429-E429)</f>
        <v>521.80999999999995</v>
      </c>
      <c r="G429" s="165">
        <f t="shared" si="13"/>
        <v>0.13031666666666666</v>
      </c>
    </row>
    <row r="430" spans="1:7" s="6" customFormat="1" x14ac:dyDescent="0.2">
      <c r="A430" s="33"/>
      <c r="B430" s="5">
        <v>5515</v>
      </c>
      <c r="C430" s="49" t="s">
        <v>29</v>
      </c>
      <c r="D430" s="113">
        <v>457</v>
      </c>
      <c r="E430" s="124">
        <v>328.7</v>
      </c>
      <c r="F430" s="168">
        <f t="shared" si="14"/>
        <v>128.30000000000001</v>
      </c>
      <c r="G430" s="165">
        <f t="shared" si="13"/>
        <v>0.71925601750547041</v>
      </c>
    </row>
    <row r="431" spans="1:7" s="6" customFormat="1" x14ac:dyDescent="0.2">
      <c r="A431" s="33"/>
      <c r="B431" s="5">
        <v>5522</v>
      </c>
      <c r="C431" s="49" t="s">
        <v>95</v>
      </c>
      <c r="D431" s="113">
        <v>80</v>
      </c>
      <c r="E431" s="124">
        <v>67.7</v>
      </c>
      <c r="F431" s="168">
        <f t="shared" si="14"/>
        <v>12.299999999999997</v>
      </c>
      <c r="G431" s="165">
        <f t="shared" si="13"/>
        <v>0.84625000000000006</v>
      </c>
    </row>
    <row r="432" spans="1:7" x14ac:dyDescent="0.2">
      <c r="A432" s="35"/>
      <c r="B432" s="5">
        <v>5524</v>
      </c>
      <c r="C432" s="49" t="s">
        <v>31</v>
      </c>
      <c r="D432" s="113">
        <v>13929</v>
      </c>
      <c r="E432" s="124">
        <v>9028.7999999999993</v>
      </c>
      <c r="F432" s="168">
        <f t="shared" si="14"/>
        <v>4900.2000000000007</v>
      </c>
      <c r="G432" s="165">
        <f t="shared" si="13"/>
        <v>0.64820159379711384</v>
      </c>
    </row>
    <row r="433" spans="1:8" x14ac:dyDescent="0.2">
      <c r="A433" s="35"/>
      <c r="B433" s="5">
        <v>5539</v>
      </c>
      <c r="C433" s="49" t="s">
        <v>257</v>
      </c>
      <c r="D433" s="113">
        <v>200</v>
      </c>
      <c r="E433" s="124">
        <v>58.5</v>
      </c>
      <c r="F433" s="168">
        <f t="shared" si="14"/>
        <v>141.5</v>
      </c>
      <c r="G433" s="165">
        <f t="shared" si="13"/>
        <v>0.29249999999999998</v>
      </c>
    </row>
    <row r="434" spans="1:8" x14ac:dyDescent="0.2">
      <c r="A434" s="35"/>
      <c r="B434" s="22">
        <v>60</v>
      </c>
      <c r="C434" s="51" t="s">
        <v>90</v>
      </c>
      <c r="D434" s="114">
        <f>SUM(D435)</f>
        <v>0</v>
      </c>
      <c r="E434" s="187">
        <f>SUM(E435)</f>
        <v>10.85</v>
      </c>
      <c r="F434" s="163">
        <f t="shared" si="14"/>
        <v>-10.85</v>
      </c>
      <c r="G434" s="165"/>
    </row>
    <row r="435" spans="1:8" x14ac:dyDescent="0.2">
      <c r="A435" s="35"/>
      <c r="B435" s="20">
        <v>608</v>
      </c>
      <c r="C435" s="54" t="s">
        <v>154</v>
      </c>
      <c r="D435" s="113">
        <v>0</v>
      </c>
      <c r="E435" s="124">
        <v>10.85</v>
      </c>
      <c r="F435" s="168">
        <f t="shared" si="14"/>
        <v>-10.85</v>
      </c>
      <c r="G435" s="165"/>
    </row>
    <row r="436" spans="1:8" x14ac:dyDescent="0.2">
      <c r="A436" s="35"/>
      <c r="B436" s="7">
        <v>15</v>
      </c>
      <c r="C436" s="50" t="s">
        <v>283</v>
      </c>
      <c r="D436" s="114">
        <f>SUM(D437)</f>
        <v>7942</v>
      </c>
      <c r="E436" s="139">
        <f>SUM(E437)</f>
        <v>0</v>
      </c>
      <c r="F436" s="163">
        <f t="shared" si="14"/>
        <v>7942</v>
      </c>
      <c r="G436" s="179">
        <f t="shared" si="13"/>
        <v>0</v>
      </c>
    </row>
    <row r="437" spans="1:8" x14ac:dyDescent="0.2">
      <c r="A437" s="35"/>
      <c r="B437" s="5">
        <v>1551</v>
      </c>
      <c r="C437" s="49" t="s">
        <v>255</v>
      </c>
      <c r="D437" s="113">
        <f>SUM(D438)</f>
        <v>7942</v>
      </c>
      <c r="E437" s="149">
        <f>SUM(E438)</f>
        <v>0</v>
      </c>
      <c r="F437" s="168">
        <f t="shared" si="14"/>
        <v>7942</v>
      </c>
      <c r="G437" s="165">
        <f t="shared" si="13"/>
        <v>0</v>
      </c>
    </row>
    <row r="438" spans="1:8" ht="25.5" x14ac:dyDescent="0.2">
      <c r="A438" s="35"/>
      <c r="B438" s="5"/>
      <c r="C438" s="65" t="s">
        <v>335</v>
      </c>
      <c r="D438" s="113">
        <v>7942</v>
      </c>
      <c r="E438" s="124">
        <v>0</v>
      </c>
      <c r="F438" s="168">
        <f t="shared" si="14"/>
        <v>7942</v>
      </c>
      <c r="G438" s="165">
        <f t="shared" si="13"/>
        <v>0</v>
      </c>
    </row>
    <row r="439" spans="1:8" x14ac:dyDescent="0.2">
      <c r="A439" s="33" t="s">
        <v>11</v>
      </c>
      <c r="B439" s="7" t="s">
        <v>442</v>
      </c>
      <c r="C439" s="50"/>
      <c r="D439" s="114">
        <f>SUM(D440+D463+D473)</f>
        <v>448420</v>
      </c>
      <c r="E439" s="139">
        <f>SUM(E440+E463+E473)</f>
        <v>24155.519999999997</v>
      </c>
      <c r="F439" s="163">
        <f t="shared" si="14"/>
        <v>424264.48</v>
      </c>
      <c r="G439" s="179">
        <f>SUM(E439/D439)</f>
        <v>5.3868070112840637E-2</v>
      </c>
    </row>
    <row r="440" spans="1:8" s="6" customFormat="1" x14ac:dyDescent="0.2">
      <c r="A440" s="33" t="s">
        <v>11</v>
      </c>
      <c r="B440" s="9" t="s">
        <v>0</v>
      </c>
      <c r="C440" s="74"/>
      <c r="D440" s="114">
        <f>SUM(D441+D442+D448+D459)</f>
        <v>440661</v>
      </c>
      <c r="E440" s="139">
        <f>SUM(E441+E442+E448+E459)</f>
        <v>16518.12</v>
      </c>
      <c r="F440" s="163">
        <f t="shared" si="14"/>
        <v>424142.88</v>
      </c>
      <c r="G440" s="179">
        <f>SUM(E440/D440)</f>
        <v>3.748486932131502E-2</v>
      </c>
      <c r="H440" s="152"/>
    </row>
    <row r="441" spans="1:8" s="6" customFormat="1" x14ac:dyDescent="0.2">
      <c r="A441" s="33"/>
      <c r="B441" s="24">
        <v>452</v>
      </c>
      <c r="C441" s="69" t="s">
        <v>153</v>
      </c>
      <c r="D441" s="114">
        <v>150</v>
      </c>
      <c r="E441" s="126">
        <v>150</v>
      </c>
      <c r="F441" s="163">
        <f t="shared" si="14"/>
        <v>0</v>
      </c>
      <c r="G441" s="179">
        <f t="shared" si="13"/>
        <v>1</v>
      </c>
    </row>
    <row r="442" spans="1:8" s="6" customFormat="1" x14ac:dyDescent="0.2">
      <c r="A442" s="33"/>
      <c r="B442" s="7">
        <v>50</v>
      </c>
      <c r="C442" s="50" t="s">
        <v>23</v>
      </c>
      <c r="D442" s="114">
        <f>SUM(D443+D446+D447)</f>
        <v>31259</v>
      </c>
      <c r="E442" s="139">
        <f>SUM(E443+E446+E447)</f>
        <v>14439.41</v>
      </c>
      <c r="F442" s="163">
        <f t="shared" si="14"/>
        <v>16819.59</v>
      </c>
      <c r="G442" s="179">
        <f>SUM(E442/D442)</f>
        <v>0.46192808471160307</v>
      </c>
    </row>
    <row r="443" spans="1:8" s="6" customFormat="1" x14ac:dyDescent="0.2">
      <c r="A443" s="33"/>
      <c r="B443" s="5">
        <v>500</v>
      </c>
      <c r="C443" s="49" t="s">
        <v>228</v>
      </c>
      <c r="D443" s="113">
        <f>SUM(D444:D445)</f>
        <v>22140</v>
      </c>
      <c r="E443" s="149">
        <f>SUM(E444:E445)</f>
        <v>10301.77</v>
      </c>
      <c r="F443" s="168">
        <f t="shared" si="14"/>
        <v>11838.23</v>
      </c>
      <c r="G443" s="165">
        <f t="shared" si="13"/>
        <v>0.46530126467931349</v>
      </c>
    </row>
    <row r="444" spans="1:8" s="6" customFormat="1" x14ac:dyDescent="0.2">
      <c r="A444" s="33"/>
      <c r="B444" s="5">
        <v>5002</v>
      </c>
      <c r="C444" s="49" t="s">
        <v>236</v>
      </c>
      <c r="D444" s="113">
        <v>22140</v>
      </c>
      <c r="E444" s="124">
        <v>10271.77</v>
      </c>
      <c r="F444" s="168">
        <f t="shared" si="14"/>
        <v>11868.23</v>
      </c>
      <c r="G444" s="165">
        <f t="shared" si="13"/>
        <v>0.46394625112917798</v>
      </c>
    </row>
    <row r="445" spans="1:8" s="6" customFormat="1" x14ac:dyDescent="0.2">
      <c r="A445" s="33"/>
      <c r="B445" s="5">
        <v>5005</v>
      </c>
      <c r="C445" s="49" t="s">
        <v>282</v>
      </c>
      <c r="D445" s="113">
        <v>0</v>
      </c>
      <c r="E445" s="124">
        <v>30</v>
      </c>
      <c r="F445" s="168">
        <f t="shared" si="14"/>
        <v>-30</v>
      </c>
      <c r="G445" s="165"/>
    </row>
    <row r="446" spans="1:8" s="6" customFormat="1" x14ac:dyDescent="0.2">
      <c r="A446" s="33"/>
      <c r="B446" s="5">
        <v>505</v>
      </c>
      <c r="C446" s="49" t="s">
        <v>94</v>
      </c>
      <c r="D446" s="113">
        <v>945</v>
      </c>
      <c r="E446" s="124">
        <v>410.19</v>
      </c>
      <c r="F446" s="168">
        <f t="shared" si="14"/>
        <v>534.80999999999995</v>
      </c>
      <c r="G446" s="165">
        <f t="shared" si="13"/>
        <v>0.43406349206349204</v>
      </c>
    </row>
    <row r="447" spans="1:8" s="6" customFormat="1" x14ac:dyDescent="0.2">
      <c r="A447" s="33"/>
      <c r="B447" s="5">
        <v>506</v>
      </c>
      <c r="C447" s="49" t="s">
        <v>229</v>
      </c>
      <c r="D447" s="113">
        <v>8174</v>
      </c>
      <c r="E447" s="124">
        <v>3727.45</v>
      </c>
      <c r="F447" s="168">
        <f t="shared" si="14"/>
        <v>4446.55</v>
      </c>
      <c r="G447" s="165">
        <f t="shared" si="13"/>
        <v>0.45601296794714946</v>
      </c>
    </row>
    <row r="448" spans="1:8" s="6" customFormat="1" x14ac:dyDescent="0.2">
      <c r="A448" s="33"/>
      <c r="B448" s="7">
        <v>55</v>
      </c>
      <c r="C448" s="50" t="s">
        <v>24</v>
      </c>
      <c r="D448" s="114">
        <f>SUM(D449:D458)</f>
        <v>5252</v>
      </c>
      <c r="E448" s="139">
        <f>SUM(E449:E458)</f>
        <v>1928.7100000000003</v>
      </c>
      <c r="F448" s="163">
        <f t="shared" si="14"/>
        <v>3323.29</v>
      </c>
      <c r="G448" s="179">
        <f t="shared" si="13"/>
        <v>0.36723343488194976</v>
      </c>
    </row>
    <row r="449" spans="1:7" s="6" customFormat="1" x14ac:dyDescent="0.2">
      <c r="A449" s="33"/>
      <c r="B449" s="5">
        <v>5500</v>
      </c>
      <c r="C449" s="49" t="s">
        <v>25</v>
      </c>
      <c r="D449" s="113">
        <v>260</v>
      </c>
      <c r="E449" s="124">
        <v>51.85</v>
      </c>
      <c r="F449" s="168">
        <f t="shared" si="14"/>
        <v>208.15</v>
      </c>
      <c r="G449" s="165">
        <f t="shared" si="13"/>
        <v>0.19942307692307693</v>
      </c>
    </row>
    <row r="450" spans="1:7" s="6" customFormat="1" x14ac:dyDescent="0.2">
      <c r="A450" s="33"/>
      <c r="B450" s="5">
        <v>5503</v>
      </c>
      <c r="C450" s="49" t="s">
        <v>26</v>
      </c>
      <c r="D450" s="113">
        <v>50</v>
      </c>
      <c r="E450" s="124">
        <v>35</v>
      </c>
      <c r="F450" s="168">
        <f t="shared" si="14"/>
        <v>15</v>
      </c>
      <c r="G450" s="165">
        <f t="shared" si="13"/>
        <v>0.7</v>
      </c>
    </row>
    <row r="451" spans="1:7" s="6" customFormat="1" x14ac:dyDescent="0.2">
      <c r="A451" s="33"/>
      <c r="B451" s="5">
        <v>5504</v>
      </c>
      <c r="C451" s="49" t="s">
        <v>27</v>
      </c>
      <c r="D451" s="113">
        <v>70</v>
      </c>
      <c r="E451" s="124">
        <v>59.14</v>
      </c>
      <c r="F451" s="168">
        <f t="shared" si="14"/>
        <v>10.86</v>
      </c>
      <c r="G451" s="165">
        <f t="shared" si="13"/>
        <v>0.84485714285714286</v>
      </c>
    </row>
    <row r="452" spans="1:7" s="6" customFormat="1" x14ac:dyDescent="0.2">
      <c r="A452" s="33"/>
      <c r="B452" s="5">
        <v>5511</v>
      </c>
      <c r="C452" s="49" t="s">
        <v>230</v>
      </c>
      <c r="D452" s="113">
        <v>2750</v>
      </c>
      <c r="E452" s="124">
        <v>1025.71</v>
      </c>
      <c r="F452" s="168">
        <f t="shared" si="14"/>
        <v>1724.29</v>
      </c>
      <c r="G452" s="165">
        <f t="shared" si="13"/>
        <v>0.37298545454545456</v>
      </c>
    </row>
    <row r="453" spans="1:7" s="6" customFormat="1" x14ac:dyDescent="0.2">
      <c r="A453" s="33"/>
      <c r="B453" s="5">
        <v>5513</v>
      </c>
      <c r="C453" s="49" t="s">
        <v>28</v>
      </c>
      <c r="D453" s="113">
        <v>300</v>
      </c>
      <c r="E453" s="124">
        <v>180.28</v>
      </c>
      <c r="F453" s="168">
        <f t="shared" si="14"/>
        <v>119.72</v>
      </c>
      <c r="G453" s="165">
        <f t="shared" si="13"/>
        <v>0.60093333333333332</v>
      </c>
    </row>
    <row r="454" spans="1:7" s="6" customFormat="1" x14ac:dyDescent="0.2">
      <c r="A454" s="33"/>
      <c r="B454" s="5">
        <v>5514</v>
      </c>
      <c r="C454" s="49" t="s">
        <v>231</v>
      </c>
      <c r="D454" s="113">
        <v>1012</v>
      </c>
      <c r="E454" s="124">
        <v>156.01</v>
      </c>
      <c r="F454" s="168">
        <f t="shared" si="14"/>
        <v>855.99</v>
      </c>
      <c r="G454" s="165">
        <f t="shared" si="13"/>
        <v>0.1541600790513834</v>
      </c>
    </row>
    <row r="455" spans="1:7" s="6" customFormat="1" x14ac:dyDescent="0.2">
      <c r="A455" s="33"/>
      <c r="B455" s="5">
        <v>5515</v>
      </c>
      <c r="C455" s="49" t="s">
        <v>29</v>
      </c>
      <c r="D455" s="113">
        <v>0</v>
      </c>
      <c r="E455" s="124">
        <v>26.17</v>
      </c>
      <c r="F455" s="168">
        <f t="shared" si="14"/>
        <v>-26.17</v>
      </c>
      <c r="G455" s="165"/>
    </row>
    <row r="456" spans="1:7" s="6" customFormat="1" x14ac:dyDescent="0.2">
      <c r="A456" s="33"/>
      <c r="B456" s="5">
        <v>5522</v>
      </c>
      <c r="C456" s="49" t="s">
        <v>95</v>
      </c>
      <c r="D456" s="113">
        <v>10</v>
      </c>
      <c r="E456" s="124">
        <v>0</v>
      </c>
      <c r="F456" s="168">
        <f t="shared" si="14"/>
        <v>10</v>
      </c>
      <c r="G456" s="165">
        <f t="shared" si="13"/>
        <v>0</v>
      </c>
    </row>
    <row r="457" spans="1:7" s="6" customFormat="1" x14ac:dyDescent="0.2">
      <c r="A457" s="33"/>
      <c r="B457" s="5">
        <v>5525</v>
      </c>
      <c r="C457" s="49" t="s">
        <v>46</v>
      </c>
      <c r="D457" s="113">
        <v>600</v>
      </c>
      <c r="E457" s="124">
        <v>343.85</v>
      </c>
      <c r="F457" s="168">
        <f t="shared" si="14"/>
        <v>256.14999999999998</v>
      </c>
      <c r="G457" s="165">
        <f t="shared" si="13"/>
        <v>0.57308333333333339</v>
      </c>
    </row>
    <row r="458" spans="1:7" s="6" customFormat="1" x14ac:dyDescent="0.2">
      <c r="A458" s="33"/>
      <c r="B458" s="5">
        <v>5540</v>
      </c>
      <c r="C458" s="49" t="s">
        <v>252</v>
      </c>
      <c r="D458" s="113">
        <v>200</v>
      </c>
      <c r="E458" s="124">
        <v>50.7</v>
      </c>
      <c r="F458" s="168">
        <f t="shared" si="14"/>
        <v>149.30000000000001</v>
      </c>
      <c r="G458" s="165">
        <f t="shared" si="13"/>
        <v>0.2535</v>
      </c>
    </row>
    <row r="459" spans="1:7" s="6" customFormat="1" x14ac:dyDescent="0.2">
      <c r="A459" s="33"/>
      <c r="B459" s="7">
        <v>15</v>
      </c>
      <c r="C459" s="50" t="s">
        <v>283</v>
      </c>
      <c r="D459" s="114">
        <f>SUM(D460)</f>
        <v>404000</v>
      </c>
      <c r="E459" s="139">
        <f>SUM(E460)</f>
        <v>0</v>
      </c>
      <c r="F459" s="163">
        <f t="shared" si="14"/>
        <v>404000</v>
      </c>
      <c r="G459" s="179">
        <f t="shared" si="13"/>
        <v>0</v>
      </c>
    </row>
    <row r="460" spans="1:7" s="6" customFormat="1" x14ac:dyDescent="0.2">
      <c r="A460" s="33"/>
      <c r="B460" s="5">
        <v>1551</v>
      </c>
      <c r="C460" s="49" t="s">
        <v>255</v>
      </c>
      <c r="D460" s="113">
        <f>SUM(D461:D462)</f>
        <v>404000</v>
      </c>
      <c r="E460" s="149">
        <f>SUM(E461:E462)</f>
        <v>0</v>
      </c>
      <c r="F460" s="168">
        <f t="shared" si="14"/>
        <v>404000</v>
      </c>
      <c r="G460" s="165">
        <f t="shared" si="13"/>
        <v>0</v>
      </c>
    </row>
    <row r="461" spans="1:7" s="6" customFormat="1" ht="25.5" x14ac:dyDescent="0.2">
      <c r="A461" s="33"/>
      <c r="B461" s="5"/>
      <c r="C461" s="65" t="s">
        <v>336</v>
      </c>
      <c r="D461" s="113">
        <v>400000</v>
      </c>
      <c r="E461" s="124">
        <v>0</v>
      </c>
      <c r="F461" s="168">
        <f t="shared" si="14"/>
        <v>400000</v>
      </c>
      <c r="G461" s="165">
        <f t="shared" si="13"/>
        <v>0</v>
      </c>
    </row>
    <row r="462" spans="1:7" s="6" customFormat="1" ht="25.5" x14ac:dyDescent="0.2">
      <c r="A462" s="33"/>
      <c r="B462" s="5"/>
      <c r="C462" s="65" t="s">
        <v>337</v>
      </c>
      <c r="D462" s="113">
        <v>4000</v>
      </c>
      <c r="E462" s="124">
        <v>0</v>
      </c>
      <c r="F462" s="168">
        <f t="shared" si="14"/>
        <v>4000</v>
      </c>
      <c r="G462" s="165">
        <f t="shared" si="13"/>
        <v>0</v>
      </c>
    </row>
    <row r="463" spans="1:7" s="6" customFormat="1" x14ac:dyDescent="0.2">
      <c r="A463" s="33" t="s">
        <v>11</v>
      </c>
      <c r="B463" s="9" t="s">
        <v>406</v>
      </c>
      <c r="C463" s="74"/>
      <c r="D463" s="91">
        <f>SUM(D464+D467+D470)</f>
        <v>6319</v>
      </c>
      <c r="E463" s="126">
        <f>SUM(E464+E467+E470)</f>
        <v>6917.4</v>
      </c>
      <c r="F463" s="163">
        <f t="shared" si="14"/>
        <v>-598.39999999999964</v>
      </c>
      <c r="G463" s="179">
        <f t="shared" si="13"/>
        <v>1.0946985282481405</v>
      </c>
    </row>
    <row r="464" spans="1:7" s="6" customFormat="1" x14ac:dyDescent="0.2">
      <c r="A464" s="33"/>
      <c r="B464" s="7">
        <v>50</v>
      </c>
      <c r="C464" s="50" t="s">
        <v>23</v>
      </c>
      <c r="D464" s="154">
        <f>SUM(D465+D466)</f>
        <v>0</v>
      </c>
      <c r="E464" s="191">
        <f>SUM(E465+E466)</f>
        <v>89.87</v>
      </c>
      <c r="F464" s="163">
        <f t="shared" si="14"/>
        <v>-89.87</v>
      </c>
      <c r="G464" s="165"/>
    </row>
    <row r="465" spans="1:7" s="6" customFormat="1" x14ac:dyDescent="0.2">
      <c r="A465" s="33"/>
      <c r="B465" s="5">
        <v>505</v>
      </c>
      <c r="C465" s="49" t="s">
        <v>94</v>
      </c>
      <c r="D465" s="153">
        <v>0</v>
      </c>
      <c r="E465" s="124">
        <v>44.05</v>
      </c>
      <c r="F465" s="168">
        <f t="shared" si="14"/>
        <v>-44.05</v>
      </c>
      <c r="G465" s="165"/>
    </row>
    <row r="466" spans="1:7" s="6" customFormat="1" x14ac:dyDescent="0.2">
      <c r="A466" s="33"/>
      <c r="B466" s="5">
        <v>506</v>
      </c>
      <c r="C466" s="49" t="s">
        <v>229</v>
      </c>
      <c r="D466" s="153">
        <v>0</v>
      </c>
      <c r="E466" s="124">
        <v>45.82</v>
      </c>
      <c r="F466" s="168">
        <f t="shared" si="14"/>
        <v>-45.82</v>
      </c>
      <c r="G466" s="165"/>
    </row>
    <row r="467" spans="1:7" s="6" customFormat="1" x14ac:dyDescent="0.2">
      <c r="A467" s="33"/>
      <c r="B467" s="7">
        <v>55</v>
      </c>
      <c r="C467" s="50" t="s">
        <v>24</v>
      </c>
      <c r="D467" s="154">
        <f>SUM(D468)</f>
        <v>5704</v>
      </c>
      <c r="E467" s="191">
        <f>SUM(E468)</f>
        <v>6212.53</v>
      </c>
      <c r="F467" s="163">
        <f t="shared" si="14"/>
        <v>-508.52999999999975</v>
      </c>
      <c r="G467" s="179">
        <f t="shared" si="13"/>
        <v>1.0891532258064516</v>
      </c>
    </row>
    <row r="468" spans="1:7" s="6" customFormat="1" x14ac:dyDescent="0.2">
      <c r="A468" s="33"/>
      <c r="B468" s="5">
        <v>5525</v>
      </c>
      <c r="C468" s="49" t="s">
        <v>46</v>
      </c>
      <c r="D468" s="153">
        <v>5704</v>
      </c>
      <c r="E468" s="192">
        <v>6212.53</v>
      </c>
      <c r="F468" s="168">
        <f t="shared" si="14"/>
        <v>-508.52999999999975</v>
      </c>
      <c r="G468" s="165">
        <f t="shared" si="13"/>
        <v>1.0891532258064516</v>
      </c>
    </row>
    <row r="469" spans="1:7" s="6" customFormat="1" ht="38.25" x14ac:dyDescent="0.2">
      <c r="A469" s="33"/>
      <c r="B469" s="160" t="s">
        <v>457</v>
      </c>
      <c r="C469" s="54" t="s">
        <v>408</v>
      </c>
      <c r="D469" s="92">
        <f>SUM(D464+D467)</f>
        <v>5704</v>
      </c>
      <c r="E469" s="124">
        <f>SUM(E464+E467)</f>
        <v>6302.4</v>
      </c>
      <c r="F469" s="168">
        <f t="shared" si="14"/>
        <v>-598.39999999999964</v>
      </c>
      <c r="G469" s="165"/>
    </row>
    <row r="470" spans="1:7" s="6" customFormat="1" x14ac:dyDescent="0.2">
      <c r="A470" s="33"/>
      <c r="B470" s="7">
        <v>55</v>
      </c>
      <c r="C470" s="50" t="s">
        <v>24</v>
      </c>
      <c r="D470" s="154">
        <f>SUM(D471)</f>
        <v>615</v>
      </c>
      <c r="E470" s="191">
        <f>SUM(E471)</f>
        <v>615</v>
      </c>
      <c r="F470" s="163">
        <f t="shared" si="14"/>
        <v>0</v>
      </c>
      <c r="G470" s="165">
        <f t="shared" si="13"/>
        <v>1</v>
      </c>
    </row>
    <row r="471" spans="1:7" s="6" customFormat="1" x14ac:dyDescent="0.2">
      <c r="A471" s="33"/>
      <c r="B471" s="5">
        <v>5525</v>
      </c>
      <c r="C471" s="49" t="s">
        <v>46</v>
      </c>
      <c r="D471" s="113">
        <f>SUM(D472)</f>
        <v>615</v>
      </c>
      <c r="E471" s="186">
        <f>SUM(E472)</f>
        <v>615</v>
      </c>
      <c r="F471" s="168">
        <f t="shared" si="14"/>
        <v>0</v>
      </c>
      <c r="G471" s="165">
        <f t="shared" si="13"/>
        <v>1</v>
      </c>
    </row>
    <row r="472" spans="1:7" s="6" customFormat="1" ht="51" x14ac:dyDescent="0.2">
      <c r="A472" s="33"/>
      <c r="B472" s="160"/>
      <c r="C472" s="65" t="s">
        <v>495</v>
      </c>
      <c r="D472" s="113">
        <v>615</v>
      </c>
      <c r="E472" s="124">
        <v>615</v>
      </c>
      <c r="F472" s="168">
        <f t="shared" si="14"/>
        <v>0</v>
      </c>
      <c r="G472" s="165">
        <f t="shared" si="13"/>
        <v>1</v>
      </c>
    </row>
    <row r="473" spans="1:7" x14ac:dyDescent="0.2">
      <c r="A473" s="33" t="s">
        <v>11</v>
      </c>
      <c r="B473" s="9" t="s">
        <v>199</v>
      </c>
      <c r="C473" s="74"/>
      <c r="D473" s="114">
        <f>SUM(D474)</f>
        <v>1440</v>
      </c>
      <c r="E473" s="139">
        <f>SUM(E474)</f>
        <v>720</v>
      </c>
      <c r="F473" s="163">
        <f t="shared" si="14"/>
        <v>720</v>
      </c>
      <c r="G473" s="179">
        <f t="shared" si="13"/>
        <v>0.5</v>
      </c>
    </row>
    <row r="474" spans="1:7" s="6" customFormat="1" x14ac:dyDescent="0.2">
      <c r="A474" s="33"/>
      <c r="B474" s="7">
        <v>55</v>
      </c>
      <c r="C474" s="50" t="s">
        <v>24</v>
      </c>
      <c r="D474" s="114">
        <f>SUM(D475:D475)</f>
        <v>1440</v>
      </c>
      <c r="E474" s="139">
        <f>SUM(E475:E475)</f>
        <v>720</v>
      </c>
      <c r="F474" s="163">
        <f t="shared" si="14"/>
        <v>720</v>
      </c>
      <c r="G474" s="179">
        <f t="shared" si="13"/>
        <v>0.5</v>
      </c>
    </row>
    <row r="475" spans="1:7" s="6" customFormat="1" x14ac:dyDescent="0.2">
      <c r="A475" s="33"/>
      <c r="B475" s="5">
        <v>5525</v>
      </c>
      <c r="C475" s="49" t="s">
        <v>46</v>
      </c>
      <c r="D475" s="113">
        <v>1440</v>
      </c>
      <c r="E475" s="124">
        <v>720</v>
      </c>
      <c r="F475" s="168">
        <f t="shared" si="14"/>
        <v>720</v>
      </c>
      <c r="G475" s="165">
        <f t="shared" si="13"/>
        <v>0.5</v>
      </c>
    </row>
    <row r="476" spans="1:7" s="6" customFormat="1" x14ac:dyDescent="0.2">
      <c r="A476" s="33" t="s">
        <v>72</v>
      </c>
      <c r="B476" s="7" t="s">
        <v>465</v>
      </c>
      <c r="C476" s="49"/>
      <c r="D476" s="114">
        <f>SUM(D477+D484)</f>
        <v>10971</v>
      </c>
      <c r="E476" s="187">
        <f>SUM(E477+E484)</f>
        <v>7280.8</v>
      </c>
      <c r="F476" s="163">
        <f t="shared" si="14"/>
        <v>3690.2</v>
      </c>
      <c r="G476" s="179">
        <f t="shared" si="13"/>
        <v>0.66364050679062991</v>
      </c>
    </row>
    <row r="477" spans="1:7" s="8" customFormat="1" x14ac:dyDescent="0.2">
      <c r="A477" s="33" t="s">
        <v>72</v>
      </c>
      <c r="B477" s="7" t="s">
        <v>200</v>
      </c>
      <c r="C477" s="72"/>
      <c r="D477" s="114">
        <f>SUM(D478+D482)</f>
        <v>9171</v>
      </c>
      <c r="E477" s="139">
        <f>SUM(E478+E482)</f>
        <v>5480.8</v>
      </c>
      <c r="F477" s="163">
        <f t="shared" si="14"/>
        <v>3690.2</v>
      </c>
      <c r="G477" s="179">
        <f t="shared" si="13"/>
        <v>0.59762294188201948</v>
      </c>
    </row>
    <row r="478" spans="1:7" s="6" customFormat="1" x14ac:dyDescent="0.2">
      <c r="A478" s="33"/>
      <c r="B478" s="7">
        <v>50</v>
      </c>
      <c r="C478" s="50" t="s">
        <v>23</v>
      </c>
      <c r="D478" s="114">
        <f>SUM(D479+D481)</f>
        <v>3956</v>
      </c>
      <c r="E478" s="139">
        <f>SUM(E479+E481)</f>
        <v>2011.72</v>
      </c>
      <c r="F478" s="163">
        <f t="shared" si="14"/>
        <v>1944.28</v>
      </c>
      <c r="G478" s="179">
        <f t="shared" si="13"/>
        <v>0.50852376137512645</v>
      </c>
    </row>
    <row r="479" spans="1:7" s="6" customFormat="1" x14ac:dyDescent="0.2">
      <c r="A479" s="33"/>
      <c r="B479" s="5">
        <v>500</v>
      </c>
      <c r="C479" s="49" t="s">
        <v>228</v>
      </c>
      <c r="D479" s="113">
        <f>SUM(D480)</f>
        <v>2952</v>
      </c>
      <c r="E479" s="149">
        <f>SUM(E480)</f>
        <v>1482.67</v>
      </c>
      <c r="F479" s="168">
        <f t="shared" si="14"/>
        <v>1469.33</v>
      </c>
      <c r="G479" s="165">
        <f t="shared" si="13"/>
        <v>0.50225948509485097</v>
      </c>
    </row>
    <row r="480" spans="1:7" s="6" customFormat="1" x14ac:dyDescent="0.2">
      <c r="A480" s="33"/>
      <c r="B480" s="5">
        <v>5002</v>
      </c>
      <c r="C480" s="49" t="s">
        <v>236</v>
      </c>
      <c r="D480" s="113">
        <v>2952</v>
      </c>
      <c r="E480" s="124">
        <v>1482.67</v>
      </c>
      <c r="F480" s="168">
        <f t="shared" si="14"/>
        <v>1469.33</v>
      </c>
      <c r="G480" s="165">
        <f t="shared" si="13"/>
        <v>0.50225948509485097</v>
      </c>
    </row>
    <row r="481" spans="1:7" s="6" customFormat="1" x14ac:dyDescent="0.2">
      <c r="A481" s="33"/>
      <c r="B481" s="5">
        <v>506</v>
      </c>
      <c r="C481" s="49" t="s">
        <v>229</v>
      </c>
      <c r="D481" s="113">
        <v>1004</v>
      </c>
      <c r="E481" s="124">
        <v>529.04999999999995</v>
      </c>
      <c r="F481" s="168">
        <f t="shared" si="14"/>
        <v>474.95000000000005</v>
      </c>
      <c r="G481" s="165">
        <f t="shared" si="13"/>
        <v>0.52694223107569715</v>
      </c>
    </row>
    <row r="482" spans="1:7" s="6" customFormat="1" x14ac:dyDescent="0.2">
      <c r="A482" s="33"/>
      <c r="B482" s="7">
        <v>55</v>
      </c>
      <c r="C482" s="50" t="s">
        <v>24</v>
      </c>
      <c r="D482" s="114">
        <f>SUM(D483)</f>
        <v>5215</v>
      </c>
      <c r="E482" s="139">
        <f>SUM(E483)</f>
        <v>3469.08</v>
      </c>
      <c r="F482" s="163">
        <f t="shared" si="14"/>
        <v>1745.92</v>
      </c>
      <c r="G482" s="179">
        <f t="shared" si="13"/>
        <v>0.6652118887823586</v>
      </c>
    </row>
    <row r="483" spans="1:7" s="6" customFormat="1" x14ac:dyDescent="0.2">
      <c r="A483" s="33"/>
      <c r="B483" s="5">
        <v>5511</v>
      </c>
      <c r="C483" s="49" t="s">
        <v>230</v>
      </c>
      <c r="D483" s="113">
        <v>5215</v>
      </c>
      <c r="E483" s="124">
        <v>3469.08</v>
      </c>
      <c r="F483" s="168">
        <f t="shared" si="14"/>
        <v>1745.92</v>
      </c>
      <c r="G483" s="165">
        <f t="shared" si="13"/>
        <v>0.6652118887823586</v>
      </c>
    </row>
    <row r="484" spans="1:7" s="6" customFormat="1" x14ac:dyDescent="0.2">
      <c r="A484" s="33" t="s">
        <v>72</v>
      </c>
      <c r="B484" s="7" t="s">
        <v>463</v>
      </c>
      <c r="C484" s="72"/>
      <c r="D484" s="114">
        <f t="shared" ref="D484:E486" si="15">SUM(D485)</f>
        <v>1800</v>
      </c>
      <c r="E484" s="187">
        <f t="shared" si="15"/>
        <v>1800</v>
      </c>
      <c r="F484" s="163">
        <f t="shared" si="14"/>
        <v>0</v>
      </c>
      <c r="G484" s="179">
        <f t="shared" si="13"/>
        <v>1</v>
      </c>
    </row>
    <row r="485" spans="1:7" s="6" customFormat="1" ht="25.5" x14ac:dyDescent="0.2">
      <c r="A485" s="210" t="s">
        <v>529</v>
      </c>
      <c r="B485" s="7">
        <v>15</v>
      </c>
      <c r="C485" s="50" t="s">
        <v>283</v>
      </c>
      <c r="D485" s="114">
        <f t="shared" si="15"/>
        <v>1800</v>
      </c>
      <c r="E485" s="187">
        <f t="shared" si="15"/>
        <v>1800</v>
      </c>
      <c r="F485" s="163">
        <f t="shared" si="14"/>
        <v>0</v>
      </c>
      <c r="G485" s="179">
        <f t="shared" si="13"/>
        <v>1</v>
      </c>
    </row>
    <row r="486" spans="1:7" s="6" customFormat="1" x14ac:dyDescent="0.2">
      <c r="A486" s="210"/>
      <c r="B486" s="5">
        <v>1551</v>
      </c>
      <c r="C486" s="49" t="s">
        <v>255</v>
      </c>
      <c r="D486" s="113">
        <f t="shared" si="15"/>
        <v>1800</v>
      </c>
      <c r="E486" s="186">
        <f t="shared" si="15"/>
        <v>1800</v>
      </c>
      <c r="F486" s="168">
        <f t="shared" si="14"/>
        <v>0</v>
      </c>
      <c r="G486" s="165">
        <f t="shared" si="13"/>
        <v>1</v>
      </c>
    </row>
    <row r="487" spans="1:7" s="6" customFormat="1" ht="25.5" x14ac:dyDescent="0.2">
      <c r="A487" s="33"/>
      <c r="B487" s="5"/>
      <c r="C487" s="65" t="s">
        <v>464</v>
      </c>
      <c r="D487" s="113">
        <v>1800</v>
      </c>
      <c r="E487" s="124">
        <v>1800</v>
      </c>
      <c r="F487" s="168">
        <f t="shared" si="14"/>
        <v>0</v>
      </c>
      <c r="G487" s="165">
        <f t="shared" si="13"/>
        <v>1</v>
      </c>
    </row>
    <row r="488" spans="1:7" s="6" customFormat="1" x14ac:dyDescent="0.2">
      <c r="A488" s="33" t="s">
        <v>124</v>
      </c>
      <c r="B488" s="7" t="s">
        <v>201</v>
      </c>
      <c r="C488" s="72"/>
      <c r="D488" s="114">
        <f>SUM(D489)</f>
        <v>97850</v>
      </c>
      <c r="E488" s="139">
        <f>SUM(E489)</f>
        <v>43438</v>
      </c>
      <c r="F488" s="163">
        <f t="shared" si="14"/>
        <v>54412</v>
      </c>
      <c r="G488" s="179">
        <f t="shared" si="13"/>
        <v>0.44392437404190088</v>
      </c>
    </row>
    <row r="489" spans="1:7" s="6" customFormat="1" x14ac:dyDescent="0.2">
      <c r="A489" s="33"/>
      <c r="B489" s="21">
        <v>4500</v>
      </c>
      <c r="C489" s="52" t="s">
        <v>152</v>
      </c>
      <c r="D489" s="114">
        <f>SUM(D528+D537+D538+D540)</f>
        <v>97850</v>
      </c>
      <c r="E489" s="139">
        <f>SUM(E490:E538)</f>
        <v>43438</v>
      </c>
      <c r="F489" s="163">
        <f t="shared" si="14"/>
        <v>54412</v>
      </c>
      <c r="G489" s="179">
        <f t="shared" si="13"/>
        <v>0.44392437404190088</v>
      </c>
    </row>
    <row r="490" spans="1:7" s="6" customFormat="1" ht="25.5" x14ac:dyDescent="0.2">
      <c r="A490" s="33"/>
      <c r="B490" s="21"/>
      <c r="C490" s="53" t="s">
        <v>362</v>
      </c>
      <c r="D490" s="113">
        <v>325</v>
      </c>
      <c r="E490" s="149">
        <v>325</v>
      </c>
      <c r="F490" s="168">
        <f t="shared" si="14"/>
        <v>0</v>
      </c>
      <c r="G490" s="165">
        <f t="shared" si="13"/>
        <v>1</v>
      </c>
    </row>
    <row r="491" spans="1:7" s="6" customFormat="1" x14ac:dyDescent="0.2">
      <c r="A491" s="33"/>
      <c r="B491" s="21"/>
      <c r="C491" s="53" t="s">
        <v>363</v>
      </c>
      <c r="D491" s="113">
        <v>646</v>
      </c>
      <c r="E491" s="127">
        <v>646</v>
      </c>
      <c r="F491" s="168">
        <f t="shared" si="14"/>
        <v>0</v>
      </c>
      <c r="G491" s="165">
        <f t="shared" si="13"/>
        <v>1</v>
      </c>
    </row>
    <row r="492" spans="1:7" s="6" customFormat="1" x14ac:dyDescent="0.2">
      <c r="A492" s="33"/>
      <c r="B492" s="21"/>
      <c r="C492" s="53" t="s">
        <v>364</v>
      </c>
      <c r="D492" s="113">
        <v>300</v>
      </c>
      <c r="E492" s="127">
        <v>300</v>
      </c>
      <c r="F492" s="168">
        <f t="shared" si="14"/>
        <v>0</v>
      </c>
      <c r="G492" s="165">
        <f t="shared" si="13"/>
        <v>1</v>
      </c>
    </row>
    <row r="493" spans="1:7" s="6" customFormat="1" x14ac:dyDescent="0.2">
      <c r="A493" s="33"/>
      <c r="B493" s="21"/>
      <c r="C493" s="53" t="s">
        <v>365</v>
      </c>
      <c r="D493" s="113">
        <v>300</v>
      </c>
      <c r="E493" s="127">
        <v>300</v>
      </c>
      <c r="F493" s="168">
        <f t="shared" si="14"/>
        <v>0</v>
      </c>
      <c r="G493" s="165">
        <f t="shared" si="13"/>
        <v>1</v>
      </c>
    </row>
    <row r="494" spans="1:7" s="6" customFormat="1" x14ac:dyDescent="0.2">
      <c r="A494" s="33"/>
      <c r="B494" s="21"/>
      <c r="C494" s="53" t="s">
        <v>366</v>
      </c>
      <c r="D494" s="113">
        <v>500</v>
      </c>
      <c r="E494" s="127">
        <v>500</v>
      </c>
      <c r="F494" s="168">
        <f t="shared" si="14"/>
        <v>0</v>
      </c>
      <c r="G494" s="165">
        <f t="shared" si="13"/>
        <v>1</v>
      </c>
    </row>
    <row r="495" spans="1:7" s="6" customFormat="1" x14ac:dyDescent="0.2">
      <c r="A495" s="33"/>
      <c r="B495" s="21"/>
      <c r="C495" s="53" t="s">
        <v>367</v>
      </c>
      <c r="D495" s="113">
        <v>692</v>
      </c>
      <c r="E495" s="127">
        <v>346</v>
      </c>
      <c r="F495" s="168">
        <f t="shared" si="14"/>
        <v>346</v>
      </c>
      <c r="G495" s="165">
        <f t="shared" si="13"/>
        <v>0.5</v>
      </c>
    </row>
    <row r="496" spans="1:7" s="6" customFormat="1" x14ac:dyDescent="0.2">
      <c r="A496" s="33"/>
      <c r="B496" s="21"/>
      <c r="C496" s="53" t="s">
        <v>368</v>
      </c>
      <c r="D496" s="113">
        <v>300</v>
      </c>
      <c r="E496" s="127">
        <v>150</v>
      </c>
      <c r="F496" s="168">
        <f t="shared" si="14"/>
        <v>150</v>
      </c>
      <c r="G496" s="165">
        <f t="shared" si="13"/>
        <v>0.5</v>
      </c>
    </row>
    <row r="497" spans="1:7" s="6" customFormat="1" x14ac:dyDescent="0.2">
      <c r="A497" s="33"/>
      <c r="B497" s="21"/>
      <c r="C497" s="53" t="s">
        <v>369</v>
      </c>
      <c r="D497" s="113">
        <v>100</v>
      </c>
      <c r="E497" s="127">
        <v>0</v>
      </c>
      <c r="F497" s="168">
        <f t="shared" si="14"/>
        <v>100</v>
      </c>
      <c r="G497" s="165">
        <f t="shared" si="13"/>
        <v>0</v>
      </c>
    </row>
    <row r="498" spans="1:7" s="6" customFormat="1" x14ac:dyDescent="0.2">
      <c r="A498" s="33"/>
      <c r="B498" s="21"/>
      <c r="C498" s="53" t="s">
        <v>370</v>
      </c>
      <c r="D498" s="113">
        <v>200</v>
      </c>
      <c r="E498" s="127">
        <v>200</v>
      </c>
      <c r="F498" s="168">
        <f t="shared" si="14"/>
        <v>0</v>
      </c>
      <c r="G498" s="165">
        <f t="shared" si="13"/>
        <v>1</v>
      </c>
    </row>
    <row r="499" spans="1:7" s="6" customFormat="1" x14ac:dyDescent="0.2">
      <c r="A499" s="33"/>
      <c r="B499" s="21"/>
      <c r="C499" s="53" t="s">
        <v>371</v>
      </c>
      <c r="D499" s="113">
        <v>3240</v>
      </c>
      <c r="E499" s="127">
        <v>1800</v>
      </c>
      <c r="F499" s="168">
        <f t="shared" si="14"/>
        <v>1440</v>
      </c>
      <c r="G499" s="165">
        <f t="shared" si="13"/>
        <v>0.55555555555555558</v>
      </c>
    </row>
    <row r="500" spans="1:7" s="6" customFormat="1" x14ac:dyDescent="0.2">
      <c r="A500" s="33"/>
      <c r="B500" s="21"/>
      <c r="C500" s="53" t="s">
        <v>372</v>
      </c>
      <c r="D500" s="113">
        <v>350</v>
      </c>
      <c r="E500" s="127">
        <v>350</v>
      </c>
      <c r="F500" s="168">
        <f t="shared" si="14"/>
        <v>0</v>
      </c>
      <c r="G500" s="165">
        <f t="shared" si="13"/>
        <v>1</v>
      </c>
    </row>
    <row r="501" spans="1:7" s="6" customFormat="1" x14ac:dyDescent="0.2">
      <c r="A501" s="33"/>
      <c r="B501" s="21"/>
      <c r="C501" s="53" t="s">
        <v>373</v>
      </c>
      <c r="D501" s="113">
        <v>172</v>
      </c>
      <c r="E501" s="127">
        <v>172</v>
      </c>
      <c r="F501" s="168">
        <f t="shared" si="14"/>
        <v>0</v>
      </c>
      <c r="G501" s="165">
        <f t="shared" si="13"/>
        <v>1</v>
      </c>
    </row>
    <row r="502" spans="1:7" s="6" customFormat="1" x14ac:dyDescent="0.2">
      <c r="A502" s="33"/>
      <c r="B502" s="21"/>
      <c r="C502" s="53" t="s">
        <v>374</v>
      </c>
      <c r="D502" s="113">
        <v>190</v>
      </c>
      <c r="E502" s="127">
        <v>0</v>
      </c>
      <c r="F502" s="168">
        <f t="shared" si="14"/>
        <v>190</v>
      </c>
      <c r="G502" s="165">
        <f t="shared" si="13"/>
        <v>0</v>
      </c>
    </row>
    <row r="503" spans="1:7" s="6" customFormat="1" x14ac:dyDescent="0.2">
      <c r="A503" s="33"/>
      <c r="B503" s="21"/>
      <c r="C503" s="53" t="s">
        <v>375</v>
      </c>
      <c r="D503" s="113">
        <v>24807</v>
      </c>
      <c r="E503" s="127">
        <v>4757</v>
      </c>
      <c r="F503" s="168">
        <f t="shared" si="14"/>
        <v>20050</v>
      </c>
      <c r="G503" s="165">
        <f t="shared" ref="G503:G584" si="16">SUM(E503/D503)</f>
        <v>0.19176039021244004</v>
      </c>
    </row>
    <row r="504" spans="1:7" s="6" customFormat="1" x14ac:dyDescent="0.2">
      <c r="A504" s="33"/>
      <c r="B504" s="21"/>
      <c r="C504" s="53" t="s">
        <v>376</v>
      </c>
      <c r="D504" s="113">
        <v>200</v>
      </c>
      <c r="E504" s="127">
        <v>0</v>
      </c>
      <c r="F504" s="168">
        <f t="shared" si="14"/>
        <v>200</v>
      </c>
      <c r="G504" s="165">
        <f t="shared" si="16"/>
        <v>0</v>
      </c>
    </row>
    <row r="505" spans="1:7" s="6" customFormat="1" ht="25.5" x14ac:dyDescent="0.2">
      <c r="A505" s="33"/>
      <c r="B505" s="21"/>
      <c r="C505" s="53" t="s">
        <v>377</v>
      </c>
      <c r="D505" s="113">
        <v>120</v>
      </c>
      <c r="E505" s="127">
        <v>0</v>
      </c>
      <c r="F505" s="168">
        <f t="shared" si="14"/>
        <v>120</v>
      </c>
      <c r="G505" s="165">
        <f t="shared" si="16"/>
        <v>0</v>
      </c>
    </row>
    <row r="506" spans="1:7" s="6" customFormat="1" x14ac:dyDescent="0.2">
      <c r="A506" s="33"/>
      <c r="B506" s="21"/>
      <c r="C506" s="53" t="s">
        <v>378</v>
      </c>
      <c r="D506" s="113">
        <v>750</v>
      </c>
      <c r="E506" s="127">
        <v>750</v>
      </c>
      <c r="F506" s="168">
        <f t="shared" si="14"/>
        <v>0</v>
      </c>
      <c r="G506" s="165">
        <f t="shared" si="16"/>
        <v>1</v>
      </c>
    </row>
    <row r="507" spans="1:7" s="6" customFormat="1" x14ac:dyDescent="0.2">
      <c r="A507" s="33"/>
      <c r="B507" s="21"/>
      <c r="C507" s="53" t="s">
        <v>379</v>
      </c>
      <c r="D507" s="113">
        <v>300</v>
      </c>
      <c r="E507" s="127">
        <v>300</v>
      </c>
      <c r="F507" s="168">
        <f t="shared" si="14"/>
        <v>0</v>
      </c>
      <c r="G507" s="165">
        <f t="shared" si="16"/>
        <v>1</v>
      </c>
    </row>
    <row r="508" spans="1:7" s="6" customFormat="1" x14ac:dyDescent="0.2">
      <c r="A508" s="33"/>
      <c r="B508" s="21"/>
      <c r="C508" s="53" t="s">
        <v>380</v>
      </c>
      <c r="D508" s="113">
        <v>1100</v>
      </c>
      <c r="E508" s="127">
        <v>0</v>
      </c>
      <c r="F508" s="168">
        <f t="shared" ref="F508:F598" si="17">SUM(D508-E508)</f>
        <v>1100</v>
      </c>
      <c r="G508" s="165">
        <f t="shared" si="16"/>
        <v>0</v>
      </c>
    </row>
    <row r="509" spans="1:7" s="6" customFormat="1" x14ac:dyDescent="0.2">
      <c r="A509" s="33"/>
      <c r="B509" s="21"/>
      <c r="C509" s="53" t="s">
        <v>381</v>
      </c>
      <c r="D509" s="113">
        <v>229</v>
      </c>
      <c r="E509" s="127">
        <v>0</v>
      </c>
      <c r="F509" s="168">
        <f t="shared" si="17"/>
        <v>229</v>
      </c>
      <c r="G509" s="165">
        <f t="shared" si="16"/>
        <v>0</v>
      </c>
    </row>
    <row r="510" spans="1:7" s="6" customFormat="1" x14ac:dyDescent="0.2">
      <c r="A510" s="33"/>
      <c r="B510" s="21"/>
      <c r="C510" s="53" t="s">
        <v>382</v>
      </c>
      <c r="D510" s="113">
        <v>314</v>
      </c>
      <c r="E510" s="127">
        <v>0</v>
      </c>
      <c r="F510" s="168">
        <f t="shared" si="17"/>
        <v>314</v>
      </c>
      <c r="G510" s="165">
        <f t="shared" si="16"/>
        <v>0</v>
      </c>
    </row>
    <row r="511" spans="1:7" s="6" customFormat="1" x14ac:dyDescent="0.2">
      <c r="A511" s="33"/>
      <c r="B511" s="21"/>
      <c r="C511" s="53" t="s">
        <v>383</v>
      </c>
      <c r="D511" s="113">
        <v>1852</v>
      </c>
      <c r="E511" s="127">
        <v>1852</v>
      </c>
      <c r="F511" s="168">
        <f t="shared" si="17"/>
        <v>0</v>
      </c>
      <c r="G511" s="165">
        <f t="shared" si="16"/>
        <v>1</v>
      </c>
    </row>
    <row r="512" spans="1:7" s="6" customFormat="1" x14ac:dyDescent="0.2">
      <c r="A512" s="33"/>
      <c r="B512" s="21"/>
      <c r="C512" s="53" t="s">
        <v>384</v>
      </c>
      <c r="D512" s="113">
        <v>150</v>
      </c>
      <c r="E512" s="127">
        <v>75</v>
      </c>
      <c r="F512" s="168">
        <f t="shared" si="17"/>
        <v>75</v>
      </c>
      <c r="G512" s="165">
        <f t="shared" si="16"/>
        <v>0.5</v>
      </c>
    </row>
    <row r="513" spans="1:7" s="6" customFormat="1" x14ac:dyDescent="0.2">
      <c r="A513" s="33"/>
      <c r="B513" s="21"/>
      <c r="C513" s="53" t="s">
        <v>385</v>
      </c>
      <c r="D513" s="113">
        <v>250</v>
      </c>
      <c r="E513" s="127">
        <v>0</v>
      </c>
      <c r="F513" s="168">
        <f t="shared" si="17"/>
        <v>250</v>
      </c>
      <c r="G513" s="165">
        <f t="shared" si="16"/>
        <v>0</v>
      </c>
    </row>
    <row r="514" spans="1:7" s="6" customFormat="1" x14ac:dyDescent="0.2">
      <c r="A514" s="33"/>
      <c r="B514" s="21"/>
      <c r="C514" s="53" t="s">
        <v>386</v>
      </c>
      <c r="D514" s="113">
        <v>1500</v>
      </c>
      <c r="E514" s="127">
        <v>535</v>
      </c>
      <c r="F514" s="168">
        <f t="shared" si="17"/>
        <v>965</v>
      </c>
      <c r="G514" s="165">
        <f t="shared" si="16"/>
        <v>0.35666666666666669</v>
      </c>
    </row>
    <row r="515" spans="1:7" s="6" customFormat="1" x14ac:dyDescent="0.2">
      <c r="A515" s="33"/>
      <c r="B515" s="21"/>
      <c r="C515" s="53" t="s">
        <v>387</v>
      </c>
      <c r="D515" s="113">
        <v>968</v>
      </c>
      <c r="E515" s="127">
        <v>0</v>
      </c>
      <c r="F515" s="168">
        <f t="shared" si="17"/>
        <v>968</v>
      </c>
      <c r="G515" s="165">
        <f t="shared" si="16"/>
        <v>0</v>
      </c>
    </row>
    <row r="516" spans="1:7" s="6" customFormat="1" x14ac:dyDescent="0.2">
      <c r="A516" s="33"/>
      <c r="B516" s="21"/>
      <c r="C516" s="53" t="s">
        <v>388</v>
      </c>
      <c r="D516" s="113">
        <v>724</v>
      </c>
      <c r="E516" s="127">
        <v>724</v>
      </c>
      <c r="F516" s="168">
        <f t="shared" si="17"/>
        <v>0</v>
      </c>
      <c r="G516" s="165">
        <f t="shared" si="16"/>
        <v>1</v>
      </c>
    </row>
    <row r="517" spans="1:7" s="6" customFormat="1" x14ac:dyDescent="0.2">
      <c r="A517" s="33"/>
      <c r="B517" s="21"/>
      <c r="C517" s="53" t="s">
        <v>389</v>
      </c>
      <c r="D517" s="113">
        <v>100</v>
      </c>
      <c r="E517" s="127">
        <v>0</v>
      </c>
      <c r="F517" s="168">
        <f t="shared" si="17"/>
        <v>100</v>
      </c>
      <c r="G517" s="165">
        <f t="shared" si="16"/>
        <v>0</v>
      </c>
    </row>
    <row r="518" spans="1:7" s="6" customFormat="1" x14ac:dyDescent="0.2">
      <c r="A518" s="33"/>
      <c r="B518" s="21"/>
      <c r="C518" s="53" t="s">
        <v>390</v>
      </c>
      <c r="D518" s="113">
        <v>2960</v>
      </c>
      <c r="E518" s="127">
        <v>2960</v>
      </c>
      <c r="F518" s="168">
        <f t="shared" si="17"/>
        <v>0</v>
      </c>
      <c r="G518" s="165">
        <f t="shared" si="16"/>
        <v>1</v>
      </c>
    </row>
    <row r="519" spans="1:7" s="6" customFormat="1" x14ac:dyDescent="0.2">
      <c r="A519" s="33"/>
      <c r="B519" s="21"/>
      <c r="C519" s="53" t="s">
        <v>391</v>
      </c>
      <c r="D519" s="113">
        <v>440</v>
      </c>
      <c r="E519" s="127">
        <v>190</v>
      </c>
      <c r="F519" s="168">
        <f t="shared" si="17"/>
        <v>250</v>
      </c>
      <c r="G519" s="165">
        <f t="shared" si="16"/>
        <v>0.43181818181818182</v>
      </c>
    </row>
    <row r="520" spans="1:7" s="6" customFormat="1" x14ac:dyDescent="0.2">
      <c r="A520" s="33"/>
      <c r="B520" s="21"/>
      <c r="C520" s="53" t="s">
        <v>392</v>
      </c>
      <c r="D520" s="113">
        <v>500</v>
      </c>
      <c r="E520" s="127">
        <v>500</v>
      </c>
      <c r="F520" s="168">
        <f t="shared" si="17"/>
        <v>0</v>
      </c>
      <c r="G520" s="165">
        <f t="shared" si="16"/>
        <v>1</v>
      </c>
    </row>
    <row r="521" spans="1:7" s="6" customFormat="1" x14ac:dyDescent="0.2">
      <c r="A521" s="33"/>
      <c r="B521" s="21"/>
      <c r="C521" s="53" t="s">
        <v>393</v>
      </c>
      <c r="D521" s="113">
        <v>895</v>
      </c>
      <c r="E521" s="127">
        <v>655</v>
      </c>
      <c r="F521" s="168">
        <f t="shared" si="17"/>
        <v>240</v>
      </c>
      <c r="G521" s="165">
        <f t="shared" si="16"/>
        <v>0.73184357541899436</v>
      </c>
    </row>
    <row r="522" spans="1:7" s="6" customFormat="1" x14ac:dyDescent="0.2">
      <c r="A522" s="33"/>
      <c r="B522" s="21"/>
      <c r="C522" s="53" t="s">
        <v>394</v>
      </c>
      <c r="D522" s="113">
        <v>190</v>
      </c>
      <c r="E522" s="127">
        <v>190</v>
      </c>
      <c r="F522" s="168">
        <f t="shared" si="17"/>
        <v>0</v>
      </c>
      <c r="G522" s="165">
        <f t="shared" si="16"/>
        <v>1</v>
      </c>
    </row>
    <row r="523" spans="1:7" s="6" customFormat="1" x14ac:dyDescent="0.2">
      <c r="A523" s="33"/>
      <c r="B523" s="21"/>
      <c r="C523" s="53" t="s">
        <v>395</v>
      </c>
      <c r="D523" s="113">
        <v>461</v>
      </c>
      <c r="E523" s="127">
        <v>461</v>
      </c>
      <c r="F523" s="168">
        <f t="shared" si="17"/>
        <v>0</v>
      </c>
      <c r="G523" s="165">
        <f t="shared" si="16"/>
        <v>1</v>
      </c>
    </row>
    <row r="524" spans="1:7" s="6" customFormat="1" x14ac:dyDescent="0.2">
      <c r="A524" s="33"/>
      <c r="B524" s="21"/>
      <c r="C524" s="53" t="s">
        <v>396</v>
      </c>
      <c r="D524" s="113">
        <v>300</v>
      </c>
      <c r="E524" s="127">
        <v>300</v>
      </c>
      <c r="F524" s="168">
        <f t="shared" si="17"/>
        <v>0</v>
      </c>
      <c r="G524" s="165">
        <f t="shared" si="16"/>
        <v>1</v>
      </c>
    </row>
    <row r="525" spans="1:7" s="6" customFormat="1" x14ac:dyDescent="0.2">
      <c r="A525" s="33"/>
      <c r="B525" s="21"/>
      <c r="C525" s="53" t="s">
        <v>397</v>
      </c>
      <c r="D525" s="113">
        <v>310</v>
      </c>
      <c r="E525" s="127">
        <v>310</v>
      </c>
      <c r="F525" s="168">
        <f t="shared" si="17"/>
        <v>0</v>
      </c>
      <c r="G525" s="165">
        <f t="shared" si="16"/>
        <v>1</v>
      </c>
    </row>
    <row r="526" spans="1:7" s="6" customFormat="1" x14ac:dyDescent="0.2">
      <c r="A526" s="33"/>
      <c r="B526" s="21"/>
      <c r="C526" s="53" t="s">
        <v>398</v>
      </c>
      <c r="D526" s="113">
        <v>30700</v>
      </c>
      <c r="E526" s="127">
        <v>20000</v>
      </c>
      <c r="F526" s="168">
        <f t="shared" si="17"/>
        <v>10700</v>
      </c>
      <c r="G526" s="165">
        <f t="shared" si="16"/>
        <v>0.65146579804560256</v>
      </c>
    </row>
    <row r="527" spans="1:7" s="6" customFormat="1" x14ac:dyDescent="0.2">
      <c r="A527" s="33"/>
      <c r="B527" s="21"/>
      <c r="C527" s="53" t="s">
        <v>361</v>
      </c>
      <c r="D527" s="113">
        <v>1530</v>
      </c>
      <c r="E527" s="127">
        <v>150</v>
      </c>
      <c r="F527" s="168">
        <f t="shared" si="17"/>
        <v>1380</v>
      </c>
      <c r="G527" s="165">
        <f t="shared" si="16"/>
        <v>9.8039215686274508E-2</v>
      </c>
    </row>
    <row r="528" spans="1:7" s="6" customFormat="1" ht="25.5" x14ac:dyDescent="0.2">
      <c r="A528" s="33"/>
      <c r="B528" s="21"/>
      <c r="C528" s="52" t="s">
        <v>515</v>
      </c>
      <c r="D528" s="114">
        <f>SUM(D490:D527)</f>
        <v>78965</v>
      </c>
      <c r="E528" s="126"/>
      <c r="F528" s="163"/>
      <c r="G528" s="179"/>
    </row>
    <row r="529" spans="1:7" s="6" customFormat="1" x14ac:dyDescent="0.2">
      <c r="A529" s="33"/>
      <c r="B529" s="21"/>
      <c r="C529" s="53" t="s">
        <v>480</v>
      </c>
      <c r="D529" s="87">
        <v>1025</v>
      </c>
      <c r="E529" s="124">
        <v>1025</v>
      </c>
      <c r="F529" s="168">
        <f t="shared" si="17"/>
        <v>0</v>
      </c>
      <c r="G529" s="165">
        <f t="shared" si="16"/>
        <v>1</v>
      </c>
    </row>
    <row r="530" spans="1:7" s="6" customFormat="1" x14ac:dyDescent="0.2">
      <c r="A530" s="33"/>
      <c r="B530" s="21"/>
      <c r="C530" s="53" t="s">
        <v>496</v>
      </c>
      <c r="D530" s="87">
        <v>500</v>
      </c>
      <c r="E530" s="124">
        <v>500</v>
      </c>
      <c r="F530" s="168">
        <f t="shared" si="17"/>
        <v>0</v>
      </c>
      <c r="G530" s="165">
        <f t="shared" si="16"/>
        <v>1</v>
      </c>
    </row>
    <row r="531" spans="1:7" s="6" customFormat="1" x14ac:dyDescent="0.2">
      <c r="A531" s="33"/>
      <c r="B531" s="21"/>
      <c r="C531" s="53" t="s">
        <v>497</v>
      </c>
      <c r="D531" s="87">
        <v>720</v>
      </c>
      <c r="E531" s="124">
        <v>720</v>
      </c>
      <c r="F531" s="168">
        <f t="shared" si="17"/>
        <v>0</v>
      </c>
      <c r="G531" s="165">
        <f t="shared" si="16"/>
        <v>1</v>
      </c>
    </row>
    <row r="532" spans="1:7" s="6" customFormat="1" x14ac:dyDescent="0.2">
      <c r="A532" s="33"/>
      <c r="B532" s="21"/>
      <c r="C532" s="53" t="s">
        <v>386</v>
      </c>
      <c r="D532" s="87">
        <v>475</v>
      </c>
      <c r="E532" s="124">
        <v>0</v>
      </c>
      <c r="F532" s="168">
        <f t="shared" si="17"/>
        <v>475</v>
      </c>
      <c r="G532" s="165">
        <f t="shared" si="16"/>
        <v>0</v>
      </c>
    </row>
    <row r="533" spans="1:7" s="6" customFormat="1" x14ac:dyDescent="0.2">
      <c r="A533" s="33"/>
      <c r="B533" s="21"/>
      <c r="C533" s="53" t="s">
        <v>498</v>
      </c>
      <c r="D533" s="87">
        <v>630</v>
      </c>
      <c r="E533" s="124">
        <v>0</v>
      </c>
      <c r="F533" s="168">
        <f t="shared" si="17"/>
        <v>630</v>
      </c>
      <c r="G533" s="165">
        <f t="shared" si="16"/>
        <v>0</v>
      </c>
    </row>
    <row r="534" spans="1:7" s="6" customFormat="1" x14ac:dyDescent="0.2">
      <c r="A534" s="33"/>
      <c r="B534" s="21"/>
      <c r="C534" s="53" t="s">
        <v>368</v>
      </c>
      <c r="D534" s="87">
        <v>350</v>
      </c>
      <c r="E534" s="124">
        <v>350</v>
      </c>
      <c r="F534" s="168">
        <f t="shared" si="17"/>
        <v>0</v>
      </c>
      <c r="G534" s="165">
        <f t="shared" si="16"/>
        <v>1</v>
      </c>
    </row>
    <row r="535" spans="1:7" s="6" customFormat="1" x14ac:dyDescent="0.2">
      <c r="A535" s="33"/>
      <c r="B535" s="21"/>
      <c r="C535" s="53" t="s">
        <v>499</v>
      </c>
      <c r="D535" s="87">
        <v>670</v>
      </c>
      <c r="E535" s="124">
        <v>350</v>
      </c>
      <c r="F535" s="168">
        <f t="shared" si="17"/>
        <v>320</v>
      </c>
      <c r="G535" s="165">
        <f t="shared" si="16"/>
        <v>0.52238805970149249</v>
      </c>
    </row>
    <row r="536" spans="1:7" s="6" customFormat="1" x14ac:dyDescent="0.2">
      <c r="A536" s="33"/>
      <c r="B536" s="21"/>
      <c r="C536" s="53" t="s">
        <v>479</v>
      </c>
      <c r="D536" s="87">
        <v>1175</v>
      </c>
      <c r="E536" s="124">
        <v>295</v>
      </c>
      <c r="F536" s="168">
        <f t="shared" si="17"/>
        <v>880</v>
      </c>
      <c r="G536" s="165">
        <f t="shared" si="16"/>
        <v>0.25106382978723402</v>
      </c>
    </row>
    <row r="537" spans="1:7" s="6" customFormat="1" ht="25.5" x14ac:dyDescent="0.2">
      <c r="A537" s="33"/>
      <c r="B537" s="21"/>
      <c r="C537" s="52" t="s">
        <v>514</v>
      </c>
      <c r="D537" s="88">
        <f>SUM(D529:D536)</f>
        <v>5545</v>
      </c>
      <c r="E537" s="124"/>
      <c r="F537" s="168"/>
      <c r="G537" s="165"/>
    </row>
    <row r="538" spans="1:7" s="6" customFormat="1" ht="25.5" x14ac:dyDescent="0.2">
      <c r="A538" s="33"/>
      <c r="B538" s="21"/>
      <c r="C538" s="53" t="s">
        <v>501</v>
      </c>
      <c r="D538" s="87">
        <v>400</v>
      </c>
      <c r="E538" s="124">
        <v>400</v>
      </c>
      <c r="F538" s="168">
        <f t="shared" si="17"/>
        <v>0</v>
      </c>
      <c r="G538" s="165">
        <f t="shared" si="16"/>
        <v>1</v>
      </c>
    </row>
    <row r="539" spans="1:7" s="6" customFormat="1" x14ac:dyDescent="0.2">
      <c r="A539" s="33"/>
      <c r="B539" s="21"/>
      <c r="C539" s="53" t="s">
        <v>502</v>
      </c>
      <c r="D539" s="87">
        <v>553</v>
      </c>
      <c r="E539" s="124"/>
      <c r="F539" s="168"/>
      <c r="G539" s="165"/>
    </row>
    <row r="540" spans="1:7" s="6" customFormat="1" x14ac:dyDescent="0.2">
      <c r="A540" s="33"/>
      <c r="B540" s="21"/>
      <c r="C540" s="52" t="s">
        <v>500</v>
      </c>
      <c r="D540" s="88">
        <v>12940</v>
      </c>
      <c r="E540" s="124"/>
      <c r="F540" s="168"/>
      <c r="G540" s="165"/>
    </row>
    <row r="541" spans="1:7" s="6" customFormat="1" x14ac:dyDescent="0.2">
      <c r="A541" s="33" t="s">
        <v>73</v>
      </c>
      <c r="B541" s="7" t="s">
        <v>538</v>
      </c>
      <c r="C541" s="52"/>
      <c r="D541" s="114">
        <f>SUM(D542+D560)</f>
        <v>172109</v>
      </c>
      <c r="E541" s="187">
        <f>SUM(E542+E560)</f>
        <v>82179.199999999997</v>
      </c>
      <c r="F541" s="163">
        <f t="shared" si="17"/>
        <v>89929.8</v>
      </c>
      <c r="G541" s="179">
        <f t="shared" si="16"/>
        <v>0.47748345525219482</v>
      </c>
    </row>
    <row r="542" spans="1:7" s="6" customFormat="1" x14ac:dyDescent="0.2">
      <c r="A542" s="33" t="s">
        <v>73</v>
      </c>
      <c r="B542" s="7" t="s">
        <v>202</v>
      </c>
      <c r="C542" s="72"/>
      <c r="D542" s="114">
        <f>SUM(D543+D548)</f>
        <v>172109</v>
      </c>
      <c r="E542" s="139">
        <f>SUM(E543+E548)</f>
        <v>81934.899999999994</v>
      </c>
      <c r="F542" s="163">
        <f t="shared" si="17"/>
        <v>90174.1</v>
      </c>
      <c r="G542" s="179">
        <f t="shared" si="16"/>
        <v>0.47606400594971787</v>
      </c>
    </row>
    <row r="543" spans="1:7" s="6" customFormat="1" x14ac:dyDescent="0.2">
      <c r="A543" s="33"/>
      <c r="B543" s="7">
        <v>50</v>
      </c>
      <c r="C543" s="50" t="s">
        <v>23</v>
      </c>
      <c r="D543" s="114">
        <f>SUM(D544+D547)</f>
        <v>114483</v>
      </c>
      <c r="E543" s="139">
        <f>SUM(E544+E547)</f>
        <v>56126.38</v>
      </c>
      <c r="F543" s="163">
        <f t="shared" si="17"/>
        <v>58356.62</v>
      </c>
      <c r="G543" s="179">
        <f t="shared" si="16"/>
        <v>0.49025951451307181</v>
      </c>
    </row>
    <row r="544" spans="1:7" s="6" customFormat="1" x14ac:dyDescent="0.2">
      <c r="A544" s="33"/>
      <c r="B544" s="5">
        <v>500</v>
      </c>
      <c r="C544" s="49" t="s">
        <v>228</v>
      </c>
      <c r="D544" s="113">
        <f>SUM(D545:D546)</f>
        <v>85435</v>
      </c>
      <c r="E544" s="149">
        <f>SUM(E545:E546)</f>
        <v>41782.199999999997</v>
      </c>
      <c r="F544" s="168">
        <f t="shared" si="17"/>
        <v>43652.800000000003</v>
      </c>
      <c r="G544" s="165">
        <f t="shared" si="16"/>
        <v>0.48905249604962836</v>
      </c>
    </row>
    <row r="545" spans="1:7" s="6" customFormat="1" x14ac:dyDescent="0.2">
      <c r="A545" s="33"/>
      <c r="B545" s="5">
        <v>5002</v>
      </c>
      <c r="C545" s="49" t="s">
        <v>236</v>
      </c>
      <c r="D545" s="113">
        <v>85435</v>
      </c>
      <c r="E545" s="124">
        <v>41693.53</v>
      </c>
      <c r="F545" s="168">
        <f t="shared" si="17"/>
        <v>43741.47</v>
      </c>
      <c r="G545" s="165">
        <f t="shared" si="16"/>
        <v>0.48801463100602799</v>
      </c>
    </row>
    <row r="546" spans="1:7" s="6" customFormat="1" ht="25.5" x14ac:dyDescent="0.2">
      <c r="A546" s="33"/>
      <c r="B546" s="5">
        <v>5005</v>
      </c>
      <c r="C546" s="65" t="s">
        <v>282</v>
      </c>
      <c r="D546" s="113">
        <v>0</v>
      </c>
      <c r="E546" s="124">
        <v>88.67</v>
      </c>
      <c r="F546" s="168">
        <f t="shared" si="17"/>
        <v>-88.67</v>
      </c>
      <c r="G546" s="165"/>
    </row>
    <row r="547" spans="1:7" s="6" customFormat="1" x14ac:dyDescent="0.2">
      <c r="A547" s="33"/>
      <c r="B547" s="5">
        <v>506</v>
      </c>
      <c r="C547" s="49" t="s">
        <v>229</v>
      </c>
      <c r="D547" s="113">
        <v>29048</v>
      </c>
      <c r="E547" s="124">
        <v>14344.18</v>
      </c>
      <c r="F547" s="168">
        <f t="shared" si="17"/>
        <v>14703.82</v>
      </c>
      <c r="G547" s="165">
        <f t="shared" si="16"/>
        <v>0.49380955659597908</v>
      </c>
    </row>
    <row r="548" spans="1:7" s="6" customFormat="1" x14ac:dyDescent="0.2">
      <c r="A548" s="33"/>
      <c r="B548" s="7">
        <v>55</v>
      </c>
      <c r="C548" s="50" t="s">
        <v>24</v>
      </c>
      <c r="D548" s="114">
        <f>SUM(D549:D559)</f>
        <v>57626</v>
      </c>
      <c r="E548" s="139">
        <f>SUM(E549:E559)</f>
        <v>25808.520000000004</v>
      </c>
      <c r="F548" s="163">
        <f t="shared" si="17"/>
        <v>31817.479999999996</v>
      </c>
      <c r="G548" s="179">
        <f t="shared" si="16"/>
        <v>0.44786242321174474</v>
      </c>
    </row>
    <row r="549" spans="1:7" s="6" customFormat="1" x14ac:dyDescent="0.2">
      <c r="A549" s="33"/>
      <c r="B549" s="5">
        <v>5500</v>
      </c>
      <c r="C549" s="49" t="s">
        <v>25</v>
      </c>
      <c r="D549" s="113">
        <v>6480</v>
      </c>
      <c r="E549" s="124">
        <v>2348.08</v>
      </c>
      <c r="F549" s="168">
        <f t="shared" si="17"/>
        <v>4131.92</v>
      </c>
      <c r="G549" s="165">
        <f t="shared" si="16"/>
        <v>0.36235802469135803</v>
      </c>
    </row>
    <row r="550" spans="1:7" s="6" customFormat="1" x14ac:dyDescent="0.2">
      <c r="A550" s="33"/>
      <c r="B550" s="5">
        <v>5503</v>
      </c>
      <c r="C550" s="49" t="s">
        <v>26</v>
      </c>
      <c r="D550" s="113">
        <v>60</v>
      </c>
      <c r="E550" s="124">
        <v>68.77</v>
      </c>
      <c r="F550" s="168">
        <f t="shared" si="17"/>
        <v>-8.769999999999996</v>
      </c>
      <c r="G550" s="165">
        <f t="shared" si="16"/>
        <v>1.1461666666666666</v>
      </c>
    </row>
    <row r="551" spans="1:7" s="6" customFormat="1" x14ac:dyDescent="0.2">
      <c r="A551" s="33"/>
      <c r="B551" s="5">
        <v>5504</v>
      </c>
      <c r="C551" s="49" t="s">
        <v>27</v>
      </c>
      <c r="D551" s="113">
        <v>1550</v>
      </c>
      <c r="E551" s="124">
        <v>641.05999999999995</v>
      </c>
      <c r="F551" s="168">
        <f t="shared" si="17"/>
        <v>908.94</v>
      </c>
      <c r="G551" s="165">
        <f t="shared" si="16"/>
        <v>0.41358709677419353</v>
      </c>
    </row>
    <row r="552" spans="1:7" s="6" customFormat="1" x14ac:dyDescent="0.2">
      <c r="A552" s="33"/>
      <c r="B552" s="5">
        <v>5511</v>
      </c>
      <c r="C552" s="49" t="s">
        <v>230</v>
      </c>
      <c r="D552" s="113">
        <v>23380</v>
      </c>
      <c r="E552" s="124">
        <v>11054.96</v>
      </c>
      <c r="F552" s="168">
        <f t="shared" si="17"/>
        <v>12325.04</v>
      </c>
      <c r="G552" s="165">
        <f t="shared" si="16"/>
        <v>0.4728383233532934</v>
      </c>
    </row>
    <row r="553" spans="1:7" s="6" customFormat="1" x14ac:dyDescent="0.2">
      <c r="A553" s="33"/>
      <c r="B553" s="5">
        <v>5513</v>
      </c>
      <c r="C553" s="49" t="s">
        <v>28</v>
      </c>
      <c r="D553" s="113">
        <v>1200</v>
      </c>
      <c r="E553" s="124">
        <v>613.25</v>
      </c>
      <c r="F553" s="168">
        <f t="shared" si="17"/>
        <v>586.75</v>
      </c>
      <c r="G553" s="165">
        <f t="shared" si="16"/>
        <v>0.51104166666666662</v>
      </c>
    </row>
    <row r="554" spans="1:7" s="6" customFormat="1" x14ac:dyDescent="0.2">
      <c r="A554" s="33"/>
      <c r="B554" s="5">
        <v>5514</v>
      </c>
      <c r="C554" s="49" t="s">
        <v>231</v>
      </c>
      <c r="D554" s="113">
        <v>6630</v>
      </c>
      <c r="E554" s="124">
        <v>1538.63</v>
      </c>
      <c r="F554" s="168">
        <f t="shared" si="17"/>
        <v>5091.37</v>
      </c>
      <c r="G554" s="165">
        <f t="shared" si="16"/>
        <v>0.23207088989441932</v>
      </c>
    </row>
    <row r="555" spans="1:7" s="6" customFormat="1" x14ac:dyDescent="0.2">
      <c r="A555" s="33"/>
      <c r="B555" s="5">
        <v>5515</v>
      </c>
      <c r="C555" s="49" t="s">
        <v>29</v>
      </c>
      <c r="D555" s="113">
        <v>100</v>
      </c>
      <c r="E555" s="124">
        <v>49.14</v>
      </c>
      <c r="F555" s="168">
        <f t="shared" si="17"/>
        <v>50.86</v>
      </c>
      <c r="G555" s="165">
        <f t="shared" si="16"/>
        <v>0.4914</v>
      </c>
    </row>
    <row r="556" spans="1:7" s="6" customFormat="1" x14ac:dyDescent="0.2">
      <c r="A556" s="33"/>
      <c r="B556" s="5">
        <v>5522</v>
      </c>
      <c r="C556" s="49" t="s">
        <v>95</v>
      </c>
      <c r="D556" s="113">
        <v>480</v>
      </c>
      <c r="E556" s="124">
        <v>400</v>
      </c>
      <c r="F556" s="168">
        <f t="shared" si="17"/>
        <v>80</v>
      </c>
      <c r="G556" s="165">
        <f t="shared" si="16"/>
        <v>0.83333333333333337</v>
      </c>
    </row>
    <row r="557" spans="1:7" s="6" customFormat="1" x14ac:dyDescent="0.2">
      <c r="A557" s="33"/>
      <c r="B557" s="5">
        <v>5523</v>
      </c>
      <c r="C557" s="49" t="s">
        <v>32</v>
      </c>
      <c r="D557" s="113">
        <v>17328</v>
      </c>
      <c r="E557" s="124">
        <v>9012.44</v>
      </c>
      <c r="F557" s="168">
        <f t="shared" si="17"/>
        <v>8315.56</v>
      </c>
      <c r="G557" s="165">
        <f t="shared" si="16"/>
        <v>0.52010849492151434</v>
      </c>
    </row>
    <row r="558" spans="1:7" s="6" customFormat="1" x14ac:dyDescent="0.2">
      <c r="A558" s="33"/>
      <c r="B558" s="5">
        <v>5525</v>
      </c>
      <c r="C558" s="49" t="s">
        <v>46</v>
      </c>
      <c r="D558" s="113">
        <v>268</v>
      </c>
      <c r="E558" s="124">
        <v>108.15</v>
      </c>
      <c r="F558" s="168">
        <f t="shared" si="17"/>
        <v>159.85</v>
      </c>
      <c r="G558" s="165">
        <f t="shared" si="16"/>
        <v>0.40354477611940298</v>
      </c>
    </row>
    <row r="559" spans="1:7" x14ac:dyDescent="0.2">
      <c r="A559" s="35"/>
      <c r="B559" s="5">
        <v>5540</v>
      </c>
      <c r="C559" s="49" t="s">
        <v>252</v>
      </c>
      <c r="D559" s="113">
        <v>150</v>
      </c>
      <c r="E559" s="124">
        <v>-25.96</v>
      </c>
      <c r="F559" s="168">
        <f t="shared" si="17"/>
        <v>175.96</v>
      </c>
      <c r="G559" s="165">
        <f t="shared" si="16"/>
        <v>-0.17306666666666667</v>
      </c>
    </row>
    <row r="560" spans="1:7" x14ac:dyDescent="0.2">
      <c r="A560" s="33" t="s">
        <v>73</v>
      </c>
      <c r="B560" s="7" t="s">
        <v>537</v>
      </c>
      <c r="C560" s="72"/>
      <c r="D560" s="154">
        <f>SUM(D561)</f>
        <v>0</v>
      </c>
      <c r="E560" s="191">
        <f>SUM(E561)</f>
        <v>244.3</v>
      </c>
      <c r="F560" s="163">
        <f t="shared" si="17"/>
        <v>-244.3</v>
      </c>
      <c r="G560" s="165"/>
    </row>
    <row r="561" spans="1:7" x14ac:dyDescent="0.2">
      <c r="A561" s="35"/>
      <c r="B561" s="7">
        <v>55</v>
      </c>
      <c r="C561" s="50" t="s">
        <v>24</v>
      </c>
      <c r="D561" s="154">
        <f>SUM(D562)</f>
        <v>0</v>
      </c>
      <c r="E561" s="191">
        <f>SUM(E562)</f>
        <v>244.3</v>
      </c>
      <c r="F561" s="163">
        <f t="shared" si="17"/>
        <v>-244.3</v>
      </c>
      <c r="G561" s="165"/>
    </row>
    <row r="562" spans="1:7" x14ac:dyDescent="0.2">
      <c r="A562" s="35"/>
      <c r="B562" s="5">
        <v>5525</v>
      </c>
      <c r="C562" s="49" t="s">
        <v>46</v>
      </c>
      <c r="D562" s="113">
        <v>0</v>
      </c>
      <c r="E562" s="192">
        <v>244.3</v>
      </c>
      <c r="F562" s="168">
        <f t="shared" si="17"/>
        <v>-244.3</v>
      </c>
      <c r="G562" s="165"/>
    </row>
    <row r="563" spans="1:7" ht="51" x14ac:dyDescent="0.2">
      <c r="A563" s="35"/>
      <c r="B563" s="23" t="s">
        <v>539</v>
      </c>
      <c r="C563" s="56" t="s">
        <v>540</v>
      </c>
      <c r="D563" s="153">
        <f>SUM(D562)</f>
        <v>0</v>
      </c>
      <c r="E563" s="192">
        <f>SUM(E562)</f>
        <v>244.3</v>
      </c>
      <c r="F563" s="168">
        <f t="shared" si="17"/>
        <v>-244.3</v>
      </c>
      <c r="G563" s="165"/>
    </row>
    <row r="564" spans="1:7" s="6" customFormat="1" x14ac:dyDescent="0.2">
      <c r="A564" s="33" t="s">
        <v>74</v>
      </c>
      <c r="B564" s="7" t="s">
        <v>443</v>
      </c>
      <c r="C564" s="50"/>
      <c r="D564" s="114">
        <f>SUM(D565+D581+D597+D610+D623+D627+D641)</f>
        <v>232411</v>
      </c>
      <c r="E564" s="187">
        <f>SUM(E565+E581+E597+E610+E623+E627+E641)</f>
        <v>132830.16999999998</v>
      </c>
      <c r="F564" s="163">
        <f t="shared" si="17"/>
        <v>99580.830000000016</v>
      </c>
      <c r="G564" s="179">
        <f t="shared" si="16"/>
        <v>0.57153133887810814</v>
      </c>
    </row>
    <row r="565" spans="1:7" s="6" customFormat="1" x14ac:dyDescent="0.2">
      <c r="A565" s="33" t="s">
        <v>74</v>
      </c>
      <c r="B565" s="7" t="s">
        <v>285</v>
      </c>
      <c r="C565" s="72"/>
      <c r="D565" s="114">
        <f>SUM(D566+D572)</f>
        <v>141743</v>
      </c>
      <c r="E565" s="139">
        <f>SUM(E566+E572)</f>
        <v>83326.78</v>
      </c>
      <c r="F565" s="163">
        <f t="shared" si="17"/>
        <v>58416.22</v>
      </c>
      <c r="G565" s="179">
        <f t="shared" si="16"/>
        <v>0.5878722758795849</v>
      </c>
    </row>
    <row r="566" spans="1:7" s="6" customFormat="1" x14ac:dyDescent="0.2">
      <c r="A566" s="33"/>
      <c r="B566" s="7">
        <v>50</v>
      </c>
      <c r="C566" s="50" t="s">
        <v>23</v>
      </c>
      <c r="D566" s="114">
        <f>SUM(D567+D570+D571)</f>
        <v>99748</v>
      </c>
      <c r="E566" s="139">
        <f>SUM(E567+E570+E571)</f>
        <v>47869.950000000004</v>
      </c>
      <c r="F566" s="163">
        <f t="shared" si="17"/>
        <v>51878.049999999996</v>
      </c>
      <c r="G566" s="179">
        <f t="shared" si="16"/>
        <v>0.47990887035329033</v>
      </c>
    </row>
    <row r="567" spans="1:7" s="6" customFormat="1" x14ac:dyDescent="0.2">
      <c r="A567" s="33"/>
      <c r="B567" s="5">
        <v>500</v>
      </c>
      <c r="C567" s="49" t="s">
        <v>228</v>
      </c>
      <c r="D567" s="113">
        <f>SUM(D568:D569)</f>
        <v>74438</v>
      </c>
      <c r="E567" s="149">
        <f>SUM(E568:E569)</f>
        <v>35897.61</v>
      </c>
      <c r="F567" s="168">
        <f t="shared" si="17"/>
        <v>38540.39</v>
      </c>
      <c r="G567" s="165">
        <f t="shared" si="16"/>
        <v>0.48224844837314274</v>
      </c>
    </row>
    <row r="568" spans="1:7" s="6" customFormat="1" x14ac:dyDescent="0.2">
      <c r="A568" s="33"/>
      <c r="B568" s="5">
        <v>5002</v>
      </c>
      <c r="C568" s="49" t="s">
        <v>236</v>
      </c>
      <c r="D568" s="113">
        <v>74438</v>
      </c>
      <c r="E568" s="124">
        <v>35706.639999999999</v>
      </c>
      <c r="F568" s="168">
        <f t="shared" si="17"/>
        <v>38731.360000000001</v>
      </c>
      <c r="G568" s="165">
        <f t="shared" si="16"/>
        <v>0.47968295762916791</v>
      </c>
    </row>
    <row r="569" spans="1:7" s="6" customFormat="1" x14ac:dyDescent="0.2">
      <c r="A569" s="33"/>
      <c r="B569" s="5">
        <v>5005</v>
      </c>
      <c r="C569" s="49" t="s">
        <v>282</v>
      </c>
      <c r="D569" s="113">
        <v>0</v>
      </c>
      <c r="E569" s="124">
        <v>190.97</v>
      </c>
      <c r="F569" s="168">
        <f t="shared" si="17"/>
        <v>-190.97</v>
      </c>
      <c r="G569" s="165"/>
    </row>
    <row r="570" spans="1:7" s="6" customFormat="1" x14ac:dyDescent="0.2">
      <c r="A570" s="33"/>
      <c r="B570" s="5">
        <v>505</v>
      </c>
      <c r="C570" s="49" t="s">
        <v>94</v>
      </c>
      <c r="D570" s="113">
        <v>0</v>
      </c>
      <c r="E570" s="124">
        <v>11.65</v>
      </c>
      <c r="F570" s="168">
        <f t="shared" si="17"/>
        <v>-11.65</v>
      </c>
      <c r="G570" s="165"/>
    </row>
    <row r="571" spans="1:7" s="6" customFormat="1" x14ac:dyDescent="0.2">
      <c r="A571" s="33"/>
      <c r="B571" s="5">
        <v>506</v>
      </c>
      <c r="C571" s="49" t="s">
        <v>229</v>
      </c>
      <c r="D571" s="113">
        <v>25310</v>
      </c>
      <c r="E571" s="124">
        <v>11960.69</v>
      </c>
      <c r="F571" s="168">
        <f t="shared" si="17"/>
        <v>13349.31</v>
      </c>
      <c r="G571" s="165">
        <f t="shared" si="16"/>
        <v>0.4725677597787436</v>
      </c>
    </row>
    <row r="572" spans="1:7" s="6" customFormat="1" x14ac:dyDescent="0.2">
      <c r="A572" s="33"/>
      <c r="B572" s="7">
        <v>55</v>
      </c>
      <c r="C572" s="50" t="s">
        <v>24</v>
      </c>
      <c r="D572" s="114">
        <f>SUM(D573:D580)</f>
        <v>41995</v>
      </c>
      <c r="E572" s="139">
        <f>SUM(E573:E580)</f>
        <v>35456.83</v>
      </c>
      <c r="F572" s="163">
        <f t="shared" si="17"/>
        <v>6538.1699999999983</v>
      </c>
      <c r="G572" s="179">
        <f t="shared" si="16"/>
        <v>0.84431075127991428</v>
      </c>
    </row>
    <row r="573" spans="1:7" s="6" customFormat="1" x14ac:dyDescent="0.2">
      <c r="A573" s="33"/>
      <c r="B573" s="5">
        <v>5500</v>
      </c>
      <c r="C573" s="49" t="s">
        <v>25</v>
      </c>
      <c r="D573" s="113">
        <v>1130</v>
      </c>
      <c r="E573" s="124">
        <v>668.21</v>
      </c>
      <c r="F573" s="168">
        <f t="shared" si="17"/>
        <v>461.78999999999996</v>
      </c>
      <c r="G573" s="165">
        <f t="shared" si="16"/>
        <v>0.59133628318584075</v>
      </c>
    </row>
    <row r="574" spans="1:7" s="6" customFormat="1" x14ac:dyDescent="0.2">
      <c r="A574" s="33"/>
      <c r="B574" s="5">
        <v>5503</v>
      </c>
      <c r="C574" s="49" t="s">
        <v>26</v>
      </c>
      <c r="D574" s="113">
        <v>200</v>
      </c>
      <c r="E574" s="124">
        <v>0</v>
      </c>
      <c r="F574" s="168">
        <f t="shared" si="17"/>
        <v>200</v>
      </c>
      <c r="G574" s="165">
        <f t="shared" si="16"/>
        <v>0</v>
      </c>
    </row>
    <row r="575" spans="1:7" s="6" customFormat="1" x14ac:dyDescent="0.2">
      <c r="A575" s="33"/>
      <c r="B575" s="5">
        <v>5504</v>
      </c>
      <c r="C575" s="49" t="s">
        <v>27</v>
      </c>
      <c r="D575" s="113">
        <v>600</v>
      </c>
      <c r="E575" s="124">
        <v>114.29</v>
      </c>
      <c r="F575" s="168">
        <f t="shared" si="17"/>
        <v>485.71</v>
      </c>
      <c r="G575" s="165">
        <f t="shared" si="16"/>
        <v>0.19048333333333334</v>
      </c>
    </row>
    <row r="576" spans="1:7" s="6" customFormat="1" x14ac:dyDescent="0.2">
      <c r="A576" s="33"/>
      <c r="B576" s="5">
        <v>5511</v>
      </c>
      <c r="C576" s="49" t="s">
        <v>230</v>
      </c>
      <c r="D576" s="113">
        <v>30700</v>
      </c>
      <c r="E576" s="124">
        <v>22278.59</v>
      </c>
      <c r="F576" s="168">
        <f t="shared" si="17"/>
        <v>8421.41</v>
      </c>
      <c r="G576" s="165">
        <f t="shared" si="16"/>
        <v>0.72568697068403909</v>
      </c>
    </row>
    <row r="577" spans="1:7" s="6" customFormat="1" x14ac:dyDescent="0.2">
      <c r="A577" s="33"/>
      <c r="B577" s="5">
        <v>5513</v>
      </c>
      <c r="C577" s="49" t="s">
        <v>28</v>
      </c>
      <c r="D577" s="113">
        <v>600</v>
      </c>
      <c r="E577" s="124">
        <v>287.14</v>
      </c>
      <c r="F577" s="168">
        <f t="shared" si="17"/>
        <v>312.86</v>
      </c>
      <c r="G577" s="165">
        <f t="shared" si="16"/>
        <v>0.47856666666666664</v>
      </c>
    </row>
    <row r="578" spans="1:7" s="6" customFormat="1" x14ac:dyDescent="0.2">
      <c r="A578" s="33"/>
      <c r="B578" s="5">
        <v>5514</v>
      </c>
      <c r="C578" s="49" t="s">
        <v>231</v>
      </c>
      <c r="D578" s="113">
        <v>1750</v>
      </c>
      <c r="E578" s="124">
        <v>364.16</v>
      </c>
      <c r="F578" s="168">
        <f t="shared" si="17"/>
        <v>1385.84</v>
      </c>
      <c r="G578" s="165">
        <f t="shared" si="16"/>
        <v>0.20809142857142859</v>
      </c>
    </row>
    <row r="579" spans="1:7" s="6" customFormat="1" x14ac:dyDescent="0.2">
      <c r="A579" s="33"/>
      <c r="B579" s="5">
        <v>5515</v>
      </c>
      <c r="C579" s="49" t="s">
        <v>29</v>
      </c>
      <c r="D579" s="113">
        <v>315</v>
      </c>
      <c r="E579" s="124">
        <v>2050.4699999999998</v>
      </c>
      <c r="F579" s="168">
        <f t="shared" si="17"/>
        <v>-1735.4699999999998</v>
      </c>
      <c r="G579" s="165">
        <f t="shared" si="16"/>
        <v>6.5094285714285709</v>
      </c>
    </row>
    <row r="580" spans="1:7" s="6" customFormat="1" x14ac:dyDescent="0.2">
      <c r="A580" s="33"/>
      <c r="B580" s="5">
        <v>5525</v>
      </c>
      <c r="C580" s="49" t="s">
        <v>46</v>
      </c>
      <c r="D580" s="113">
        <v>6700</v>
      </c>
      <c r="E580" s="124">
        <v>9693.9699999999993</v>
      </c>
      <c r="F580" s="168">
        <f t="shared" si="17"/>
        <v>-2993.9699999999993</v>
      </c>
      <c r="G580" s="165">
        <f t="shared" si="16"/>
        <v>1.4468611940298506</v>
      </c>
    </row>
    <row r="581" spans="1:7" s="6" customFormat="1" x14ac:dyDescent="0.2">
      <c r="A581" s="33" t="s">
        <v>74</v>
      </c>
      <c r="B581" s="7" t="s">
        <v>286</v>
      </c>
      <c r="C581" s="72"/>
      <c r="D581" s="114">
        <f>SUM(D582+D594)</f>
        <v>8540</v>
      </c>
      <c r="E581" s="139">
        <f>SUM(E582+E594)</f>
        <v>7507.09</v>
      </c>
      <c r="F581" s="163">
        <f t="shared" si="17"/>
        <v>1032.9099999999999</v>
      </c>
      <c r="G581" s="179">
        <f t="shared" si="16"/>
        <v>0.8790503512880562</v>
      </c>
    </row>
    <row r="582" spans="1:7" s="6" customFormat="1" x14ac:dyDescent="0.2">
      <c r="A582" s="33"/>
      <c r="B582" s="7">
        <v>55</v>
      </c>
      <c r="C582" s="50" t="s">
        <v>24</v>
      </c>
      <c r="D582" s="114">
        <f>SUM(D583)</f>
        <v>4500</v>
      </c>
      <c r="E582" s="139">
        <f>SUM(E583)</f>
        <v>3467.09</v>
      </c>
      <c r="F582" s="163">
        <f t="shared" si="17"/>
        <v>1032.9099999999999</v>
      </c>
      <c r="G582" s="179">
        <f t="shared" si="16"/>
        <v>0.77046444444444451</v>
      </c>
    </row>
    <row r="583" spans="1:7" s="6" customFormat="1" x14ac:dyDescent="0.2">
      <c r="A583" s="33"/>
      <c r="B583" s="5">
        <v>5525</v>
      </c>
      <c r="C583" s="49" t="s">
        <v>46</v>
      </c>
      <c r="D583" s="113">
        <f>SUM(D584:D593)</f>
        <v>4500</v>
      </c>
      <c r="E583" s="149">
        <f>SUM(E584:E593)</f>
        <v>3467.09</v>
      </c>
      <c r="F583" s="168">
        <f t="shared" si="17"/>
        <v>1032.9099999999999</v>
      </c>
      <c r="G583" s="165">
        <f t="shared" si="16"/>
        <v>0.77046444444444451</v>
      </c>
    </row>
    <row r="584" spans="1:7" s="6" customFormat="1" ht="38.25" x14ac:dyDescent="0.2">
      <c r="A584" s="33"/>
      <c r="B584" s="23" t="s">
        <v>410</v>
      </c>
      <c r="C584" s="56" t="s">
        <v>411</v>
      </c>
      <c r="D584" s="113">
        <v>1200</v>
      </c>
      <c r="E584" s="149">
        <v>857.53</v>
      </c>
      <c r="F584" s="168">
        <f t="shared" si="17"/>
        <v>342.47</v>
      </c>
      <c r="G584" s="165">
        <f t="shared" si="16"/>
        <v>0.71460833333333329</v>
      </c>
    </row>
    <row r="585" spans="1:7" s="6" customFormat="1" ht="38.25" x14ac:dyDescent="0.2">
      <c r="A585" s="33"/>
      <c r="B585" s="23" t="s">
        <v>481</v>
      </c>
      <c r="C585" s="56" t="s">
        <v>411</v>
      </c>
      <c r="D585" s="113">
        <v>300</v>
      </c>
      <c r="E585" s="149">
        <v>48</v>
      </c>
      <c r="F585" s="168">
        <f t="shared" si="17"/>
        <v>252</v>
      </c>
      <c r="G585" s="165">
        <f t="shared" ref="G585:G591" si="18">SUM(E585/D585)</f>
        <v>0.16</v>
      </c>
    </row>
    <row r="586" spans="1:7" s="6" customFormat="1" ht="38.25" x14ac:dyDescent="0.2">
      <c r="A586" s="33"/>
      <c r="B586" s="23" t="s">
        <v>482</v>
      </c>
      <c r="C586" s="56" t="s">
        <v>411</v>
      </c>
      <c r="D586" s="113">
        <v>900</v>
      </c>
      <c r="E586" s="149">
        <v>676.2</v>
      </c>
      <c r="F586" s="168">
        <f t="shared" si="17"/>
        <v>223.79999999999995</v>
      </c>
      <c r="G586" s="165">
        <f t="shared" si="18"/>
        <v>0.75133333333333341</v>
      </c>
    </row>
    <row r="587" spans="1:7" s="6" customFormat="1" ht="38.25" x14ac:dyDescent="0.2">
      <c r="A587" s="33"/>
      <c r="B587" s="23" t="s">
        <v>489</v>
      </c>
      <c r="C587" s="56" t="s">
        <v>420</v>
      </c>
      <c r="D587" s="113">
        <v>600</v>
      </c>
      <c r="E587" s="149">
        <v>100</v>
      </c>
      <c r="F587" s="168">
        <f t="shared" si="17"/>
        <v>500</v>
      </c>
      <c r="G587" s="165">
        <f t="shared" si="18"/>
        <v>0.16666666666666666</v>
      </c>
    </row>
    <row r="588" spans="1:7" s="6" customFormat="1" ht="38.25" x14ac:dyDescent="0.2">
      <c r="A588" s="33"/>
      <c r="B588" s="23" t="s">
        <v>503</v>
      </c>
      <c r="C588" s="56" t="s">
        <v>420</v>
      </c>
      <c r="D588" s="113">
        <v>300</v>
      </c>
      <c r="E588" s="149">
        <v>0</v>
      </c>
      <c r="F588" s="168">
        <f t="shared" si="17"/>
        <v>300</v>
      </c>
      <c r="G588" s="165">
        <f t="shared" si="18"/>
        <v>0</v>
      </c>
    </row>
    <row r="589" spans="1:7" s="6" customFormat="1" ht="25.5" x14ac:dyDescent="0.2">
      <c r="A589" s="33"/>
      <c r="B589" s="23" t="s">
        <v>490</v>
      </c>
      <c r="C589" s="56" t="s">
        <v>488</v>
      </c>
      <c r="D589" s="113">
        <v>300</v>
      </c>
      <c r="E589" s="149">
        <v>300</v>
      </c>
      <c r="F589" s="168">
        <f t="shared" si="17"/>
        <v>0</v>
      </c>
      <c r="G589" s="165">
        <f t="shared" si="18"/>
        <v>1</v>
      </c>
    </row>
    <row r="590" spans="1:7" s="6" customFormat="1" ht="38.25" x14ac:dyDescent="0.2">
      <c r="A590" s="33"/>
      <c r="B590" s="23" t="s">
        <v>485</v>
      </c>
      <c r="C590" s="56" t="s">
        <v>486</v>
      </c>
      <c r="D590" s="113">
        <v>800</v>
      </c>
      <c r="E590" s="149">
        <v>800.04</v>
      </c>
      <c r="F590" s="168">
        <f t="shared" si="17"/>
        <v>-3.999999999996362E-2</v>
      </c>
      <c r="G590" s="165">
        <f t="shared" si="18"/>
        <v>1.0000499999999999</v>
      </c>
    </row>
    <row r="591" spans="1:7" s="6" customFormat="1" ht="25.5" x14ac:dyDescent="0.2">
      <c r="A591" s="33"/>
      <c r="B591" s="23" t="s">
        <v>487</v>
      </c>
      <c r="C591" s="56" t="s">
        <v>488</v>
      </c>
      <c r="D591" s="113">
        <v>100</v>
      </c>
      <c r="E591" s="149">
        <v>100</v>
      </c>
      <c r="F591" s="168">
        <f t="shared" si="17"/>
        <v>0</v>
      </c>
      <c r="G591" s="165">
        <f t="shared" si="18"/>
        <v>1</v>
      </c>
    </row>
    <row r="592" spans="1:7" s="6" customFormat="1" ht="25.5" x14ac:dyDescent="0.2">
      <c r="A592" s="33"/>
      <c r="B592" s="23"/>
      <c r="C592" s="56" t="s">
        <v>520</v>
      </c>
      <c r="D592" s="113">
        <v>0</v>
      </c>
      <c r="E592" s="149">
        <v>296.32</v>
      </c>
      <c r="F592" s="168">
        <f t="shared" si="17"/>
        <v>-296.32</v>
      </c>
      <c r="G592" s="165"/>
    </row>
    <row r="593" spans="1:7" s="6" customFormat="1" ht="38.25" x14ac:dyDescent="0.2">
      <c r="A593" s="33"/>
      <c r="B593" s="23" t="s">
        <v>521</v>
      </c>
      <c r="C593" s="56" t="s">
        <v>522</v>
      </c>
      <c r="D593" s="113">
        <v>0</v>
      </c>
      <c r="E593" s="149">
        <v>289</v>
      </c>
      <c r="F593" s="168">
        <f t="shared" si="17"/>
        <v>-289</v>
      </c>
      <c r="G593" s="165"/>
    </row>
    <row r="594" spans="1:7" s="6" customFormat="1" x14ac:dyDescent="0.2">
      <c r="A594" s="33"/>
      <c r="B594" s="7">
        <v>15</v>
      </c>
      <c r="C594" s="50" t="s">
        <v>283</v>
      </c>
      <c r="D594" s="114">
        <f>SUM(D595)</f>
        <v>4040</v>
      </c>
      <c r="E594" s="139">
        <f>SUM(E595)</f>
        <v>4040</v>
      </c>
      <c r="F594" s="163">
        <f t="shared" si="17"/>
        <v>0</v>
      </c>
      <c r="G594" s="179">
        <f t="shared" ref="G594:G668" si="19">SUM(E594/D594)</f>
        <v>1</v>
      </c>
    </row>
    <row r="595" spans="1:7" s="6" customFormat="1" x14ac:dyDescent="0.2">
      <c r="A595" s="33"/>
      <c r="B595" s="5">
        <v>1556</v>
      </c>
      <c r="C595" s="49" t="s">
        <v>131</v>
      </c>
      <c r="D595" s="113">
        <f>SUM(D596)</f>
        <v>4040</v>
      </c>
      <c r="E595" s="149">
        <f>SUM(E596)</f>
        <v>4040</v>
      </c>
      <c r="F595" s="168">
        <f t="shared" si="17"/>
        <v>0</v>
      </c>
      <c r="G595" s="165">
        <f t="shared" si="19"/>
        <v>1</v>
      </c>
    </row>
    <row r="596" spans="1:7" s="6" customFormat="1" ht="51" x14ac:dyDescent="0.2">
      <c r="A596" s="33"/>
      <c r="B596" s="47"/>
      <c r="C596" s="65" t="s">
        <v>338</v>
      </c>
      <c r="D596" s="113">
        <v>4040</v>
      </c>
      <c r="E596" s="124">
        <v>4040</v>
      </c>
      <c r="F596" s="168">
        <f t="shared" si="17"/>
        <v>0</v>
      </c>
      <c r="G596" s="165">
        <f t="shared" si="19"/>
        <v>1</v>
      </c>
    </row>
    <row r="597" spans="1:7" x14ac:dyDescent="0.2">
      <c r="A597" s="33" t="s">
        <v>74</v>
      </c>
      <c r="B597" s="7" t="s">
        <v>4</v>
      </c>
      <c r="C597" s="72"/>
      <c r="D597" s="114">
        <f>SUM(D598+D603)</f>
        <v>30280</v>
      </c>
      <c r="E597" s="139">
        <f>SUM(E598+E603)</f>
        <v>16618.260000000002</v>
      </c>
      <c r="F597" s="163">
        <f t="shared" si="17"/>
        <v>13661.739999999998</v>
      </c>
      <c r="G597" s="179">
        <f t="shared" si="19"/>
        <v>0.54881968295904893</v>
      </c>
    </row>
    <row r="598" spans="1:7" s="6" customFormat="1" x14ac:dyDescent="0.2">
      <c r="A598" s="33"/>
      <c r="B598" s="7">
        <v>50</v>
      </c>
      <c r="C598" s="50" t="s">
        <v>23</v>
      </c>
      <c r="D598" s="114">
        <f>SUM(D599+D602)</f>
        <v>23574</v>
      </c>
      <c r="E598" s="139">
        <f>SUM(E599+E602)</f>
        <v>12096.36</v>
      </c>
      <c r="F598" s="163">
        <f t="shared" si="17"/>
        <v>11477.64</v>
      </c>
      <c r="G598" s="179">
        <f t="shared" si="19"/>
        <v>0.51312293204377701</v>
      </c>
    </row>
    <row r="599" spans="1:7" s="6" customFormat="1" x14ac:dyDescent="0.2">
      <c r="A599" s="33"/>
      <c r="B599" s="5">
        <v>500</v>
      </c>
      <c r="C599" s="49" t="s">
        <v>228</v>
      </c>
      <c r="D599" s="113">
        <f>SUM(D600:D601)</f>
        <v>17592</v>
      </c>
      <c r="E599" s="149">
        <f>SUM(E600:E601)</f>
        <v>9176.7800000000007</v>
      </c>
      <c r="F599" s="168">
        <f t="shared" ref="F599:F673" si="20">SUM(D599-E599)</f>
        <v>8415.2199999999993</v>
      </c>
      <c r="G599" s="165">
        <f t="shared" si="19"/>
        <v>0.52164506593906323</v>
      </c>
    </row>
    <row r="600" spans="1:7" s="6" customFormat="1" x14ac:dyDescent="0.2">
      <c r="A600" s="33"/>
      <c r="B600" s="5">
        <v>5002</v>
      </c>
      <c r="C600" s="49" t="s">
        <v>236</v>
      </c>
      <c r="D600" s="113">
        <v>15638</v>
      </c>
      <c r="E600" s="124">
        <v>8218</v>
      </c>
      <c r="F600" s="168">
        <f t="shared" si="20"/>
        <v>7420</v>
      </c>
      <c r="G600" s="165">
        <f t="shared" si="19"/>
        <v>0.52551477170993732</v>
      </c>
    </row>
    <row r="601" spans="1:7" s="6" customFormat="1" x14ac:dyDescent="0.2">
      <c r="A601" s="33"/>
      <c r="B601" s="5">
        <v>5005</v>
      </c>
      <c r="C601" s="49" t="s">
        <v>282</v>
      </c>
      <c r="D601" s="113">
        <v>1954</v>
      </c>
      <c r="E601" s="124">
        <v>958.78</v>
      </c>
      <c r="F601" s="168">
        <f t="shared" si="20"/>
        <v>995.22</v>
      </c>
      <c r="G601" s="165">
        <f t="shared" si="19"/>
        <v>0.49067553735926306</v>
      </c>
    </row>
    <row r="602" spans="1:7" s="6" customFormat="1" x14ac:dyDescent="0.2">
      <c r="A602" s="33"/>
      <c r="B602" s="5">
        <v>506</v>
      </c>
      <c r="C602" s="49" t="s">
        <v>229</v>
      </c>
      <c r="D602" s="113">
        <v>5982</v>
      </c>
      <c r="E602" s="124">
        <v>2919.58</v>
      </c>
      <c r="F602" s="168">
        <f t="shared" si="20"/>
        <v>3062.42</v>
      </c>
      <c r="G602" s="165">
        <f t="shared" si="19"/>
        <v>0.48806084921430959</v>
      </c>
    </row>
    <row r="603" spans="1:7" s="6" customFormat="1" x14ac:dyDescent="0.2">
      <c r="A603" s="33"/>
      <c r="B603" s="7">
        <v>55</v>
      </c>
      <c r="C603" s="50" t="s">
        <v>24</v>
      </c>
      <c r="D603" s="114">
        <f>SUM(D604:D609)</f>
        <v>6706</v>
      </c>
      <c r="E603" s="139">
        <f>SUM(E604:E609)</f>
        <v>4521.8999999999996</v>
      </c>
      <c r="F603" s="163">
        <f t="shared" si="20"/>
        <v>2184.1000000000004</v>
      </c>
      <c r="G603" s="179">
        <f t="shared" si="19"/>
        <v>0.67430659111243652</v>
      </c>
    </row>
    <row r="604" spans="1:7" s="6" customFormat="1" x14ac:dyDescent="0.2">
      <c r="A604" s="33"/>
      <c r="B604" s="5">
        <v>5500</v>
      </c>
      <c r="C604" s="49" t="s">
        <v>25</v>
      </c>
      <c r="D604" s="113">
        <v>380</v>
      </c>
      <c r="E604" s="124">
        <v>98.34</v>
      </c>
      <c r="F604" s="168">
        <f t="shared" si="20"/>
        <v>281.65999999999997</v>
      </c>
      <c r="G604" s="165">
        <f t="shared" si="19"/>
        <v>0.25878947368421051</v>
      </c>
    </row>
    <row r="605" spans="1:7" s="6" customFormat="1" x14ac:dyDescent="0.2">
      <c r="A605" s="33"/>
      <c r="B605" s="5">
        <v>5504</v>
      </c>
      <c r="C605" s="49" t="s">
        <v>27</v>
      </c>
      <c r="D605" s="113">
        <v>100</v>
      </c>
      <c r="E605" s="124">
        <v>14.28</v>
      </c>
      <c r="F605" s="168">
        <f t="shared" si="20"/>
        <v>85.72</v>
      </c>
      <c r="G605" s="165">
        <f t="shared" si="19"/>
        <v>0.14279999999999998</v>
      </c>
    </row>
    <row r="606" spans="1:7" s="6" customFormat="1" x14ac:dyDescent="0.2">
      <c r="A606" s="33"/>
      <c r="B606" s="5">
        <v>5511</v>
      </c>
      <c r="C606" s="49" t="s">
        <v>230</v>
      </c>
      <c r="D606" s="113">
        <v>5176</v>
      </c>
      <c r="E606" s="124">
        <v>4183.96</v>
      </c>
      <c r="F606" s="168">
        <f t="shared" si="20"/>
        <v>992.04</v>
      </c>
      <c r="G606" s="165">
        <f t="shared" si="19"/>
        <v>0.80833848531684704</v>
      </c>
    </row>
    <row r="607" spans="1:7" s="6" customFormat="1" x14ac:dyDescent="0.2">
      <c r="A607" s="33"/>
      <c r="B607" s="5">
        <v>5514</v>
      </c>
      <c r="C607" s="49" t="s">
        <v>231</v>
      </c>
      <c r="D607" s="113">
        <v>150</v>
      </c>
      <c r="E607" s="124">
        <v>61.2</v>
      </c>
      <c r="F607" s="168">
        <f t="shared" si="20"/>
        <v>88.8</v>
      </c>
      <c r="G607" s="165">
        <f t="shared" si="19"/>
        <v>0.40800000000000003</v>
      </c>
    </row>
    <row r="608" spans="1:7" s="6" customFormat="1" x14ac:dyDescent="0.2">
      <c r="A608" s="33"/>
      <c r="B608" s="5">
        <v>5515</v>
      </c>
      <c r="C608" s="49" t="s">
        <v>29</v>
      </c>
      <c r="D608" s="113">
        <v>400</v>
      </c>
      <c r="E608" s="124">
        <v>0</v>
      </c>
      <c r="F608" s="168">
        <f t="shared" si="20"/>
        <v>400</v>
      </c>
      <c r="G608" s="165">
        <f t="shared" si="19"/>
        <v>0</v>
      </c>
    </row>
    <row r="609" spans="1:7" s="6" customFormat="1" x14ac:dyDescent="0.2">
      <c r="A609" s="33"/>
      <c r="B609" s="5">
        <v>5525</v>
      </c>
      <c r="C609" s="49" t="s">
        <v>46</v>
      </c>
      <c r="D609" s="113">
        <v>500</v>
      </c>
      <c r="E609" s="124">
        <v>164.12</v>
      </c>
      <c r="F609" s="168">
        <f t="shared" si="20"/>
        <v>335.88</v>
      </c>
      <c r="G609" s="165">
        <f t="shared" si="19"/>
        <v>0.32824000000000003</v>
      </c>
    </row>
    <row r="610" spans="1:7" x14ac:dyDescent="0.2">
      <c r="A610" s="33" t="s">
        <v>74</v>
      </c>
      <c r="B610" s="7" t="s">
        <v>5</v>
      </c>
      <c r="C610" s="72"/>
      <c r="D610" s="114">
        <f>SUM(D611+D615)</f>
        <v>18077</v>
      </c>
      <c r="E610" s="139">
        <f>SUM(E611+E615)</f>
        <v>7608.67</v>
      </c>
      <c r="F610" s="163">
        <f t="shared" si="20"/>
        <v>10468.33</v>
      </c>
      <c r="G610" s="179">
        <f t="shared" si="19"/>
        <v>0.42090335785805166</v>
      </c>
    </row>
    <row r="611" spans="1:7" s="6" customFormat="1" x14ac:dyDescent="0.2">
      <c r="A611" s="33"/>
      <c r="B611" s="7">
        <v>50</v>
      </c>
      <c r="C611" s="50" t="s">
        <v>23</v>
      </c>
      <c r="D611" s="114">
        <f>SUM(D612+D614)</f>
        <v>14444</v>
      </c>
      <c r="E611" s="139">
        <f>SUM(E612+E614)</f>
        <v>7040.52</v>
      </c>
      <c r="F611" s="163">
        <f t="shared" si="20"/>
        <v>7403.48</v>
      </c>
      <c r="G611" s="179">
        <f t="shared" si="19"/>
        <v>0.48743561340348934</v>
      </c>
    </row>
    <row r="612" spans="1:7" s="6" customFormat="1" x14ac:dyDescent="0.2">
      <c r="A612" s="33"/>
      <c r="B612" s="5">
        <v>500</v>
      </c>
      <c r="C612" s="49" t="s">
        <v>228</v>
      </c>
      <c r="D612" s="113">
        <f>SUM(D613)</f>
        <v>10779</v>
      </c>
      <c r="E612" s="149">
        <f>SUM(E613)</f>
        <v>5289.34</v>
      </c>
      <c r="F612" s="168">
        <f t="shared" si="20"/>
        <v>5489.66</v>
      </c>
      <c r="G612" s="165">
        <f t="shared" si="19"/>
        <v>0.49070785787178772</v>
      </c>
    </row>
    <row r="613" spans="1:7" s="6" customFormat="1" x14ac:dyDescent="0.2">
      <c r="A613" s="33"/>
      <c r="B613" s="5">
        <v>5002</v>
      </c>
      <c r="C613" s="49" t="s">
        <v>236</v>
      </c>
      <c r="D613" s="113">
        <v>10779</v>
      </c>
      <c r="E613" s="124">
        <v>5289.34</v>
      </c>
      <c r="F613" s="168">
        <f t="shared" si="20"/>
        <v>5489.66</v>
      </c>
      <c r="G613" s="165">
        <f t="shared" si="19"/>
        <v>0.49070785787178772</v>
      </c>
    </row>
    <row r="614" spans="1:7" s="6" customFormat="1" x14ac:dyDescent="0.2">
      <c r="A614" s="33"/>
      <c r="B614" s="5">
        <v>506</v>
      </c>
      <c r="C614" s="49" t="s">
        <v>229</v>
      </c>
      <c r="D614" s="113">
        <v>3665</v>
      </c>
      <c r="E614" s="124">
        <v>1751.18</v>
      </c>
      <c r="F614" s="168">
        <f t="shared" si="20"/>
        <v>1913.82</v>
      </c>
      <c r="G614" s="165">
        <f t="shared" si="19"/>
        <v>0.4778117326057299</v>
      </c>
    </row>
    <row r="615" spans="1:7" s="6" customFormat="1" x14ac:dyDescent="0.2">
      <c r="A615" s="33"/>
      <c r="B615" s="7">
        <v>55</v>
      </c>
      <c r="C615" s="50" t="s">
        <v>24</v>
      </c>
      <c r="D615" s="114">
        <f>SUM(D616:D622)</f>
        <v>3633</v>
      </c>
      <c r="E615" s="139">
        <f>SUM(E616:E622)</f>
        <v>568.15000000000009</v>
      </c>
      <c r="F615" s="163">
        <f t="shared" si="20"/>
        <v>3064.85</v>
      </c>
      <c r="G615" s="179">
        <f t="shared" si="19"/>
        <v>0.15638590696394167</v>
      </c>
    </row>
    <row r="616" spans="1:7" s="6" customFormat="1" x14ac:dyDescent="0.2">
      <c r="A616" s="33"/>
      <c r="B616" s="5">
        <v>5500</v>
      </c>
      <c r="C616" s="49" t="s">
        <v>25</v>
      </c>
      <c r="D616" s="113">
        <v>450</v>
      </c>
      <c r="E616" s="124">
        <v>14.81</v>
      </c>
      <c r="F616" s="168">
        <f t="shared" si="20"/>
        <v>435.19</v>
      </c>
      <c r="G616" s="165">
        <f t="shared" si="19"/>
        <v>3.2911111111111113E-2</v>
      </c>
    </row>
    <row r="617" spans="1:7" s="6" customFormat="1" x14ac:dyDescent="0.2">
      <c r="A617" s="33"/>
      <c r="B617" s="5">
        <v>5504</v>
      </c>
      <c r="C617" s="49" t="s">
        <v>27</v>
      </c>
      <c r="D617" s="113">
        <v>180</v>
      </c>
      <c r="E617" s="124">
        <v>114.28</v>
      </c>
      <c r="F617" s="168">
        <f t="shared" si="20"/>
        <v>65.72</v>
      </c>
      <c r="G617" s="165">
        <f t="shared" si="19"/>
        <v>0.63488888888888895</v>
      </c>
    </row>
    <row r="618" spans="1:7" s="6" customFormat="1" x14ac:dyDescent="0.2">
      <c r="A618" s="33"/>
      <c r="B618" s="5">
        <v>5511</v>
      </c>
      <c r="C618" s="49" t="s">
        <v>230</v>
      </c>
      <c r="D618" s="113">
        <v>1373</v>
      </c>
      <c r="E618" s="124">
        <v>377.86</v>
      </c>
      <c r="F618" s="168">
        <f t="shared" si="20"/>
        <v>995.14</v>
      </c>
      <c r="G618" s="165">
        <f t="shared" si="19"/>
        <v>0.27520757465404228</v>
      </c>
    </row>
    <row r="619" spans="1:7" s="6" customFormat="1" x14ac:dyDescent="0.2">
      <c r="A619" s="33"/>
      <c r="B619" s="5">
        <v>5514</v>
      </c>
      <c r="C619" s="49" t="s">
        <v>231</v>
      </c>
      <c r="D619" s="113">
        <v>150</v>
      </c>
      <c r="E619" s="124">
        <v>61.2</v>
      </c>
      <c r="F619" s="168">
        <f t="shared" si="20"/>
        <v>88.8</v>
      </c>
      <c r="G619" s="165">
        <f t="shared" si="19"/>
        <v>0.40800000000000003</v>
      </c>
    </row>
    <row r="620" spans="1:7" s="6" customFormat="1" x14ac:dyDescent="0.2">
      <c r="A620" s="33"/>
      <c r="B620" s="5">
        <v>5515</v>
      </c>
      <c r="C620" s="49" t="s">
        <v>29</v>
      </c>
      <c r="D620" s="113">
        <v>450</v>
      </c>
      <c r="E620" s="124">
        <v>0</v>
      </c>
      <c r="F620" s="168">
        <f t="shared" si="20"/>
        <v>450</v>
      </c>
      <c r="G620" s="165">
        <f t="shared" si="19"/>
        <v>0</v>
      </c>
    </row>
    <row r="621" spans="1:7" s="6" customFormat="1" x14ac:dyDescent="0.2">
      <c r="A621" s="33"/>
      <c r="B621" s="5">
        <v>5522</v>
      </c>
      <c r="C621" s="49" t="s">
        <v>95</v>
      </c>
      <c r="D621" s="113">
        <v>30</v>
      </c>
      <c r="E621" s="124">
        <v>0</v>
      </c>
      <c r="F621" s="168">
        <f t="shared" si="20"/>
        <v>30</v>
      </c>
      <c r="G621" s="165">
        <f t="shared" si="19"/>
        <v>0</v>
      </c>
    </row>
    <row r="622" spans="1:7" s="6" customFormat="1" x14ac:dyDescent="0.2">
      <c r="A622" s="33"/>
      <c r="B622" s="5">
        <v>5525</v>
      </c>
      <c r="C622" s="49" t="s">
        <v>46</v>
      </c>
      <c r="D622" s="113">
        <v>1000</v>
      </c>
      <c r="E622" s="124">
        <v>0</v>
      </c>
      <c r="F622" s="168">
        <f t="shared" si="20"/>
        <v>1000</v>
      </c>
      <c r="G622" s="165">
        <f t="shared" si="19"/>
        <v>0</v>
      </c>
    </row>
    <row r="623" spans="1:7" s="6" customFormat="1" x14ac:dyDescent="0.2">
      <c r="A623" s="33" t="s">
        <v>74</v>
      </c>
      <c r="B623" s="7" t="s">
        <v>483</v>
      </c>
      <c r="C623" s="72"/>
      <c r="D623" s="154">
        <f t="shared" ref="D623:E625" si="21">SUM(D624)</f>
        <v>300</v>
      </c>
      <c r="E623" s="126">
        <f t="shared" si="21"/>
        <v>300</v>
      </c>
      <c r="F623" s="163">
        <f t="shared" si="20"/>
        <v>0</v>
      </c>
      <c r="G623" s="179">
        <f t="shared" si="19"/>
        <v>1</v>
      </c>
    </row>
    <row r="624" spans="1:7" s="6" customFormat="1" x14ac:dyDescent="0.2">
      <c r="A624" s="33"/>
      <c r="B624" s="7">
        <v>55</v>
      </c>
      <c r="C624" s="50" t="s">
        <v>24</v>
      </c>
      <c r="D624" s="154">
        <f t="shared" si="21"/>
        <v>300</v>
      </c>
      <c r="E624" s="126">
        <f t="shared" si="21"/>
        <v>300</v>
      </c>
      <c r="F624" s="163">
        <f t="shared" si="20"/>
        <v>0</v>
      </c>
      <c r="G624" s="179">
        <f t="shared" si="19"/>
        <v>1</v>
      </c>
    </row>
    <row r="625" spans="1:7" s="6" customFormat="1" x14ac:dyDescent="0.2">
      <c r="A625" s="33"/>
      <c r="B625" s="5">
        <v>5525</v>
      </c>
      <c r="C625" s="49" t="s">
        <v>46</v>
      </c>
      <c r="D625" s="153">
        <f t="shared" si="21"/>
        <v>300</v>
      </c>
      <c r="E625" s="124">
        <f t="shared" si="21"/>
        <v>300</v>
      </c>
      <c r="F625" s="168">
        <f t="shared" si="20"/>
        <v>0</v>
      </c>
      <c r="G625" s="165">
        <f t="shared" si="19"/>
        <v>1</v>
      </c>
    </row>
    <row r="626" spans="1:7" s="6" customFormat="1" ht="38.25" x14ac:dyDescent="0.2">
      <c r="A626" s="33"/>
      <c r="B626" s="157" t="s">
        <v>484</v>
      </c>
      <c r="C626" s="56" t="s">
        <v>413</v>
      </c>
      <c r="D626" s="113">
        <v>300</v>
      </c>
      <c r="E626" s="124">
        <v>300</v>
      </c>
      <c r="F626" s="168">
        <f t="shared" si="20"/>
        <v>0</v>
      </c>
      <c r="G626" s="165">
        <f t="shared" si="19"/>
        <v>1</v>
      </c>
    </row>
    <row r="627" spans="1:7" x14ac:dyDescent="0.2">
      <c r="A627" s="33" t="s">
        <v>74</v>
      </c>
      <c r="B627" s="7" t="s">
        <v>6</v>
      </c>
      <c r="C627" s="72"/>
      <c r="D627" s="114">
        <f>SUM(D628+D632)</f>
        <v>33171</v>
      </c>
      <c r="E627" s="139">
        <f>SUM(E628+E632)</f>
        <v>17354.38</v>
      </c>
      <c r="F627" s="163">
        <f t="shared" si="20"/>
        <v>15816.619999999999</v>
      </c>
      <c r="G627" s="179">
        <f t="shared" si="19"/>
        <v>0.52317928310873962</v>
      </c>
    </row>
    <row r="628" spans="1:7" s="6" customFormat="1" x14ac:dyDescent="0.2">
      <c r="A628" s="33"/>
      <c r="B628" s="7">
        <v>50</v>
      </c>
      <c r="C628" s="50" t="s">
        <v>23</v>
      </c>
      <c r="D628" s="114">
        <f>SUM(D629+D631)</f>
        <v>23442</v>
      </c>
      <c r="E628" s="139">
        <f>SUM(E629+E631)</f>
        <v>12038.15</v>
      </c>
      <c r="F628" s="163">
        <f t="shared" si="20"/>
        <v>11403.85</v>
      </c>
      <c r="G628" s="179">
        <f t="shared" si="19"/>
        <v>0.51352913573927139</v>
      </c>
    </row>
    <row r="629" spans="1:7" s="6" customFormat="1" x14ac:dyDescent="0.2">
      <c r="A629" s="33"/>
      <c r="B629" s="5">
        <v>500</v>
      </c>
      <c r="C629" s="49" t="s">
        <v>228</v>
      </c>
      <c r="D629" s="113">
        <f>SUM(D630)</f>
        <v>17494</v>
      </c>
      <c r="E629" s="149">
        <f>SUM(E630)</f>
        <v>9150.24</v>
      </c>
      <c r="F629" s="168">
        <f t="shared" si="20"/>
        <v>8343.76</v>
      </c>
      <c r="G629" s="165">
        <f t="shared" si="19"/>
        <v>0.52305018863610375</v>
      </c>
    </row>
    <row r="630" spans="1:7" s="6" customFormat="1" x14ac:dyDescent="0.2">
      <c r="A630" s="33"/>
      <c r="B630" s="5">
        <v>5002</v>
      </c>
      <c r="C630" s="49" t="s">
        <v>236</v>
      </c>
      <c r="D630" s="113">
        <v>17494</v>
      </c>
      <c r="E630" s="124">
        <v>9150.24</v>
      </c>
      <c r="F630" s="168">
        <f t="shared" si="20"/>
        <v>8343.76</v>
      </c>
      <c r="G630" s="165">
        <f t="shared" si="19"/>
        <v>0.52305018863610375</v>
      </c>
    </row>
    <row r="631" spans="1:7" s="6" customFormat="1" x14ac:dyDescent="0.2">
      <c r="A631" s="33"/>
      <c r="B631" s="5">
        <v>506</v>
      </c>
      <c r="C631" s="49" t="s">
        <v>229</v>
      </c>
      <c r="D631" s="113">
        <v>5948</v>
      </c>
      <c r="E631" s="124">
        <v>2887.91</v>
      </c>
      <c r="F631" s="168">
        <f t="shared" si="20"/>
        <v>3060.09</v>
      </c>
      <c r="G631" s="165">
        <f t="shared" si="19"/>
        <v>0.4855262273032952</v>
      </c>
    </row>
    <row r="632" spans="1:7" s="6" customFormat="1" x14ac:dyDescent="0.2">
      <c r="A632" s="33"/>
      <c r="B632" s="7">
        <v>55</v>
      </c>
      <c r="C632" s="50" t="s">
        <v>24</v>
      </c>
      <c r="D632" s="114">
        <f>SUM(D633:D640)</f>
        <v>9729</v>
      </c>
      <c r="E632" s="139">
        <f>SUM(E633:E640)</f>
        <v>5316.2300000000005</v>
      </c>
      <c r="F632" s="163">
        <f t="shared" si="20"/>
        <v>4412.7699999999995</v>
      </c>
      <c r="G632" s="179">
        <f t="shared" si="19"/>
        <v>0.54643128790214823</v>
      </c>
    </row>
    <row r="633" spans="1:7" s="6" customFormat="1" x14ac:dyDescent="0.2">
      <c r="A633" s="33"/>
      <c r="B633" s="5">
        <v>5500</v>
      </c>
      <c r="C633" s="49" t="s">
        <v>25</v>
      </c>
      <c r="D633" s="113">
        <v>110</v>
      </c>
      <c r="E633" s="124">
        <v>405.7</v>
      </c>
      <c r="F633" s="168">
        <f t="shared" si="20"/>
        <v>-295.7</v>
      </c>
      <c r="G633" s="165">
        <f t="shared" si="19"/>
        <v>3.688181818181818</v>
      </c>
    </row>
    <row r="634" spans="1:7" s="6" customFormat="1" x14ac:dyDescent="0.2">
      <c r="A634" s="33"/>
      <c r="B634" s="5">
        <v>5503</v>
      </c>
      <c r="C634" s="49" t="s">
        <v>26</v>
      </c>
      <c r="D634" s="113">
        <v>100</v>
      </c>
      <c r="E634" s="124">
        <v>0</v>
      </c>
      <c r="F634" s="168">
        <f t="shared" si="20"/>
        <v>100</v>
      </c>
      <c r="G634" s="165">
        <f t="shared" si="19"/>
        <v>0</v>
      </c>
    </row>
    <row r="635" spans="1:7" s="6" customFormat="1" x14ac:dyDescent="0.2">
      <c r="A635" s="33"/>
      <c r="B635" s="5">
        <v>5504</v>
      </c>
      <c r="C635" s="49" t="s">
        <v>27</v>
      </c>
      <c r="D635" s="113">
        <v>300</v>
      </c>
      <c r="E635" s="124">
        <v>182.28</v>
      </c>
      <c r="F635" s="168">
        <f t="shared" si="20"/>
        <v>117.72</v>
      </c>
      <c r="G635" s="165">
        <f t="shared" si="19"/>
        <v>0.60760000000000003</v>
      </c>
    </row>
    <row r="636" spans="1:7" s="6" customFormat="1" x14ac:dyDescent="0.2">
      <c r="A636" s="33"/>
      <c r="B636" s="5">
        <v>5511</v>
      </c>
      <c r="C636" s="49" t="s">
        <v>230</v>
      </c>
      <c r="D636" s="113">
        <v>7641</v>
      </c>
      <c r="E636" s="124">
        <v>3901.7</v>
      </c>
      <c r="F636" s="168">
        <f t="shared" si="20"/>
        <v>3739.3</v>
      </c>
      <c r="G636" s="165">
        <f t="shared" si="19"/>
        <v>0.51062688129825939</v>
      </c>
    </row>
    <row r="637" spans="1:7" s="6" customFormat="1" x14ac:dyDescent="0.2">
      <c r="A637" s="33"/>
      <c r="B637" s="5">
        <v>5513</v>
      </c>
      <c r="C637" s="49" t="s">
        <v>28</v>
      </c>
      <c r="D637" s="113">
        <v>450</v>
      </c>
      <c r="E637" s="124">
        <v>263.93</v>
      </c>
      <c r="F637" s="168">
        <f t="shared" si="20"/>
        <v>186.07</v>
      </c>
      <c r="G637" s="165">
        <f t="shared" si="19"/>
        <v>0.58651111111111109</v>
      </c>
    </row>
    <row r="638" spans="1:7" s="6" customFormat="1" x14ac:dyDescent="0.2">
      <c r="A638" s="33"/>
      <c r="B638" s="5">
        <v>5514</v>
      </c>
      <c r="C638" s="49" t="s">
        <v>231</v>
      </c>
      <c r="D638" s="113">
        <v>462</v>
      </c>
      <c r="E638" s="124">
        <v>61.2</v>
      </c>
      <c r="F638" s="168">
        <f t="shared" si="20"/>
        <v>400.8</v>
      </c>
      <c r="G638" s="165">
        <f t="shared" si="19"/>
        <v>0.13246753246753248</v>
      </c>
    </row>
    <row r="639" spans="1:7" s="6" customFormat="1" x14ac:dyDescent="0.2">
      <c r="A639" s="33"/>
      <c r="B639" s="5">
        <v>5515</v>
      </c>
      <c r="C639" s="49" t="s">
        <v>29</v>
      </c>
      <c r="D639" s="113">
        <v>0</v>
      </c>
      <c r="E639" s="124">
        <v>109.53</v>
      </c>
      <c r="F639" s="168">
        <f t="shared" si="20"/>
        <v>-109.53</v>
      </c>
      <c r="G639" s="165"/>
    </row>
    <row r="640" spans="1:7" s="6" customFormat="1" x14ac:dyDescent="0.2">
      <c r="A640" s="33"/>
      <c r="B640" s="5">
        <v>5525</v>
      </c>
      <c r="C640" s="49" t="s">
        <v>46</v>
      </c>
      <c r="D640" s="113">
        <v>666</v>
      </c>
      <c r="E640" s="124">
        <v>391.89</v>
      </c>
      <c r="F640" s="168">
        <f t="shared" si="20"/>
        <v>274.11</v>
      </c>
      <c r="G640" s="165">
        <f t="shared" si="19"/>
        <v>0.58842342342342335</v>
      </c>
    </row>
    <row r="641" spans="1:7" s="6" customFormat="1" x14ac:dyDescent="0.2">
      <c r="A641" s="33" t="s">
        <v>74</v>
      </c>
      <c r="B641" s="7" t="s">
        <v>412</v>
      </c>
      <c r="C641" s="72"/>
      <c r="D641" s="114">
        <f t="shared" ref="D641:E643" si="22">SUM(D642)</f>
        <v>300</v>
      </c>
      <c r="E641" s="139">
        <f t="shared" si="22"/>
        <v>114.99</v>
      </c>
      <c r="F641" s="163">
        <f t="shared" si="20"/>
        <v>185.01</v>
      </c>
      <c r="G641" s="179">
        <f t="shared" si="19"/>
        <v>0.38329999999999997</v>
      </c>
    </row>
    <row r="642" spans="1:7" s="6" customFormat="1" x14ac:dyDescent="0.2">
      <c r="A642" s="33"/>
      <c r="B642" s="7">
        <v>55</v>
      </c>
      <c r="C642" s="50" t="s">
        <v>24</v>
      </c>
      <c r="D642" s="114">
        <f t="shared" si="22"/>
        <v>300</v>
      </c>
      <c r="E642" s="139">
        <f t="shared" si="22"/>
        <v>114.99</v>
      </c>
      <c r="F642" s="163">
        <f t="shared" si="20"/>
        <v>185.01</v>
      </c>
      <c r="G642" s="179">
        <f t="shared" si="19"/>
        <v>0.38329999999999997</v>
      </c>
    </row>
    <row r="643" spans="1:7" s="6" customFormat="1" x14ac:dyDescent="0.2">
      <c r="A643" s="33"/>
      <c r="B643" s="5">
        <v>5525</v>
      </c>
      <c r="C643" s="49" t="s">
        <v>46</v>
      </c>
      <c r="D643" s="113">
        <f t="shared" si="22"/>
        <v>300</v>
      </c>
      <c r="E643" s="149">
        <f t="shared" si="22"/>
        <v>114.99</v>
      </c>
      <c r="F643" s="168">
        <f t="shared" si="20"/>
        <v>185.01</v>
      </c>
      <c r="G643" s="165">
        <f t="shared" si="19"/>
        <v>0.38329999999999997</v>
      </c>
    </row>
    <row r="644" spans="1:7" s="6" customFormat="1" ht="38.25" x14ac:dyDescent="0.2">
      <c r="A644" s="33"/>
      <c r="B644" s="157" t="s">
        <v>414</v>
      </c>
      <c r="C644" s="56" t="s">
        <v>413</v>
      </c>
      <c r="D644" s="113">
        <v>300</v>
      </c>
      <c r="E644" s="124">
        <v>114.99</v>
      </c>
      <c r="F644" s="168">
        <f t="shared" si="20"/>
        <v>185.01</v>
      </c>
      <c r="G644" s="165">
        <f t="shared" si="19"/>
        <v>0.38329999999999997</v>
      </c>
    </row>
    <row r="645" spans="1:7" s="6" customFormat="1" x14ac:dyDescent="0.2">
      <c r="A645" s="33" t="s">
        <v>75</v>
      </c>
      <c r="B645" s="7" t="s">
        <v>525</v>
      </c>
      <c r="C645" s="56"/>
      <c r="D645" s="114">
        <f>SUM(D646+D660)</f>
        <v>31945</v>
      </c>
      <c r="E645" s="126">
        <f>SUM(E646+E660)</f>
        <v>16939.3</v>
      </c>
      <c r="F645" s="163">
        <f t="shared" si="20"/>
        <v>15005.7</v>
      </c>
      <c r="G645" s="179">
        <f t="shared" si="19"/>
        <v>0.53026451713883238</v>
      </c>
    </row>
    <row r="646" spans="1:7" s="6" customFormat="1" x14ac:dyDescent="0.2">
      <c r="A646" s="33" t="s">
        <v>75</v>
      </c>
      <c r="B646" s="7" t="s">
        <v>33</v>
      </c>
      <c r="C646" s="72"/>
      <c r="D646" s="114">
        <f>SUM(D647+D651)</f>
        <v>31945</v>
      </c>
      <c r="E646" s="139">
        <f>SUM(E647+E651)</f>
        <v>16639.3</v>
      </c>
      <c r="F646" s="163">
        <f t="shared" si="20"/>
        <v>15305.7</v>
      </c>
      <c r="G646" s="179">
        <f t="shared" si="19"/>
        <v>0.52087337611519802</v>
      </c>
    </row>
    <row r="647" spans="1:7" s="6" customFormat="1" x14ac:dyDescent="0.2">
      <c r="A647" s="33"/>
      <c r="B647" s="7">
        <v>50</v>
      </c>
      <c r="C647" s="50" t="s">
        <v>23</v>
      </c>
      <c r="D647" s="114">
        <f>SUM(D648+D650)</f>
        <v>26387</v>
      </c>
      <c r="E647" s="139">
        <f>SUM(E648+E650)</f>
        <v>13941.15</v>
      </c>
      <c r="F647" s="163">
        <f t="shared" si="20"/>
        <v>12445.85</v>
      </c>
      <c r="G647" s="179">
        <f t="shared" si="19"/>
        <v>0.52833402811990748</v>
      </c>
    </row>
    <row r="648" spans="1:7" s="6" customFormat="1" x14ac:dyDescent="0.2">
      <c r="A648" s="33"/>
      <c r="B648" s="5">
        <v>500</v>
      </c>
      <c r="C648" s="49" t="s">
        <v>228</v>
      </c>
      <c r="D648" s="113">
        <f>SUM(D649)</f>
        <v>19692</v>
      </c>
      <c r="E648" s="149">
        <f>SUM(E649)</f>
        <v>10593.51</v>
      </c>
      <c r="F648" s="168">
        <f t="shared" si="20"/>
        <v>9098.49</v>
      </c>
      <c r="G648" s="165">
        <f t="shared" si="19"/>
        <v>0.53796008531383299</v>
      </c>
    </row>
    <row r="649" spans="1:7" s="6" customFormat="1" x14ac:dyDescent="0.2">
      <c r="A649" s="33"/>
      <c r="B649" s="5">
        <v>5002</v>
      </c>
      <c r="C649" s="49" t="s">
        <v>236</v>
      </c>
      <c r="D649" s="113">
        <v>19692</v>
      </c>
      <c r="E649" s="124">
        <v>10593.51</v>
      </c>
      <c r="F649" s="168">
        <f t="shared" si="20"/>
        <v>9098.49</v>
      </c>
      <c r="G649" s="165">
        <f t="shared" si="19"/>
        <v>0.53796008531383299</v>
      </c>
    </row>
    <row r="650" spans="1:7" s="6" customFormat="1" x14ac:dyDescent="0.2">
      <c r="A650" s="33"/>
      <c r="B650" s="5">
        <v>506</v>
      </c>
      <c r="C650" s="49" t="s">
        <v>229</v>
      </c>
      <c r="D650" s="113">
        <v>6695</v>
      </c>
      <c r="E650" s="124">
        <v>3347.64</v>
      </c>
      <c r="F650" s="168">
        <f t="shared" si="20"/>
        <v>3347.36</v>
      </c>
      <c r="G650" s="165">
        <f t="shared" si="19"/>
        <v>0.50002091112770719</v>
      </c>
    </row>
    <row r="651" spans="1:7" s="6" customFormat="1" x14ac:dyDescent="0.2">
      <c r="A651" s="33"/>
      <c r="B651" s="7">
        <v>55</v>
      </c>
      <c r="C651" s="50" t="s">
        <v>24</v>
      </c>
      <c r="D651" s="114">
        <f>SUM(D652:D659)</f>
        <v>5558</v>
      </c>
      <c r="E651" s="139">
        <f>SUM(E652:E659)</f>
        <v>2698.15</v>
      </c>
      <c r="F651" s="163">
        <f t="shared" si="20"/>
        <v>2859.85</v>
      </c>
      <c r="G651" s="179">
        <f t="shared" si="19"/>
        <v>0.48545340050377833</v>
      </c>
    </row>
    <row r="652" spans="1:7" s="6" customFormat="1" x14ac:dyDescent="0.2">
      <c r="A652" s="33"/>
      <c r="B652" s="5">
        <v>5500</v>
      </c>
      <c r="C652" s="49" t="s">
        <v>25</v>
      </c>
      <c r="D652" s="113">
        <v>672</v>
      </c>
      <c r="E652" s="124">
        <v>516.23</v>
      </c>
      <c r="F652" s="168">
        <f t="shared" si="20"/>
        <v>155.76999999999998</v>
      </c>
      <c r="G652" s="165">
        <f t="shared" si="19"/>
        <v>0.76819940476190474</v>
      </c>
    </row>
    <row r="653" spans="1:7" s="6" customFormat="1" x14ac:dyDescent="0.2">
      <c r="A653" s="33"/>
      <c r="B653" s="5">
        <v>5503</v>
      </c>
      <c r="C653" s="49" t="s">
        <v>26</v>
      </c>
      <c r="D653" s="113">
        <v>0</v>
      </c>
      <c r="E653" s="124">
        <v>38.4</v>
      </c>
      <c r="F653" s="168">
        <f t="shared" si="20"/>
        <v>-38.4</v>
      </c>
      <c r="G653" s="165"/>
    </row>
    <row r="654" spans="1:7" s="6" customFormat="1" x14ac:dyDescent="0.2">
      <c r="A654" s="33"/>
      <c r="B654" s="5">
        <v>5504</v>
      </c>
      <c r="C654" s="49" t="s">
        <v>27</v>
      </c>
      <c r="D654" s="113">
        <v>229</v>
      </c>
      <c r="E654" s="124">
        <v>14.28</v>
      </c>
      <c r="F654" s="168">
        <f t="shared" si="20"/>
        <v>214.72</v>
      </c>
      <c r="G654" s="165">
        <f t="shared" si="19"/>
        <v>6.2358078602620083E-2</v>
      </c>
    </row>
    <row r="655" spans="1:7" s="6" customFormat="1" x14ac:dyDescent="0.2">
      <c r="A655" s="33"/>
      <c r="B655" s="5">
        <v>5511</v>
      </c>
      <c r="C655" s="49" t="s">
        <v>230</v>
      </c>
      <c r="D655" s="113">
        <v>1938</v>
      </c>
      <c r="E655" s="124">
        <v>917.82</v>
      </c>
      <c r="F655" s="168">
        <f t="shared" si="20"/>
        <v>1020.18</v>
      </c>
      <c r="G655" s="165">
        <f t="shared" si="19"/>
        <v>0.47359133126934988</v>
      </c>
    </row>
    <row r="656" spans="1:7" s="6" customFormat="1" x14ac:dyDescent="0.2">
      <c r="A656" s="33"/>
      <c r="B656" s="5">
        <v>5513</v>
      </c>
      <c r="C656" s="49" t="s">
        <v>28</v>
      </c>
      <c r="D656" s="113">
        <v>607</v>
      </c>
      <c r="E656" s="124">
        <v>360.22</v>
      </c>
      <c r="F656" s="168">
        <f t="shared" si="20"/>
        <v>246.77999999999997</v>
      </c>
      <c r="G656" s="165">
        <f t="shared" si="19"/>
        <v>0.59344316309719936</v>
      </c>
    </row>
    <row r="657" spans="1:7" s="6" customFormat="1" x14ac:dyDescent="0.2">
      <c r="A657" s="33"/>
      <c r="B657" s="5">
        <v>5514</v>
      </c>
      <c r="C657" s="49" t="s">
        <v>231</v>
      </c>
      <c r="D657" s="113">
        <v>1112</v>
      </c>
      <c r="E657" s="124">
        <v>291.83</v>
      </c>
      <c r="F657" s="168">
        <f t="shared" si="20"/>
        <v>820.17000000000007</v>
      </c>
      <c r="G657" s="165">
        <f t="shared" si="19"/>
        <v>0.26243705035971221</v>
      </c>
    </row>
    <row r="658" spans="1:7" s="6" customFormat="1" x14ac:dyDescent="0.2">
      <c r="A658" s="33"/>
      <c r="B658" s="5">
        <v>5515</v>
      </c>
      <c r="C658" s="49" t="s">
        <v>29</v>
      </c>
      <c r="D658" s="113">
        <v>0</v>
      </c>
      <c r="E658" s="124">
        <v>99</v>
      </c>
      <c r="F658" s="168">
        <f t="shared" si="20"/>
        <v>-99</v>
      </c>
      <c r="G658" s="165"/>
    </row>
    <row r="659" spans="1:7" s="6" customFormat="1" x14ac:dyDescent="0.2">
      <c r="A659" s="33"/>
      <c r="B659" s="5">
        <v>5525</v>
      </c>
      <c r="C659" s="49" t="s">
        <v>46</v>
      </c>
      <c r="D659" s="113">
        <v>1000</v>
      </c>
      <c r="E659" s="124">
        <v>460.37</v>
      </c>
      <c r="F659" s="168">
        <f t="shared" si="20"/>
        <v>539.63</v>
      </c>
      <c r="G659" s="165">
        <f t="shared" si="19"/>
        <v>0.46037</v>
      </c>
    </row>
    <row r="660" spans="1:7" s="6" customFormat="1" x14ac:dyDescent="0.2">
      <c r="A660" s="33" t="s">
        <v>75</v>
      </c>
      <c r="B660" s="7" t="s">
        <v>544</v>
      </c>
      <c r="C660" s="72"/>
      <c r="D660" s="209">
        <f t="shared" ref="D660:E662" si="23">SUM(D661)</f>
        <v>0</v>
      </c>
      <c r="E660" s="126">
        <f t="shared" si="23"/>
        <v>300</v>
      </c>
      <c r="F660" s="163">
        <f t="shared" si="20"/>
        <v>-300</v>
      </c>
      <c r="G660" s="165"/>
    </row>
    <row r="661" spans="1:7" s="6" customFormat="1" x14ac:dyDescent="0.2">
      <c r="A661" s="33"/>
      <c r="B661" s="7">
        <v>55</v>
      </c>
      <c r="C661" s="50" t="s">
        <v>24</v>
      </c>
      <c r="D661" s="209">
        <f t="shared" si="23"/>
        <v>0</v>
      </c>
      <c r="E661" s="126">
        <f t="shared" si="23"/>
        <v>300</v>
      </c>
      <c r="F661" s="163">
        <f t="shared" si="20"/>
        <v>-300</v>
      </c>
      <c r="G661" s="165"/>
    </row>
    <row r="662" spans="1:7" s="6" customFormat="1" x14ac:dyDescent="0.2">
      <c r="A662" s="33"/>
      <c r="B662" s="5">
        <v>5525</v>
      </c>
      <c r="C662" s="49" t="s">
        <v>46</v>
      </c>
      <c r="D662" s="207">
        <f t="shared" si="23"/>
        <v>0</v>
      </c>
      <c r="E662" s="124">
        <f t="shared" si="23"/>
        <v>300</v>
      </c>
      <c r="F662" s="168">
        <f t="shared" si="20"/>
        <v>-300</v>
      </c>
      <c r="G662" s="165"/>
    </row>
    <row r="663" spans="1:7" s="6" customFormat="1" ht="38.25" x14ac:dyDescent="0.2">
      <c r="A663" s="33"/>
      <c r="B663" s="157" t="s">
        <v>541</v>
      </c>
      <c r="C663" s="56" t="s">
        <v>524</v>
      </c>
      <c r="D663" s="208">
        <v>0</v>
      </c>
      <c r="E663" s="124">
        <v>300</v>
      </c>
      <c r="F663" s="168">
        <f t="shared" si="20"/>
        <v>-300</v>
      </c>
      <c r="G663" s="165"/>
    </row>
    <row r="664" spans="1:7" s="6" customFormat="1" x14ac:dyDescent="0.2">
      <c r="A664" s="33" t="s">
        <v>76</v>
      </c>
      <c r="B664" s="7" t="s">
        <v>180</v>
      </c>
      <c r="C664" s="72"/>
      <c r="D664" s="114">
        <f>SUM(D665)</f>
        <v>22010</v>
      </c>
      <c r="E664" s="139">
        <f>SUM(E665)</f>
        <v>5499.91</v>
      </c>
      <c r="F664" s="163">
        <f t="shared" si="20"/>
        <v>16510.09</v>
      </c>
      <c r="G664" s="179">
        <f t="shared" si="19"/>
        <v>0.24988232621535664</v>
      </c>
    </row>
    <row r="665" spans="1:7" s="6" customFormat="1" x14ac:dyDescent="0.2">
      <c r="A665" s="33"/>
      <c r="B665" s="7">
        <v>55</v>
      </c>
      <c r="C665" s="50" t="s">
        <v>24</v>
      </c>
      <c r="D665" s="114">
        <f>SUM(D666)</f>
        <v>22010</v>
      </c>
      <c r="E665" s="139">
        <f>SUM(E666)</f>
        <v>5499.91</v>
      </c>
      <c r="F665" s="163">
        <f t="shared" si="20"/>
        <v>16510.09</v>
      </c>
      <c r="G665" s="179">
        <f t="shared" si="19"/>
        <v>0.24988232621535664</v>
      </c>
    </row>
    <row r="666" spans="1:7" s="6" customFormat="1" x14ac:dyDescent="0.2">
      <c r="A666" s="33"/>
      <c r="B666" s="5">
        <v>5525</v>
      </c>
      <c r="C666" s="49" t="s">
        <v>46</v>
      </c>
      <c r="D666" s="114">
        <f>SUM(D667:D674)</f>
        <v>22010</v>
      </c>
      <c r="E666" s="139">
        <f>SUM(E667:E674)</f>
        <v>5499.91</v>
      </c>
      <c r="F666" s="163">
        <f t="shared" si="20"/>
        <v>16510.09</v>
      </c>
      <c r="G666" s="179">
        <f t="shared" si="19"/>
        <v>0.24988232621535664</v>
      </c>
    </row>
    <row r="667" spans="1:7" s="6" customFormat="1" x14ac:dyDescent="0.2">
      <c r="A667" s="33"/>
      <c r="B667" s="7"/>
      <c r="C667" s="67" t="s">
        <v>287</v>
      </c>
      <c r="D667" s="113">
        <v>3000</v>
      </c>
      <c r="E667" s="124">
        <v>3021.61</v>
      </c>
      <c r="F667" s="168">
        <f t="shared" si="20"/>
        <v>-21.610000000000127</v>
      </c>
      <c r="G667" s="165">
        <f t="shared" si="19"/>
        <v>1.0072033333333335</v>
      </c>
    </row>
    <row r="668" spans="1:7" s="6" customFormat="1" x14ac:dyDescent="0.2">
      <c r="A668" s="33"/>
      <c r="B668" s="7"/>
      <c r="C668" s="67" t="s">
        <v>111</v>
      </c>
      <c r="D668" s="113">
        <v>11960</v>
      </c>
      <c r="E668" s="124">
        <v>1502.55</v>
      </c>
      <c r="F668" s="168">
        <f t="shared" si="20"/>
        <v>10457.450000000001</v>
      </c>
      <c r="G668" s="165">
        <f t="shared" si="19"/>
        <v>0.12563127090301002</v>
      </c>
    </row>
    <row r="669" spans="1:7" s="6" customFormat="1" x14ac:dyDescent="0.2">
      <c r="A669" s="33"/>
      <c r="B669" s="7"/>
      <c r="C669" s="67" t="s">
        <v>1</v>
      </c>
      <c r="D669" s="113">
        <v>200</v>
      </c>
      <c r="E669" s="124">
        <v>186.35</v>
      </c>
      <c r="F669" s="168">
        <f t="shared" si="20"/>
        <v>13.650000000000006</v>
      </c>
      <c r="G669" s="165">
        <f t="shared" ref="G669:G734" si="24">SUM(E669/D669)</f>
        <v>0.93174999999999997</v>
      </c>
    </row>
    <row r="670" spans="1:7" s="6" customFormat="1" x14ac:dyDescent="0.2">
      <c r="A670" s="33"/>
      <c r="B670" s="7"/>
      <c r="C670" s="67" t="s">
        <v>288</v>
      </c>
      <c r="D670" s="113">
        <v>2000</v>
      </c>
      <c r="E670" s="124">
        <v>139.4</v>
      </c>
      <c r="F670" s="168">
        <f t="shared" si="20"/>
        <v>1860.6</v>
      </c>
      <c r="G670" s="165">
        <f t="shared" si="24"/>
        <v>6.9699999999999998E-2</v>
      </c>
    </row>
    <row r="671" spans="1:7" x14ac:dyDescent="0.2">
      <c r="A671" s="35"/>
      <c r="B671" s="5"/>
      <c r="C671" s="67" t="s">
        <v>118</v>
      </c>
      <c r="D671" s="113">
        <v>150</v>
      </c>
      <c r="E671" s="124">
        <v>150</v>
      </c>
      <c r="F671" s="168">
        <f t="shared" si="20"/>
        <v>0</v>
      </c>
      <c r="G671" s="165">
        <f t="shared" si="24"/>
        <v>1</v>
      </c>
    </row>
    <row r="672" spans="1:7" x14ac:dyDescent="0.2">
      <c r="A672" s="35"/>
      <c r="B672" s="5"/>
      <c r="C672" s="67" t="s">
        <v>207</v>
      </c>
      <c r="D672" s="113">
        <v>500</v>
      </c>
      <c r="E672" s="124">
        <v>500</v>
      </c>
      <c r="F672" s="168">
        <f t="shared" si="20"/>
        <v>0</v>
      </c>
      <c r="G672" s="165">
        <f t="shared" si="24"/>
        <v>1</v>
      </c>
    </row>
    <row r="673" spans="1:7" x14ac:dyDescent="0.2">
      <c r="A673" s="35"/>
      <c r="B673" s="5"/>
      <c r="C673" s="67" t="s">
        <v>289</v>
      </c>
      <c r="D673" s="113">
        <v>200</v>
      </c>
      <c r="E673" s="124">
        <v>0</v>
      </c>
      <c r="F673" s="168">
        <f t="shared" si="20"/>
        <v>200</v>
      </c>
      <c r="G673" s="165">
        <f t="shared" si="24"/>
        <v>0</v>
      </c>
    </row>
    <row r="674" spans="1:7" x14ac:dyDescent="0.2">
      <c r="A674" s="35"/>
      <c r="B674" s="5"/>
      <c r="C674" s="67" t="s">
        <v>334</v>
      </c>
      <c r="D674" s="113">
        <v>4000</v>
      </c>
      <c r="E674" s="124">
        <v>0</v>
      </c>
      <c r="F674" s="168">
        <f t="shared" ref="F674:F739" si="25">SUM(D674-E674)</f>
        <v>4000</v>
      </c>
      <c r="G674" s="165">
        <f t="shared" si="24"/>
        <v>0</v>
      </c>
    </row>
    <row r="675" spans="1:7" x14ac:dyDescent="0.2">
      <c r="A675" s="33" t="s">
        <v>343</v>
      </c>
      <c r="B675" s="7" t="s">
        <v>203</v>
      </c>
      <c r="C675" s="72"/>
      <c r="D675" s="115">
        <f>SUM(D676+D680)</f>
        <v>15147</v>
      </c>
      <c r="E675" s="159">
        <f>SUM(E676+E680)</f>
        <v>7055.2999999999993</v>
      </c>
      <c r="F675" s="163">
        <f t="shared" si="25"/>
        <v>8091.7000000000007</v>
      </c>
      <c r="G675" s="179">
        <f t="shared" si="24"/>
        <v>0.46578860500429126</v>
      </c>
    </row>
    <row r="676" spans="1:7" x14ac:dyDescent="0.2">
      <c r="A676" s="33"/>
      <c r="B676" s="7">
        <v>50</v>
      </c>
      <c r="C676" s="50" t="s">
        <v>23</v>
      </c>
      <c r="D676" s="114">
        <f>SUM(D677+D679)</f>
        <v>7558</v>
      </c>
      <c r="E676" s="139">
        <f>SUM(E677+E679)</f>
        <v>3778.8</v>
      </c>
      <c r="F676" s="163">
        <f t="shared" si="25"/>
        <v>3779.2</v>
      </c>
      <c r="G676" s="179">
        <f t="shared" si="24"/>
        <v>0.49997353797300875</v>
      </c>
    </row>
    <row r="677" spans="1:7" x14ac:dyDescent="0.2">
      <c r="A677" s="33"/>
      <c r="B677" s="5">
        <v>500</v>
      </c>
      <c r="C677" s="49" t="s">
        <v>228</v>
      </c>
      <c r="D677" s="113">
        <f>SUM(D678)</f>
        <v>5640</v>
      </c>
      <c r="E677" s="149">
        <f>SUM(E678)</f>
        <v>2820</v>
      </c>
      <c r="F677" s="168">
        <f t="shared" si="25"/>
        <v>2820</v>
      </c>
      <c r="G677" s="165">
        <f t="shared" si="24"/>
        <v>0.5</v>
      </c>
    </row>
    <row r="678" spans="1:7" x14ac:dyDescent="0.2">
      <c r="A678" s="33"/>
      <c r="B678" s="5">
        <v>5002</v>
      </c>
      <c r="C678" s="49" t="s">
        <v>236</v>
      </c>
      <c r="D678" s="113">
        <v>5640</v>
      </c>
      <c r="E678" s="124">
        <v>2820</v>
      </c>
      <c r="F678" s="168">
        <f t="shared" si="25"/>
        <v>2820</v>
      </c>
      <c r="G678" s="165">
        <f t="shared" si="24"/>
        <v>0.5</v>
      </c>
    </row>
    <row r="679" spans="1:7" x14ac:dyDescent="0.2">
      <c r="A679" s="33"/>
      <c r="B679" s="5">
        <v>506</v>
      </c>
      <c r="C679" s="49" t="s">
        <v>229</v>
      </c>
      <c r="D679" s="113">
        <v>1918</v>
      </c>
      <c r="E679" s="124">
        <v>958.8</v>
      </c>
      <c r="F679" s="168">
        <f t="shared" si="25"/>
        <v>959.2</v>
      </c>
      <c r="G679" s="165">
        <f t="shared" si="24"/>
        <v>0.49989572471324295</v>
      </c>
    </row>
    <row r="680" spans="1:7" x14ac:dyDescent="0.2">
      <c r="A680" s="33"/>
      <c r="B680" s="7">
        <v>55</v>
      </c>
      <c r="C680" s="50" t="s">
        <v>24</v>
      </c>
      <c r="D680" s="114">
        <f>SUM(D681:D687)</f>
        <v>7589</v>
      </c>
      <c r="E680" s="139">
        <f>SUM(E681:E687)</f>
        <v>3276.4999999999995</v>
      </c>
      <c r="F680" s="163">
        <f t="shared" si="25"/>
        <v>4312.5</v>
      </c>
      <c r="G680" s="179">
        <f t="shared" si="24"/>
        <v>0.43174331268941885</v>
      </c>
    </row>
    <row r="681" spans="1:7" x14ac:dyDescent="0.2">
      <c r="A681" s="33"/>
      <c r="B681" s="5">
        <v>5500</v>
      </c>
      <c r="C681" s="49" t="s">
        <v>25</v>
      </c>
      <c r="D681" s="113">
        <v>1229</v>
      </c>
      <c r="E681" s="124">
        <v>263.56</v>
      </c>
      <c r="F681" s="168">
        <f t="shared" si="25"/>
        <v>965.44</v>
      </c>
      <c r="G681" s="165">
        <f t="shared" si="24"/>
        <v>0.21445077298616763</v>
      </c>
    </row>
    <row r="682" spans="1:7" x14ac:dyDescent="0.2">
      <c r="A682" s="33"/>
      <c r="B682" s="5">
        <v>5504</v>
      </c>
      <c r="C682" s="49" t="s">
        <v>27</v>
      </c>
      <c r="D682" s="113">
        <v>140</v>
      </c>
      <c r="E682" s="124">
        <v>0</v>
      </c>
      <c r="F682" s="168">
        <f t="shared" si="25"/>
        <v>140</v>
      </c>
      <c r="G682" s="165">
        <f t="shared" si="24"/>
        <v>0</v>
      </c>
    </row>
    <row r="683" spans="1:7" x14ac:dyDescent="0.2">
      <c r="A683" s="33"/>
      <c r="B683" s="5">
        <v>5511</v>
      </c>
      <c r="C683" s="49" t="s">
        <v>230</v>
      </c>
      <c r="D683" s="113">
        <v>80</v>
      </c>
      <c r="E683" s="124">
        <v>9.7899999999999991</v>
      </c>
      <c r="F683" s="168">
        <f t="shared" si="25"/>
        <v>70.210000000000008</v>
      </c>
      <c r="G683" s="165">
        <f t="shared" si="24"/>
        <v>0.12237499999999998</v>
      </c>
    </row>
    <row r="684" spans="1:7" x14ac:dyDescent="0.2">
      <c r="A684" s="33"/>
      <c r="B684" s="5">
        <v>5515</v>
      </c>
      <c r="C684" s="49" t="s">
        <v>29</v>
      </c>
      <c r="D684" s="113">
        <v>6000</v>
      </c>
      <c r="E684" s="124">
        <v>2996.49</v>
      </c>
      <c r="F684" s="168">
        <f t="shared" si="25"/>
        <v>3003.51</v>
      </c>
      <c r="G684" s="165">
        <f t="shared" si="24"/>
        <v>0.49941499999999994</v>
      </c>
    </row>
    <row r="685" spans="1:7" x14ac:dyDescent="0.2">
      <c r="A685" s="33"/>
      <c r="B685" s="5">
        <v>5522</v>
      </c>
      <c r="C685" s="49" t="s">
        <v>95</v>
      </c>
      <c r="D685" s="113">
        <v>40</v>
      </c>
      <c r="E685" s="124">
        <v>0</v>
      </c>
      <c r="F685" s="168">
        <f t="shared" si="25"/>
        <v>40</v>
      </c>
      <c r="G685" s="165">
        <f t="shared" si="24"/>
        <v>0</v>
      </c>
    </row>
    <row r="686" spans="1:7" x14ac:dyDescent="0.2">
      <c r="A686" s="33"/>
      <c r="B686" s="5">
        <v>5524</v>
      </c>
      <c r="C686" s="49" t="s">
        <v>31</v>
      </c>
      <c r="D686" s="113">
        <v>100</v>
      </c>
      <c r="E686" s="124">
        <v>0</v>
      </c>
      <c r="F686" s="168">
        <f t="shared" si="25"/>
        <v>100</v>
      </c>
      <c r="G686" s="165">
        <f t="shared" si="24"/>
        <v>0</v>
      </c>
    </row>
    <row r="687" spans="1:7" x14ac:dyDescent="0.2">
      <c r="A687" s="33"/>
      <c r="B687" s="5">
        <v>5525</v>
      </c>
      <c r="C687" s="49" t="s">
        <v>46</v>
      </c>
      <c r="D687" s="113">
        <v>0</v>
      </c>
      <c r="E687" s="124">
        <v>6.66</v>
      </c>
      <c r="F687" s="168">
        <f t="shared" si="25"/>
        <v>-6.66</v>
      </c>
      <c r="G687" s="165"/>
    </row>
    <row r="688" spans="1:7" s="6" customFormat="1" x14ac:dyDescent="0.2">
      <c r="A688" s="33" t="s">
        <v>77</v>
      </c>
      <c r="B688" s="7" t="s">
        <v>256</v>
      </c>
      <c r="C688" s="72"/>
      <c r="D688" s="114">
        <f>SUM(D689+D694)</f>
        <v>31043</v>
      </c>
      <c r="E688" s="139">
        <f>SUM(E689+E694)</f>
        <v>15180.239999999998</v>
      </c>
      <c r="F688" s="163">
        <f t="shared" si="25"/>
        <v>15862.760000000002</v>
      </c>
      <c r="G688" s="179">
        <f t="shared" si="24"/>
        <v>0.48900686145024636</v>
      </c>
    </row>
    <row r="689" spans="1:8" s="6" customFormat="1" x14ac:dyDescent="0.2">
      <c r="A689" s="33"/>
      <c r="B689" s="7">
        <v>50</v>
      </c>
      <c r="C689" s="50" t="s">
        <v>23</v>
      </c>
      <c r="D689" s="114">
        <f>SUM(D690+D693)</f>
        <v>11336</v>
      </c>
      <c r="E689" s="139">
        <f>SUM(E690+E693)</f>
        <v>5596.88</v>
      </c>
      <c r="F689" s="163">
        <f t="shared" si="25"/>
        <v>5739.12</v>
      </c>
      <c r="G689" s="179">
        <f t="shared" si="24"/>
        <v>0.49372618207480595</v>
      </c>
    </row>
    <row r="690" spans="1:8" s="6" customFormat="1" x14ac:dyDescent="0.2">
      <c r="A690" s="33"/>
      <c r="B690" s="5">
        <v>500</v>
      </c>
      <c r="C690" s="49" t="s">
        <v>228</v>
      </c>
      <c r="D690" s="113">
        <f>SUM(D691:D692)</f>
        <v>8460</v>
      </c>
      <c r="E690" s="149">
        <f>SUM(E691:E692)</f>
        <v>4176.79</v>
      </c>
      <c r="F690" s="168">
        <f t="shared" si="25"/>
        <v>4283.21</v>
      </c>
      <c r="G690" s="165">
        <f t="shared" si="24"/>
        <v>0.49371040189125293</v>
      </c>
    </row>
    <row r="691" spans="1:8" s="6" customFormat="1" x14ac:dyDescent="0.2">
      <c r="A691" s="33"/>
      <c r="B691" s="5">
        <v>5002</v>
      </c>
      <c r="C691" s="49" t="s">
        <v>236</v>
      </c>
      <c r="D691" s="113">
        <v>7740</v>
      </c>
      <c r="E691" s="124">
        <v>3870</v>
      </c>
      <c r="F691" s="168">
        <f t="shared" si="25"/>
        <v>3870</v>
      </c>
      <c r="G691" s="165">
        <f t="shared" si="24"/>
        <v>0.5</v>
      </c>
    </row>
    <row r="692" spans="1:8" s="6" customFormat="1" x14ac:dyDescent="0.2">
      <c r="A692" s="33"/>
      <c r="B692" s="5">
        <v>5005</v>
      </c>
      <c r="C692" s="49" t="s">
        <v>282</v>
      </c>
      <c r="D692" s="113">
        <v>720</v>
      </c>
      <c r="E692" s="124">
        <v>306.79000000000002</v>
      </c>
      <c r="F692" s="168">
        <f t="shared" si="25"/>
        <v>413.21</v>
      </c>
      <c r="G692" s="165">
        <f t="shared" si="24"/>
        <v>0.42609722222222224</v>
      </c>
    </row>
    <row r="693" spans="1:8" s="6" customFormat="1" x14ac:dyDescent="0.2">
      <c r="A693" s="33"/>
      <c r="B693" s="5">
        <v>506</v>
      </c>
      <c r="C693" s="49" t="s">
        <v>229</v>
      </c>
      <c r="D693" s="113">
        <v>2876</v>
      </c>
      <c r="E693" s="124">
        <v>1420.09</v>
      </c>
      <c r="F693" s="168">
        <f t="shared" si="25"/>
        <v>1455.91</v>
      </c>
      <c r="G693" s="165">
        <f t="shared" si="24"/>
        <v>0.49377260083449231</v>
      </c>
    </row>
    <row r="694" spans="1:8" s="6" customFormat="1" x14ac:dyDescent="0.2">
      <c r="A694" s="33"/>
      <c r="B694" s="7">
        <v>55</v>
      </c>
      <c r="C694" s="50" t="s">
        <v>24</v>
      </c>
      <c r="D694" s="114">
        <f>SUM(D695:D696)</f>
        <v>19707</v>
      </c>
      <c r="E694" s="187">
        <f>SUM(E695:E696)</f>
        <v>9583.3599999999988</v>
      </c>
      <c r="F694" s="163">
        <f t="shared" si="25"/>
        <v>10123.640000000001</v>
      </c>
      <c r="G694" s="179">
        <f t="shared" si="24"/>
        <v>0.48629218044349715</v>
      </c>
    </row>
    <row r="695" spans="1:8" s="6" customFormat="1" x14ac:dyDescent="0.2">
      <c r="A695" s="33"/>
      <c r="B695" s="5">
        <v>5500</v>
      </c>
      <c r="C695" s="49" t="s">
        <v>25</v>
      </c>
      <c r="D695" s="113">
        <v>19500</v>
      </c>
      <c r="E695" s="124">
        <v>9464.56</v>
      </c>
      <c r="F695" s="168">
        <f t="shared" si="25"/>
        <v>10035.44</v>
      </c>
      <c r="G695" s="165">
        <f t="shared" si="24"/>
        <v>0.48536205128205123</v>
      </c>
    </row>
    <row r="696" spans="1:8" s="6" customFormat="1" ht="13.5" thickBot="1" x14ac:dyDescent="0.25">
      <c r="A696" s="46"/>
      <c r="B696" s="196">
        <v>5504</v>
      </c>
      <c r="C696" s="197" t="s">
        <v>27</v>
      </c>
      <c r="D696" s="113">
        <v>207</v>
      </c>
      <c r="E696" s="124">
        <v>118.8</v>
      </c>
      <c r="F696" s="168">
        <f t="shared" si="25"/>
        <v>88.2</v>
      </c>
      <c r="G696" s="165">
        <f t="shared" si="24"/>
        <v>0.57391304347826089</v>
      </c>
    </row>
    <row r="697" spans="1:8" ht="13.5" thickBot="1" x14ac:dyDescent="0.25">
      <c r="A697" s="44" t="s">
        <v>78</v>
      </c>
      <c r="B697" s="4" t="s">
        <v>181</v>
      </c>
      <c r="C697" s="183"/>
      <c r="D697" s="112">
        <f>SUM(D698+D807+D861+D889+D895+D935+D940+D980+D995)</f>
        <v>3268254</v>
      </c>
      <c r="E697" s="138">
        <f>SUM(E698+E807+E861+E889+E895+E935+E940+E980+E995)</f>
        <v>1807064.22</v>
      </c>
      <c r="F697" s="177">
        <f t="shared" si="25"/>
        <v>1461189.78</v>
      </c>
      <c r="G697" s="175">
        <f t="shared" si="24"/>
        <v>0.55291425329855026</v>
      </c>
      <c r="H697" s="158"/>
    </row>
    <row r="698" spans="1:8" x14ac:dyDescent="0.2">
      <c r="A698" s="33" t="s">
        <v>79</v>
      </c>
      <c r="B698" s="7" t="s">
        <v>444</v>
      </c>
      <c r="C698" s="184"/>
      <c r="D698" s="95">
        <f>SUM(D699+D722+D748+D767+D788+D796+D804)</f>
        <v>1034544</v>
      </c>
      <c r="E698" s="144">
        <f>SUM(E699+E722+E748+E767+E788+E796+E804)</f>
        <v>518766.46</v>
      </c>
      <c r="F698" s="163">
        <f t="shared" si="25"/>
        <v>515777.54</v>
      </c>
      <c r="G698" s="179">
        <f t="shared" si="24"/>
        <v>0.50144455914876507</v>
      </c>
      <c r="H698" s="158"/>
    </row>
    <row r="699" spans="1:8" s="6" customFormat="1" x14ac:dyDescent="0.2">
      <c r="A699" s="33" t="s">
        <v>79</v>
      </c>
      <c r="B699" s="7" t="s">
        <v>114</v>
      </c>
      <c r="C699" s="72"/>
      <c r="D699" s="88">
        <f>SUM(D700+D706+D719)</f>
        <v>382533</v>
      </c>
      <c r="E699" s="139">
        <f>SUM(E700+E706+E719)</f>
        <v>185372.73</v>
      </c>
      <c r="F699" s="163">
        <f t="shared" si="25"/>
        <v>197160.27</v>
      </c>
      <c r="G699" s="179">
        <f t="shared" si="24"/>
        <v>0.48459278023072522</v>
      </c>
    </row>
    <row r="700" spans="1:8" s="6" customFormat="1" x14ac:dyDescent="0.2">
      <c r="A700" s="33"/>
      <c r="B700" s="7">
        <v>50</v>
      </c>
      <c r="C700" s="50" t="s">
        <v>23</v>
      </c>
      <c r="D700" s="88">
        <f>SUM(D701+D704+D705)</f>
        <v>266937</v>
      </c>
      <c r="E700" s="139">
        <f>SUM(E701+E704+E705)</f>
        <v>134341.27000000002</v>
      </c>
      <c r="F700" s="163">
        <f t="shared" si="25"/>
        <v>132595.72999999998</v>
      </c>
      <c r="G700" s="179">
        <f t="shared" si="24"/>
        <v>0.50326957297040131</v>
      </c>
    </row>
    <row r="701" spans="1:8" s="6" customFormat="1" x14ac:dyDescent="0.2">
      <c r="A701" s="33"/>
      <c r="B701" s="5">
        <v>500</v>
      </c>
      <c r="C701" s="49" t="s">
        <v>228</v>
      </c>
      <c r="D701" s="87">
        <f>SUM(D702:D703)</f>
        <v>198243</v>
      </c>
      <c r="E701" s="149">
        <f>SUM(E702:E703)</f>
        <v>100128.46</v>
      </c>
      <c r="F701" s="168">
        <f t="shared" si="25"/>
        <v>98114.54</v>
      </c>
      <c r="G701" s="165">
        <f t="shared" si="24"/>
        <v>0.50507942272867146</v>
      </c>
    </row>
    <row r="702" spans="1:8" s="6" customFormat="1" x14ac:dyDescent="0.2">
      <c r="A702" s="33"/>
      <c r="B702" s="5">
        <v>5002</v>
      </c>
      <c r="C702" s="49" t="s">
        <v>236</v>
      </c>
      <c r="D702" s="87">
        <v>198243</v>
      </c>
      <c r="E702" s="124">
        <v>99864.8</v>
      </c>
      <c r="F702" s="168">
        <f t="shared" si="25"/>
        <v>98378.2</v>
      </c>
      <c r="G702" s="165">
        <f t="shared" si="24"/>
        <v>0.50374943882003398</v>
      </c>
    </row>
    <row r="703" spans="1:8" s="6" customFormat="1" x14ac:dyDescent="0.2">
      <c r="A703" s="33"/>
      <c r="B703" s="5">
        <v>5005</v>
      </c>
      <c r="C703" s="49" t="s">
        <v>282</v>
      </c>
      <c r="D703" s="87">
        <v>0</v>
      </c>
      <c r="E703" s="124">
        <v>263.66000000000003</v>
      </c>
      <c r="F703" s="168">
        <f t="shared" si="25"/>
        <v>-263.66000000000003</v>
      </c>
      <c r="G703" s="165"/>
    </row>
    <row r="704" spans="1:8" s="6" customFormat="1" x14ac:dyDescent="0.2">
      <c r="A704" s="33"/>
      <c r="B704" s="5">
        <v>505</v>
      </c>
      <c r="C704" s="49" t="s">
        <v>94</v>
      </c>
      <c r="D704" s="87">
        <v>766</v>
      </c>
      <c r="E704" s="124">
        <v>766.24</v>
      </c>
      <c r="F704" s="168">
        <f t="shared" si="25"/>
        <v>-0.24000000000000909</v>
      </c>
      <c r="G704" s="165">
        <f t="shared" si="24"/>
        <v>1.0003133159268929</v>
      </c>
    </row>
    <row r="705" spans="1:7" s="6" customFormat="1" x14ac:dyDescent="0.2">
      <c r="A705" s="33"/>
      <c r="B705" s="5">
        <v>506</v>
      </c>
      <c r="C705" s="49" t="s">
        <v>229</v>
      </c>
      <c r="D705" s="87">
        <v>67928</v>
      </c>
      <c r="E705" s="124">
        <v>33446.57</v>
      </c>
      <c r="F705" s="168">
        <f t="shared" si="25"/>
        <v>34481.43</v>
      </c>
      <c r="G705" s="165">
        <f t="shared" si="24"/>
        <v>0.4923826698857614</v>
      </c>
    </row>
    <row r="706" spans="1:7" s="6" customFormat="1" x14ac:dyDescent="0.2">
      <c r="A706" s="33"/>
      <c r="B706" s="7">
        <v>55</v>
      </c>
      <c r="C706" s="50" t="s">
        <v>24</v>
      </c>
      <c r="D706" s="88">
        <f>SUM(D707:D718)</f>
        <v>77596</v>
      </c>
      <c r="E706" s="139">
        <f>SUM(E707:E718)</f>
        <v>50707.46</v>
      </c>
      <c r="F706" s="163">
        <f t="shared" si="25"/>
        <v>26888.54</v>
      </c>
      <c r="G706" s="179">
        <f t="shared" si="24"/>
        <v>0.65348033403783701</v>
      </c>
    </row>
    <row r="707" spans="1:7" s="6" customFormat="1" x14ac:dyDescent="0.2">
      <c r="A707" s="33"/>
      <c r="B707" s="5">
        <v>5500</v>
      </c>
      <c r="C707" s="49" t="s">
        <v>25</v>
      </c>
      <c r="D707" s="87">
        <v>380</v>
      </c>
      <c r="E707" s="124">
        <v>552.03</v>
      </c>
      <c r="F707" s="168">
        <f t="shared" si="25"/>
        <v>-172.02999999999997</v>
      </c>
      <c r="G707" s="165">
        <f t="shared" si="24"/>
        <v>1.4527105263157893</v>
      </c>
    </row>
    <row r="708" spans="1:7" s="6" customFormat="1" x14ac:dyDescent="0.2">
      <c r="A708" s="33"/>
      <c r="B708" s="5">
        <v>5503</v>
      </c>
      <c r="C708" s="49" t="s">
        <v>26</v>
      </c>
      <c r="D708" s="87">
        <v>0</v>
      </c>
      <c r="E708" s="124">
        <v>11.6</v>
      </c>
      <c r="F708" s="168">
        <f t="shared" si="25"/>
        <v>-11.6</v>
      </c>
      <c r="G708" s="165"/>
    </row>
    <row r="709" spans="1:7" s="6" customFormat="1" x14ac:dyDescent="0.2">
      <c r="A709" s="33"/>
      <c r="B709" s="5">
        <v>5504</v>
      </c>
      <c r="C709" s="49" t="s">
        <v>27</v>
      </c>
      <c r="D709" s="87">
        <v>2430</v>
      </c>
      <c r="E709" s="124">
        <v>1109.44</v>
      </c>
      <c r="F709" s="168">
        <f t="shared" si="25"/>
        <v>1320.56</v>
      </c>
      <c r="G709" s="165">
        <f t="shared" si="24"/>
        <v>0.45655967078189302</v>
      </c>
    </row>
    <row r="710" spans="1:7" s="6" customFormat="1" x14ac:dyDescent="0.2">
      <c r="A710" s="33"/>
      <c r="B710" s="5">
        <v>5511</v>
      </c>
      <c r="C710" s="49" t="s">
        <v>230</v>
      </c>
      <c r="D710" s="87">
        <v>39440</v>
      </c>
      <c r="E710" s="124">
        <v>30990.09</v>
      </c>
      <c r="F710" s="168">
        <f t="shared" si="25"/>
        <v>8449.91</v>
      </c>
      <c r="G710" s="165">
        <f t="shared" si="24"/>
        <v>0.78575278904665313</v>
      </c>
    </row>
    <row r="711" spans="1:7" s="6" customFormat="1" x14ac:dyDescent="0.2">
      <c r="A711" s="33"/>
      <c r="B711" s="5">
        <v>5513</v>
      </c>
      <c r="C711" s="49" t="s">
        <v>28</v>
      </c>
      <c r="D711" s="87">
        <v>100</v>
      </c>
      <c r="E711" s="124">
        <v>0</v>
      </c>
      <c r="F711" s="168">
        <f t="shared" si="25"/>
        <v>100</v>
      </c>
      <c r="G711" s="165">
        <f t="shared" si="24"/>
        <v>0</v>
      </c>
    </row>
    <row r="712" spans="1:7" s="6" customFormat="1" x14ac:dyDescent="0.2">
      <c r="A712" s="33"/>
      <c r="B712" s="5">
        <v>5514</v>
      </c>
      <c r="C712" s="49" t="s">
        <v>231</v>
      </c>
      <c r="D712" s="87">
        <v>1425</v>
      </c>
      <c r="E712" s="124">
        <v>333.81</v>
      </c>
      <c r="F712" s="168">
        <f t="shared" si="25"/>
        <v>1091.19</v>
      </c>
      <c r="G712" s="165">
        <f t="shared" si="24"/>
        <v>0.23425263157894738</v>
      </c>
    </row>
    <row r="713" spans="1:7" s="6" customFormat="1" x14ac:dyDescent="0.2">
      <c r="A713" s="33"/>
      <c r="B713" s="5">
        <v>5515</v>
      </c>
      <c r="C713" s="49" t="s">
        <v>29</v>
      </c>
      <c r="D713" s="87">
        <v>3406</v>
      </c>
      <c r="E713" s="124">
        <v>2498.42</v>
      </c>
      <c r="F713" s="168">
        <f t="shared" si="25"/>
        <v>907.57999999999993</v>
      </c>
      <c r="G713" s="165">
        <f t="shared" si="24"/>
        <v>0.73353493834409866</v>
      </c>
    </row>
    <row r="714" spans="1:7" s="6" customFormat="1" x14ac:dyDescent="0.2">
      <c r="A714" s="33"/>
      <c r="B714" s="5">
        <v>5521</v>
      </c>
      <c r="C714" s="49" t="s">
        <v>133</v>
      </c>
      <c r="D714" s="87">
        <v>19300</v>
      </c>
      <c r="E714" s="124">
        <v>9174.2000000000007</v>
      </c>
      <c r="F714" s="168">
        <f t="shared" si="25"/>
        <v>10125.799999999999</v>
      </c>
      <c r="G714" s="165">
        <f t="shared" si="24"/>
        <v>0.47534715025906737</v>
      </c>
    </row>
    <row r="715" spans="1:7" s="6" customFormat="1" x14ac:dyDescent="0.2">
      <c r="A715" s="33"/>
      <c r="B715" s="5">
        <v>5522</v>
      </c>
      <c r="C715" s="49" t="s">
        <v>95</v>
      </c>
      <c r="D715" s="87">
        <v>190</v>
      </c>
      <c r="E715" s="124">
        <v>90</v>
      </c>
      <c r="F715" s="168">
        <f t="shared" si="25"/>
        <v>100</v>
      </c>
      <c r="G715" s="165">
        <f t="shared" si="24"/>
        <v>0.47368421052631576</v>
      </c>
    </row>
    <row r="716" spans="1:7" s="6" customFormat="1" x14ac:dyDescent="0.2">
      <c r="A716" s="33"/>
      <c r="B716" s="5">
        <v>5524</v>
      </c>
      <c r="C716" s="49" t="s">
        <v>31</v>
      </c>
      <c r="D716" s="87">
        <v>10350</v>
      </c>
      <c r="E716" s="124">
        <v>5941.87</v>
      </c>
      <c r="F716" s="168">
        <f t="shared" si="25"/>
        <v>4408.13</v>
      </c>
      <c r="G716" s="165">
        <f t="shared" si="24"/>
        <v>0.57409371980676327</v>
      </c>
    </row>
    <row r="717" spans="1:7" s="6" customFormat="1" x14ac:dyDescent="0.2">
      <c r="A717" s="33"/>
      <c r="B717" s="5">
        <v>5525</v>
      </c>
      <c r="C717" s="49" t="s">
        <v>46</v>
      </c>
      <c r="D717" s="87">
        <v>575</v>
      </c>
      <c r="E717" s="124">
        <v>0</v>
      </c>
      <c r="F717" s="168">
        <f t="shared" si="25"/>
        <v>575</v>
      </c>
      <c r="G717" s="165">
        <f t="shared" si="24"/>
        <v>0</v>
      </c>
    </row>
    <row r="718" spans="1:7" s="6" customFormat="1" x14ac:dyDescent="0.2">
      <c r="A718" s="33"/>
      <c r="B718" s="5">
        <v>5539</v>
      </c>
      <c r="C718" s="49" t="s">
        <v>257</v>
      </c>
      <c r="D718" s="87">
        <v>0</v>
      </c>
      <c r="E718" s="124">
        <v>6</v>
      </c>
      <c r="F718" s="168">
        <f t="shared" si="25"/>
        <v>-6</v>
      </c>
      <c r="G718" s="165"/>
    </row>
    <row r="719" spans="1:7" x14ac:dyDescent="0.2">
      <c r="A719" s="35"/>
      <c r="B719" s="7">
        <v>15</v>
      </c>
      <c r="C719" s="50" t="s">
        <v>283</v>
      </c>
      <c r="D719" s="88">
        <f>SUM(D720)</f>
        <v>38000</v>
      </c>
      <c r="E719" s="139">
        <f>SUM(E720)</f>
        <v>324</v>
      </c>
      <c r="F719" s="163">
        <f t="shared" si="25"/>
        <v>37676</v>
      </c>
      <c r="G719" s="179">
        <f t="shared" si="24"/>
        <v>8.5263157894736839E-3</v>
      </c>
    </row>
    <row r="720" spans="1:7" x14ac:dyDescent="0.2">
      <c r="A720" s="35"/>
      <c r="B720" s="5">
        <v>1551</v>
      </c>
      <c r="C720" s="49" t="s">
        <v>255</v>
      </c>
      <c r="D720" s="87">
        <f>SUM(D721)</f>
        <v>38000</v>
      </c>
      <c r="E720" s="149">
        <f>SUM(E721)</f>
        <v>324</v>
      </c>
      <c r="F720" s="168">
        <f t="shared" si="25"/>
        <v>37676</v>
      </c>
      <c r="G720" s="165">
        <f t="shared" si="24"/>
        <v>8.5263157894736839E-3</v>
      </c>
    </row>
    <row r="721" spans="1:7" ht="38.25" x14ac:dyDescent="0.2">
      <c r="A721" s="35"/>
      <c r="B721" s="5"/>
      <c r="C721" s="65" t="s">
        <v>340</v>
      </c>
      <c r="D721" s="87">
        <v>38000</v>
      </c>
      <c r="E721" s="124">
        <v>324</v>
      </c>
      <c r="F721" s="168">
        <f t="shared" si="25"/>
        <v>37676</v>
      </c>
      <c r="G721" s="165">
        <f t="shared" si="24"/>
        <v>8.5263157894736839E-3</v>
      </c>
    </row>
    <row r="722" spans="1:7" s="10" customFormat="1" ht="13.5" x14ac:dyDescent="0.25">
      <c r="A722" s="33" t="s">
        <v>79</v>
      </c>
      <c r="B722" s="7" t="s">
        <v>115</v>
      </c>
      <c r="C722" s="72"/>
      <c r="D722" s="88">
        <f>SUM(D723+D729+D743+D745)</f>
        <v>271557</v>
      </c>
      <c r="E722" s="139">
        <f>SUM(E723+E729+E743+E745)</f>
        <v>118031.48</v>
      </c>
      <c r="F722" s="163">
        <f t="shared" si="25"/>
        <v>153525.52000000002</v>
      </c>
      <c r="G722" s="179">
        <f t="shared" si="24"/>
        <v>0.43464716431541073</v>
      </c>
    </row>
    <row r="723" spans="1:7" s="6" customFormat="1" x14ac:dyDescent="0.2">
      <c r="A723" s="33"/>
      <c r="B723" s="7">
        <v>50</v>
      </c>
      <c r="C723" s="50" t="s">
        <v>23</v>
      </c>
      <c r="D723" s="88">
        <f>SUM(D724+D727+D728)</f>
        <v>169490</v>
      </c>
      <c r="E723" s="139">
        <f>SUM(E724+E727+E728)</f>
        <v>90727.31</v>
      </c>
      <c r="F723" s="163">
        <f t="shared" si="25"/>
        <v>78762.69</v>
      </c>
      <c r="G723" s="179">
        <f t="shared" si="24"/>
        <v>0.53529594666351998</v>
      </c>
    </row>
    <row r="724" spans="1:7" s="6" customFormat="1" x14ac:dyDescent="0.2">
      <c r="A724" s="33"/>
      <c r="B724" s="5">
        <v>500</v>
      </c>
      <c r="C724" s="49" t="s">
        <v>228</v>
      </c>
      <c r="D724" s="87">
        <f>SUM(D725:D726)</f>
        <v>126357</v>
      </c>
      <c r="E724" s="149">
        <f>SUM(E725:E726)</f>
        <v>70240</v>
      </c>
      <c r="F724" s="168">
        <f t="shared" si="25"/>
        <v>56117</v>
      </c>
      <c r="G724" s="165">
        <f t="shared" si="24"/>
        <v>0.55588530908457778</v>
      </c>
    </row>
    <row r="725" spans="1:7" s="6" customFormat="1" x14ac:dyDescent="0.2">
      <c r="A725" s="33"/>
      <c r="B725" s="5">
        <v>5002</v>
      </c>
      <c r="C725" s="49" t="s">
        <v>236</v>
      </c>
      <c r="D725" s="87">
        <v>126357</v>
      </c>
      <c r="E725" s="124">
        <v>70144</v>
      </c>
      <c r="F725" s="168">
        <f t="shared" si="25"/>
        <v>56213</v>
      </c>
      <c r="G725" s="165">
        <f t="shared" si="24"/>
        <v>0.55512555695371046</v>
      </c>
    </row>
    <row r="726" spans="1:7" s="6" customFormat="1" x14ac:dyDescent="0.2">
      <c r="A726" s="33"/>
      <c r="B726" s="5">
        <v>5005</v>
      </c>
      <c r="C726" s="49" t="s">
        <v>282</v>
      </c>
      <c r="D726" s="87">
        <v>0</v>
      </c>
      <c r="E726" s="124">
        <v>96</v>
      </c>
      <c r="F726" s="168"/>
      <c r="G726" s="165"/>
    </row>
    <row r="727" spans="1:7" s="6" customFormat="1" x14ac:dyDescent="0.2">
      <c r="A727" s="33"/>
      <c r="B727" s="5">
        <v>505</v>
      </c>
      <c r="C727" s="49" t="s">
        <v>94</v>
      </c>
      <c r="D727" s="87">
        <v>102</v>
      </c>
      <c r="E727" s="124">
        <v>101.78</v>
      </c>
      <c r="F727" s="168">
        <f t="shared" si="25"/>
        <v>0.21999999999999886</v>
      </c>
      <c r="G727" s="165">
        <f t="shared" si="24"/>
        <v>0.99784313725490192</v>
      </c>
    </row>
    <row r="728" spans="1:7" s="6" customFormat="1" x14ac:dyDescent="0.2">
      <c r="A728" s="33"/>
      <c r="B728" s="5">
        <v>506</v>
      </c>
      <c r="C728" s="49" t="s">
        <v>229</v>
      </c>
      <c r="D728" s="87">
        <v>43031</v>
      </c>
      <c r="E728" s="124">
        <v>20385.53</v>
      </c>
      <c r="F728" s="168">
        <f t="shared" si="25"/>
        <v>22645.47</v>
      </c>
      <c r="G728" s="165">
        <f t="shared" si="24"/>
        <v>0.4737405591317887</v>
      </c>
    </row>
    <row r="729" spans="1:7" s="6" customFormat="1" x14ac:dyDescent="0.2">
      <c r="A729" s="33"/>
      <c r="B729" s="7">
        <v>55</v>
      </c>
      <c r="C729" s="50" t="s">
        <v>24</v>
      </c>
      <c r="D729" s="88">
        <f>SUM(D730:D742)</f>
        <v>56067</v>
      </c>
      <c r="E729" s="139">
        <f>SUM(E730:E742)</f>
        <v>27302.69</v>
      </c>
      <c r="F729" s="163">
        <f t="shared" si="25"/>
        <v>28764.31</v>
      </c>
      <c r="G729" s="179">
        <f t="shared" si="24"/>
        <v>0.48696541637683483</v>
      </c>
    </row>
    <row r="730" spans="1:7" s="6" customFormat="1" x14ac:dyDescent="0.2">
      <c r="A730" s="33"/>
      <c r="B730" s="5">
        <v>5500</v>
      </c>
      <c r="C730" s="49" t="s">
        <v>25</v>
      </c>
      <c r="D730" s="87">
        <v>385</v>
      </c>
      <c r="E730" s="124">
        <v>463.43</v>
      </c>
      <c r="F730" s="168">
        <f t="shared" si="25"/>
        <v>-78.430000000000007</v>
      </c>
      <c r="G730" s="165">
        <f t="shared" si="24"/>
        <v>1.2037142857142857</v>
      </c>
    </row>
    <row r="731" spans="1:7" s="6" customFormat="1" x14ac:dyDescent="0.2">
      <c r="A731" s="33"/>
      <c r="B731" s="5">
        <v>5504</v>
      </c>
      <c r="C731" s="49" t="s">
        <v>27</v>
      </c>
      <c r="D731" s="87">
        <v>658</v>
      </c>
      <c r="E731" s="124">
        <v>658.38</v>
      </c>
      <c r="F731" s="168">
        <f t="shared" si="25"/>
        <v>-0.37999999999999545</v>
      </c>
      <c r="G731" s="165">
        <f t="shared" si="24"/>
        <v>1.0005775075987842</v>
      </c>
    </row>
    <row r="732" spans="1:7" s="6" customFormat="1" x14ac:dyDescent="0.2">
      <c r="A732" s="33"/>
      <c r="B732" s="5">
        <v>5511</v>
      </c>
      <c r="C732" s="49" t="s">
        <v>230</v>
      </c>
      <c r="D732" s="87">
        <v>28213</v>
      </c>
      <c r="E732" s="124">
        <v>15582.69</v>
      </c>
      <c r="F732" s="168">
        <f t="shared" si="25"/>
        <v>12630.31</v>
      </c>
      <c r="G732" s="165">
        <f t="shared" si="24"/>
        <v>0.55232304256902853</v>
      </c>
    </row>
    <row r="733" spans="1:7" s="6" customFormat="1" x14ac:dyDescent="0.2">
      <c r="A733" s="33"/>
      <c r="B733" s="5">
        <v>5513</v>
      </c>
      <c r="C733" s="49" t="s">
        <v>28</v>
      </c>
      <c r="D733" s="87">
        <v>180</v>
      </c>
      <c r="E733" s="124">
        <v>79.8</v>
      </c>
      <c r="F733" s="168">
        <f t="shared" si="25"/>
        <v>100.2</v>
      </c>
      <c r="G733" s="165">
        <f t="shared" si="24"/>
        <v>0.4433333333333333</v>
      </c>
    </row>
    <row r="734" spans="1:7" s="6" customFormat="1" x14ac:dyDescent="0.2">
      <c r="A734" s="33"/>
      <c r="B734" s="5">
        <v>5514</v>
      </c>
      <c r="C734" s="49" t="s">
        <v>231</v>
      </c>
      <c r="D734" s="87">
        <v>2000</v>
      </c>
      <c r="E734" s="124">
        <v>939.84</v>
      </c>
      <c r="F734" s="168">
        <f t="shared" si="25"/>
        <v>1060.1599999999999</v>
      </c>
      <c r="G734" s="165">
        <f t="shared" si="24"/>
        <v>0.46992</v>
      </c>
    </row>
    <row r="735" spans="1:7" s="6" customFormat="1" x14ac:dyDescent="0.2">
      <c r="A735" s="33"/>
      <c r="B735" s="5">
        <v>5515</v>
      </c>
      <c r="C735" s="49" t="s">
        <v>29</v>
      </c>
      <c r="D735" s="87">
        <v>2214</v>
      </c>
      <c r="E735" s="124">
        <v>760.8</v>
      </c>
      <c r="F735" s="168">
        <f t="shared" si="25"/>
        <v>1453.2</v>
      </c>
      <c r="G735" s="165">
        <f t="shared" ref="G735:G800" si="26">SUM(E735/D735)</f>
        <v>0.3436314363143631</v>
      </c>
    </row>
    <row r="736" spans="1:7" s="6" customFormat="1" x14ac:dyDescent="0.2">
      <c r="A736" s="33"/>
      <c r="B736" s="5">
        <v>5521</v>
      </c>
      <c r="C736" s="49" t="s">
        <v>133</v>
      </c>
      <c r="D736" s="87">
        <v>13700</v>
      </c>
      <c r="E736" s="124">
        <v>6051.04</v>
      </c>
      <c r="F736" s="168">
        <f t="shared" si="25"/>
        <v>7648.96</v>
      </c>
      <c r="G736" s="165">
        <f t="shared" si="26"/>
        <v>0.4416817518248175</v>
      </c>
    </row>
    <row r="737" spans="1:7" s="6" customFormat="1" x14ac:dyDescent="0.2">
      <c r="A737" s="33"/>
      <c r="B737" s="5">
        <v>5522</v>
      </c>
      <c r="C737" s="49" t="s">
        <v>95</v>
      </c>
      <c r="D737" s="87">
        <v>150</v>
      </c>
      <c r="E737" s="124">
        <v>0</v>
      </c>
      <c r="F737" s="168">
        <f t="shared" si="25"/>
        <v>150</v>
      </c>
      <c r="G737" s="165">
        <f t="shared" si="26"/>
        <v>0</v>
      </c>
    </row>
    <row r="738" spans="1:7" s="6" customFormat="1" x14ac:dyDescent="0.2">
      <c r="A738" s="33"/>
      <c r="B738" s="5">
        <v>5524</v>
      </c>
      <c r="C738" s="49" t="s">
        <v>31</v>
      </c>
      <c r="D738" s="87">
        <v>7200</v>
      </c>
      <c r="E738" s="124">
        <v>2603.23</v>
      </c>
      <c r="F738" s="168">
        <f t="shared" si="25"/>
        <v>4596.7700000000004</v>
      </c>
      <c r="G738" s="165">
        <f t="shared" si="26"/>
        <v>0.36155972222222221</v>
      </c>
    </row>
    <row r="739" spans="1:7" s="6" customFormat="1" x14ac:dyDescent="0.2">
      <c r="A739" s="33"/>
      <c r="B739" s="5">
        <v>5525</v>
      </c>
      <c r="C739" s="49" t="s">
        <v>46</v>
      </c>
      <c r="D739" s="87">
        <v>400</v>
      </c>
      <c r="E739" s="124">
        <v>55.26</v>
      </c>
      <c r="F739" s="168">
        <f t="shared" si="25"/>
        <v>344.74</v>
      </c>
      <c r="G739" s="165">
        <f t="shared" si="26"/>
        <v>0.13815</v>
      </c>
    </row>
    <row r="740" spans="1:7" s="6" customFormat="1" x14ac:dyDescent="0.2">
      <c r="A740" s="33"/>
      <c r="B740" s="5">
        <v>5532</v>
      </c>
      <c r="C740" s="49" t="s">
        <v>93</v>
      </c>
      <c r="D740" s="87">
        <v>25</v>
      </c>
      <c r="E740" s="124">
        <v>35.64</v>
      </c>
      <c r="F740" s="168">
        <f t="shared" ref="F740:F805" si="27">SUM(D740-E740)</f>
        <v>-10.64</v>
      </c>
      <c r="G740" s="165">
        <f t="shared" si="26"/>
        <v>1.4256</v>
      </c>
    </row>
    <row r="741" spans="1:7" s="6" customFormat="1" x14ac:dyDescent="0.2">
      <c r="A741" s="33"/>
      <c r="B741" s="5">
        <v>5539</v>
      </c>
      <c r="C741" s="49" t="s">
        <v>257</v>
      </c>
      <c r="D741" s="87">
        <v>27</v>
      </c>
      <c r="E741" s="124">
        <v>0</v>
      </c>
      <c r="F741" s="168">
        <f t="shared" si="27"/>
        <v>27</v>
      </c>
      <c r="G741" s="165">
        <f t="shared" si="26"/>
        <v>0</v>
      </c>
    </row>
    <row r="742" spans="1:7" x14ac:dyDescent="0.2">
      <c r="A742" s="35"/>
      <c r="B742" s="5">
        <v>5540</v>
      </c>
      <c r="C742" s="49" t="s">
        <v>252</v>
      </c>
      <c r="D742" s="87">
        <v>915</v>
      </c>
      <c r="E742" s="124">
        <v>72.58</v>
      </c>
      <c r="F742" s="168">
        <f t="shared" si="27"/>
        <v>842.42</v>
      </c>
      <c r="G742" s="165">
        <f t="shared" si="26"/>
        <v>7.9322404371584693E-2</v>
      </c>
    </row>
    <row r="743" spans="1:7" x14ac:dyDescent="0.2">
      <c r="A743" s="35"/>
      <c r="B743" s="22">
        <v>60</v>
      </c>
      <c r="C743" s="51" t="s">
        <v>90</v>
      </c>
      <c r="D743" s="88">
        <f>SUM(D744)</f>
        <v>0</v>
      </c>
      <c r="E743" s="139">
        <f>SUM(E744)</f>
        <v>1.48</v>
      </c>
      <c r="F743" s="163">
        <f t="shared" si="27"/>
        <v>-1.48</v>
      </c>
      <c r="G743" s="165"/>
    </row>
    <row r="744" spans="1:7" x14ac:dyDescent="0.2">
      <c r="A744" s="35"/>
      <c r="B744" s="20">
        <v>608</v>
      </c>
      <c r="C744" s="54" t="s">
        <v>154</v>
      </c>
      <c r="D744" s="87">
        <v>0</v>
      </c>
      <c r="E744" s="124">
        <v>1.48</v>
      </c>
      <c r="F744" s="168">
        <f t="shared" si="27"/>
        <v>-1.48</v>
      </c>
      <c r="G744" s="165"/>
    </row>
    <row r="745" spans="1:7" x14ac:dyDescent="0.2">
      <c r="A745" s="35"/>
      <c r="B745" s="7">
        <v>15</v>
      </c>
      <c r="C745" s="50" t="s">
        <v>283</v>
      </c>
      <c r="D745" s="88">
        <f>SUM(D746)</f>
        <v>46000</v>
      </c>
      <c r="E745" s="139">
        <f>SUM(E746)</f>
        <v>0</v>
      </c>
      <c r="F745" s="163">
        <f t="shared" si="27"/>
        <v>46000</v>
      </c>
      <c r="G745" s="179">
        <f t="shared" si="26"/>
        <v>0</v>
      </c>
    </row>
    <row r="746" spans="1:7" x14ac:dyDescent="0.2">
      <c r="A746" s="35"/>
      <c r="B746" s="5">
        <v>1551</v>
      </c>
      <c r="C746" s="49" t="s">
        <v>255</v>
      </c>
      <c r="D746" s="87">
        <f>SUM(D747)</f>
        <v>46000</v>
      </c>
      <c r="E746" s="149">
        <f>SUM(E747)</f>
        <v>0</v>
      </c>
      <c r="F746" s="168">
        <f t="shared" si="27"/>
        <v>46000</v>
      </c>
      <c r="G746" s="165">
        <f t="shared" si="26"/>
        <v>0</v>
      </c>
    </row>
    <row r="747" spans="1:7" ht="25.5" x14ac:dyDescent="0.2">
      <c r="A747" s="35"/>
      <c r="B747" s="5"/>
      <c r="C747" s="65" t="s">
        <v>341</v>
      </c>
      <c r="D747" s="87">
        <v>46000</v>
      </c>
      <c r="E747" s="124">
        <v>0</v>
      </c>
      <c r="F747" s="168">
        <f t="shared" si="27"/>
        <v>46000</v>
      </c>
      <c r="G747" s="165">
        <f t="shared" si="26"/>
        <v>0</v>
      </c>
    </row>
    <row r="748" spans="1:7" s="10" customFormat="1" ht="13.5" x14ac:dyDescent="0.25">
      <c r="A748" s="33" t="s">
        <v>79</v>
      </c>
      <c r="B748" s="7" t="s">
        <v>116</v>
      </c>
      <c r="C748" s="72"/>
      <c r="D748" s="88">
        <f>SUM(D749+D754)</f>
        <v>127846</v>
      </c>
      <c r="E748" s="139">
        <f>SUM(E749+E754)</f>
        <v>69060.31</v>
      </c>
      <c r="F748" s="163">
        <f t="shared" si="27"/>
        <v>58785.69</v>
      </c>
      <c r="G748" s="179">
        <f t="shared" si="26"/>
        <v>0.54018358024498225</v>
      </c>
    </row>
    <row r="749" spans="1:7" s="6" customFormat="1" x14ac:dyDescent="0.2">
      <c r="A749" s="33"/>
      <c r="B749" s="7">
        <v>50</v>
      </c>
      <c r="C749" s="50" t="s">
        <v>23</v>
      </c>
      <c r="D749" s="88">
        <f>SUM(D750+D752+D753)</f>
        <v>86416</v>
      </c>
      <c r="E749" s="139">
        <f>SUM(E750+E752+E753)</f>
        <v>47077.259999999995</v>
      </c>
      <c r="F749" s="163">
        <f t="shared" si="27"/>
        <v>39338.740000000005</v>
      </c>
      <c r="G749" s="179">
        <f t="shared" si="26"/>
        <v>0.54477481022032948</v>
      </c>
    </row>
    <row r="750" spans="1:7" s="6" customFormat="1" x14ac:dyDescent="0.2">
      <c r="A750" s="33"/>
      <c r="B750" s="5">
        <v>500</v>
      </c>
      <c r="C750" s="49" t="s">
        <v>228</v>
      </c>
      <c r="D750" s="87">
        <f>SUM(D751)</f>
        <v>63693</v>
      </c>
      <c r="E750" s="149">
        <f>SUM(E751)</f>
        <v>35716.85</v>
      </c>
      <c r="F750" s="168">
        <f t="shared" si="27"/>
        <v>27976.15</v>
      </c>
      <c r="G750" s="165">
        <f t="shared" si="26"/>
        <v>0.56076570423751426</v>
      </c>
    </row>
    <row r="751" spans="1:7" s="6" customFormat="1" x14ac:dyDescent="0.2">
      <c r="A751" s="33"/>
      <c r="B751" s="5">
        <v>5002</v>
      </c>
      <c r="C751" s="49" t="s">
        <v>236</v>
      </c>
      <c r="D751" s="87">
        <v>63693</v>
      </c>
      <c r="E751" s="124">
        <v>35716.85</v>
      </c>
      <c r="F751" s="168">
        <f t="shared" si="27"/>
        <v>27976.15</v>
      </c>
      <c r="G751" s="165">
        <f t="shared" si="26"/>
        <v>0.56076570423751426</v>
      </c>
    </row>
    <row r="752" spans="1:7" s="6" customFormat="1" x14ac:dyDescent="0.2">
      <c r="A752" s="33"/>
      <c r="B752" s="5">
        <v>505</v>
      </c>
      <c r="C752" s="49" t="s">
        <v>94</v>
      </c>
      <c r="D752" s="87">
        <v>634</v>
      </c>
      <c r="E752" s="124">
        <v>316.92</v>
      </c>
      <c r="F752" s="168">
        <f t="shared" si="27"/>
        <v>317.08</v>
      </c>
      <c r="G752" s="165">
        <f t="shared" si="26"/>
        <v>0.49987381703470035</v>
      </c>
    </row>
    <row r="753" spans="1:7" s="6" customFormat="1" x14ac:dyDescent="0.2">
      <c r="A753" s="33"/>
      <c r="B753" s="5">
        <v>506</v>
      </c>
      <c r="C753" s="49" t="s">
        <v>229</v>
      </c>
      <c r="D753" s="87">
        <v>22089</v>
      </c>
      <c r="E753" s="124">
        <v>11043.49</v>
      </c>
      <c r="F753" s="168">
        <f t="shared" si="27"/>
        <v>11045.51</v>
      </c>
      <c r="G753" s="165">
        <f t="shared" si="26"/>
        <v>0.4999542758839241</v>
      </c>
    </row>
    <row r="754" spans="1:7" s="6" customFormat="1" x14ac:dyDescent="0.2">
      <c r="A754" s="33"/>
      <c r="B754" s="7">
        <v>55</v>
      </c>
      <c r="C754" s="50" t="s">
        <v>24</v>
      </c>
      <c r="D754" s="88">
        <f>SUM(D755:D766)</f>
        <v>41430</v>
      </c>
      <c r="E754" s="139">
        <f>SUM(E755:E766)</f>
        <v>21983.050000000003</v>
      </c>
      <c r="F754" s="163">
        <f t="shared" si="27"/>
        <v>19446.949999999997</v>
      </c>
      <c r="G754" s="179">
        <f t="shared" si="26"/>
        <v>0.53060704803282654</v>
      </c>
    </row>
    <row r="755" spans="1:7" s="6" customFormat="1" x14ac:dyDescent="0.2">
      <c r="A755" s="33"/>
      <c r="B755" s="5">
        <v>5500</v>
      </c>
      <c r="C755" s="49" t="s">
        <v>25</v>
      </c>
      <c r="D755" s="87">
        <v>584</v>
      </c>
      <c r="E755" s="124">
        <v>651.33000000000004</v>
      </c>
      <c r="F755" s="168">
        <f t="shared" si="27"/>
        <v>-67.330000000000041</v>
      </c>
      <c r="G755" s="165">
        <f t="shared" si="26"/>
        <v>1.115291095890411</v>
      </c>
    </row>
    <row r="756" spans="1:7" s="6" customFormat="1" x14ac:dyDescent="0.2">
      <c r="A756" s="33"/>
      <c r="B756" s="5">
        <v>5504</v>
      </c>
      <c r="C756" s="49" t="s">
        <v>27</v>
      </c>
      <c r="D756" s="87">
        <v>380</v>
      </c>
      <c r="E756" s="124">
        <v>211.91</v>
      </c>
      <c r="F756" s="168">
        <f t="shared" si="27"/>
        <v>168.09</v>
      </c>
      <c r="G756" s="165">
        <f t="shared" si="26"/>
        <v>0.55765789473684213</v>
      </c>
    </row>
    <row r="757" spans="1:7" s="6" customFormat="1" x14ac:dyDescent="0.2">
      <c r="A757" s="33"/>
      <c r="B757" s="5">
        <v>5511</v>
      </c>
      <c r="C757" s="49" t="s">
        <v>230</v>
      </c>
      <c r="D757" s="87">
        <v>30274</v>
      </c>
      <c r="E757" s="124">
        <v>16923.38</v>
      </c>
      <c r="F757" s="168">
        <f t="shared" si="27"/>
        <v>13350.619999999999</v>
      </c>
      <c r="G757" s="165">
        <f t="shared" si="26"/>
        <v>0.55900706877188355</v>
      </c>
    </row>
    <row r="758" spans="1:7" s="6" customFormat="1" x14ac:dyDescent="0.2">
      <c r="A758" s="33"/>
      <c r="B758" s="5">
        <v>5513</v>
      </c>
      <c r="C758" s="49" t="s">
        <v>28</v>
      </c>
      <c r="D758" s="87">
        <v>100</v>
      </c>
      <c r="E758" s="124">
        <v>0</v>
      </c>
      <c r="F758" s="168">
        <f t="shared" si="27"/>
        <v>100</v>
      </c>
      <c r="G758" s="165">
        <f t="shared" si="26"/>
        <v>0</v>
      </c>
    </row>
    <row r="759" spans="1:7" s="6" customFormat="1" x14ac:dyDescent="0.2">
      <c r="A759" s="33"/>
      <c r="B759" s="5">
        <v>5514</v>
      </c>
      <c r="C759" s="49" t="s">
        <v>231</v>
      </c>
      <c r="D759" s="87">
        <v>950</v>
      </c>
      <c r="E759" s="124">
        <v>484.78</v>
      </c>
      <c r="F759" s="168">
        <f t="shared" si="27"/>
        <v>465.22</v>
      </c>
      <c r="G759" s="165">
        <f t="shared" si="26"/>
        <v>0.51029473684210525</v>
      </c>
    </row>
    <row r="760" spans="1:7" s="6" customFormat="1" x14ac:dyDescent="0.2">
      <c r="A760" s="33"/>
      <c r="B760" s="5">
        <v>5515</v>
      </c>
      <c r="C760" s="49" t="s">
        <v>29</v>
      </c>
      <c r="D760" s="87">
        <v>1000</v>
      </c>
      <c r="E760" s="124">
        <v>122.52</v>
      </c>
      <c r="F760" s="168">
        <f t="shared" si="27"/>
        <v>877.48</v>
      </c>
      <c r="G760" s="165">
        <f t="shared" si="26"/>
        <v>0.12251999999999999</v>
      </c>
    </row>
    <row r="761" spans="1:7" s="6" customFormat="1" x14ac:dyDescent="0.2">
      <c r="A761" s="33"/>
      <c r="B761" s="5">
        <v>5521</v>
      </c>
      <c r="C761" s="49" t="s">
        <v>133</v>
      </c>
      <c r="D761" s="87">
        <v>4995</v>
      </c>
      <c r="E761" s="124">
        <v>2559.66</v>
      </c>
      <c r="F761" s="168">
        <f t="shared" si="27"/>
        <v>2435.34</v>
      </c>
      <c r="G761" s="165">
        <f t="shared" si="26"/>
        <v>0.51244444444444437</v>
      </c>
    </row>
    <row r="762" spans="1:7" s="6" customFormat="1" x14ac:dyDescent="0.2">
      <c r="A762" s="33"/>
      <c r="B762" s="5">
        <v>5522</v>
      </c>
      <c r="C762" s="49" t="s">
        <v>95</v>
      </c>
      <c r="D762" s="87">
        <v>20</v>
      </c>
      <c r="E762" s="124">
        <v>16.59</v>
      </c>
      <c r="F762" s="168">
        <f t="shared" si="27"/>
        <v>3.41</v>
      </c>
      <c r="G762" s="165">
        <f t="shared" si="26"/>
        <v>0.82950000000000002</v>
      </c>
    </row>
    <row r="763" spans="1:7" s="6" customFormat="1" x14ac:dyDescent="0.2">
      <c r="A763" s="33"/>
      <c r="B763" s="5">
        <v>5524</v>
      </c>
      <c r="C763" s="49" t="s">
        <v>31</v>
      </c>
      <c r="D763" s="87">
        <v>2700</v>
      </c>
      <c r="E763" s="124">
        <v>915.76</v>
      </c>
      <c r="F763" s="168">
        <f t="shared" si="27"/>
        <v>1784.24</v>
      </c>
      <c r="G763" s="165">
        <f t="shared" si="26"/>
        <v>0.33917037037037034</v>
      </c>
    </row>
    <row r="764" spans="1:7" s="6" customFormat="1" x14ac:dyDescent="0.2">
      <c r="A764" s="33"/>
      <c r="B764" s="5">
        <v>5525</v>
      </c>
      <c r="C764" s="49" t="s">
        <v>46</v>
      </c>
      <c r="D764" s="87">
        <v>150</v>
      </c>
      <c r="E764" s="124">
        <v>0</v>
      </c>
      <c r="F764" s="168">
        <f t="shared" si="27"/>
        <v>150</v>
      </c>
      <c r="G764" s="165">
        <f t="shared" si="26"/>
        <v>0</v>
      </c>
    </row>
    <row r="765" spans="1:7" s="6" customFormat="1" x14ac:dyDescent="0.2">
      <c r="A765" s="33"/>
      <c r="B765" s="5">
        <v>5539</v>
      </c>
      <c r="C765" s="49" t="s">
        <v>257</v>
      </c>
      <c r="D765" s="87">
        <v>0</v>
      </c>
      <c r="E765" s="124">
        <v>36.4</v>
      </c>
      <c r="F765" s="168">
        <f t="shared" si="27"/>
        <v>-36.4</v>
      </c>
      <c r="G765" s="165"/>
    </row>
    <row r="766" spans="1:7" s="6" customFormat="1" x14ac:dyDescent="0.2">
      <c r="A766" s="33"/>
      <c r="B766" s="5">
        <v>5540</v>
      </c>
      <c r="C766" s="49" t="s">
        <v>252</v>
      </c>
      <c r="D766" s="87">
        <v>277</v>
      </c>
      <c r="E766" s="124">
        <v>60.72</v>
      </c>
      <c r="F766" s="168">
        <f t="shared" si="27"/>
        <v>216.28</v>
      </c>
      <c r="G766" s="165">
        <f t="shared" si="26"/>
        <v>0.21920577617328518</v>
      </c>
    </row>
    <row r="767" spans="1:7" s="10" customFormat="1" ht="13.5" x14ac:dyDescent="0.25">
      <c r="A767" s="33" t="s">
        <v>79</v>
      </c>
      <c r="B767" s="7" t="s">
        <v>204</v>
      </c>
      <c r="C767" s="72"/>
      <c r="D767" s="88">
        <f>SUM(D768+D773)</f>
        <v>160720</v>
      </c>
      <c r="E767" s="139">
        <f>SUM(E768+E773)</f>
        <v>94782.049999999988</v>
      </c>
      <c r="F767" s="163">
        <f t="shared" si="27"/>
        <v>65937.950000000012</v>
      </c>
      <c r="G767" s="179">
        <f t="shared" si="26"/>
        <v>0.58973400945744148</v>
      </c>
    </row>
    <row r="768" spans="1:7" s="6" customFormat="1" x14ac:dyDescent="0.2">
      <c r="A768" s="33"/>
      <c r="B768" s="7">
        <v>50</v>
      </c>
      <c r="C768" s="50" t="s">
        <v>23</v>
      </c>
      <c r="D768" s="88">
        <f>SUM(D769+D771+D772)</f>
        <v>109837</v>
      </c>
      <c r="E768" s="139">
        <f>SUM(E769+E771+E772)</f>
        <v>61237.320000000007</v>
      </c>
      <c r="F768" s="163">
        <f t="shared" si="27"/>
        <v>48599.679999999993</v>
      </c>
      <c r="G768" s="179">
        <f t="shared" si="26"/>
        <v>0.55752906579749995</v>
      </c>
    </row>
    <row r="769" spans="1:7" s="6" customFormat="1" x14ac:dyDescent="0.2">
      <c r="A769" s="33"/>
      <c r="B769" s="5">
        <v>500</v>
      </c>
      <c r="C769" s="49" t="s">
        <v>228</v>
      </c>
      <c r="D769" s="87">
        <f>SUM(D770)</f>
        <v>80574</v>
      </c>
      <c r="E769" s="149">
        <f>SUM(E770)</f>
        <v>45454.720000000001</v>
      </c>
      <c r="F769" s="168">
        <f t="shared" si="27"/>
        <v>35119.279999999999</v>
      </c>
      <c r="G769" s="165">
        <f t="shared" si="26"/>
        <v>0.56413632189043617</v>
      </c>
    </row>
    <row r="770" spans="1:7" s="6" customFormat="1" x14ac:dyDescent="0.2">
      <c r="A770" s="33"/>
      <c r="B770" s="5">
        <v>5002</v>
      </c>
      <c r="C770" s="49" t="s">
        <v>236</v>
      </c>
      <c r="D770" s="87">
        <v>80574</v>
      </c>
      <c r="E770" s="124">
        <v>45454.720000000001</v>
      </c>
      <c r="F770" s="168">
        <f t="shared" si="27"/>
        <v>35119.279999999999</v>
      </c>
      <c r="G770" s="165">
        <f t="shared" si="26"/>
        <v>0.56413632189043617</v>
      </c>
    </row>
    <row r="771" spans="1:7" s="6" customFormat="1" x14ac:dyDescent="0.2">
      <c r="A771" s="33"/>
      <c r="B771" s="5">
        <v>505</v>
      </c>
      <c r="C771" s="49" t="s">
        <v>94</v>
      </c>
      <c r="D771" s="87">
        <v>1110</v>
      </c>
      <c r="E771" s="124">
        <v>577.69000000000005</v>
      </c>
      <c r="F771" s="168">
        <f t="shared" si="27"/>
        <v>532.30999999999995</v>
      </c>
      <c r="G771" s="165">
        <f t="shared" si="26"/>
        <v>0.52044144144144144</v>
      </c>
    </row>
    <row r="772" spans="1:7" s="6" customFormat="1" x14ac:dyDescent="0.2">
      <c r="A772" s="33"/>
      <c r="B772" s="5">
        <v>506</v>
      </c>
      <c r="C772" s="49" t="s">
        <v>229</v>
      </c>
      <c r="D772" s="87">
        <v>28153</v>
      </c>
      <c r="E772" s="124">
        <v>15204.91</v>
      </c>
      <c r="F772" s="168">
        <f t="shared" si="27"/>
        <v>12948.09</v>
      </c>
      <c r="G772" s="165">
        <f t="shared" si="26"/>
        <v>0.5400813412424964</v>
      </c>
    </row>
    <row r="773" spans="1:7" s="6" customFormat="1" x14ac:dyDescent="0.2">
      <c r="A773" s="33"/>
      <c r="B773" s="7">
        <v>55</v>
      </c>
      <c r="C773" s="50" t="s">
        <v>24</v>
      </c>
      <c r="D773" s="88">
        <f>SUM(D774:D787)</f>
        <v>50883</v>
      </c>
      <c r="E773" s="139">
        <f>SUM(E774:E787)</f>
        <v>33544.729999999989</v>
      </c>
      <c r="F773" s="163">
        <f t="shared" si="27"/>
        <v>17338.270000000011</v>
      </c>
      <c r="G773" s="179">
        <f t="shared" si="26"/>
        <v>0.65925220604131018</v>
      </c>
    </row>
    <row r="774" spans="1:7" s="6" customFormat="1" x14ac:dyDescent="0.2">
      <c r="A774" s="33"/>
      <c r="B774" s="5">
        <v>5500</v>
      </c>
      <c r="C774" s="49" t="s">
        <v>25</v>
      </c>
      <c r="D774" s="87">
        <v>910</v>
      </c>
      <c r="E774" s="124">
        <v>249.22</v>
      </c>
      <c r="F774" s="168">
        <f t="shared" si="27"/>
        <v>660.78</v>
      </c>
      <c r="G774" s="165">
        <f t="shared" si="26"/>
        <v>0.27386813186813186</v>
      </c>
    </row>
    <row r="775" spans="1:7" s="6" customFormat="1" x14ac:dyDescent="0.2">
      <c r="A775" s="33"/>
      <c r="B775" s="5">
        <v>5503</v>
      </c>
      <c r="C775" s="49" t="s">
        <v>26</v>
      </c>
      <c r="D775" s="87">
        <v>0</v>
      </c>
      <c r="E775" s="124">
        <v>13.2</v>
      </c>
      <c r="F775" s="168">
        <f t="shared" si="27"/>
        <v>-13.2</v>
      </c>
      <c r="G775" s="165"/>
    </row>
    <row r="776" spans="1:7" s="6" customFormat="1" x14ac:dyDescent="0.2">
      <c r="A776" s="33"/>
      <c r="B776" s="5">
        <v>5504</v>
      </c>
      <c r="C776" s="49" t="s">
        <v>27</v>
      </c>
      <c r="D776" s="87">
        <v>213</v>
      </c>
      <c r="E776" s="124">
        <v>14.29</v>
      </c>
      <c r="F776" s="168">
        <f t="shared" si="27"/>
        <v>198.71</v>
      </c>
      <c r="G776" s="165">
        <f t="shared" si="26"/>
        <v>6.7089201877934268E-2</v>
      </c>
    </row>
    <row r="777" spans="1:7" s="6" customFormat="1" x14ac:dyDescent="0.2">
      <c r="A777" s="33"/>
      <c r="B777" s="5">
        <v>5511</v>
      </c>
      <c r="C777" s="49" t="s">
        <v>230</v>
      </c>
      <c r="D777" s="87">
        <v>39480</v>
      </c>
      <c r="E777" s="124">
        <v>28548.14</v>
      </c>
      <c r="F777" s="168">
        <f t="shared" si="27"/>
        <v>10931.86</v>
      </c>
      <c r="G777" s="165">
        <f t="shared" si="26"/>
        <v>0.72310385005065858</v>
      </c>
    </row>
    <row r="778" spans="1:7" s="6" customFormat="1" x14ac:dyDescent="0.2">
      <c r="A778" s="33"/>
      <c r="B778" s="5">
        <v>5513</v>
      </c>
      <c r="C778" s="49" t="s">
        <v>28</v>
      </c>
      <c r="D778" s="87">
        <v>950</v>
      </c>
      <c r="E778" s="124">
        <v>470.17</v>
      </c>
      <c r="F778" s="168">
        <f t="shared" si="27"/>
        <v>479.83</v>
      </c>
      <c r="G778" s="165">
        <f t="shared" si="26"/>
        <v>0.49491578947368425</v>
      </c>
    </row>
    <row r="779" spans="1:7" s="6" customFormat="1" x14ac:dyDescent="0.2">
      <c r="A779" s="33"/>
      <c r="B779" s="5">
        <v>5514</v>
      </c>
      <c r="C779" s="49" t="s">
        <v>231</v>
      </c>
      <c r="D779" s="87">
        <v>300</v>
      </c>
      <c r="E779" s="124">
        <v>69.02</v>
      </c>
      <c r="F779" s="168">
        <f t="shared" si="27"/>
        <v>230.98000000000002</v>
      </c>
      <c r="G779" s="165">
        <f t="shared" si="26"/>
        <v>0.23006666666666664</v>
      </c>
    </row>
    <row r="780" spans="1:7" s="6" customFormat="1" x14ac:dyDescent="0.2">
      <c r="A780" s="33"/>
      <c r="B780" s="5">
        <v>5515</v>
      </c>
      <c r="C780" s="49" t="s">
        <v>29</v>
      </c>
      <c r="D780" s="87">
        <v>850</v>
      </c>
      <c r="E780" s="124">
        <v>540.16999999999996</v>
      </c>
      <c r="F780" s="168">
        <f t="shared" si="27"/>
        <v>309.83000000000004</v>
      </c>
      <c r="G780" s="165">
        <f t="shared" si="26"/>
        <v>0.63549411764705876</v>
      </c>
    </row>
    <row r="781" spans="1:7" s="6" customFormat="1" x14ac:dyDescent="0.2">
      <c r="A781" s="33"/>
      <c r="B781" s="5">
        <v>5521</v>
      </c>
      <c r="C781" s="49" t="s">
        <v>133</v>
      </c>
      <c r="D781" s="87">
        <v>5150</v>
      </c>
      <c r="E781" s="124">
        <v>2205.52</v>
      </c>
      <c r="F781" s="168">
        <f t="shared" si="27"/>
        <v>2944.48</v>
      </c>
      <c r="G781" s="165">
        <f t="shared" si="26"/>
        <v>0.42825631067961167</v>
      </c>
    </row>
    <row r="782" spans="1:7" s="6" customFormat="1" x14ac:dyDescent="0.2">
      <c r="A782" s="33"/>
      <c r="B782" s="5">
        <v>5522</v>
      </c>
      <c r="C782" s="49" t="s">
        <v>95</v>
      </c>
      <c r="D782" s="87">
        <v>110</v>
      </c>
      <c r="E782" s="124">
        <v>40.270000000000003</v>
      </c>
      <c r="F782" s="168">
        <f t="shared" si="27"/>
        <v>69.72999999999999</v>
      </c>
      <c r="G782" s="165">
        <f t="shared" si="26"/>
        <v>0.36609090909090913</v>
      </c>
    </row>
    <row r="783" spans="1:7" s="6" customFormat="1" x14ac:dyDescent="0.2">
      <c r="A783" s="33"/>
      <c r="B783" s="5">
        <v>5524</v>
      </c>
      <c r="C783" s="49" t="s">
        <v>31</v>
      </c>
      <c r="D783" s="87">
        <v>2340</v>
      </c>
      <c r="E783" s="124">
        <v>982.87</v>
      </c>
      <c r="F783" s="168">
        <f t="shared" si="27"/>
        <v>1357.13</v>
      </c>
      <c r="G783" s="165">
        <f t="shared" si="26"/>
        <v>0.42002991452991451</v>
      </c>
    </row>
    <row r="784" spans="1:7" s="6" customFormat="1" x14ac:dyDescent="0.2">
      <c r="A784" s="33"/>
      <c r="B784" s="5">
        <v>5525</v>
      </c>
      <c r="C784" s="49" t="s">
        <v>46</v>
      </c>
      <c r="D784" s="87">
        <v>150</v>
      </c>
      <c r="E784" s="124">
        <v>15</v>
      </c>
      <c r="F784" s="168">
        <f t="shared" si="27"/>
        <v>135</v>
      </c>
      <c r="G784" s="165">
        <f t="shared" si="26"/>
        <v>0.1</v>
      </c>
    </row>
    <row r="785" spans="1:7" s="6" customFormat="1" x14ac:dyDescent="0.2">
      <c r="A785" s="33"/>
      <c r="B785" s="5">
        <v>5532</v>
      </c>
      <c r="C785" s="49" t="s">
        <v>93</v>
      </c>
      <c r="D785" s="87">
        <v>60</v>
      </c>
      <c r="E785" s="124">
        <v>57.02</v>
      </c>
      <c r="F785" s="168">
        <f t="shared" si="27"/>
        <v>2.9799999999999969</v>
      </c>
      <c r="G785" s="165">
        <f t="shared" si="26"/>
        <v>0.95033333333333336</v>
      </c>
    </row>
    <row r="786" spans="1:7" s="6" customFormat="1" x14ac:dyDescent="0.2">
      <c r="A786" s="33"/>
      <c r="B786" s="5">
        <v>5539</v>
      </c>
      <c r="C786" s="49" t="s">
        <v>257</v>
      </c>
      <c r="D786" s="87">
        <v>20</v>
      </c>
      <c r="E786" s="124">
        <v>0</v>
      </c>
      <c r="F786" s="168">
        <f t="shared" si="27"/>
        <v>20</v>
      </c>
      <c r="G786" s="165">
        <f t="shared" si="26"/>
        <v>0</v>
      </c>
    </row>
    <row r="787" spans="1:7" s="6" customFormat="1" x14ac:dyDescent="0.2">
      <c r="A787" s="33"/>
      <c r="B787" s="5">
        <v>5540</v>
      </c>
      <c r="C787" s="49" t="s">
        <v>252</v>
      </c>
      <c r="D787" s="87">
        <v>350</v>
      </c>
      <c r="E787" s="124">
        <v>339.84</v>
      </c>
      <c r="F787" s="168">
        <f t="shared" si="27"/>
        <v>10.160000000000025</v>
      </c>
      <c r="G787" s="165">
        <f t="shared" si="26"/>
        <v>0.97097142857142849</v>
      </c>
    </row>
    <row r="788" spans="1:7" s="6" customFormat="1" x14ac:dyDescent="0.2">
      <c r="A788" s="33" t="s">
        <v>79</v>
      </c>
      <c r="B788" s="7" t="s">
        <v>117</v>
      </c>
      <c r="C788" s="72"/>
      <c r="D788" s="88">
        <f>SUM(D789+D793)</f>
        <v>56252</v>
      </c>
      <c r="E788" s="139">
        <f>SUM(E789+E793)</f>
        <v>28740.079999999998</v>
      </c>
      <c r="F788" s="163">
        <f t="shared" si="27"/>
        <v>27511.920000000002</v>
      </c>
      <c r="G788" s="179">
        <f t="shared" si="26"/>
        <v>0.51091658963236863</v>
      </c>
    </row>
    <row r="789" spans="1:7" s="6" customFormat="1" x14ac:dyDescent="0.2">
      <c r="A789" s="33"/>
      <c r="B789" s="7">
        <v>50</v>
      </c>
      <c r="C789" s="50" t="s">
        <v>23</v>
      </c>
      <c r="D789" s="88">
        <f>SUM(D790+D792)</f>
        <v>47042</v>
      </c>
      <c r="E789" s="139">
        <f>SUM(E790+E792)</f>
        <v>24390.94</v>
      </c>
      <c r="F789" s="163">
        <f t="shared" si="27"/>
        <v>22651.06</v>
      </c>
      <c r="G789" s="179">
        <f t="shared" si="26"/>
        <v>0.51849283618893749</v>
      </c>
    </row>
    <row r="790" spans="1:7" s="6" customFormat="1" x14ac:dyDescent="0.2">
      <c r="A790" s="33"/>
      <c r="B790" s="5">
        <v>500</v>
      </c>
      <c r="C790" s="49" t="s">
        <v>228</v>
      </c>
      <c r="D790" s="87">
        <f>SUM(D791)</f>
        <v>35106</v>
      </c>
      <c r="E790" s="149">
        <f>SUM(E791)</f>
        <v>18298.07</v>
      </c>
      <c r="F790" s="168">
        <f t="shared" si="27"/>
        <v>16807.93</v>
      </c>
      <c r="G790" s="165">
        <f t="shared" si="26"/>
        <v>0.52122343758901613</v>
      </c>
    </row>
    <row r="791" spans="1:7" s="6" customFormat="1" x14ac:dyDescent="0.2">
      <c r="A791" s="33"/>
      <c r="B791" s="5">
        <v>5002</v>
      </c>
      <c r="C791" s="49" t="s">
        <v>342</v>
      </c>
      <c r="D791" s="87">
        <v>35106</v>
      </c>
      <c r="E791" s="124">
        <v>18298.07</v>
      </c>
      <c r="F791" s="168">
        <f t="shared" si="27"/>
        <v>16807.93</v>
      </c>
      <c r="G791" s="165">
        <f t="shared" si="26"/>
        <v>0.52122343758901613</v>
      </c>
    </row>
    <row r="792" spans="1:7" s="6" customFormat="1" x14ac:dyDescent="0.2">
      <c r="A792" s="33"/>
      <c r="B792" s="5">
        <v>506</v>
      </c>
      <c r="C792" s="49" t="s">
        <v>229</v>
      </c>
      <c r="D792" s="87">
        <v>11936</v>
      </c>
      <c r="E792" s="124">
        <v>6092.87</v>
      </c>
      <c r="F792" s="168">
        <f t="shared" si="27"/>
        <v>5843.13</v>
      </c>
      <c r="G792" s="165">
        <f t="shared" si="26"/>
        <v>0.51046162868632705</v>
      </c>
    </row>
    <row r="793" spans="1:7" s="6" customFormat="1" x14ac:dyDescent="0.2">
      <c r="A793" s="33"/>
      <c r="B793" s="7">
        <v>55</v>
      </c>
      <c r="C793" s="50" t="s">
        <v>24</v>
      </c>
      <c r="D793" s="104">
        <f>SUM(D794:D795)</f>
        <v>9210</v>
      </c>
      <c r="E793" s="159">
        <f>SUM(E794:E795)</f>
        <v>4349.1399999999994</v>
      </c>
      <c r="F793" s="163">
        <f t="shared" si="27"/>
        <v>4860.8600000000006</v>
      </c>
      <c r="G793" s="179">
        <f t="shared" si="26"/>
        <v>0.47221932681867529</v>
      </c>
    </row>
    <row r="794" spans="1:7" s="6" customFormat="1" x14ac:dyDescent="0.2">
      <c r="A794" s="33"/>
      <c r="B794" s="5">
        <v>5521</v>
      </c>
      <c r="C794" s="49" t="s">
        <v>133</v>
      </c>
      <c r="D794" s="116">
        <v>5970</v>
      </c>
      <c r="E794" s="124">
        <v>2678.52</v>
      </c>
      <c r="F794" s="168">
        <f t="shared" si="27"/>
        <v>3291.48</v>
      </c>
      <c r="G794" s="165">
        <f t="shared" si="26"/>
        <v>0.44866331658291458</v>
      </c>
    </row>
    <row r="795" spans="1:7" s="6" customFormat="1" x14ac:dyDescent="0.2">
      <c r="A795" s="33"/>
      <c r="B795" s="5">
        <v>5524</v>
      </c>
      <c r="C795" s="49" t="s">
        <v>31</v>
      </c>
      <c r="D795" s="116">
        <v>3240</v>
      </c>
      <c r="E795" s="124">
        <v>1670.62</v>
      </c>
      <c r="F795" s="168">
        <f t="shared" si="27"/>
        <v>1569.38</v>
      </c>
      <c r="G795" s="165">
        <f t="shared" si="26"/>
        <v>0.51562345679012345</v>
      </c>
    </row>
    <row r="796" spans="1:7" s="6" customFormat="1" x14ac:dyDescent="0.2">
      <c r="A796" s="33" t="s">
        <v>79</v>
      </c>
      <c r="B796" s="7" t="s">
        <v>425</v>
      </c>
      <c r="C796" s="72"/>
      <c r="D796" s="88">
        <f>SUM(D797+D801)</f>
        <v>27236</v>
      </c>
      <c r="E796" s="139">
        <f>SUM(E797+E801)</f>
        <v>14943.37</v>
      </c>
      <c r="F796" s="163">
        <f t="shared" si="27"/>
        <v>12292.63</v>
      </c>
      <c r="G796" s="179">
        <f t="shared" si="26"/>
        <v>0.54866243207519461</v>
      </c>
    </row>
    <row r="797" spans="1:7" s="6" customFormat="1" x14ac:dyDescent="0.2">
      <c r="A797" s="33"/>
      <c r="B797" s="7">
        <v>50</v>
      </c>
      <c r="C797" s="50" t="s">
        <v>344</v>
      </c>
      <c r="D797" s="88">
        <f>SUM(D798+D800)</f>
        <v>23336</v>
      </c>
      <c r="E797" s="139">
        <f>SUM(E798+E800)</f>
        <v>13566.52</v>
      </c>
      <c r="F797" s="163">
        <f t="shared" si="27"/>
        <v>9769.48</v>
      </c>
      <c r="G797" s="179">
        <f t="shared" si="26"/>
        <v>0.58135584504628046</v>
      </c>
    </row>
    <row r="798" spans="1:7" s="6" customFormat="1" x14ac:dyDescent="0.2">
      <c r="A798" s="33"/>
      <c r="B798" s="5">
        <v>500</v>
      </c>
      <c r="C798" s="49" t="s">
        <v>228</v>
      </c>
      <c r="D798" s="87">
        <f>SUM(D799)</f>
        <v>17415</v>
      </c>
      <c r="E798" s="149">
        <f>SUM(E799)</f>
        <v>10577.97</v>
      </c>
      <c r="F798" s="168">
        <f t="shared" si="27"/>
        <v>6837.0300000000007</v>
      </c>
      <c r="G798" s="165">
        <f t="shared" si="26"/>
        <v>0.60740568475452195</v>
      </c>
    </row>
    <row r="799" spans="1:7" s="6" customFormat="1" x14ac:dyDescent="0.2">
      <c r="A799" s="33"/>
      <c r="B799" s="5">
        <v>5002</v>
      </c>
      <c r="C799" s="49" t="s">
        <v>236</v>
      </c>
      <c r="D799" s="87">
        <v>17415</v>
      </c>
      <c r="E799" s="124">
        <v>10577.97</v>
      </c>
      <c r="F799" s="168">
        <f t="shared" si="27"/>
        <v>6837.0300000000007</v>
      </c>
      <c r="G799" s="165">
        <f t="shared" si="26"/>
        <v>0.60740568475452195</v>
      </c>
    </row>
    <row r="800" spans="1:7" s="6" customFormat="1" x14ac:dyDescent="0.2">
      <c r="A800" s="33"/>
      <c r="B800" s="5">
        <v>506</v>
      </c>
      <c r="C800" s="49" t="s">
        <v>229</v>
      </c>
      <c r="D800" s="87">
        <v>5921</v>
      </c>
      <c r="E800" s="124">
        <v>2988.55</v>
      </c>
      <c r="F800" s="168">
        <f t="shared" si="27"/>
        <v>2932.45</v>
      </c>
      <c r="G800" s="165">
        <f t="shared" si="26"/>
        <v>0.5047373754433373</v>
      </c>
    </row>
    <row r="801" spans="1:7" s="6" customFormat="1" x14ac:dyDescent="0.2">
      <c r="A801" s="33"/>
      <c r="B801" s="7">
        <v>55</v>
      </c>
      <c r="C801" s="50" t="s">
        <v>24</v>
      </c>
      <c r="D801" s="104">
        <f>SUM(D802:D803)</f>
        <v>3900</v>
      </c>
      <c r="E801" s="159">
        <f>SUM(E802:E803)</f>
        <v>1376.85</v>
      </c>
      <c r="F801" s="163">
        <f t="shared" si="27"/>
        <v>2523.15</v>
      </c>
      <c r="G801" s="179">
        <f t="shared" ref="G801:G869" si="28">SUM(E801/D801)</f>
        <v>0.35303846153846152</v>
      </c>
    </row>
    <row r="802" spans="1:7" s="6" customFormat="1" x14ac:dyDescent="0.2">
      <c r="A802" s="33"/>
      <c r="B802" s="5">
        <v>5521</v>
      </c>
      <c r="C802" s="49" t="s">
        <v>133</v>
      </c>
      <c r="D802" s="116">
        <v>2280</v>
      </c>
      <c r="E802" s="124">
        <v>1091.0899999999999</v>
      </c>
      <c r="F802" s="168">
        <f t="shared" si="27"/>
        <v>1188.9100000000001</v>
      </c>
      <c r="G802" s="165">
        <f t="shared" si="28"/>
        <v>0.47854824561403503</v>
      </c>
    </row>
    <row r="803" spans="1:7" s="6" customFormat="1" x14ac:dyDescent="0.2">
      <c r="A803" s="33"/>
      <c r="B803" s="5">
        <v>5524</v>
      </c>
      <c r="C803" s="49" t="s">
        <v>31</v>
      </c>
      <c r="D803" s="116">
        <v>1620</v>
      </c>
      <c r="E803" s="124">
        <v>285.76</v>
      </c>
      <c r="F803" s="168">
        <f t="shared" si="27"/>
        <v>1334.24</v>
      </c>
      <c r="G803" s="165">
        <f t="shared" si="28"/>
        <v>0.17639506172839506</v>
      </c>
    </row>
    <row r="804" spans="1:7" s="10" customFormat="1" ht="13.5" x14ac:dyDescent="0.25">
      <c r="A804" s="33" t="s">
        <v>79</v>
      </c>
      <c r="B804" s="7" t="s">
        <v>205</v>
      </c>
      <c r="C804" s="72"/>
      <c r="D804" s="88">
        <f>SUM(D805)</f>
        <v>8400</v>
      </c>
      <c r="E804" s="139">
        <f>SUM(E805)</f>
        <v>7836.44</v>
      </c>
      <c r="F804" s="163">
        <f t="shared" si="27"/>
        <v>563.5600000000004</v>
      </c>
      <c r="G804" s="179">
        <f t="shared" si="28"/>
        <v>0.93290952380952374</v>
      </c>
    </row>
    <row r="805" spans="1:7" s="6" customFormat="1" x14ac:dyDescent="0.2">
      <c r="A805" s="33"/>
      <c r="B805" s="7">
        <v>55</v>
      </c>
      <c r="C805" s="50" t="s">
        <v>24</v>
      </c>
      <c r="D805" s="88">
        <f>SUM(D806)</f>
        <v>8400</v>
      </c>
      <c r="E805" s="139">
        <f>SUM(E806)</f>
        <v>7836.44</v>
      </c>
      <c r="F805" s="163">
        <f t="shared" si="27"/>
        <v>563.5600000000004</v>
      </c>
      <c r="G805" s="179">
        <f t="shared" si="28"/>
        <v>0.93290952380952374</v>
      </c>
    </row>
    <row r="806" spans="1:7" x14ac:dyDescent="0.2">
      <c r="A806" s="35"/>
      <c r="B806" s="5">
        <v>5524</v>
      </c>
      <c r="C806" s="49" t="s">
        <v>31</v>
      </c>
      <c r="D806" s="87">
        <v>8400</v>
      </c>
      <c r="E806" s="124">
        <v>7836.44</v>
      </c>
      <c r="F806" s="168">
        <f t="shared" ref="F806:F874" si="29">SUM(D806-E806)</f>
        <v>563.5600000000004</v>
      </c>
      <c r="G806" s="165">
        <f t="shared" si="28"/>
        <v>0.93290952380952374</v>
      </c>
    </row>
    <row r="807" spans="1:7" s="6" customFormat="1" x14ac:dyDescent="0.2">
      <c r="A807" s="33" t="s">
        <v>81</v>
      </c>
      <c r="B807" s="7" t="s">
        <v>445</v>
      </c>
      <c r="C807" s="50"/>
      <c r="D807" s="88">
        <f>SUM(D808+D830+D840)</f>
        <v>296945</v>
      </c>
      <c r="E807" s="139">
        <f>SUM(E808+E830+E840)</f>
        <v>157030.66</v>
      </c>
      <c r="F807" s="163">
        <f t="shared" si="29"/>
        <v>139914.34</v>
      </c>
      <c r="G807" s="179">
        <f t="shared" si="28"/>
        <v>0.52882069070029802</v>
      </c>
    </row>
    <row r="808" spans="1:7" s="6" customFormat="1" x14ac:dyDescent="0.2">
      <c r="A808" s="33" t="s">
        <v>81</v>
      </c>
      <c r="B808" s="9" t="s">
        <v>426</v>
      </c>
      <c r="C808" s="74"/>
      <c r="D808" s="88">
        <f>SUM(D809+D815+D828)</f>
        <v>133114</v>
      </c>
      <c r="E808" s="139">
        <f>SUM(E809+E815+E828)</f>
        <v>72080.69</v>
      </c>
      <c r="F808" s="163">
        <f t="shared" si="29"/>
        <v>61033.31</v>
      </c>
      <c r="G808" s="179">
        <f t="shared" si="28"/>
        <v>0.54149593581441469</v>
      </c>
    </row>
    <row r="809" spans="1:7" s="6" customFormat="1" x14ac:dyDescent="0.2">
      <c r="A809" s="33"/>
      <c r="B809" s="7">
        <v>50</v>
      </c>
      <c r="C809" s="50" t="s">
        <v>23</v>
      </c>
      <c r="D809" s="88">
        <f>SUM(D810+D813+D814)</f>
        <v>81310</v>
      </c>
      <c r="E809" s="139">
        <f>SUM(E810+E813+E814)</f>
        <v>42923.590000000004</v>
      </c>
      <c r="F809" s="163">
        <f t="shared" si="29"/>
        <v>38386.409999999996</v>
      </c>
      <c r="G809" s="179">
        <f t="shared" si="28"/>
        <v>0.5279005042430206</v>
      </c>
    </row>
    <row r="810" spans="1:7" s="6" customFormat="1" x14ac:dyDescent="0.2">
      <c r="A810" s="33"/>
      <c r="B810" s="5">
        <v>500</v>
      </c>
      <c r="C810" s="49" t="s">
        <v>228</v>
      </c>
      <c r="D810" s="87">
        <f>SUM(D811:D812)</f>
        <v>59027</v>
      </c>
      <c r="E810" s="149">
        <f>SUM(E811:E812)</f>
        <v>32027.13</v>
      </c>
      <c r="F810" s="168">
        <f t="shared" si="29"/>
        <v>26999.87</v>
      </c>
      <c r="G810" s="165">
        <f t="shared" si="28"/>
        <v>0.54258441052399753</v>
      </c>
    </row>
    <row r="811" spans="1:7" s="6" customFormat="1" x14ac:dyDescent="0.2">
      <c r="A811" s="33"/>
      <c r="B811" s="5">
        <v>5002</v>
      </c>
      <c r="C811" s="49" t="s">
        <v>236</v>
      </c>
      <c r="D811" s="87">
        <v>59027</v>
      </c>
      <c r="E811" s="124">
        <v>30638.07</v>
      </c>
      <c r="F811" s="168">
        <f t="shared" si="29"/>
        <v>28388.93</v>
      </c>
      <c r="G811" s="165">
        <f t="shared" si="28"/>
        <v>0.51905178985887812</v>
      </c>
    </row>
    <row r="812" spans="1:7" s="6" customFormat="1" x14ac:dyDescent="0.2">
      <c r="A812" s="33"/>
      <c r="B812" s="5">
        <v>5005</v>
      </c>
      <c r="C812" s="49" t="s">
        <v>282</v>
      </c>
      <c r="D812" s="87">
        <v>0</v>
      </c>
      <c r="E812" s="124">
        <v>1389.06</v>
      </c>
      <c r="F812" s="168">
        <f t="shared" si="29"/>
        <v>-1389.06</v>
      </c>
      <c r="G812" s="165"/>
    </row>
    <row r="813" spans="1:7" s="6" customFormat="1" x14ac:dyDescent="0.2">
      <c r="A813" s="33"/>
      <c r="B813" s="5">
        <v>505</v>
      </c>
      <c r="C813" s="49" t="s">
        <v>94</v>
      </c>
      <c r="D813" s="87">
        <v>1314</v>
      </c>
      <c r="E813" s="124">
        <v>714.54</v>
      </c>
      <c r="F813" s="168">
        <f t="shared" si="29"/>
        <v>599.46</v>
      </c>
      <c r="G813" s="165">
        <f t="shared" si="28"/>
        <v>0.54378995433789956</v>
      </c>
    </row>
    <row r="814" spans="1:7" s="6" customFormat="1" x14ac:dyDescent="0.2">
      <c r="A814" s="33"/>
      <c r="B814" s="5">
        <v>506</v>
      </c>
      <c r="C814" s="49" t="s">
        <v>229</v>
      </c>
      <c r="D814" s="87">
        <v>20969</v>
      </c>
      <c r="E814" s="124">
        <v>10181.92</v>
      </c>
      <c r="F814" s="168">
        <f t="shared" si="29"/>
        <v>10787.08</v>
      </c>
      <c r="G814" s="165">
        <f t="shared" si="28"/>
        <v>0.48557012733082167</v>
      </c>
    </row>
    <row r="815" spans="1:7" s="6" customFormat="1" x14ac:dyDescent="0.2">
      <c r="A815" s="33"/>
      <c r="B815" s="7">
        <v>55</v>
      </c>
      <c r="C815" s="50" t="s">
        <v>24</v>
      </c>
      <c r="D815" s="88">
        <f>SUM(D816:D827)</f>
        <v>51804</v>
      </c>
      <c r="E815" s="139">
        <f>SUM(E816:E827)</f>
        <v>29152.209999999995</v>
      </c>
      <c r="F815" s="163">
        <f t="shared" si="29"/>
        <v>22651.790000000005</v>
      </c>
      <c r="G815" s="179">
        <f t="shared" si="28"/>
        <v>0.56274052196741553</v>
      </c>
    </row>
    <row r="816" spans="1:7" s="6" customFormat="1" x14ac:dyDescent="0.2">
      <c r="A816" s="33"/>
      <c r="B816" s="5">
        <v>5500</v>
      </c>
      <c r="C816" s="49" t="s">
        <v>25</v>
      </c>
      <c r="D816" s="87">
        <v>1070</v>
      </c>
      <c r="E816" s="124">
        <v>1095.33</v>
      </c>
      <c r="F816" s="168">
        <f t="shared" si="29"/>
        <v>-25.329999999999927</v>
      </c>
      <c r="G816" s="165">
        <f t="shared" si="28"/>
        <v>1.0236728971962616</v>
      </c>
    </row>
    <row r="817" spans="1:7" s="6" customFormat="1" x14ac:dyDescent="0.2">
      <c r="A817" s="33"/>
      <c r="B817" s="5">
        <v>5504</v>
      </c>
      <c r="C817" s="49" t="s">
        <v>27</v>
      </c>
      <c r="D817" s="87">
        <v>319</v>
      </c>
      <c r="E817" s="124">
        <v>273.74</v>
      </c>
      <c r="F817" s="168">
        <f t="shared" si="29"/>
        <v>45.259999999999991</v>
      </c>
      <c r="G817" s="165">
        <f t="shared" si="28"/>
        <v>0.85811912225705334</v>
      </c>
    </row>
    <row r="818" spans="1:7" s="6" customFormat="1" x14ac:dyDescent="0.2">
      <c r="A818" s="33"/>
      <c r="B818" s="5">
        <v>5505</v>
      </c>
      <c r="C818" s="49" t="s">
        <v>339</v>
      </c>
      <c r="D818" s="116">
        <v>508</v>
      </c>
      <c r="E818" s="124">
        <v>484.43</v>
      </c>
      <c r="F818" s="168">
        <f t="shared" si="29"/>
        <v>23.569999999999993</v>
      </c>
      <c r="G818" s="165">
        <f t="shared" si="28"/>
        <v>0.95360236220472439</v>
      </c>
    </row>
    <row r="819" spans="1:7" s="6" customFormat="1" x14ac:dyDescent="0.2">
      <c r="A819" s="33"/>
      <c r="B819" s="5">
        <v>5511</v>
      </c>
      <c r="C819" s="49" t="s">
        <v>230</v>
      </c>
      <c r="D819" s="87">
        <v>40350</v>
      </c>
      <c r="E819" s="124">
        <v>22266.28</v>
      </c>
      <c r="F819" s="168">
        <f t="shared" si="29"/>
        <v>18083.72</v>
      </c>
      <c r="G819" s="165">
        <f t="shared" si="28"/>
        <v>0.55182850061957867</v>
      </c>
    </row>
    <row r="820" spans="1:7" s="6" customFormat="1" x14ac:dyDescent="0.2">
      <c r="A820" s="33"/>
      <c r="B820" s="5">
        <v>5513</v>
      </c>
      <c r="C820" s="49" t="s">
        <v>28</v>
      </c>
      <c r="D820" s="87">
        <v>760</v>
      </c>
      <c r="E820" s="124">
        <v>378.96</v>
      </c>
      <c r="F820" s="168">
        <f t="shared" si="29"/>
        <v>381.04</v>
      </c>
      <c r="G820" s="165">
        <f t="shared" si="28"/>
        <v>0.49863157894736837</v>
      </c>
    </row>
    <row r="821" spans="1:7" s="6" customFormat="1" x14ac:dyDescent="0.2">
      <c r="A821" s="33"/>
      <c r="B821" s="5">
        <v>5514</v>
      </c>
      <c r="C821" s="49" t="s">
        <v>231</v>
      </c>
      <c r="D821" s="87">
        <v>4757</v>
      </c>
      <c r="E821" s="124">
        <v>688.45</v>
      </c>
      <c r="F821" s="168">
        <f t="shared" si="29"/>
        <v>4068.55</v>
      </c>
      <c r="G821" s="165">
        <f t="shared" si="28"/>
        <v>0.1447235652722304</v>
      </c>
    </row>
    <row r="822" spans="1:7" s="6" customFormat="1" x14ac:dyDescent="0.2">
      <c r="A822" s="33"/>
      <c r="B822" s="5">
        <v>5515</v>
      </c>
      <c r="C822" s="49" t="s">
        <v>29</v>
      </c>
      <c r="D822" s="87">
        <v>2000</v>
      </c>
      <c r="E822" s="124">
        <v>2456.14</v>
      </c>
      <c r="F822" s="168">
        <f t="shared" si="29"/>
        <v>-456.13999999999987</v>
      </c>
      <c r="G822" s="165">
        <f t="shared" si="28"/>
        <v>1.22807</v>
      </c>
    </row>
    <row r="823" spans="1:7" s="6" customFormat="1" x14ac:dyDescent="0.2">
      <c r="A823" s="33"/>
      <c r="B823" s="5">
        <v>5522</v>
      </c>
      <c r="C823" s="49" t="s">
        <v>95</v>
      </c>
      <c r="D823" s="87">
        <v>0</v>
      </c>
      <c r="E823" s="124">
        <v>88.69</v>
      </c>
      <c r="F823" s="168">
        <f t="shared" si="29"/>
        <v>-88.69</v>
      </c>
      <c r="G823" s="165"/>
    </row>
    <row r="824" spans="1:7" s="6" customFormat="1" x14ac:dyDescent="0.2">
      <c r="A824" s="33"/>
      <c r="B824" s="5">
        <v>5525</v>
      </c>
      <c r="C824" s="49" t="s">
        <v>46</v>
      </c>
      <c r="D824" s="87">
        <v>300</v>
      </c>
      <c r="E824" s="124">
        <v>269.54000000000002</v>
      </c>
      <c r="F824" s="168">
        <f t="shared" si="29"/>
        <v>30.45999999999998</v>
      </c>
      <c r="G824" s="165">
        <f t="shared" si="28"/>
        <v>0.89846666666666675</v>
      </c>
    </row>
    <row r="825" spans="1:7" s="6" customFormat="1" x14ac:dyDescent="0.2">
      <c r="A825" s="33"/>
      <c r="B825" s="5">
        <v>5532</v>
      </c>
      <c r="C825" s="49" t="s">
        <v>93</v>
      </c>
      <c r="D825" s="87">
        <v>200</v>
      </c>
      <c r="E825" s="124">
        <v>145.27000000000001</v>
      </c>
      <c r="F825" s="168">
        <f t="shared" si="29"/>
        <v>54.72999999999999</v>
      </c>
      <c r="G825" s="165">
        <f t="shared" si="28"/>
        <v>0.72635000000000005</v>
      </c>
    </row>
    <row r="826" spans="1:7" s="6" customFormat="1" x14ac:dyDescent="0.2">
      <c r="A826" s="33"/>
      <c r="B826" s="5">
        <v>5539</v>
      </c>
      <c r="C826" s="49" t="s">
        <v>257</v>
      </c>
      <c r="D826" s="87">
        <v>40</v>
      </c>
      <c r="E826" s="124">
        <v>31.6</v>
      </c>
      <c r="F826" s="168">
        <f t="shared" si="29"/>
        <v>8.3999999999999986</v>
      </c>
      <c r="G826" s="165">
        <f t="shared" si="28"/>
        <v>0.79</v>
      </c>
    </row>
    <row r="827" spans="1:7" s="6" customFormat="1" x14ac:dyDescent="0.2">
      <c r="A827" s="33"/>
      <c r="B827" s="5">
        <v>5540</v>
      </c>
      <c r="C827" s="49" t="s">
        <v>252</v>
      </c>
      <c r="D827" s="87">
        <v>1500</v>
      </c>
      <c r="E827" s="124">
        <v>973.78</v>
      </c>
      <c r="F827" s="168">
        <f t="shared" si="29"/>
        <v>526.22</v>
      </c>
      <c r="G827" s="165">
        <f t="shared" si="28"/>
        <v>0.64918666666666669</v>
      </c>
    </row>
    <row r="828" spans="1:7" s="6" customFormat="1" x14ac:dyDescent="0.2">
      <c r="A828" s="33"/>
      <c r="B828" s="22">
        <v>60</v>
      </c>
      <c r="C828" s="51" t="s">
        <v>90</v>
      </c>
      <c r="D828" s="88">
        <f>SUM(D829)</f>
        <v>0</v>
      </c>
      <c r="E828" s="139">
        <f>SUM(E829)</f>
        <v>4.8899999999999997</v>
      </c>
      <c r="F828" s="163">
        <f t="shared" si="29"/>
        <v>-4.8899999999999997</v>
      </c>
      <c r="G828" s="165"/>
    </row>
    <row r="829" spans="1:7" s="6" customFormat="1" x14ac:dyDescent="0.2">
      <c r="A829" s="33"/>
      <c r="B829" s="20">
        <v>608</v>
      </c>
      <c r="C829" s="54" t="s">
        <v>154</v>
      </c>
      <c r="D829" s="87">
        <v>0</v>
      </c>
      <c r="E829" s="124">
        <v>4.8899999999999997</v>
      </c>
      <c r="F829" s="168">
        <f t="shared" si="29"/>
        <v>-4.8899999999999997</v>
      </c>
      <c r="G829" s="165"/>
    </row>
    <row r="830" spans="1:7" s="6" customFormat="1" x14ac:dyDescent="0.2">
      <c r="A830" s="33" t="s">
        <v>81</v>
      </c>
      <c r="B830" s="9" t="s">
        <v>290</v>
      </c>
      <c r="C830" s="74"/>
      <c r="D830" s="88">
        <f>SUM(D831+D836)</f>
        <v>9435</v>
      </c>
      <c r="E830" s="139">
        <f>SUM(E831+E836)</f>
        <v>3407.0199999999995</v>
      </c>
      <c r="F830" s="163">
        <f t="shared" si="29"/>
        <v>6027.9800000000005</v>
      </c>
      <c r="G830" s="179">
        <f t="shared" si="28"/>
        <v>0.36110439851616316</v>
      </c>
    </row>
    <row r="831" spans="1:7" s="6" customFormat="1" x14ac:dyDescent="0.2">
      <c r="A831" s="33"/>
      <c r="B831" s="7">
        <v>50</v>
      </c>
      <c r="C831" s="50" t="s">
        <v>23</v>
      </c>
      <c r="D831" s="88">
        <f>SUM(D832+D835)</f>
        <v>4058</v>
      </c>
      <c r="E831" s="139">
        <f>SUM(E832+E835)</f>
        <v>1131.49</v>
      </c>
      <c r="F831" s="163">
        <f t="shared" si="29"/>
        <v>2926.51</v>
      </c>
      <c r="G831" s="179">
        <f t="shared" si="28"/>
        <v>0.27882947264662394</v>
      </c>
    </row>
    <row r="832" spans="1:7" s="6" customFormat="1" x14ac:dyDescent="0.2">
      <c r="A832" s="33"/>
      <c r="B832" s="5">
        <v>500</v>
      </c>
      <c r="C832" s="49" t="s">
        <v>228</v>
      </c>
      <c r="D832" s="87">
        <f>SUM(D833:D834)</f>
        <v>3028</v>
      </c>
      <c r="E832" s="149">
        <f>SUM(E833:E834)</f>
        <v>1131.49</v>
      </c>
      <c r="F832" s="168">
        <f t="shared" si="29"/>
        <v>1896.51</v>
      </c>
      <c r="G832" s="165">
        <f t="shared" si="28"/>
        <v>0.37367569352708058</v>
      </c>
    </row>
    <row r="833" spans="1:8" s="6" customFormat="1" x14ac:dyDescent="0.2">
      <c r="A833" s="33"/>
      <c r="B833" s="5">
        <v>5002</v>
      </c>
      <c r="C833" s="49" t="s">
        <v>236</v>
      </c>
      <c r="D833" s="87">
        <v>3028</v>
      </c>
      <c r="E833" s="124">
        <v>0</v>
      </c>
      <c r="F833" s="168">
        <f t="shared" si="29"/>
        <v>3028</v>
      </c>
      <c r="G833" s="165">
        <f t="shared" si="28"/>
        <v>0</v>
      </c>
    </row>
    <row r="834" spans="1:8" s="6" customFormat="1" x14ac:dyDescent="0.2">
      <c r="A834" s="33"/>
      <c r="B834" s="5">
        <v>5005</v>
      </c>
      <c r="C834" s="49" t="s">
        <v>282</v>
      </c>
      <c r="D834" s="87">
        <v>0</v>
      </c>
      <c r="E834" s="124">
        <v>1131.49</v>
      </c>
      <c r="F834" s="168">
        <f t="shared" si="29"/>
        <v>-1131.49</v>
      </c>
      <c r="G834" s="165"/>
    </row>
    <row r="835" spans="1:8" s="6" customFormat="1" x14ac:dyDescent="0.2">
      <c r="A835" s="33"/>
      <c r="B835" s="5">
        <v>506</v>
      </c>
      <c r="C835" s="49" t="s">
        <v>229</v>
      </c>
      <c r="D835" s="87">
        <v>1030</v>
      </c>
      <c r="E835" s="124">
        <v>0</v>
      </c>
      <c r="F835" s="168">
        <f t="shared" si="29"/>
        <v>1030</v>
      </c>
      <c r="G835" s="165">
        <f t="shared" si="28"/>
        <v>0</v>
      </c>
    </row>
    <row r="836" spans="1:8" s="6" customFormat="1" x14ac:dyDescent="0.2">
      <c r="A836" s="33"/>
      <c r="B836" s="7">
        <v>55</v>
      </c>
      <c r="C836" s="50" t="s">
        <v>24</v>
      </c>
      <c r="D836" s="88">
        <f>SUM(D837:D839)</f>
        <v>5377</v>
      </c>
      <c r="E836" s="139">
        <f>SUM(E837:E839)</f>
        <v>2275.5299999999997</v>
      </c>
      <c r="F836" s="163">
        <f t="shared" si="29"/>
        <v>3101.4700000000003</v>
      </c>
      <c r="G836" s="179">
        <f t="shared" si="28"/>
        <v>0.42319694997210333</v>
      </c>
    </row>
    <row r="837" spans="1:8" s="6" customFormat="1" x14ac:dyDescent="0.2">
      <c r="A837" s="33"/>
      <c r="B837" s="5">
        <v>5511</v>
      </c>
      <c r="C837" s="49" t="s">
        <v>230</v>
      </c>
      <c r="D837" s="87">
        <v>2000</v>
      </c>
      <c r="E837" s="124">
        <v>0</v>
      </c>
      <c r="F837" s="168">
        <f t="shared" si="29"/>
        <v>2000</v>
      </c>
      <c r="G837" s="165">
        <f t="shared" si="28"/>
        <v>0</v>
      </c>
    </row>
    <row r="838" spans="1:8" s="6" customFormat="1" x14ac:dyDescent="0.2">
      <c r="A838" s="33"/>
      <c r="B838" s="5">
        <v>5515</v>
      </c>
      <c r="C838" s="49" t="s">
        <v>29</v>
      </c>
      <c r="D838" s="87">
        <v>877</v>
      </c>
      <c r="E838" s="124">
        <v>284.93</v>
      </c>
      <c r="F838" s="168">
        <f t="shared" si="29"/>
        <v>592.06999999999994</v>
      </c>
      <c r="G838" s="165">
        <f t="shared" si="28"/>
        <v>0.32489167616875714</v>
      </c>
    </row>
    <row r="839" spans="1:8" s="6" customFormat="1" x14ac:dyDescent="0.2">
      <c r="A839" s="33"/>
      <c r="B839" s="5">
        <v>5521</v>
      </c>
      <c r="C839" s="49" t="s">
        <v>133</v>
      </c>
      <c r="D839" s="87">
        <v>2500</v>
      </c>
      <c r="E839" s="124">
        <v>1990.6</v>
      </c>
      <c r="F839" s="168">
        <f t="shared" si="29"/>
        <v>509.40000000000009</v>
      </c>
      <c r="G839" s="165">
        <f t="shared" si="28"/>
        <v>0.79623999999999995</v>
      </c>
    </row>
    <row r="840" spans="1:8" s="6" customFormat="1" x14ac:dyDescent="0.2">
      <c r="A840" s="33" t="s">
        <v>81</v>
      </c>
      <c r="B840" s="9" t="s">
        <v>38</v>
      </c>
      <c r="C840" s="74"/>
      <c r="D840" s="88">
        <f>SUM(D841+D847)</f>
        <v>154396</v>
      </c>
      <c r="E840" s="139">
        <f>SUM(E841+E847)</f>
        <v>81542.95</v>
      </c>
      <c r="F840" s="163">
        <f t="shared" si="29"/>
        <v>72853.05</v>
      </c>
      <c r="G840" s="179">
        <f t="shared" si="28"/>
        <v>0.52814159693256302</v>
      </c>
      <c r="H840" s="185"/>
    </row>
    <row r="841" spans="1:8" s="6" customFormat="1" x14ac:dyDescent="0.2">
      <c r="A841" s="33"/>
      <c r="B841" s="7">
        <v>50</v>
      </c>
      <c r="C841" s="50" t="s">
        <v>23</v>
      </c>
      <c r="D841" s="88">
        <f>SUM(D842+D845+D846)</f>
        <v>100898</v>
      </c>
      <c r="E841" s="139">
        <f>SUM(E842+E845+E846)</f>
        <v>53466.09</v>
      </c>
      <c r="F841" s="163">
        <f t="shared" si="29"/>
        <v>47431.91</v>
      </c>
      <c r="G841" s="179">
        <f t="shared" si="28"/>
        <v>0.52990237665761464</v>
      </c>
    </row>
    <row r="842" spans="1:8" s="6" customFormat="1" x14ac:dyDescent="0.2">
      <c r="A842" s="33"/>
      <c r="B842" s="5">
        <v>500</v>
      </c>
      <c r="C842" s="49" t="s">
        <v>228</v>
      </c>
      <c r="D842" s="87">
        <f>SUM(D843:D844)</f>
        <v>72510</v>
      </c>
      <c r="E842" s="149">
        <f>SUM(E843:E844)</f>
        <v>39895.839999999997</v>
      </c>
      <c r="F842" s="168">
        <f t="shared" si="29"/>
        <v>32614.160000000003</v>
      </c>
      <c r="G842" s="165">
        <f t="shared" si="28"/>
        <v>0.55021155702661695</v>
      </c>
    </row>
    <row r="843" spans="1:8" s="6" customFormat="1" x14ac:dyDescent="0.2">
      <c r="A843" s="33"/>
      <c r="B843" s="5">
        <v>5002</v>
      </c>
      <c r="C843" s="49" t="s">
        <v>236</v>
      </c>
      <c r="D843" s="87">
        <v>72510</v>
      </c>
      <c r="E843" s="124">
        <v>39815.99</v>
      </c>
      <c r="F843" s="168">
        <f t="shared" si="29"/>
        <v>32694.010000000002</v>
      </c>
      <c r="G843" s="165">
        <f t="shared" si="28"/>
        <v>0.54911032960970896</v>
      </c>
    </row>
    <row r="844" spans="1:8" s="6" customFormat="1" x14ac:dyDescent="0.2">
      <c r="A844" s="33"/>
      <c r="B844" s="5">
        <v>5005</v>
      </c>
      <c r="C844" s="49" t="s">
        <v>282</v>
      </c>
      <c r="D844" s="87">
        <v>0</v>
      </c>
      <c r="E844" s="124">
        <v>79.849999999999994</v>
      </c>
      <c r="F844" s="168"/>
      <c r="G844" s="165"/>
    </row>
    <row r="845" spans="1:8" s="6" customFormat="1" x14ac:dyDescent="0.2">
      <c r="A845" s="33"/>
      <c r="B845" s="5">
        <v>505</v>
      </c>
      <c r="C845" s="49" t="s">
        <v>94</v>
      </c>
      <c r="D845" s="87">
        <v>2218</v>
      </c>
      <c r="E845" s="124">
        <v>1131.78</v>
      </c>
      <c r="F845" s="168">
        <f t="shared" si="29"/>
        <v>1086.22</v>
      </c>
      <c r="G845" s="165">
        <f t="shared" si="28"/>
        <v>0.51027051397655543</v>
      </c>
    </row>
    <row r="846" spans="1:8" s="6" customFormat="1" x14ac:dyDescent="0.2">
      <c r="A846" s="33"/>
      <c r="B846" s="5">
        <v>506</v>
      </c>
      <c r="C846" s="49" t="s">
        <v>229</v>
      </c>
      <c r="D846" s="87">
        <v>26170</v>
      </c>
      <c r="E846" s="124">
        <v>12438.47</v>
      </c>
      <c r="F846" s="168">
        <f t="shared" si="29"/>
        <v>13731.53</v>
      </c>
      <c r="G846" s="165">
        <f t="shared" si="28"/>
        <v>0.47529499426824606</v>
      </c>
    </row>
    <row r="847" spans="1:8" s="6" customFormat="1" x14ac:dyDescent="0.2">
      <c r="A847" s="33"/>
      <c r="B847" s="7">
        <v>55</v>
      </c>
      <c r="C847" s="50" t="s">
        <v>24</v>
      </c>
      <c r="D847" s="88">
        <f>SUM(D848:D860)</f>
        <v>53498</v>
      </c>
      <c r="E847" s="139">
        <f>SUM(E848:E860)</f>
        <v>28076.86</v>
      </c>
      <c r="F847" s="163">
        <f t="shared" si="29"/>
        <v>25421.14</v>
      </c>
      <c r="G847" s="179">
        <f t="shared" si="28"/>
        <v>0.52482074096227893</v>
      </c>
    </row>
    <row r="848" spans="1:8" s="6" customFormat="1" x14ac:dyDescent="0.2">
      <c r="A848" s="33"/>
      <c r="B848" s="5">
        <v>5500</v>
      </c>
      <c r="C848" s="49" t="s">
        <v>25</v>
      </c>
      <c r="D848" s="87">
        <v>2200</v>
      </c>
      <c r="E848" s="124">
        <v>989.8</v>
      </c>
      <c r="F848" s="168">
        <f t="shared" si="29"/>
        <v>1210.2</v>
      </c>
      <c r="G848" s="165">
        <f t="shared" si="28"/>
        <v>0.44990909090909087</v>
      </c>
    </row>
    <row r="849" spans="1:13" s="6" customFormat="1" x14ac:dyDescent="0.2">
      <c r="A849" s="33"/>
      <c r="B849" s="5">
        <v>5503</v>
      </c>
      <c r="C849" s="49" t="s">
        <v>26</v>
      </c>
      <c r="D849" s="87">
        <v>200</v>
      </c>
      <c r="E849" s="124">
        <v>58.39</v>
      </c>
      <c r="F849" s="168">
        <f t="shared" si="29"/>
        <v>141.61000000000001</v>
      </c>
      <c r="G849" s="165">
        <f t="shared" si="28"/>
        <v>0.29194999999999999</v>
      </c>
    </row>
    <row r="850" spans="1:13" s="6" customFormat="1" x14ac:dyDescent="0.2">
      <c r="A850" s="33"/>
      <c r="B850" s="5">
        <v>5504</v>
      </c>
      <c r="C850" s="49" t="s">
        <v>27</v>
      </c>
      <c r="D850" s="87">
        <v>599</v>
      </c>
      <c r="E850" s="124">
        <v>24.65</v>
      </c>
      <c r="F850" s="168">
        <f t="shared" si="29"/>
        <v>574.35</v>
      </c>
      <c r="G850" s="165">
        <f t="shared" si="28"/>
        <v>4.1151919866444071E-2</v>
      </c>
    </row>
    <row r="851" spans="1:13" s="6" customFormat="1" x14ac:dyDescent="0.2">
      <c r="A851" s="33"/>
      <c r="B851" s="5">
        <v>5505</v>
      </c>
      <c r="C851" s="49" t="s">
        <v>339</v>
      </c>
      <c r="D851" s="116">
        <v>1119</v>
      </c>
      <c r="E851" s="124">
        <v>249.44</v>
      </c>
      <c r="F851" s="168">
        <f t="shared" si="29"/>
        <v>869.56</v>
      </c>
      <c r="G851" s="165">
        <f t="shared" si="28"/>
        <v>0.22291331546023235</v>
      </c>
    </row>
    <row r="852" spans="1:13" s="6" customFormat="1" ht="25.5" x14ac:dyDescent="0.2">
      <c r="A852" s="210" t="s">
        <v>531</v>
      </c>
      <c r="B852" s="5">
        <v>5511</v>
      </c>
      <c r="C852" s="49" t="s">
        <v>230</v>
      </c>
      <c r="D852" s="87">
        <v>37668</v>
      </c>
      <c r="E852" s="124">
        <v>22592.82</v>
      </c>
      <c r="F852" s="168">
        <f t="shared" si="29"/>
        <v>15075.18</v>
      </c>
      <c r="G852" s="165">
        <f t="shared" si="28"/>
        <v>0.59978814909206757</v>
      </c>
    </row>
    <row r="853" spans="1:13" s="6" customFormat="1" x14ac:dyDescent="0.2">
      <c r="A853" s="33"/>
      <c r="B853" s="5">
        <v>5513</v>
      </c>
      <c r="C853" s="49" t="s">
        <v>28</v>
      </c>
      <c r="D853" s="87">
        <v>912</v>
      </c>
      <c r="E853" s="124">
        <v>395.4</v>
      </c>
      <c r="F853" s="168">
        <f t="shared" si="29"/>
        <v>516.6</v>
      </c>
      <c r="G853" s="165">
        <f t="shared" si="28"/>
        <v>0.43355263157894736</v>
      </c>
    </row>
    <row r="854" spans="1:13" s="6" customFormat="1" x14ac:dyDescent="0.2">
      <c r="A854" s="33"/>
      <c r="B854" s="5">
        <v>5514</v>
      </c>
      <c r="C854" s="49" t="s">
        <v>231</v>
      </c>
      <c r="D854" s="87">
        <v>5600</v>
      </c>
      <c r="E854" s="124">
        <v>1243.8699999999999</v>
      </c>
      <c r="F854" s="168">
        <f t="shared" si="29"/>
        <v>4356.13</v>
      </c>
      <c r="G854" s="165">
        <f t="shared" si="28"/>
        <v>0.22211964285714283</v>
      </c>
    </row>
    <row r="855" spans="1:13" s="6" customFormat="1" x14ac:dyDescent="0.2">
      <c r="A855" s="33"/>
      <c r="B855" s="5">
        <v>5515</v>
      </c>
      <c r="C855" s="49" t="s">
        <v>29</v>
      </c>
      <c r="D855" s="87">
        <v>1500</v>
      </c>
      <c r="E855" s="124">
        <v>831.46</v>
      </c>
      <c r="F855" s="168">
        <f t="shared" si="29"/>
        <v>668.54</v>
      </c>
      <c r="G855" s="165">
        <f t="shared" si="28"/>
        <v>0.55430666666666673</v>
      </c>
    </row>
    <row r="856" spans="1:13" s="6" customFormat="1" x14ac:dyDescent="0.2">
      <c r="A856" s="33"/>
      <c r="B856" s="5">
        <v>5522</v>
      </c>
      <c r="C856" s="49" t="s">
        <v>95</v>
      </c>
      <c r="D856" s="87">
        <v>200</v>
      </c>
      <c r="E856" s="124">
        <v>199.6</v>
      </c>
      <c r="F856" s="168">
        <f t="shared" si="29"/>
        <v>0.40000000000000568</v>
      </c>
      <c r="G856" s="165">
        <f t="shared" si="28"/>
        <v>0.998</v>
      </c>
    </row>
    <row r="857" spans="1:13" s="6" customFormat="1" x14ac:dyDescent="0.2">
      <c r="A857" s="33"/>
      <c r="B857" s="5">
        <v>5525</v>
      </c>
      <c r="C857" s="49" t="s">
        <v>46</v>
      </c>
      <c r="D857" s="87">
        <v>1300</v>
      </c>
      <c r="E857" s="124">
        <v>184.97</v>
      </c>
      <c r="F857" s="168">
        <f t="shared" si="29"/>
        <v>1115.03</v>
      </c>
      <c r="G857" s="165">
        <f t="shared" si="28"/>
        <v>0.14228461538461537</v>
      </c>
    </row>
    <row r="858" spans="1:13" s="6" customFormat="1" x14ac:dyDescent="0.2">
      <c r="A858" s="33"/>
      <c r="B858" s="5">
        <v>5532</v>
      </c>
      <c r="C858" s="49" t="s">
        <v>93</v>
      </c>
      <c r="D858" s="87">
        <v>100</v>
      </c>
      <c r="E858" s="124">
        <v>124.22</v>
      </c>
      <c r="F858" s="168">
        <f t="shared" si="29"/>
        <v>-24.22</v>
      </c>
      <c r="G858" s="165">
        <f t="shared" si="28"/>
        <v>1.2422</v>
      </c>
    </row>
    <row r="859" spans="1:13" s="6" customFormat="1" x14ac:dyDescent="0.2">
      <c r="A859" s="33"/>
      <c r="B859" s="5">
        <v>5539</v>
      </c>
      <c r="C859" s="49" t="s">
        <v>257</v>
      </c>
      <c r="D859" s="87">
        <v>100</v>
      </c>
      <c r="E859" s="124">
        <v>13.2</v>
      </c>
      <c r="F859" s="168">
        <f t="shared" si="29"/>
        <v>86.8</v>
      </c>
      <c r="G859" s="165">
        <f t="shared" si="28"/>
        <v>0.13200000000000001</v>
      </c>
    </row>
    <row r="860" spans="1:13" s="6" customFormat="1" x14ac:dyDescent="0.2">
      <c r="A860" s="33"/>
      <c r="B860" s="5">
        <v>5540</v>
      </c>
      <c r="C860" s="49" t="s">
        <v>252</v>
      </c>
      <c r="D860" s="87">
        <v>2000</v>
      </c>
      <c r="E860" s="124">
        <v>1169.04</v>
      </c>
      <c r="F860" s="168">
        <f t="shared" si="29"/>
        <v>830.96</v>
      </c>
      <c r="G860" s="165">
        <f t="shared" si="28"/>
        <v>0.58451999999999993</v>
      </c>
    </row>
    <row r="861" spans="1:13" s="6" customFormat="1" x14ac:dyDescent="0.2">
      <c r="A861" s="33" t="s">
        <v>80</v>
      </c>
      <c r="B861" s="7" t="s">
        <v>446</v>
      </c>
      <c r="C861" s="50"/>
      <c r="D861" s="88">
        <f>SUM(D862+D870+D877+D884)</f>
        <v>692956</v>
      </c>
      <c r="E861" s="139">
        <f>SUM(E862+E870+E877+E884)</f>
        <v>392944.23000000004</v>
      </c>
      <c r="F861" s="163">
        <f t="shared" si="29"/>
        <v>300011.76999999996</v>
      </c>
      <c r="G861" s="179">
        <f t="shared" si="28"/>
        <v>0.56705509440714852</v>
      </c>
    </row>
    <row r="862" spans="1:13" s="6" customFormat="1" x14ac:dyDescent="0.2">
      <c r="A862" s="33" t="s">
        <v>80</v>
      </c>
      <c r="B862" s="7" t="s">
        <v>426</v>
      </c>
      <c r="C862" s="72"/>
      <c r="D862" s="104">
        <f>SUM(D863+D868)</f>
        <v>48763</v>
      </c>
      <c r="E862" s="159">
        <f>SUM(E863+E868)</f>
        <v>26914.94</v>
      </c>
      <c r="F862" s="163">
        <f t="shared" si="29"/>
        <v>21848.06</v>
      </c>
      <c r="G862" s="179">
        <f t="shared" si="28"/>
        <v>0.55195414556118361</v>
      </c>
      <c r="M862" s="6" t="s">
        <v>424</v>
      </c>
    </row>
    <row r="863" spans="1:13" s="6" customFormat="1" x14ac:dyDescent="0.2">
      <c r="A863" s="33"/>
      <c r="B863" s="7">
        <v>50</v>
      </c>
      <c r="C863" s="50" t="s">
        <v>23</v>
      </c>
      <c r="D863" s="88">
        <f>SUM(D864+D867)</f>
        <v>47113</v>
      </c>
      <c r="E863" s="139">
        <f>SUM(E864+E867)</f>
        <v>25258.639999999999</v>
      </c>
      <c r="F863" s="163">
        <f t="shared" si="29"/>
        <v>21854.36</v>
      </c>
      <c r="G863" s="179">
        <f t="shared" si="28"/>
        <v>0.53612888162502914</v>
      </c>
    </row>
    <row r="864" spans="1:13" s="6" customFormat="1" x14ac:dyDescent="0.2">
      <c r="A864" s="33"/>
      <c r="B864" s="5">
        <v>500</v>
      </c>
      <c r="C864" s="49" t="s">
        <v>228</v>
      </c>
      <c r="D864" s="87">
        <f>SUM(D865:D866)</f>
        <v>35159</v>
      </c>
      <c r="E864" s="149">
        <f>SUM(E865:E866)</f>
        <v>19861.14</v>
      </c>
      <c r="F864" s="168">
        <f t="shared" si="29"/>
        <v>15297.86</v>
      </c>
      <c r="G864" s="165">
        <f t="shared" si="28"/>
        <v>0.56489490599846415</v>
      </c>
    </row>
    <row r="865" spans="1:8" s="6" customFormat="1" x14ac:dyDescent="0.2">
      <c r="A865" s="33"/>
      <c r="B865" s="5">
        <v>5002</v>
      </c>
      <c r="C865" s="49" t="s">
        <v>236</v>
      </c>
      <c r="D865" s="87">
        <v>35159</v>
      </c>
      <c r="E865" s="124">
        <v>19610.8</v>
      </c>
      <c r="F865" s="168">
        <f t="shared" si="29"/>
        <v>15548.2</v>
      </c>
      <c r="G865" s="165">
        <f t="shared" si="28"/>
        <v>0.5577746807360846</v>
      </c>
    </row>
    <row r="866" spans="1:8" s="6" customFormat="1" x14ac:dyDescent="0.2">
      <c r="A866" s="33"/>
      <c r="B866" s="5">
        <v>5005</v>
      </c>
      <c r="C866" s="49" t="s">
        <v>282</v>
      </c>
      <c r="D866" s="87">
        <v>0</v>
      </c>
      <c r="E866" s="124">
        <v>250.34</v>
      </c>
      <c r="F866" s="168">
        <f t="shared" si="29"/>
        <v>-250.34</v>
      </c>
      <c r="G866" s="165"/>
    </row>
    <row r="867" spans="1:8" s="6" customFormat="1" x14ac:dyDescent="0.2">
      <c r="A867" s="33"/>
      <c r="B867" s="5">
        <v>506</v>
      </c>
      <c r="C867" s="49" t="s">
        <v>229</v>
      </c>
      <c r="D867" s="87">
        <v>11954</v>
      </c>
      <c r="E867" s="124">
        <v>5397.5</v>
      </c>
      <c r="F867" s="168">
        <f t="shared" si="29"/>
        <v>6556.5</v>
      </c>
      <c r="G867" s="165">
        <f t="shared" si="28"/>
        <v>0.45152250292789026</v>
      </c>
    </row>
    <row r="868" spans="1:8" s="6" customFormat="1" x14ac:dyDescent="0.2">
      <c r="A868" s="33"/>
      <c r="B868" s="7">
        <v>55</v>
      </c>
      <c r="C868" s="50" t="s">
        <v>24</v>
      </c>
      <c r="D868" s="88">
        <f>SUM(D869)</f>
        <v>1650</v>
      </c>
      <c r="E868" s="139">
        <f>SUM(E869)</f>
        <v>1656.3</v>
      </c>
      <c r="F868" s="163">
        <f t="shared" si="29"/>
        <v>-6.2999999999999545</v>
      </c>
      <c r="G868" s="179">
        <f t="shared" si="28"/>
        <v>1.0038181818181817</v>
      </c>
    </row>
    <row r="869" spans="1:8" s="6" customFormat="1" x14ac:dyDescent="0.2">
      <c r="A869" s="33"/>
      <c r="B869" s="5">
        <v>5524</v>
      </c>
      <c r="C869" s="49" t="s">
        <v>31</v>
      </c>
      <c r="D869" s="87">
        <v>1650</v>
      </c>
      <c r="E869" s="124">
        <v>1656.3</v>
      </c>
      <c r="F869" s="168">
        <f t="shared" si="29"/>
        <v>-6.2999999999999545</v>
      </c>
      <c r="G869" s="165">
        <f t="shared" si="28"/>
        <v>1.0038181818181817</v>
      </c>
      <c r="H869" s="185"/>
    </row>
    <row r="870" spans="1:8" s="6" customFormat="1" x14ac:dyDescent="0.2">
      <c r="A870" s="33" t="s">
        <v>80</v>
      </c>
      <c r="B870" s="7" t="s">
        <v>425</v>
      </c>
      <c r="C870" s="72"/>
      <c r="D870" s="104">
        <f>SUM(D871+D875)</f>
        <v>110607</v>
      </c>
      <c r="E870" s="159">
        <f>SUM(E871+E875)</f>
        <v>65048.71</v>
      </c>
      <c r="F870" s="163">
        <f t="shared" si="29"/>
        <v>45558.29</v>
      </c>
      <c r="G870" s="179">
        <f t="shared" ref="G870:G939" si="30">SUM(E870/D870)</f>
        <v>0.58810662977930872</v>
      </c>
    </row>
    <row r="871" spans="1:8" s="6" customFormat="1" x14ac:dyDescent="0.2">
      <c r="A871" s="33"/>
      <c r="B871" s="7">
        <v>50</v>
      </c>
      <c r="C871" s="50" t="s">
        <v>23</v>
      </c>
      <c r="D871" s="88">
        <f>SUM(D872+D874)</f>
        <v>104215</v>
      </c>
      <c r="E871" s="139">
        <f>SUM(E872+E874)</f>
        <v>61357.9</v>
      </c>
      <c r="F871" s="163">
        <f t="shared" si="29"/>
        <v>42857.1</v>
      </c>
      <c r="G871" s="179">
        <f t="shared" si="30"/>
        <v>0.58876265412848439</v>
      </c>
    </row>
    <row r="872" spans="1:8" s="6" customFormat="1" x14ac:dyDescent="0.2">
      <c r="A872" s="33"/>
      <c r="B872" s="5">
        <v>500</v>
      </c>
      <c r="C872" s="49" t="s">
        <v>228</v>
      </c>
      <c r="D872" s="87">
        <f>SUM(D873)</f>
        <v>77772</v>
      </c>
      <c r="E872" s="149">
        <f>SUM(E873)</f>
        <v>48386.400000000001</v>
      </c>
      <c r="F872" s="168">
        <f t="shared" si="29"/>
        <v>29385.599999999999</v>
      </c>
      <c r="G872" s="165">
        <f t="shared" si="30"/>
        <v>0.62215707452553615</v>
      </c>
    </row>
    <row r="873" spans="1:8" s="6" customFormat="1" x14ac:dyDescent="0.2">
      <c r="A873" s="33"/>
      <c r="B873" s="5">
        <v>5002</v>
      </c>
      <c r="C873" s="49" t="s">
        <v>236</v>
      </c>
      <c r="D873" s="87">
        <v>77772</v>
      </c>
      <c r="E873" s="124">
        <v>48386.400000000001</v>
      </c>
      <c r="F873" s="168">
        <f t="shared" si="29"/>
        <v>29385.599999999999</v>
      </c>
      <c r="G873" s="165">
        <f t="shared" si="30"/>
        <v>0.62215707452553615</v>
      </c>
    </row>
    <row r="874" spans="1:8" s="6" customFormat="1" x14ac:dyDescent="0.2">
      <c r="A874" s="33"/>
      <c r="B874" s="5">
        <v>506</v>
      </c>
      <c r="C874" s="49" t="s">
        <v>229</v>
      </c>
      <c r="D874" s="87">
        <v>26443</v>
      </c>
      <c r="E874" s="124">
        <v>12971.5</v>
      </c>
      <c r="F874" s="168">
        <f t="shared" si="29"/>
        <v>13471.5</v>
      </c>
      <c r="G874" s="165">
        <f t="shared" si="30"/>
        <v>0.49054570207616383</v>
      </c>
    </row>
    <row r="875" spans="1:8" s="6" customFormat="1" x14ac:dyDescent="0.2">
      <c r="A875" s="33"/>
      <c r="B875" s="7">
        <v>55</v>
      </c>
      <c r="C875" s="50" t="s">
        <v>24</v>
      </c>
      <c r="D875" s="88">
        <f>SUM(D876)</f>
        <v>6392</v>
      </c>
      <c r="E875" s="139">
        <f>SUM(E876)</f>
        <v>3690.81</v>
      </c>
      <c r="F875" s="163">
        <f t="shared" ref="F875:F944" si="31">SUM(D875-E875)</f>
        <v>2701.19</v>
      </c>
      <c r="G875" s="179">
        <f t="shared" si="30"/>
        <v>0.57741082603254068</v>
      </c>
    </row>
    <row r="876" spans="1:8" s="6" customFormat="1" x14ac:dyDescent="0.2">
      <c r="A876" s="33"/>
      <c r="B876" s="5">
        <v>5524</v>
      </c>
      <c r="C876" s="49" t="s">
        <v>31</v>
      </c>
      <c r="D876" s="87">
        <v>6392</v>
      </c>
      <c r="E876" s="124">
        <v>3690.81</v>
      </c>
      <c r="F876" s="168">
        <f t="shared" si="31"/>
        <v>2701.19</v>
      </c>
      <c r="G876" s="165">
        <f t="shared" si="30"/>
        <v>0.57741082603254068</v>
      </c>
      <c r="H876" s="185"/>
    </row>
    <row r="877" spans="1:8" s="6" customFormat="1" x14ac:dyDescent="0.2">
      <c r="A877" s="33" t="s">
        <v>80</v>
      </c>
      <c r="B877" s="9" t="s">
        <v>415</v>
      </c>
      <c r="C877" s="74"/>
      <c r="D877" s="91">
        <f>SUM(D878)</f>
        <v>11129</v>
      </c>
      <c r="E877" s="126">
        <f>SUM(E878)</f>
        <v>5136.66</v>
      </c>
      <c r="F877" s="163">
        <f t="shared" si="31"/>
        <v>5992.34</v>
      </c>
      <c r="G877" s="179">
        <f t="shared" si="30"/>
        <v>0.4615562943660706</v>
      </c>
    </row>
    <row r="878" spans="1:8" s="6" customFormat="1" x14ac:dyDescent="0.2">
      <c r="A878" s="33"/>
      <c r="B878" s="7">
        <v>55</v>
      </c>
      <c r="C878" s="50" t="s">
        <v>24</v>
      </c>
      <c r="D878" s="91">
        <f>SUM(D879+D880+D882)</f>
        <v>11129</v>
      </c>
      <c r="E878" s="126">
        <f>SUM(E879+E880+E882)</f>
        <v>5136.66</v>
      </c>
      <c r="F878" s="163">
        <f t="shared" si="31"/>
        <v>5992.34</v>
      </c>
      <c r="G878" s="179">
        <f t="shared" si="30"/>
        <v>0.4615562943660706</v>
      </c>
    </row>
    <row r="879" spans="1:8" s="6" customFormat="1" x14ac:dyDescent="0.2">
      <c r="A879" s="33"/>
      <c r="B879" s="5">
        <v>5503</v>
      </c>
      <c r="C879" s="49" t="s">
        <v>26</v>
      </c>
      <c r="D879" s="87">
        <v>11022</v>
      </c>
      <c r="E879" s="124">
        <v>1347.23</v>
      </c>
      <c r="F879" s="168">
        <f t="shared" si="31"/>
        <v>9674.77</v>
      </c>
      <c r="G879" s="165">
        <f t="shared" si="30"/>
        <v>0.12223099256033387</v>
      </c>
    </row>
    <row r="880" spans="1:8" s="6" customFormat="1" x14ac:dyDescent="0.2">
      <c r="A880" s="33"/>
      <c r="B880" s="5">
        <v>5525</v>
      </c>
      <c r="C880" s="49" t="s">
        <v>46</v>
      </c>
      <c r="D880" s="87">
        <v>0</v>
      </c>
      <c r="E880" s="124">
        <v>3682.43</v>
      </c>
      <c r="F880" s="168">
        <f t="shared" si="31"/>
        <v>-3682.43</v>
      </c>
      <c r="G880" s="165"/>
    </row>
    <row r="881" spans="1:7" s="6" customFormat="1" ht="38.25" x14ac:dyDescent="0.2">
      <c r="A881" s="33"/>
      <c r="B881" s="160" t="s">
        <v>416</v>
      </c>
      <c r="C881" s="56" t="s">
        <v>417</v>
      </c>
      <c r="D881" s="92">
        <f>SUM(D879+D880)</f>
        <v>11022</v>
      </c>
      <c r="E881" s="124">
        <f>SUM(E879:E880)</f>
        <v>5029.66</v>
      </c>
      <c r="F881" s="168">
        <f t="shared" si="31"/>
        <v>5992.34</v>
      </c>
      <c r="G881" s="165">
        <f t="shared" si="30"/>
        <v>0.45632915986209399</v>
      </c>
    </row>
    <row r="882" spans="1:7" s="6" customFormat="1" x14ac:dyDescent="0.2">
      <c r="A882" s="33"/>
      <c r="B882" s="5">
        <v>5525</v>
      </c>
      <c r="C882" s="49" t="s">
        <v>46</v>
      </c>
      <c r="D882" s="92">
        <f>SUM(D883)</f>
        <v>107</v>
      </c>
      <c r="E882" s="124">
        <f>SUM(E883)</f>
        <v>107</v>
      </c>
      <c r="F882" s="168">
        <f t="shared" si="31"/>
        <v>0</v>
      </c>
      <c r="G882" s="165">
        <f t="shared" si="30"/>
        <v>1</v>
      </c>
    </row>
    <row r="883" spans="1:7" s="6" customFormat="1" ht="38.25" x14ac:dyDescent="0.2">
      <c r="A883" s="33"/>
      <c r="B883" s="23" t="s">
        <v>504</v>
      </c>
      <c r="C883" s="56" t="s">
        <v>505</v>
      </c>
      <c r="D883" s="92">
        <v>107</v>
      </c>
      <c r="E883" s="124">
        <v>107</v>
      </c>
      <c r="F883" s="168">
        <f t="shared" si="31"/>
        <v>0</v>
      </c>
      <c r="G883" s="165">
        <f t="shared" si="30"/>
        <v>1</v>
      </c>
    </row>
    <row r="884" spans="1:7" s="6" customFormat="1" x14ac:dyDescent="0.2">
      <c r="A884" s="33" t="s">
        <v>80</v>
      </c>
      <c r="B884" s="7" t="s">
        <v>427</v>
      </c>
      <c r="C884" s="72"/>
      <c r="D884" s="104">
        <f>SUM(D885)</f>
        <v>522457</v>
      </c>
      <c r="E884" s="159">
        <f>SUM(E885)</f>
        <v>295843.92000000004</v>
      </c>
      <c r="F884" s="163">
        <f t="shared" si="31"/>
        <v>226613.07999999996</v>
      </c>
      <c r="G884" s="179">
        <f t="shared" si="30"/>
        <v>0.56625506022505212</v>
      </c>
    </row>
    <row r="885" spans="1:7" s="6" customFormat="1" x14ac:dyDescent="0.2">
      <c r="A885" s="33"/>
      <c r="B885" s="7">
        <v>50</v>
      </c>
      <c r="C885" s="50" t="s">
        <v>23</v>
      </c>
      <c r="D885" s="88">
        <f>SUM(D886+D888)</f>
        <v>522457</v>
      </c>
      <c r="E885" s="139">
        <f>SUM(E886+E888)</f>
        <v>295843.92000000004</v>
      </c>
      <c r="F885" s="163">
        <f t="shared" si="31"/>
        <v>226613.07999999996</v>
      </c>
      <c r="G885" s="179">
        <f t="shared" si="30"/>
        <v>0.56625506022505212</v>
      </c>
    </row>
    <row r="886" spans="1:7" s="6" customFormat="1" x14ac:dyDescent="0.2">
      <c r="A886" s="33"/>
      <c r="B886" s="5">
        <v>500</v>
      </c>
      <c r="C886" s="49" t="s">
        <v>228</v>
      </c>
      <c r="D886" s="87">
        <f>SUM(D887)</f>
        <v>389893</v>
      </c>
      <c r="E886" s="149">
        <f>SUM(E887)</f>
        <v>228353.64</v>
      </c>
      <c r="F886" s="168">
        <f t="shared" si="31"/>
        <v>161539.35999999999</v>
      </c>
      <c r="G886" s="165">
        <f t="shared" si="30"/>
        <v>0.58568284118976233</v>
      </c>
    </row>
    <row r="887" spans="1:7" s="6" customFormat="1" x14ac:dyDescent="0.2">
      <c r="A887" s="33"/>
      <c r="B887" s="5">
        <v>5002</v>
      </c>
      <c r="C887" s="49" t="s">
        <v>236</v>
      </c>
      <c r="D887" s="87">
        <v>389893</v>
      </c>
      <c r="E887" s="124">
        <v>228353.64</v>
      </c>
      <c r="F887" s="168">
        <f t="shared" si="31"/>
        <v>161539.35999999999</v>
      </c>
      <c r="G887" s="165">
        <f t="shared" si="30"/>
        <v>0.58568284118976233</v>
      </c>
    </row>
    <row r="888" spans="1:7" s="6" customFormat="1" x14ac:dyDescent="0.2">
      <c r="A888" s="33"/>
      <c r="B888" s="5">
        <v>506</v>
      </c>
      <c r="C888" s="49" t="s">
        <v>229</v>
      </c>
      <c r="D888" s="87">
        <v>132564</v>
      </c>
      <c r="E888" s="124">
        <v>67490.28</v>
      </c>
      <c r="F888" s="168">
        <f t="shared" si="31"/>
        <v>65073.72</v>
      </c>
      <c r="G888" s="165">
        <f t="shared" si="30"/>
        <v>0.50911469177152169</v>
      </c>
    </row>
    <row r="889" spans="1:7" s="6" customFormat="1" x14ac:dyDescent="0.2">
      <c r="A889" s="33" t="s">
        <v>345</v>
      </c>
      <c r="B889" s="7" t="s">
        <v>447</v>
      </c>
      <c r="C889" s="50"/>
      <c r="D889" s="88">
        <f>SUM(D890)</f>
        <v>141032</v>
      </c>
      <c r="E889" s="139">
        <f>SUM(E890)</f>
        <v>85213.090000000011</v>
      </c>
      <c r="F889" s="163">
        <f t="shared" si="31"/>
        <v>55818.909999999989</v>
      </c>
      <c r="G889" s="179">
        <f t="shared" si="30"/>
        <v>0.60421103012082367</v>
      </c>
    </row>
    <row r="890" spans="1:7" s="6" customFormat="1" x14ac:dyDescent="0.2">
      <c r="A890" s="33" t="s">
        <v>345</v>
      </c>
      <c r="B890" s="7" t="s">
        <v>427</v>
      </c>
      <c r="C890" s="72"/>
      <c r="D890" s="104">
        <f>SUM(D891)</f>
        <v>141032</v>
      </c>
      <c r="E890" s="159">
        <f>SUM(E891)</f>
        <v>85213.090000000011</v>
      </c>
      <c r="F890" s="163">
        <f t="shared" si="31"/>
        <v>55818.909999999989</v>
      </c>
      <c r="G890" s="179">
        <f t="shared" si="30"/>
        <v>0.60421103012082367</v>
      </c>
    </row>
    <row r="891" spans="1:7" s="6" customFormat="1" x14ac:dyDescent="0.2">
      <c r="A891" s="33"/>
      <c r="B891" s="7">
        <v>50</v>
      </c>
      <c r="C891" s="50" t="s">
        <v>23</v>
      </c>
      <c r="D891" s="88">
        <f>SUM(D892+D894)</f>
        <v>141032</v>
      </c>
      <c r="E891" s="139">
        <f>SUM(E892+E894)</f>
        <v>85213.090000000011</v>
      </c>
      <c r="F891" s="163">
        <f t="shared" si="31"/>
        <v>55818.909999999989</v>
      </c>
      <c r="G891" s="179">
        <f t="shared" si="30"/>
        <v>0.60421103012082367</v>
      </c>
    </row>
    <row r="892" spans="1:7" s="6" customFormat="1" x14ac:dyDescent="0.2">
      <c r="A892" s="33"/>
      <c r="B892" s="5">
        <v>500</v>
      </c>
      <c r="C892" s="49" t="s">
        <v>228</v>
      </c>
      <c r="D892" s="87">
        <f>SUM(D893)</f>
        <v>105248</v>
      </c>
      <c r="E892" s="149">
        <f>SUM(E893)</f>
        <v>65876.070000000007</v>
      </c>
      <c r="F892" s="168">
        <f t="shared" si="31"/>
        <v>39371.929999999993</v>
      </c>
      <c r="G892" s="165">
        <f t="shared" si="30"/>
        <v>0.62591279644268782</v>
      </c>
    </row>
    <row r="893" spans="1:7" s="6" customFormat="1" x14ac:dyDescent="0.2">
      <c r="A893" s="33"/>
      <c r="B893" s="5">
        <v>5002</v>
      </c>
      <c r="C893" s="49" t="s">
        <v>236</v>
      </c>
      <c r="D893" s="87">
        <v>105248</v>
      </c>
      <c r="E893" s="124">
        <v>65876.070000000007</v>
      </c>
      <c r="F893" s="168">
        <f t="shared" si="31"/>
        <v>39371.929999999993</v>
      </c>
      <c r="G893" s="165">
        <f t="shared" si="30"/>
        <v>0.62591279644268782</v>
      </c>
    </row>
    <row r="894" spans="1:7" s="6" customFormat="1" x14ac:dyDescent="0.2">
      <c r="A894" s="33"/>
      <c r="B894" s="5">
        <v>506</v>
      </c>
      <c r="C894" s="49" t="s">
        <v>229</v>
      </c>
      <c r="D894" s="87">
        <v>35784</v>
      </c>
      <c r="E894" s="124">
        <v>19337.02</v>
      </c>
      <c r="F894" s="168">
        <f t="shared" si="31"/>
        <v>16446.98</v>
      </c>
      <c r="G894" s="165">
        <f t="shared" si="30"/>
        <v>0.54038173485356589</v>
      </c>
    </row>
    <row r="895" spans="1:7" s="6" customFormat="1" x14ac:dyDescent="0.2">
      <c r="A895" s="33" t="s">
        <v>66</v>
      </c>
      <c r="B895" s="7" t="s">
        <v>448</v>
      </c>
      <c r="C895" s="50"/>
      <c r="D895" s="88">
        <f>SUM(D896+D924+D932)</f>
        <v>751873</v>
      </c>
      <c r="E895" s="139">
        <f>SUM(E896+E924+E932)</f>
        <v>400825.62</v>
      </c>
      <c r="F895" s="163">
        <f t="shared" si="31"/>
        <v>351047.38</v>
      </c>
      <c r="G895" s="179">
        <f>SUM(E895/D895)</f>
        <v>0.53310282454616675</v>
      </c>
    </row>
    <row r="896" spans="1:7" s="6" customFormat="1" x14ac:dyDescent="0.2">
      <c r="A896" s="33" t="s">
        <v>66</v>
      </c>
      <c r="B896" s="9" t="s">
        <v>427</v>
      </c>
      <c r="C896" s="74"/>
      <c r="D896" s="88">
        <f>SUM(D897+D903+D918+D920)</f>
        <v>640382</v>
      </c>
      <c r="E896" s="139">
        <f>SUM(E897+E903+E918+E920)</f>
        <v>332201.31999999995</v>
      </c>
      <c r="F896" s="163">
        <f t="shared" si="31"/>
        <v>308180.68000000005</v>
      </c>
      <c r="G896" s="179">
        <f>SUM(E896/D896)</f>
        <v>0.51875493065076772</v>
      </c>
    </row>
    <row r="897" spans="1:7" s="6" customFormat="1" x14ac:dyDescent="0.2">
      <c r="A897" s="33"/>
      <c r="B897" s="7">
        <v>50</v>
      </c>
      <c r="C897" s="50" t="s">
        <v>23</v>
      </c>
      <c r="D897" s="88">
        <f>SUM(D898+D901+D902)</f>
        <v>321946</v>
      </c>
      <c r="E897" s="139">
        <f>SUM(E898+E901+E902)</f>
        <v>160566.49</v>
      </c>
      <c r="F897" s="163">
        <f t="shared" si="31"/>
        <v>161379.51</v>
      </c>
      <c r="G897" s="179">
        <f t="shared" si="30"/>
        <v>0.49873733483254951</v>
      </c>
    </row>
    <row r="898" spans="1:7" s="6" customFormat="1" x14ac:dyDescent="0.2">
      <c r="A898" s="33"/>
      <c r="B898" s="5">
        <v>500</v>
      </c>
      <c r="C898" s="49" t="s">
        <v>228</v>
      </c>
      <c r="D898" s="87">
        <f>SUM(D899:D900)</f>
        <v>240460</v>
      </c>
      <c r="E898" s="149">
        <f>SUM(E899:E900)</f>
        <v>122776.02</v>
      </c>
      <c r="F898" s="168">
        <f t="shared" si="31"/>
        <v>117683.98</v>
      </c>
      <c r="G898" s="165">
        <f t="shared" si="30"/>
        <v>0.510588122764701</v>
      </c>
    </row>
    <row r="899" spans="1:7" s="6" customFormat="1" x14ac:dyDescent="0.2">
      <c r="A899" s="33"/>
      <c r="B899" s="5">
        <v>5002</v>
      </c>
      <c r="C899" s="49" t="s">
        <v>236</v>
      </c>
      <c r="D899" s="87">
        <v>240460</v>
      </c>
      <c r="E899" s="124">
        <v>121561.17</v>
      </c>
      <c r="F899" s="168">
        <f t="shared" si="31"/>
        <v>118898.83</v>
      </c>
      <c r="G899" s="165">
        <f t="shared" si="30"/>
        <v>0.50553593113199702</v>
      </c>
    </row>
    <row r="900" spans="1:7" s="6" customFormat="1" x14ac:dyDescent="0.2">
      <c r="A900" s="33"/>
      <c r="B900" s="5">
        <v>5005</v>
      </c>
      <c r="C900" s="49" t="s">
        <v>282</v>
      </c>
      <c r="D900" s="87">
        <v>0</v>
      </c>
      <c r="E900" s="124">
        <v>1214.8499999999999</v>
      </c>
      <c r="F900" s="168">
        <f t="shared" si="31"/>
        <v>-1214.8499999999999</v>
      </c>
      <c r="G900" s="165"/>
    </row>
    <row r="901" spans="1:7" s="6" customFormat="1" x14ac:dyDescent="0.2">
      <c r="A901" s="33"/>
      <c r="B901" s="5">
        <v>505</v>
      </c>
      <c r="C901" s="49" t="s">
        <v>94</v>
      </c>
      <c r="D901" s="87">
        <v>0</v>
      </c>
      <c r="E901" s="124">
        <v>358.33</v>
      </c>
      <c r="F901" s="168">
        <f t="shared" si="31"/>
        <v>-358.33</v>
      </c>
      <c r="G901" s="165"/>
    </row>
    <row r="902" spans="1:7" s="6" customFormat="1" x14ac:dyDescent="0.2">
      <c r="A902" s="33"/>
      <c r="B902" s="5">
        <v>506</v>
      </c>
      <c r="C902" s="49" t="s">
        <v>229</v>
      </c>
      <c r="D902" s="87">
        <v>81486</v>
      </c>
      <c r="E902" s="124">
        <v>37432.14</v>
      </c>
      <c r="F902" s="168">
        <f t="shared" si="31"/>
        <v>44053.86</v>
      </c>
      <c r="G902" s="165">
        <f t="shared" si="30"/>
        <v>0.45936897135704291</v>
      </c>
    </row>
    <row r="903" spans="1:7" s="6" customFormat="1" x14ac:dyDescent="0.2">
      <c r="A903" s="33"/>
      <c r="B903" s="7">
        <v>55</v>
      </c>
      <c r="C903" s="50" t="s">
        <v>24</v>
      </c>
      <c r="D903" s="88">
        <f>SUM(D904:D917)</f>
        <v>247603</v>
      </c>
      <c r="E903" s="139">
        <f>SUM(E904:E917)</f>
        <v>168571.27999999997</v>
      </c>
      <c r="F903" s="163">
        <f t="shared" si="31"/>
        <v>79031.72000000003</v>
      </c>
      <c r="G903" s="179">
        <f t="shared" si="30"/>
        <v>0.68081275267262498</v>
      </c>
    </row>
    <row r="904" spans="1:7" s="6" customFormat="1" x14ac:dyDescent="0.2">
      <c r="A904" s="33"/>
      <c r="B904" s="5">
        <v>5500</v>
      </c>
      <c r="C904" s="49" t="s">
        <v>25</v>
      </c>
      <c r="D904" s="87">
        <v>5500</v>
      </c>
      <c r="E904" s="124">
        <v>4432.3999999999996</v>
      </c>
      <c r="F904" s="168">
        <f t="shared" si="31"/>
        <v>1067.6000000000004</v>
      </c>
      <c r="G904" s="165">
        <f t="shared" si="30"/>
        <v>0.80589090909090899</v>
      </c>
    </row>
    <row r="905" spans="1:7" s="6" customFormat="1" x14ac:dyDescent="0.2">
      <c r="A905" s="33"/>
      <c r="B905" s="5">
        <v>5503</v>
      </c>
      <c r="C905" s="49" t="s">
        <v>26</v>
      </c>
      <c r="D905" s="87">
        <v>0</v>
      </c>
      <c r="E905" s="124">
        <v>632.01</v>
      </c>
      <c r="F905" s="168">
        <f t="shared" si="31"/>
        <v>-632.01</v>
      </c>
      <c r="G905" s="165"/>
    </row>
    <row r="906" spans="1:7" s="6" customFormat="1" x14ac:dyDescent="0.2">
      <c r="A906" s="33"/>
      <c r="B906" s="5">
        <v>5504</v>
      </c>
      <c r="C906" s="49" t="s">
        <v>27</v>
      </c>
      <c r="D906" s="87">
        <v>452</v>
      </c>
      <c r="E906" s="124">
        <v>347.51</v>
      </c>
      <c r="F906" s="168">
        <f t="shared" si="31"/>
        <v>104.49000000000001</v>
      </c>
      <c r="G906" s="165">
        <f t="shared" si="30"/>
        <v>0.76882743362831851</v>
      </c>
    </row>
    <row r="907" spans="1:7" s="6" customFormat="1" x14ac:dyDescent="0.2">
      <c r="A907" s="33"/>
      <c r="B907" s="5">
        <v>5505</v>
      </c>
      <c r="C907" s="49" t="s">
        <v>339</v>
      </c>
      <c r="D907" s="116">
        <v>6851</v>
      </c>
      <c r="E907" s="124">
        <v>4567.7299999999996</v>
      </c>
      <c r="F907" s="168">
        <f t="shared" si="31"/>
        <v>2283.2700000000004</v>
      </c>
      <c r="G907" s="165">
        <f t="shared" si="30"/>
        <v>0.66672456575682371</v>
      </c>
    </row>
    <row r="908" spans="1:7" s="6" customFormat="1" x14ac:dyDescent="0.2">
      <c r="A908" s="33"/>
      <c r="B908" s="5">
        <v>5511</v>
      </c>
      <c r="C908" s="49" t="s">
        <v>230</v>
      </c>
      <c r="D908" s="87">
        <v>158540</v>
      </c>
      <c r="E908" s="124">
        <v>106247.96</v>
      </c>
      <c r="F908" s="168">
        <f t="shared" si="31"/>
        <v>52292.039999999994</v>
      </c>
      <c r="G908" s="165">
        <f t="shared" si="30"/>
        <v>0.67016500567680082</v>
      </c>
    </row>
    <row r="909" spans="1:7" s="6" customFormat="1" x14ac:dyDescent="0.2">
      <c r="A909" s="33"/>
      <c r="B909" s="5">
        <v>5513</v>
      </c>
      <c r="C909" s="49" t="s">
        <v>28</v>
      </c>
      <c r="D909" s="87">
        <v>11700</v>
      </c>
      <c r="E909" s="124">
        <v>5746.33</v>
      </c>
      <c r="F909" s="168">
        <f t="shared" si="31"/>
        <v>5953.67</v>
      </c>
      <c r="G909" s="165">
        <f t="shared" si="30"/>
        <v>0.49113931623931623</v>
      </c>
    </row>
    <row r="910" spans="1:7" s="6" customFormat="1" x14ac:dyDescent="0.2">
      <c r="A910" s="33"/>
      <c r="B910" s="5">
        <v>5514</v>
      </c>
      <c r="C910" s="49" t="s">
        <v>231</v>
      </c>
      <c r="D910" s="87">
        <v>17063</v>
      </c>
      <c r="E910" s="124">
        <v>8116.62</v>
      </c>
      <c r="F910" s="168">
        <f t="shared" si="31"/>
        <v>8946.380000000001</v>
      </c>
      <c r="G910" s="165">
        <f t="shared" si="30"/>
        <v>0.47568540116040553</v>
      </c>
    </row>
    <row r="911" spans="1:7" s="6" customFormat="1" x14ac:dyDescent="0.2">
      <c r="A911" s="33"/>
      <c r="B911" s="5">
        <v>5515</v>
      </c>
      <c r="C911" s="49" t="s">
        <v>29</v>
      </c>
      <c r="D911" s="87">
        <v>4995</v>
      </c>
      <c r="E911" s="124">
        <v>1635.35</v>
      </c>
      <c r="F911" s="168">
        <f t="shared" si="31"/>
        <v>3359.65</v>
      </c>
      <c r="G911" s="165">
        <f t="shared" si="30"/>
        <v>0.32739739739739737</v>
      </c>
    </row>
    <row r="912" spans="1:7" s="6" customFormat="1" x14ac:dyDescent="0.2">
      <c r="A912" s="33"/>
      <c r="B912" s="5">
        <v>5522</v>
      </c>
      <c r="C912" s="49" t="s">
        <v>95</v>
      </c>
      <c r="D912" s="87">
        <v>200</v>
      </c>
      <c r="E912" s="124">
        <v>9</v>
      </c>
      <c r="F912" s="168">
        <f t="shared" si="31"/>
        <v>191</v>
      </c>
      <c r="G912" s="165">
        <f t="shared" si="30"/>
        <v>4.4999999999999998E-2</v>
      </c>
    </row>
    <row r="913" spans="1:8" s="6" customFormat="1" x14ac:dyDescent="0.2">
      <c r="A913" s="33"/>
      <c r="B913" s="5">
        <v>5524</v>
      </c>
      <c r="C913" s="49" t="s">
        <v>31</v>
      </c>
      <c r="D913" s="87">
        <v>37702</v>
      </c>
      <c r="E913" s="124">
        <v>34537.97</v>
      </c>
      <c r="F913" s="168">
        <f t="shared" si="31"/>
        <v>3164.0299999999988</v>
      </c>
      <c r="G913" s="165">
        <f t="shared" si="30"/>
        <v>0.91607792690042966</v>
      </c>
    </row>
    <row r="914" spans="1:8" s="6" customFormat="1" x14ac:dyDescent="0.2">
      <c r="A914" s="33"/>
      <c r="B914" s="5">
        <v>5525</v>
      </c>
      <c r="C914" s="49" t="s">
        <v>46</v>
      </c>
      <c r="D914" s="87">
        <v>3000</v>
      </c>
      <c r="E914" s="124">
        <v>1209.52</v>
      </c>
      <c r="F914" s="168">
        <f t="shared" si="31"/>
        <v>1790.48</v>
      </c>
      <c r="G914" s="165">
        <f t="shared" si="30"/>
        <v>0.40317333333333333</v>
      </c>
    </row>
    <row r="915" spans="1:8" s="6" customFormat="1" x14ac:dyDescent="0.2">
      <c r="A915" s="33"/>
      <c r="B915" s="5">
        <v>5532</v>
      </c>
      <c r="C915" s="49" t="s">
        <v>93</v>
      </c>
      <c r="D915" s="87">
        <v>100</v>
      </c>
      <c r="E915" s="124">
        <v>0</v>
      </c>
      <c r="F915" s="168">
        <f t="shared" si="31"/>
        <v>100</v>
      </c>
      <c r="G915" s="165">
        <f t="shared" si="30"/>
        <v>0</v>
      </c>
    </row>
    <row r="916" spans="1:8" s="6" customFormat="1" x14ac:dyDescent="0.2">
      <c r="A916" s="33"/>
      <c r="B916" s="5">
        <v>5539</v>
      </c>
      <c r="C916" s="49" t="s">
        <v>257</v>
      </c>
      <c r="D916" s="87">
        <v>500</v>
      </c>
      <c r="E916" s="124">
        <v>787.58</v>
      </c>
      <c r="F916" s="168">
        <f t="shared" si="31"/>
        <v>-287.58000000000004</v>
      </c>
      <c r="G916" s="165">
        <f t="shared" si="30"/>
        <v>1.5751600000000001</v>
      </c>
    </row>
    <row r="917" spans="1:8" s="6" customFormat="1" x14ac:dyDescent="0.2">
      <c r="A917" s="33"/>
      <c r="B917" s="5">
        <v>5540</v>
      </c>
      <c r="C917" s="49" t="s">
        <v>252</v>
      </c>
      <c r="D917" s="87">
        <v>1000</v>
      </c>
      <c r="E917" s="124">
        <v>301.3</v>
      </c>
      <c r="F917" s="168">
        <f t="shared" si="31"/>
        <v>698.7</v>
      </c>
      <c r="G917" s="165">
        <f t="shared" si="30"/>
        <v>0.30130000000000001</v>
      </c>
    </row>
    <row r="918" spans="1:8" s="6" customFormat="1" x14ac:dyDescent="0.2">
      <c r="A918" s="33"/>
      <c r="B918" s="22">
        <v>60</v>
      </c>
      <c r="C918" s="51" t="s">
        <v>90</v>
      </c>
      <c r="D918" s="88">
        <f>SUM(D919)</f>
        <v>320</v>
      </c>
      <c r="E918" s="139">
        <f>SUM(E919)</f>
        <v>110.36</v>
      </c>
      <c r="F918" s="163">
        <f t="shared" si="31"/>
        <v>209.64</v>
      </c>
      <c r="G918" s="179">
        <f t="shared" si="30"/>
        <v>0.34487499999999999</v>
      </c>
    </row>
    <row r="919" spans="1:8" x14ac:dyDescent="0.2">
      <c r="A919" s="35"/>
      <c r="B919" s="20">
        <v>601</v>
      </c>
      <c r="C919" s="54" t="s">
        <v>233</v>
      </c>
      <c r="D919" s="87">
        <v>320</v>
      </c>
      <c r="E919" s="124">
        <v>110.36</v>
      </c>
      <c r="F919" s="168">
        <f t="shared" si="31"/>
        <v>209.64</v>
      </c>
      <c r="G919" s="165">
        <f t="shared" si="30"/>
        <v>0.34487499999999999</v>
      </c>
    </row>
    <row r="920" spans="1:8" x14ac:dyDescent="0.2">
      <c r="A920" s="35"/>
      <c r="B920" s="7">
        <v>15</v>
      </c>
      <c r="C920" s="50" t="s">
        <v>283</v>
      </c>
      <c r="D920" s="88">
        <f>SUM(D921)</f>
        <v>70513</v>
      </c>
      <c r="E920" s="139">
        <f>SUM(E921)</f>
        <v>2953.19</v>
      </c>
      <c r="F920" s="163">
        <f t="shared" si="31"/>
        <v>67559.81</v>
      </c>
      <c r="G920" s="179">
        <f t="shared" si="30"/>
        <v>4.1881497028916657E-2</v>
      </c>
    </row>
    <row r="921" spans="1:8" x14ac:dyDescent="0.2">
      <c r="A921" s="35"/>
      <c r="B921" s="5">
        <v>1551</v>
      </c>
      <c r="C921" s="49" t="s">
        <v>255</v>
      </c>
      <c r="D921" s="87">
        <f>SUM(D922:D923)</f>
        <v>70513</v>
      </c>
      <c r="E921" s="149">
        <f>SUM(E922:E923)</f>
        <v>2953.19</v>
      </c>
      <c r="F921" s="168">
        <f t="shared" si="31"/>
        <v>67559.81</v>
      </c>
      <c r="G921" s="165">
        <f t="shared" si="30"/>
        <v>4.1881497028916657E-2</v>
      </c>
    </row>
    <row r="922" spans="1:8" ht="25.5" x14ac:dyDescent="0.2">
      <c r="A922" s="35"/>
      <c r="B922" s="5"/>
      <c r="C922" s="65" t="s">
        <v>347</v>
      </c>
      <c r="D922" s="87">
        <v>60000</v>
      </c>
      <c r="E922" s="124">
        <v>0</v>
      </c>
      <c r="F922" s="168">
        <f t="shared" si="31"/>
        <v>60000</v>
      </c>
      <c r="G922" s="165">
        <f t="shared" si="30"/>
        <v>0</v>
      </c>
    </row>
    <row r="923" spans="1:8" ht="25.5" x14ac:dyDescent="0.2">
      <c r="A923" s="35"/>
      <c r="B923" s="5"/>
      <c r="C923" s="65" t="s">
        <v>423</v>
      </c>
      <c r="D923" s="87">
        <v>10513</v>
      </c>
      <c r="E923" s="124">
        <v>2953.19</v>
      </c>
      <c r="F923" s="168">
        <f t="shared" si="31"/>
        <v>7559.8099999999995</v>
      </c>
      <c r="G923" s="165">
        <f t="shared" si="30"/>
        <v>0.28090839912489302</v>
      </c>
    </row>
    <row r="924" spans="1:8" x14ac:dyDescent="0.2">
      <c r="A924" s="33" t="s">
        <v>66</v>
      </c>
      <c r="B924" s="9" t="s">
        <v>418</v>
      </c>
      <c r="C924" s="74"/>
      <c r="D924" s="91">
        <f>SUM(D925)</f>
        <v>8691</v>
      </c>
      <c r="E924" s="126">
        <f>SUM(E925)</f>
        <v>7496.59</v>
      </c>
      <c r="F924" s="163">
        <f t="shared" si="31"/>
        <v>1194.4099999999999</v>
      </c>
      <c r="G924" s="179">
        <f t="shared" si="30"/>
        <v>0.86256932458865498</v>
      </c>
      <c r="H924" s="185"/>
    </row>
    <row r="925" spans="1:8" x14ac:dyDescent="0.2">
      <c r="A925" s="35"/>
      <c r="B925" s="7">
        <v>55</v>
      </c>
      <c r="C925" s="50" t="s">
        <v>24</v>
      </c>
      <c r="D925" s="91">
        <f>SUM(D926+D928)</f>
        <v>8691</v>
      </c>
      <c r="E925" s="126">
        <f>SUM(E926+E928)</f>
        <v>7496.59</v>
      </c>
      <c r="F925" s="163">
        <f t="shared" si="31"/>
        <v>1194.4099999999999</v>
      </c>
      <c r="G925" s="179">
        <f t="shared" si="30"/>
        <v>0.86256932458865498</v>
      </c>
    </row>
    <row r="926" spans="1:8" x14ac:dyDescent="0.2">
      <c r="A926" s="35"/>
      <c r="B926" s="5">
        <v>5514</v>
      </c>
      <c r="C926" s="49" t="s">
        <v>231</v>
      </c>
      <c r="D926" s="92">
        <f>SUM(D927)</f>
        <v>6000</v>
      </c>
      <c r="E926" s="124">
        <f>SUM(E927)</f>
        <v>6000</v>
      </c>
      <c r="F926" s="168">
        <f t="shared" si="31"/>
        <v>0</v>
      </c>
      <c r="G926" s="165">
        <f t="shared" si="30"/>
        <v>1</v>
      </c>
    </row>
    <row r="927" spans="1:8" ht="25.5" x14ac:dyDescent="0.2">
      <c r="A927" s="35"/>
      <c r="B927" s="7"/>
      <c r="C927" s="54" t="s">
        <v>506</v>
      </c>
      <c r="D927" s="92">
        <v>6000</v>
      </c>
      <c r="E927" s="124">
        <v>6000</v>
      </c>
      <c r="F927" s="168">
        <f t="shared" si="31"/>
        <v>0</v>
      </c>
      <c r="G927" s="165">
        <f t="shared" si="30"/>
        <v>1</v>
      </c>
    </row>
    <row r="928" spans="1:8" x14ac:dyDescent="0.2">
      <c r="A928" s="35"/>
      <c r="B928" s="19">
        <v>5525</v>
      </c>
      <c r="C928" s="54" t="s">
        <v>46</v>
      </c>
      <c r="D928" s="92">
        <f>SUM(D929:D931)</f>
        <v>2691</v>
      </c>
      <c r="E928" s="124">
        <f>SUM(E929:E931)</f>
        <v>1496.59</v>
      </c>
      <c r="F928" s="168">
        <f t="shared" si="31"/>
        <v>1194.4100000000001</v>
      </c>
      <c r="G928" s="165">
        <f t="shared" si="30"/>
        <v>0.55614641397250086</v>
      </c>
    </row>
    <row r="929" spans="1:7" ht="38.25" x14ac:dyDescent="0.2">
      <c r="A929" s="35"/>
      <c r="B929" s="19" t="s">
        <v>419</v>
      </c>
      <c r="C929" s="132" t="s">
        <v>420</v>
      </c>
      <c r="D929" s="87">
        <v>600</v>
      </c>
      <c r="E929" s="124">
        <v>286.7</v>
      </c>
      <c r="F929" s="168">
        <f t="shared" si="31"/>
        <v>313.3</v>
      </c>
      <c r="G929" s="165">
        <f t="shared" si="30"/>
        <v>0.47783333333333333</v>
      </c>
    </row>
    <row r="930" spans="1:7" ht="38.25" x14ac:dyDescent="0.2">
      <c r="A930" s="35"/>
      <c r="B930" s="19" t="s">
        <v>421</v>
      </c>
      <c r="C930" s="132" t="s">
        <v>411</v>
      </c>
      <c r="D930" s="87">
        <v>1800</v>
      </c>
      <c r="E930" s="124">
        <v>915.85</v>
      </c>
      <c r="F930" s="168">
        <f t="shared" si="31"/>
        <v>884.15</v>
      </c>
      <c r="G930" s="165">
        <f t="shared" si="30"/>
        <v>0.50880555555555562</v>
      </c>
    </row>
    <row r="931" spans="1:7" ht="38.25" x14ac:dyDescent="0.2">
      <c r="A931" s="35"/>
      <c r="B931" s="19" t="s">
        <v>507</v>
      </c>
      <c r="C931" s="54" t="s">
        <v>508</v>
      </c>
      <c r="D931" s="87">
        <v>291</v>
      </c>
      <c r="E931" s="124">
        <v>294.04000000000002</v>
      </c>
      <c r="F931" s="168">
        <f t="shared" si="31"/>
        <v>-3.0400000000000205</v>
      </c>
      <c r="G931" s="165">
        <f t="shared" si="30"/>
        <v>1.0104467353951891</v>
      </c>
    </row>
    <row r="932" spans="1:7" x14ac:dyDescent="0.2">
      <c r="A932" s="33" t="s">
        <v>66</v>
      </c>
      <c r="B932" s="9" t="s">
        <v>206</v>
      </c>
      <c r="C932" s="74"/>
      <c r="D932" s="88">
        <f>SUM(D933)</f>
        <v>102800</v>
      </c>
      <c r="E932" s="139">
        <f>SUM(E933)</f>
        <v>61127.71</v>
      </c>
      <c r="F932" s="163">
        <f t="shared" si="31"/>
        <v>41672.29</v>
      </c>
      <c r="G932" s="179">
        <f t="shared" si="30"/>
        <v>0.59462752918287942</v>
      </c>
    </row>
    <row r="933" spans="1:7" s="6" customFormat="1" x14ac:dyDescent="0.2">
      <c r="A933" s="33"/>
      <c r="B933" s="7">
        <v>55</v>
      </c>
      <c r="C933" s="50" t="s">
        <v>24</v>
      </c>
      <c r="D933" s="88">
        <f>SUM(D934)</f>
        <v>102800</v>
      </c>
      <c r="E933" s="139">
        <f>SUM(E934)</f>
        <v>61127.71</v>
      </c>
      <c r="F933" s="163">
        <f t="shared" si="31"/>
        <v>41672.29</v>
      </c>
      <c r="G933" s="179">
        <f t="shared" si="30"/>
        <v>0.59462752918287942</v>
      </c>
    </row>
    <row r="934" spans="1:7" s="6" customFormat="1" x14ac:dyDescent="0.2">
      <c r="A934" s="33"/>
      <c r="B934" s="5">
        <v>5524</v>
      </c>
      <c r="C934" s="49" t="s">
        <v>31</v>
      </c>
      <c r="D934" s="87">
        <v>102800</v>
      </c>
      <c r="E934" s="124">
        <v>61127.71</v>
      </c>
      <c r="F934" s="168">
        <f t="shared" si="31"/>
        <v>41672.29</v>
      </c>
      <c r="G934" s="165">
        <f t="shared" si="30"/>
        <v>0.59462752918287942</v>
      </c>
    </row>
    <row r="935" spans="1:7" s="6" customFormat="1" x14ac:dyDescent="0.2">
      <c r="A935" s="33" t="s">
        <v>82</v>
      </c>
      <c r="B935" s="7" t="s">
        <v>449</v>
      </c>
      <c r="C935" s="72"/>
      <c r="D935" s="88">
        <f>SUM(D936+D938)</f>
        <v>209300</v>
      </c>
      <c r="E935" s="139">
        <f>SUM(E936+E938)</f>
        <v>163560.72</v>
      </c>
      <c r="F935" s="163">
        <f t="shared" si="31"/>
        <v>45739.28</v>
      </c>
      <c r="G935" s="179">
        <f t="shared" si="30"/>
        <v>0.78146545628284758</v>
      </c>
    </row>
    <row r="936" spans="1:7" s="6" customFormat="1" ht="25.5" x14ac:dyDescent="0.2">
      <c r="A936" s="33"/>
      <c r="B936" s="21">
        <v>413</v>
      </c>
      <c r="C936" s="69" t="s">
        <v>151</v>
      </c>
      <c r="D936" s="98">
        <f>SUM(D937)</f>
        <v>4100</v>
      </c>
      <c r="E936" s="143">
        <f>SUM(E937)</f>
        <v>3157.48</v>
      </c>
      <c r="F936" s="163">
        <f t="shared" si="31"/>
        <v>942.52</v>
      </c>
      <c r="G936" s="179">
        <f t="shared" si="30"/>
        <v>0.77011707317073175</v>
      </c>
    </row>
    <row r="937" spans="1:7" x14ac:dyDescent="0.2">
      <c r="A937" s="35"/>
      <c r="B937" s="19">
        <v>4134</v>
      </c>
      <c r="C937" s="67" t="s">
        <v>258</v>
      </c>
      <c r="D937" s="99">
        <v>4100</v>
      </c>
      <c r="E937" s="124">
        <v>3157.48</v>
      </c>
      <c r="F937" s="168">
        <f t="shared" si="31"/>
        <v>942.52</v>
      </c>
      <c r="G937" s="165">
        <f t="shared" si="30"/>
        <v>0.77011707317073175</v>
      </c>
    </row>
    <row r="938" spans="1:7" s="6" customFormat="1" x14ac:dyDescent="0.2">
      <c r="A938" s="33"/>
      <c r="B938" s="22">
        <v>55</v>
      </c>
      <c r="C938" s="51" t="s">
        <v>24</v>
      </c>
      <c r="D938" s="100">
        <f>SUM(D939)</f>
        <v>205200</v>
      </c>
      <c r="E938" s="142">
        <f>SUM(E939)</f>
        <v>160403.24</v>
      </c>
      <c r="F938" s="163">
        <f t="shared" si="31"/>
        <v>44796.760000000009</v>
      </c>
      <c r="G938" s="179">
        <f t="shared" si="30"/>
        <v>0.78169220272904483</v>
      </c>
    </row>
    <row r="939" spans="1:7" s="6" customFormat="1" x14ac:dyDescent="0.2">
      <c r="A939" s="33"/>
      <c r="B939" s="5">
        <v>5540</v>
      </c>
      <c r="C939" s="49" t="s">
        <v>252</v>
      </c>
      <c r="D939" s="101">
        <v>205200</v>
      </c>
      <c r="E939" s="124">
        <v>160403.24</v>
      </c>
      <c r="F939" s="168">
        <f t="shared" si="31"/>
        <v>44796.760000000009</v>
      </c>
      <c r="G939" s="165">
        <f t="shared" si="30"/>
        <v>0.78169220272904483</v>
      </c>
    </row>
    <row r="940" spans="1:7" s="6" customFormat="1" x14ac:dyDescent="0.2">
      <c r="A940" s="33" t="s">
        <v>291</v>
      </c>
      <c r="B940" s="7" t="s">
        <v>292</v>
      </c>
      <c r="C940" s="50"/>
      <c r="D940" s="100">
        <f>SUM(D941+D945+D949+D953+D956+D967+D976)</f>
        <v>135059</v>
      </c>
      <c r="E940" s="142">
        <f>SUM(E941+E945+E949+E953+E956+E967+E976)</f>
        <v>82345.86</v>
      </c>
      <c r="F940" s="163">
        <f t="shared" si="31"/>
        <v>52713.14</v>
      </c>
      <c r="G940" s="179">
        <f t="shared" ref="G940:G1019" si="32">SUM(E940/D940)</f>
        <v>0.60970287059729456</v>
      </c>
    </row>
    <row r="941" spans="1:7" s="6" customFormat="1" x14ac:dyDescent="0.2">
      <c r="A941" s="33" t="s">
        <v>291</v>
      </c>
      <c r="B941" s="7" t="s">
        <v>293</v>
      </c>
      <c r="C941" s="72"/>
      <c r="D941" s="100">
        <f>SUM(D942)</f>
        <v>2600</v>
      </c>
      <c r="E941" s="142">
        <f>SUM(E942)</f>
        <v>1685.74</v>
      </c>
      <c r="F941" s="163">
        <f t="shared" si="31"/>
        <v>914.26</v>
      </c>
      <c r="G941" s="179">
        <f t="shared" si="32"/>
        <v>0.64836153846153843</v>
      </c>
    </row>
    <row r="942" spans="1:7" s="6" customFormat="1" x14ac:dyDescent="0.2">
      <c r="A942" s="33"/>
      <c r="B942" s="7">
        <v>55</v>
      </c>
      <c r="C942" s="50" t="s">
        <v>24</v>
      </c>
      <c r="D942" s="100">
        <f>SUM(D943:D944)</f>
        <v>2600</v>
      </c>
      <c r="E942" s="142">
        <f>SUM(E943:E944)</f>
        <v>1685.74</v>
      </c>
      <c r="F942" s="163">
        <f t="shared" si="31"/>
        <v>914.26</v>
      </c>
      <c r="G942" s="179">
        <f t="shared" si="32"/>
        <v>0.64836153846153843</v>
      </c>
    </row>
    <row r="943" spans="1:7" s="6" customFormat="1" x14ac:dyDescent="0.2">
      <c r="A943" s="33"/>
      <c r="B943" s="5">
        <v>5521</v>
      </c>
      <c r="C943" s="49" t="s">
        <v>294</v>
      </c>
      <c r="D943" s="101">
        <v>2000</v>
      </c>
      <c r="E943" s="124">
        <v>1000.97</v>
      </c>
      <c r="F943" s="168">
        <f t="shared" si="31"/>
        <v>999.03</v>
      </c>
      <c r="G943" s="165">
        <f t="shared" si="32"/>
        <v>0.50048500000000007</v>
      </c>
    </row>
    <row r="944" spans="1:7" s="6" customFormat="1" x14ac:dyDescent="0.2">
      <c r="A944" s="33"/>
      <c r="B944" s="5">
        <v>5521</v>
      </c>
      <c r="C944" s="49" t="s">
        <v>346</v>
      </c>
      <c r="D944" s="101">
        <v>600</v>
      </c>
      <c r="E944" s="124">
        <v>684.77</v>
      </c>
      <c r="F944" s="168">
        <f t="shared" si="31"/>
        <v>-84.769999999999982</v>
      </c>
      <c r="G944" s="165">
        <f t="shared" si="32"/>
        <v>1.1412833333333332</v>
      </c>
    </row>
    <row r="945" spans="1:7" s="6" customFormat="1" x14ac:dyDescent="0.2">
      <c r="A945" s="33" t="s">
        <v>291</v>
      </c>
      <c r="B945" s="7" t="s">
        <v>295</v>
      </c>
      <c r="C945" s="72"/>
      <c r="D945" s="100">
        <f>SUM(D946)</f>
        <v>1700</v>
      </c>
      <c r="E945" s="142">
        <f>SUM(E946)</f>
        <v>1124.4000000000001</v>
      </c>
      <c r="F945" s="163">
        <f t="shared" ref="F945:F1025" si="33">SUM(D945-E945)</f>
        <v>575.59999999999991</v>
      </c>
      <c r="G945" s="179">
        <f t="shared" si="32"/>
        <v>0.66141176470588237</v>
      </c>
    </row>
    <row r="946" spans="1:7" s="6" customFormat="1" x14ac:dyDescent="0.2">
      <c r="A946" s="33"/>
      <c r="B946" s="7">
        <v>55</v>
      </c>
      <c r="C946" s="50" t="s">
        <v>24</v>
      </c>
      <c r="D946" s="100">
        <f>SUM(D947:D948)</f>
        <v>1700</v>
      </c>
      <c r="E946" s="142">
        <f>SUM(E947:E948)</f>
        <v>1124.4000000000001</v>
      </c>
      <c r="F946" s="163">
        <f t="shared" si="33"/>
        <v>575.59999999999991</v>
      </c>
      <c r="G946" s="179">
        <f t="shared" si="32"/>
        <v>0.66141176470588237</v>
      </c>
    </row>
    <row r="947" spans="1:7" s="6" customFormat="1" x14ac:dyDescent="0.2">
      <c r="A947" s="33"/>
      <c r="B947" s="5">
        <v>5521</v>
      </c>
      <c r="C947" s="49" t="s">
        <v>294</v>
      </c>
      <c r="D947" s="101">
        <v>1300</v>
      </c>
      <c r="E947" s="124">
        <v>692.23</v>
      </c>
      <c r="F947" s="168">
        <f t="shared" si="33"/>
        <v>607.77</v>
      </c>
      <c r="G947" s="165">
        <f t="shared" si="32"/>
        <v>0.53248461538461545</v>
      </c>
    </row>
    <row r="948" spans="1:7" s="6" customFormat="1" x14ac:dyDescent="0.2">
      <c r="A948" s="33"/>
      <c r="B948" s="5">
        <v>5521</v>
      </c>
      <c r="C948" s="49" t="s">
        <v>346</v>
      </c>
      <c r="D948" s="101">
        <v>400</v>
      </c>
      <c r="E948" s="124">
        <v>432.17</v>
      </c>
      <c r="F948" s="168">
        <f t="shared" si="33"/>
        <v>-32.170000000000016</v>
      </c>
      <c r="G948" s="165">
        <f t="shared" si="32"/>
        <v>1.080425</v>
      </c>
    </row>
    <row r="949" spans="1:7" s="6" customFormat="1" x14ac:dyDescent="0.2">
      <c r="A949" s="33" t="s">
        <v>291</v>
      </c>
      <c r="B949" s="7" t="s">
        <v>296</v>
      </c>
      <c r="C949" s="72"/>
      <c r="D949" s="100">
        <f>SUM(D950)</f>
        <v>400</v>
      </c>
      <c r="E949" s="142">
        <f>SUM(E950)</f>
        <v>476.03</v>
      </c>
      <c r="F949" s="163">
        <f t="shared" si="33"/>
        <v>-76.029999999999973</v>
      </c>
      <c r="G949" s="179">
        <f t="shared" si="32"/>
        <v>1.190075</v>
      </c>
    </row>
    <row r="950" spans="1:7" s="6" customFormat="1" x14ac:dyDescent="0.2">
      <c r="A950" s="33"/>
      <c r="B950" s="7">
        <v>55</v>
      </c>
      <c r="C950" s="50" t="s">
        <v>24</v>
      </c>
      <c r="D950" s="100">
        <f>SUM(D951:D952)</f>
        <v>400</v>
      </c>
      <c r="E950" s="142">
        <f>SUM(E951:E952)</f>
        <v>476.03</v>
      </c>
      <c r="F950" s="163">
        <f t="shared" si="33"/>
        <v>-76.029999999999973</v>
      </c>
      <c r="G950" s="179">
        <f t="shared" si="32"/>
        <v>1.190075</v>
      </c>
    </row>
    <row r="951" spans="1:7" s="6" customFormat="1" x14ac:dyDescent="0.2">
      <c r="A951" s="33"/>
      <c r="B951" s="5">
        <v>5521</v>
      </c>
      <c r="C951" s="49" t="s">
        <v>294</v>
      </c>
      <c r="D951" s="101">
        <v>300</v>
      </c>
      <c r="E951" s="124">
        <v>362.88</v>
      </c>
      <c r="F951" s="168">
        <f t="shared" si="33"/>
        <v>-62.879999999999995</v>
      </c>
      <c r="G951" s="165">
        <f t="shared" si="32"/>
        <v>1.2096</v>
      </c>
    </row>
    <row r="952" spans="1:7" s="6" customFormat="1" x14ac:dyDescent="0.2">
      <c r="A952" s="33"/>
      <c r="B952" s="5">
        <v>5521</v>
      </c>
      <c r="C952" s="49" t="s">
        <v>346</v>
      </c>
      <c r="D952" s="101">
        <v>100</v>
      </c>
      <c r="E952" s="124">
        <v>113.15</v>
      </c>
      <c r="F952" s="168">
        <f t="shared" si="33"/>
        <v>-13.150000000000006</v>
      </c>
      <c r="G952" s="165">
        <f t="shared" si="32"/>
        <v>1.1315</v>
      </c>
    </row>
    <row r="953" spans="1:7" s="6" customFormat="1" x14ac:dyDescent="0.2">
      <c r="A953" s="33" t="s">
        <v>291</v>
      </c>
      <c r="B953" s="7" t="s">
        <v>297</v>
      </c>
      <c r="C953" s="72"/>
      <c r="D953" s="100">
        <f>SUM(D954)</f>
        <v>500</v>
      </c>
      <c r="E953" s="142">
        <f>SUM(E954)</f>
        <v>195.17</v>
      </c>
      <c r="F953" s="163">
        <f t="shared" si="33"/>
        <v>304.83000000000004</v>
      </c>
      <c r="G953" s="179">
        <f t="shared" si="32"/>
        <v>0.39033999999999996</v>
      </c>
    </row>
    <row r="954" spans="1:7" s="6" customFormat="1" x14ac:dyDescent="0.2">
      <c r="A954" s="33"/>
      <c r="B954" s="7">
        <v>55</v>
      </c>
      <c r="C954" s="50" t="s">
        <v>24</v>
      </c>
      <c r="D954" s="100">
        <f>SUM(D955)</f>
        <v>500</v>
      </c>
      <c r="E954" s="142">
        <f>SUM(E955)</f>
        <v>195.17</v>
      </c>
      <c r="F954" s="163">
        <f t="shared" si="33"/>
        <v>304.83000000000004</v>
      </c>
      <c r="G954" s="179">
        <f t="shared" si="32"/>
        <v>0.39033999999999996</v>
      </c>
    </row>
    <row r="955" spans="1:7" s="6" customFormat="1" x14ac:dyDescent="0.2">
      <c r="A955" s="33"/>
      <c r="B955" s="5">
        <v>5521</v>
      </c>
      <c r="C955" s="49" t="s">
        <v>294</v>
      </c>
      <c r="D955" s="101">
        <v>500</v>
      </c>
      <c r="E955" s="124">
        <v>195.17</v>
      </c>
      <c r="F955" s="168">
        <f t="shared" si="33"/>
        <v>304.83000000000004</v>
      </c>
      <c r="G955" s="165">
        <f t="shared" si="32"/>
        <v>0.39033999999999996</v>
      </c>
    </row>
    <row r="956" spans="1:7" s="6" customFormat="1" x14ac:dyDescent="0.2">
      <c r="A956" s="33" t="s">
        <v>291</v>
      </c>
      <c r="B956" s="7" t="s">
        <v>298</v>
      </c>
      <c r="C956" s="72"/>
      <c r="D956" s="100">
        <f>SUM(D957+D961)</f>
        <v>18103</v>
      </c>
      <c r="E956" s="142">
        <f>SUM(E957+E961)</f>
        <v>9614.630000000001</v>
      </c>
      <c r="F956" s="163">
        <f t="shared" si="33"/>
        <v>8488.369999999999</v>
      </c>
      <c r="G956" s="179">
        <f t="shared" si="32"/>
        <v>0.53110699883997137</v>
      </c>
    </row>
    <row r="957" spans="1:7" s="6" customFormat="1" x14ac:dyDescent="0.2">
      <c r="A957" s="33"/>
      <c r="B957" s="7">
        <v>50</v>
      </c>
      <c r="C957" s="50" t="s">
        <v>23</v>
      </c>
      <c r="D957" s="100">
        <f>SUM(D958+D960)</f>
        <v>13089</v>
      </c>
      <c r="E957" s="142">
        <f>SUM(E958+E960)</f>
        <v>6599.7000000000007</v>
      </c>
      <c r="F957" s="163">
        <f t="shared" si="33"/>
        <v>6489.2999999999993</v>
      </c>
      <c r="G957" s="179">
        <f t="shared" si="32"/>
        <v>0.50421728168691271</v>
      </c>
    </row>
    <row r="958" spans="1:7" s="6" customFormat="1" x14ac:dyDescent="0.2">
      <c r="A958" s="33"/>
      <c r="B958" s="5">
        <v>500</v>
      </c>
      <c r="C958" s="49" t="s">
        <v>228</v>
      </c>
      <c r="D958" s="101">
        <f>SUM(D959)</f>
        <v>9768</v>
      </c>
      <c r="E958" s="161">
        <f>SUM(E959)</f>
        <v>4939.1400000000003</v>
      </c>
      <c r="F958" s="168">
        <f t="shared" si="33"/>
        <v>4828.8599999999997</v>
      </c>
      <c r="G958" s="165">
        <f t="shared" si="32"/>
        <v>0.50564496314496321</v>
      </c>
    </row>
    <row r="959" spans="1:7" s="6" customFormat="1" x14ac:dyDescent="0.2">
      <c r="A959" s="33"/>
      <c r="B959" s="5">
        <v>5002</v>
      </c>
      <c r="C959" s="49" t="s">
        <v>236</v>
      </c>
      <c r="D959" s="101">
        <v>9768</v>
      </c>
      <c r="E959" s="124">
        <v>4939.1400000000003</v>
      </c>
      <c r="F959" s="168">
        <f t="shared" si="33"/>
        <v>4828.8599999999997</v>
      </c>
      <c r="G959" s="165">
        <f t="shared" si="32"/>
        <v>0.50564496314496321</v>
      </c>
    </row>
    <row r="960" spans="1:7" s="6" customFormat="1" x14ac:dyDescent="0.2">
      <c r="A960" s="33"/>
      <c r="B960" s="5">
        <v>506</v>
      </c>
      <c r="C960" s="49" t="s">
        <v>229</v>
      </c>
      <c r="D960" s="101">
        <v>3321</v>
      </c>
      <c r="E960" s="124">
        <v>1660.56</v>
      </c>
      <c r="F960" s="168">
        <f t="shared" si="33"/>
        <v>1660.44</v>
      </c>
      <c r="G960" s="165">
        <f t="shared" si="32"/>
        <v>0.50001806684733507</v>
      </c>
    </row>
    <row r="961" spans="1:7" s="6" customFormat="1" x14ac:dyDescent="0.2">
      <c r="A961" s="33"/>
      <c r="B961" s="7">
        <v>55</v>
      </c>
      <c r="C961" s="50" t="s">
        <v>24</v>
      </c>
      <c r="D961" s="100">
        <f>SUM(D962:D966)</f>
        <v>5014</v>
      </c>
      <c r="E961" s="142">
        <f>SUM(E962:E966)</f>
        <v>3014.9300000000003</v>
      </c>
      <c r="F961" s="163">
        <f t="shared" si="33"/>
        <v>1999.0699999999997</v>
      </c>
      <c r="G961" s="179">
        <f t="shared" si="32"/>
        <v>0.6013023534104508</v>
      </c>
    </row>
    <row r="962" spans="1:7" s="6" customFormat="1" x14ac:dyDescent="0.2">
      <c r="A962" s="33"/>
      <c r="B962" s="5">
        <v>5521</v>
      </c>
      <c r="C962" s="49" t="s">
        <v>292</v>
      </c>
      <c r="D962" s="101">
        <v>3014</v>
      </c>
      <c r="E962" s="124">
        <v>1673.9</v>
      </c>
      <c r="F962" s="168">
        <f t="shared" si="33"/>
        <v>1340.1</v>
      </c>
      <c r="G962" s="165">
        <f t="shared" si="32"/>
        <v>0.5553749170537492</v>
      </c>
    </row>
    <row r="963" spans="1:7" s="6" customFormat="1" x14ac:dyDescent="0.2">
      <c r="A963" s="33"/>
      <c r="B963" s="5">
        <v>5521</v>
      </c>
      <c r="C963" s="49" t="s">
        <v>294</v>
      </c>
      <c r="D963" s="101">
        <v>500</v>
      </c>
      <c r="E963" s="124">
        <v>236.42</v>
      </c>
      <c r="F963" s="168">
        <f t="shared" si="33"/>
        <v>263.58000000000004</v>
      </c>
      <c r="G963" s="165">
        <f t="shared" si="32"/>
        <v>0.47283999999999998</v>
      </c>
    </row>
    <row r="964" spans="1:7" s="6" customFormat="1" x14ac:dyDescent="0.2">
      <c r="A964" s="33"/>
      <c r="B964" s="5">
        <v>5521</v>
      </c>
      <c r="C964" s="49" t="s">
        <v>346</v>
      </c>
      <c r="D964" s="101">
        <v>300</v>
      </c>
      <c r="E964" s="124">
        <v>145.41999999999999</v>
      </c>
      <c r="F964" s="168">
        <f t="shared" si="33"/>
        <v>154.58000000000001</v>
      </c>
      <c r="G964" s="165">
        <f t="shared" si="32"/>
        <v>0.48473333333333329</v>
      </c>
    </row>
    <row r="965" spans="1:7" s="6" customFormat="1" x14ac:dyDescent="0.2">
      <c r="A965" s="33"/>
      <c r="B965" s="5">
        <v>5521</v>
      </c>
      <c r="C965" s="49" t="s">
        <v>299</v>
      </c>
      <c r="D965" s="101">
        <v>963</v>
      </c>
      <c r="E965" s="124">
        <v>586.69000000000005</v>
      </c>
      <c r="F965" s="168">
        <f t="shared" si="33"/>
        <v>376.30999999999995</v>
      </c>
      <c r="G965" s="165">
        <f t="shared" si="32"/>
        <v>0.60923156801661482</v>
      </c>
    </row>
    <row r="966" spans="1:7" s="6" customFormat="1" x14ac:dyDescent="0.2">
      <c r="A966" s="33"/>
      <c r="B966" s="5">
        <v>5521</v>
      </c>
      <c r="C966" s="49" t="s">
        <v>300</v>
      </c>
      <c r="D966" s="101">
        <v>237</v>
      </c>
      <c r="E966" s="124">
        <v>372.5</v>
      </c>
      <c r="F966" s="168">
        <f t="shared" si="33"/>
        <v>-135.5</v>
      </c>
      <c r="G966" s="165">
        <f t="shared" si="32"/>
        <v>1.5717299578059072</v>
      </c>
    </row>
    <row r="967" spans="1:7" s="6" customFormat="1" x14ac:dyDescent="0.2">
      <c r="A967" s="33" t="s">
        <v>291</v>
      </c>
      <c r="B967" s="7" t="s">
        <v>301</v>
      </c>
      <c r="C967" s="72"/>
      <c r="D967" s="100">
        <f>SUM(D968+D972)</f>
        <v>21845</v>
      </c>
      <c r="E967" s="142">
        <f>SUM(E968+E972)</f>
        <v>10631.46</v>
      </c>
      <c r="F967" s="163">
        <f t="shared" si="33"/>
        <v>11213.54</v>
      </c>
      <c r="G967" s="179">
        <f t="shared" si="32"/>
        <v>0.48667704280155638</v>
      </c>
    </row>
    <row r="968" spans="1:7" s="6" customFormat="1" x14ac:dyDescent="0.2">
      <c r="A968" s="33"/>
      <c r="B968" s="7">
        <v>50</v>
      </c>
      <c r="C968" s="50" t="s">
        <v>23</v>
      </c>
      <c r="D968" s="100">
        <f>SUM(D969+D971)</f>
        <v>13073</v>
      </c>
      <c r="E968" s="142">
        <f>SUM(E969+E971)</f>
        <v>6310.6299999999992</v>
      </c>
      <c r="F968" s="163">
        <f t="shared" si="33"/>
        <v>6762.3700000000008</v>
      </c>
      <c r="G968" s="179">
        <f t="shared" si="32"/>
        <v>0.48272240495678109</v>
      </c>
    </row>
    <row r="969" spans="1:7" s="6" customFormat="1" x14ac:dyDescent="0.2">
      <c r="A969" s="33"/>
      <c r="B969" s="5">
        <v>500</v>
      </c>
      <c r="C969" s="49" t="s">
        <v>228</v>
      </c>
      <c r="D969" s="101">
        <f>SUM(D970)</f>
        <v>9756</v>
      </c>
      <c r="E969" s="161">
        <f>SUM(E970)</f>
        <v>4743.8599999999997</v>
      </c>
      <c r="F969" s="168">
        <f t="shared" si="33"/>
        <v>5012.1400000000003</v>
      </c>
      <c r="G969" s="165">
        <f t="shared" si="32"/>
        <v>0.48625051250512502</v>
      </c>
    </row>
    <row r="970" spans="1:7" s="6" customFormat="1" x14ac:dyDescent="0.2">
      <c r="A970" s="33"/>
      <c r="B970" s="5">
        <v>5002</v>
      </c>
      <c r="C970" s="49" t="s">
        <v>236</v>
      </c>
      <c r="D970" s="101">
        <v>9756</v>
      </c>
      <c r="E970" s="124">
        <v>4743.8599999999997</v>
      </c>
      <c r="F970" s="168">
        <f t="shared" si="33"/>
        <v>5012.1400000000003</v>
      </c>
      <c r="G970" s="165">
        <f t="shared" si="32"/>
        <v>0.48625051250512502</v>
      </c>
    </row>
    <row r="971" spans="1:7" s="6" customFormat="1" x14ac:dyDescent="0.2">
      <c r="A971" s="33"/>
      <c r="B971" s="5">
        <v>506</v>
      </c>
      <c r="C971" s="49" t="s">
        <v>229</v>
      </c>
      <c r="D971" s="101">
        <v>3317</v>
      </c>
      <c r="E971" s="124">
        <v>1566.77</v>
      </c>
      <c r="F971" s="168">
        <f t="shared" si="33"/>
        <v>1750.23</v>
      </c>
      <c r="G971" s="165">
        <f t="shared" si="32"/>
        <v>0.47234549291528488</v>
      </c>
    </row>
    <row r="972" spans="1:7" s="6" customFormat="1" x14ac:dyDescent="0.2">
      <c r="A972" s="33"/>
      <c r="B972" s="7">
        <v>55</v>
      </c>
      <c r="C972" s="50" t="s">
        <v>24</v>
      </c>
      <c r="D972" s="100">
        <f>SUM(D973:D975)</f>
        <v>8772</v>
      </c>
      <c r="E972" s="142">
        <f>SUM(E973:E975)</f>
        <v>4320.83</v>
      </c>
      <c r="F972" s="163">
        <f t="shared" si="33"/>
        <v>4451.17</v>
      </c>
      <c r="G972" s="179">
        <f t="shared" si="32"/>
        <v>0.49257067943456451</v>
      </c>
    </row>
    <row r="973" spans="1:7" s="6" customFormat="1" x14ac:dyDescent="0.2">
      <c r="A973" s="33"/>
      <c r="B973" s="5">
        <v>5521</v>
      </c>
      <c r="C973" s="49" t="s">
        <v>292</v>
      </c>
      <c r="D973" s="101">
        <v>7946</v>
      </c>
      <c r="E973" s="124">
        <v>3732.32</v>
      </c>
      <c r="F973" s="168">
        <f t="shared" si="33"/>
        <v>4213.68</v>
      </c>
      <c r="G973" s="165">
        <f t="shared" si="32"/>
        <v>0.46971054618676067</v>
      </c>
    </row>
    <row r="974" spans="1:7" s="6" customFormat="1" x14ac:dyDescent="0.2">
      <c r="A974" s="33"/>
      <c r="B974" s="5">
        <v>5521</v>
      </c>
      <c r="C974" s="49" t="s">
        <v>294</v>
      </c>
      <c r="D974" s="101">
        <v>400</v>
      </c>
      <c r="E974" s="124">
        <v>282.44</v>
      </c>
      <c r="F974" s="168">
        <f t="shared" si="33"/>
        <v>117.56</v>
      </c>
      <c r="G974" s="165">
        <f t="shared" si="32"/>
        <v>0.70609999999999995</v>
      </c>
    </row>
    <row r="975" spans="1:7" s="6" customFormat="1" x14ac:dyDescent="0.2">
      <c r="A975" s="33"/>
      <c r="B975" s="5">
        <v>5521</v>
      </c>
      <c r="C975" s="49" t="s">
        <v>299</v>
      </c>
      <c r="D975" s="101">
        <v>426</v>
      </c>
      <c r="E975" s="124">
        <v>306.07</v>
      </c>
      <c r="F975" s="168">
        <f t="shared" si="33"/>
        <v>119.93</v>
      </c>
      <c r="G975" s="165">
        <f t="shared" si="32"/>
        <v>0.71847417840375583</v>
      </c>
    </row>
    <row r="976" spans="1:7" s="6" customFormat="1" x14ac:dyDescent="0.2">
      <c r="A976" s="33" t="s">
        <v>291</v>
      </c>
      <c r="B976" s="7" t="s">
        <v>302</v>
      </c>
      <c r="C976" s="72"/>
      <c r="D976" s="100">
        <f>SUM(D977)</f>
        <v>89911</v>
      </c>
      <c r="E976" s="142">
        <f>SUM(E977)</f>
        <v>58618.43</v>
      </c>
      <c r="F976" s="163">
        <f t="shared" si="33"/>
        <v>31292.57</v>
      </c>
      <c r="G976" s="179">
        <f t="shared" si="32"/>
        <v>0.65196060548764889</v>
      </c>
    </row>
    <row r="977" spans="1:7" s="6" customFormat="1" x14ac:dyDescent="0.2">
      <c r="A977" s="33"/>
      <c r="B977" s="7">
        <v>55</v>
      </c>
      <c r="C977" s="50" t="s">
        <v>24</v>
      </c>
      <c r="D977" s="100">
        <f>SUM(D978:D979)</f>
        <v>89911</v>
      </c>
      <c r="E977" s="142">
        <f>SUM(E978:E979)</f>
        <v>58618.43</v>
      </c>
      <c r="F977" s="163">
        <f t="shared" si="33"/>
        <v>31292.57</v>
      </c>
      <c r="G977" s="179">
        <f t="shared" si="32"/>
        <v>0.65196060548764889</v>
      </c>
    </row>
    <row r="978" spans="1:7" s="6" customFormat="1" x14ac:dyDescent="0.2">
      <c r="A978" s="33"/>
      <c r="B978" s="5">
        <v>5521</v>
      </c>
      <c r="C978" s="49" t="s">
        <v>292</v>
      </c>
      <c r="D978" s="101">
        <v>86311</v>
      </c>
      <c r="E978" s="124">
        <v>55866.080000000002</v>
      </c>
      <c r="F978" s="168">
        <f t="shared" si="33"/>
        <v>30444.92</v>
      </c>
      <c r="G978" s="165">
        <f t="shared" si="32"/>
        <v>0.64726489091772776</v>
      </c>
    </row>
    <row r="979" spans="1:7" s="6" customFormat="1" x14ac:dyDescent="0.2">
      <c r="A979" s="33"/>
      <c r="B979" s="5">
        <v>5521</v>
      </c>
      <c r="C979" s="49" t="s">
        <v>299</v>
      </c>
      <c r="D979" s="101">
        <v>3600</v>
      </c>
      <c r="E979" s="124">
        <v>2752.35</v>
      </c>
      <c r="F979" s="168">
        <f t="shared" si="33"/>
        <v>847.65000000000009</v>
      </c>
      <c r="G979" s="165">
        <f t="shared" si="32"/>
        <v>0.76454166666666667</v>
      </c>
    </row>
    <row r="980" spans="1:7" s="6" customFormat="1" x14ac:dyDescent="0.2">
      <c r="A980" s="33" t="s">
        <v>458</v>
      </c>
      <c r="B980" s="7" t="s">
        <v>459</v>
      </c>
      <c r="C980" s="72"/>
      <c r="D980" s="91">
        <f t="shared" ref="D980:E981" si="34">SUM(D981)</f>
        <v>1345</v>
      </c>
      <c r="E980" s="126">
        <f>SUM(E981+E987+E991)</f>
        <v>1912.41</v>
      </c>
      <c r="F980" s="163">
        <f t="shared" si="33"/>
        <v>-567.41000000000008</v>
      </c>
      <c r="G980" s="179">
        <f t="shared" si="32"/>
        <v>1.4218661710037175</v>
      </c>
    </row>
    <row r="981" spans="1:7" s="6" customFormat="1" x14ac:dyDescent="0.2">
      <c r="A981" s="33"/>
      <c r="B981" s="7">
        <v>55</v>
      </c>
      <c r="C981" s="50" t="s">
        <v>24</v>
      </c>
      <c r="D981" s="91">
        <f t="shared" si="34"/>
        <v>1345</v>
      </c>
      <c r="E981" s="126">
        <f t="shared" si="34"/>
        <v>1064.46</v>
      </c>
      <c r="F981" s="163">
        <f t="shared" si="33"/>
        <v>280.53999999999996</v>
      </c>
      <c r="G981" s="179">
        <f t="shared" si="32"/>
        <v>0.79142007434944239</v>
      </c>
    </row>
    <row r="982" spans="1:7" s="6" customFormat="1" x14ac:dyDescent="0.2">
      <c r="A982" s="33"/>
      <c r="B982" s="5">
        <v>5525</v>
      </c>
      <c r="C982" s="49" t="s">
        <v>46</v>
      </c>
      <c r="D982" s="92">
        <f>SUM(D983:D986)</f>
        <v>1345</v>
      </c>
      <c r="E982" s="124">
        <f>SUM(E983:E986)</f>
        <v>1064.46</v>
      </c>
      <c r="F982" s="168">
        <f t="shared" si="33"/>
        <v>280.53999999999996</v>
      </c>
      <c r="G982" s="165">
        <f t="shared" si="32"/>
        <v>0.79142007434944239</v>
      </c>
    </row>
    <row r="983" spans="1:7" s="6" customFormat="1" ht="38.25" x14ac:dyDescent="0.2">
      <c r="A983" s="33"/>
      <c r="B983" s="160" t="s">
        <v>491</v>
      </c>
      <c r="C983" s="65" t="s">
        <v>460</v>
      </c>
      <c r="D983" s="101">
        <v>275</v>
      </c>
      <c r="E983" s="124">
        <v>275</v>
      </c>
      <c r="F983" s="168">
        <f t="shared" si="33"/>
        <v>0</v>
      </c>
      <c r="G983" s="165">
        <f t="shared" si="32"/>
        <v>1</v>
      </c>
    </row>
    <row r="984" spans="1:7" s="6" customFormat="1" ht="38.25" x14ac:dyDescent="0.2">
      <c r="A984" s="33"/>
      <c r="B984" s="5" t="s">
        <v>509</v>
      </c>
      <c r="C984" s="65" t="s">
        <v>510</v>
      </c>
      <c r="D984" s="101">
        <v>70</v>
      </c>
      <c r="E984" s="124">
        <v>70</v>
      </c>
      <c r="F984" s="168">
        <f t="shared" si="33"/>
        <v>0</v>
      </c>
      <c r="G984" s="165">
        <f t="shared" si="32"/>
        <v>1</v>
      </c>
    </row>
    <row r="985" spans="1:7" s="6" customFormat="1" ht="38.25" x14ac:dyDescent="0.2">
      <c r="A985" s="33"/>
      <c r="B985" s="5" t="s">
        <v>511</v>
      </c>
      <c r="C985" s="65" t="s">
        <v>512</v>
      </c>
      <c r="D985" s="101">
        <v>500</v>
      </c>
      <c r="E985" s="124">
        <v>319.45999999999998</v>
      </c>
      <c r="F985" s="168">
        <f t="shared" si="33"/>
        <v>180.54000000000002</v>
      </c>
      <c r="G985" s="165">
        <f t="shared" si="32"/>
        <v>0.63891999999999993</v>
      </c>
    </row>
    <row r="986" spans="1:7" s="6" customFormat="1" ht="38.25" x14ac:dyDescent="0.2">
      <c r="A986" s="33"/>
      <c r="B986" s="5"/>
      <c r="C986" s="65" t="s">
        <v>513</v>
      </c>
      <c r="D986" s="101">
        <v>500</v>
      </c>
      <c r="E986" s="124">
        <v>400</v>
      </c>
      <c r="F986" s="168">
        <f t="shared" si="33"/>
        <v>100</v>
      </c>
      <c r="G986" s="165">
        <f t="shared" si="32"/>
        <v>0.8</v>
      </c>
    </row>
    <row r="987" spans="1:7" s="6" customFormat="1" x14ac:dyDescent="0.2">
      <c r="A987" s="33"/>
      <c r="B987" s="7">
        <v>50</v>
      </c>
      <c r="C987" s="50" t="s">
        <v>23</v>
      </c>
      <c r="D987" s="91">
        <f>SUM(D988+D990)</f>
        <v>0</v>
      </c>
      <c r="E987" s="126">
        <f>SUM(E988+E990)</f>
        <v>73.95</v>
      </c>
      <c r="F987" s="163">
        <f t="shared" si="33"/>
        <v>-73.95</v>
      </c>
      <c r="G987" s="165"/>
    </row>
    <row r="988" spans="1:7" s="6" customFormat="1" x14ac:dyDescent="0.2">
      <c r="A988" s="33"/>
      <c r="B988" s="5">
        <v>500</v>
      </c>
      <c r="C988" s="49" t="s">
        <v>228</v>
      </c>
      <c r="D988" s="92">
        <f>SUM(D989)</f>
        <v>0</v>
      </c>
      <c r="E988" s="124">
        <f>SUM(E989)</f>
        <v>73.95</v>
      </c>
      <c r="F988" s="168">
        <f t="shared" si="33"/>
        <v>-73.95</v>
      </c>
      <c r="G988" s="165"/>
    </row>
    <row r="989" spans="1:7" s="6" customFormat="1" x14ac:dyDescent="0.2">
      <c r="A989" s="33"/>
      <c r="B989" s="5">
        <v>5005</v>
      </c>
      <c r="C989" s="49" t="s">
        <v>282</v>
      </c>
      <c r="D989" s="101">
        <v>0</v>
      </c>
      <c r="E989" s="124">
        <v>73.95</v>
      </c>
      <c r="F989" s="168">
        <f t="shared" si="33"/>
        <v>-73.95</v>
      </c>
      <c r="G989" s="165"/>
    </row>
    <row r="990" spans="1:7" s="6" customFormat="1" x14ac:dyDescent="0.2">
      <c r="A990" s="33"/>
      <c r="B990" s="5">
        <v>506</v>
      </c>
      <c r="C990" s="49" t="s">
        <v>229</v>
      </c>
      <c r="D990" s="101">
        <v>0</v>
      </c>
      <c r="E990" s="124">
        <v>0</v>
      </c>
      <c r="F990" s="168">
        <f t="shared" si="33"/>
        <v>0</v>
      </c>
      <c r="G990" s="165"/>
    </row>
    <row r="991" spans="1:7" s="6" customFormat="1" x14ac:dyDescent="0.2">
      <c r="A991" s="33"/>
      <c r="B991" s="22">
        <v>55</v>
      </c>
      <c r="C991" s="51" t="s">
        <v>24</v>
      </c>
      <c r="D991" s="91">
        <f>SUM(D992:D993)</f>
        <v>0</v>
      </c>
      <c r="E991" s="126">
        <f>SUM(E992:E993)</f>
        <v>774</v>
      </c>
      <c r="F991" s="163">
        <f t="shared" si="33"/>
        <v>-774</v>
      </c>
      <c r="G991" s="165"/>
    </row>
    <row r="992" spans="1:7" s="6" customFormat="1" x14ac:dyDescent="0.2">
      <c r="A992" s="33"/>
      <c r="B992" s="5">
        <v>5503</v>
      </c>
      <c r="C992" s="49" t="s">
        <v>26</v>
      </c>
      <c r="D992" s="101">
        <v>0</v>
      </c>
      <c r="E992" s="124">
        <v>14.93</v>
      </c>
      <c r="F992" s="168">
        <f t="shared" si="33"/>
        <v>-14.93</v>
      </c>
      <c r="G992" s="165"/>
    </row>
    <row r="993" spans="1:7" s="6" customFormat="1" x14ac:dyDescent="0.2">
      <c r="A993" s="33"/>
      <c r="B993" s="5">
        <v>5525</v>
      </c>
      <c r="C993" s="49" t="s">
        <v>46</v>
      </c>
      <c r="D993" s="101">
        <v>0</v>
      </c>
      <c r="E993" s="124">
        <v>759.07</v>
      </c>
      <c r="F993" s="168">
        <f t="shared" si="33"/>
        <v>-759.07</v>
      </c>
      <c r="G993" s="165"/>
    </row>
    <row r="994" spans="1:7" s="6" customFormat="1" ht="51" x14ac:dyDescent="0.2">
      <c r="A994" s="33"/>
      <c r="B994" s="5">
        <v>3</v>
      </c>
      <c r="C994" s="65" t="s">
        <v>542</v>
      </c>
      <c r="D994" s="101">
        <f>SUM(D987+D991)</f>
        <v>0</v>
      </c>
      <c r="E994" s="161">
        <f>SUM(E987+E991)</f>
        <v>847.95</v>
      </c>
      <c r="F994" s="168">
        <f t="shared" si="33"/>
        <v>-847.95</v>
      </c>
      <c r="G994" s="165"/>
    </row>
    <row r="995" spans="1:7" s="6" customFormat="1" x14ac:dyDescent="0.2">
      <c r="A995" s="33" t="s">
        <v>83</v>
      </c>
      <c r="B995" s="14" t="s">
        <v>450</v>
      </c>
      <c r="C995" s="74"/>
      <c r="D995" s="88">
        <f>SUM(D996+D998)</f>
        <v>5200</v>
      </c>
      <c r="E995" s="139">
        <f>SUM(E996+E998)</f>
        <v>4465.17</v>
      </c>
      <c r="F995" s="163">
        <f t="shared" si="33"/>
        <v>734.82999999999993</v>
      </c>
      <c r="G995" s="179">
        <f t="shared" si="32"/>
        <v>0.85868653846153853</v>
      </c>
    </row>
    <row r="996" spans="1:7" s="6" customFormat="1" ht="25.5" x14ac:dyDescent="0.2">
      <c r="A996" s="33"/>
      <c r="B996" s="21">
        <v>413</v>
      </c>
      <c r="C996" s="69" t="s">
        <v>151</v>
      </c>
      <c r="D996" s="98">
        <f>SUM(D997)</f>
        <v>4000</v>
      </c>
      <c r="E996" s="143">
        <f>SUM(E997)</f>
        <v>3920</v>
      </c>
      <c r="F996" s="163">
        <f t="shared" si="33"/>
        <v>80</v>
      </c>
      <c r="G996" s="179">
        <f t="shared" si="32"/>
        <v>0.98</v>
      </c>
    </row>
    <row r="997" spans="1:7" s="6" customFormat="1" x14ac:dyDescent="0.2">
      <c r="A997" s="33"/>
      <c r="B997" s="19">
        <v>4134</v>
      </c>
      <c r="C997" s="67" t="s">
        <v>259</v>
      </c>
      <c r="D997" s="99">
        <v>4000</v>
      </c>
      <c r="E997" s="124">
        <v>3920</v>
      </c>
      <c r="F997" s="168">
        <f t="shared" si="33"/>
        <v>80</v>
      </c>
      <c r="G997" s="165">
        <f t="shared" si="32"/>
        <v>0.98</v>
      </c>
    </row>
    <row r="998" spans="1:7" s="6" customFormat="1" x14ac:dyDescent="0.2">
      <c r="A998" s="33"/>
      <c r="B998" s="22">
        <v>55</v>
      </c>
      <c r="C998" s="51" t="s">
        <v>24</v>
      </c>
      <c r="D998" s="100">
        <f>SUM(D999)</f>
        <v>1200</v>
      </c>
      <c r="E998" s="142">
        <f>SUM(E999)</f>
        <v>545.17000000000007</v>
      </c>
      <c r="F998" s="163">
        <f t="shared" si="33"/>
        <v>654.82999999999993</v>
      </c>
      <c r="G998" s="179">
        <f t="shared" si="32"/>
        <v>0.45430833333333337</v>
      </c>
    </row>
    <row r="999" spans="1:7" s="6" customFormat="1" x14ac:dyDescent="0.2">
      <c r="A999" s="33"/>
      <c r="B999" s="5">
        <v>5525</v>
      </c>
      <c r="C999" s="49" t="s">
        <v>46</v>
      </c>
      <c r="D999" s="101">
        <f>SUM(D1000:D1002)</f>
        <v>1200</v>
      </c>
      <c r="E999" s="161">
        <f>SUM(E1000:E1002)</f>
        <v>545.17000000000007</v>
      </c>
      <c r="F999" s="168">
        <f t="shared" si="33"/>
        <v>654.82999999999993</v>
      </c>
      <c r="G999" s="165">
        <f t="shared" si="32"/>
        <v>0.45430833333333337</v>
      </c>
    </row>
    <row r="1000" spans="1:7" s="6" customFormat="1" x14ac:dyDescent="0.2">
      <c r="A1000" s="33"/>
      <c r="B1000" s="22"/>
      <c r="C1000" s="67" t="s">
        <v>2</v>
      </c>
      <c r="D1000" s="101">
        <v>900</v>
      </c>
      <c r="E1000" s="124">
        <v>465.6</v>
      </c>
      <c r="F1000" s="168">
        <f t="shared" si="33"/>
        <v>434.4</v>
      </c>
      <c r="G1000" s="165">
        <f t="shared" si="32"/>
        <v>0.51733333333333331</v>
      </c>
    </row>
    <row r="1001" spans="1:7" s="6" customFormat="1" x14ac:dyDescent="0.2">
      <c r="A1001" s="33"/>
      <c r="B1001" s="22"/>
      <c r="C1001" s="67" t="s">
        <v>453</v>
      </c>
      <c r="D1001" s="101">
        <v>300</v>
      </c>
      <c r="E1001" s="124">
        <v>0</v>
      </c>
      <c r="F1001" s="168">
        <f t="shared" si="33"/>
        <v>300</v>
      </c>
      <c r="G1001" s="165">
        <f t="shared" si="32"/>
        <v>0</v>
      </c>
    </row>
    <row r="1002" spans="1:7" s="6" customFormat="1" ht="26.25" thickBot="1" x14ac:dyDescent="0.25">
      <c r="A1002" s="33"/>
      <c r="B1002" s="22"/>
      <c r="C1002" s="214" t="s">
        <v>543</v>
      </c>
      <c r="D1002" s="101">
        <v>0</v>
      </c>
      <c r="E1002" s="124">
        <v>79.569999999999993</v>
      </c>
      <c r="F1002" s="168">
        <f t="shared" si="33"/>
        <v>-79.569999999999993</v>
      </c>
      <c r="G1002" s="165"/>
    </row>
    <row r="1003" spans="1:7" ht="13.5" thickBot="1" x14ac:dyDescent="0.25">
      <c r="A1003" s="44" t="s">
        <v>84</v>
      </c>
      <c r="B1003" s="4" t="s">
        <v>182</v>
      </c>
      <c r="C1003" s="183"/>
      <c r="D1003" s="112">
        <f>SUM(D1004+D1011+D1026+D1041+D1067+D1072+D1076+D1084)</f>
        <v>481515</v>
      </c>
      <c r="E1003" s="138">
        <f>SUM(E1004+E1011+E1026+E1041+E1067+E1072+E1076+E1084)</f>
        <v>234769.59999999995</v>
      </c>
      <c r="F1003" s="177">
        <f t="shared" si="33"/>
        <v>246745.40000000005</v>
      </c>
      <c r="G1003" s="175">
        <f t="shared" si="32"/>
        <v>0.48756445801273052</v>
      </c>
    </row>
    <row r="1004" spans="1:7" s="6" customFormat="1" x14ac:dyDescent="0.2">
      <c r="A1004" s="193" t="s">
        <v>100</v>
      </c>
      <c r="B1004" s="194" t="s">
        <v>183</v>
      </c>
      <c r="C1004" s="199"/>
      <c r="D1004" s="200">
        <f>SUM(D1005+D1008)</f>
        <v>62191</v>
      </c>
      <c r="E1004" s="201">
        <f>SUM(E1005+E1008)</f>
        <v>32479.849999999995</v>
      </c>
      <c r="F1004" s="202">
        <f t="shared" si="33"/>
        <v>29711.150000000005</v>
      </c>
      <c r="G1004" s="203">
        <f t="shared" si="32"/>
        <v>0.52225965171809419</v>
      </c>
    </row>
    <row r="1005" spans="1:7" s="6" customFormat="1" ht="25.5" x14ac:dyDescent="0.2">
      <c r="A1005" s="33"/>
      <c r="B1005" s="21">
        <v>413</v>
      </c>
      <c r="C1005" s="69" t="s">
        <v>151</v>
      </c>
      <c r="D1005" s="98">
        <f>SUM(D1006:D1007)</f>
        <v>55791</v>
      </c>
      <c r="E1005" s="143">
        <f>SUM(E1006:E1007)</f>
        <v>29614.339999999997</v>
      </c>
      <c r="F1005" s="163">
        <f t="shared" si="33"/>
        <v>26176.660000000003</v>
      </c>
      <c r="G1005" s="179">
        <f t="shared" si="32"/>
        <v>0.53080855335089883</v>
      </c>
    </row>
    <row r="1006" spans="1:7" x14ac:dyDescent="0.2">
      <c r="A1006" s="35"/>
      <c r="B1006" s="19">
        <v>4133</v>
      </c>
      <c r="C1006" s="67" t="s">
        <v>101</v>
      </c>
      <c r="D1006" s="99">
        <v>36736</v>
      </c>
      <c r="E1006" s="124">
        <v>20633.12</v>
      </c>
      <c r="F1006" s="168">
        <f t="shared" si="33"/>
        <v>16102.880000000001</v>
      </c>
      <c r="G1006" s="165">
        <f t="shared" si="32"/>
        <v>0.56165940766550515</v>
      </c>
    </row>
    <row r="1007" spans="1:7" x14ac:dyDescent="0.2">
      <c r="A1007" s="35"/>
      <c r="B1007" s="19">
        <v>4137</v>
      </c>
      <c r="C1007" s="67" t="s">
        <v>13</v>
      </c>
      <c r="D1007" s="99">
        <v>19055</v>
      </c>
      <c r="E1007" s="124">
        <v>8981.2199999999993</v>
      </c>
      <c r="F1007" s="168">
        <f t="shared" si="33"/>
        <v>10073.780000000001</v>
      </c>
      <c r="G1007" s="165">
        <f t="shared" si="32"/>
        <v>0.47133140907898186</v>
      </c>
    </row>
    <row r="1008" spans="1:7" s="6" customFormat="1" x14ac:dyDescent="0.2">
      <c r="A1008" s="33"/>
      <c r="B1008" s="22">
        <v>55</v>
      </c>
      <c r="C1008" s="51" t="s">
        <v>24</v>
      </c>
      <c r="D1008" s="100">
        <f>SUM(D1009:D1010)</f>
        <v>6400</v>
      </c>
      <c r="E1008" s="142">
        <f>SUM(E1009:E1010)</f>
        <v>2865.5099999999998</v>
      </c>
      <c r="F1008" s="163">
        <f t="shared" si="33"/>
        <v>3534.4900000000002</v>
      </c>
      <c r="G1008" s="179">
        <f t="shared" si="32"/>
        <v>0.44773593749999996</v>
      </c>
    </row>
    <row r="1009" spans="1:7" x14ac:dyDescent="0.2">
      <c r="A1009" s="35"/>
      <c r="B1009" s="5">
        <v>5513</v>
      </c>
      <c r="C1009" s="49" t="s">
        <v>28</v>
      </c>
      <c r="D1009" s="101">
        <v>400</v>
      </c>
      <c r="E1009" s="124">
        <v>311.18</v>
      </c>
      <c r="F1009" s="168">
        <f t="shared" si="33"/>
        <v>88.82</v>
      </c>
      <c r="G1009" s="165">
        <f t="shared" si="32"/>
        <v>0.77795000000000003</v>
      </c>
    </row>
    <row r="1010" spans="1:7" x14ac:dyDescent="0.2">
      <c r="A1010" s="35"/>
      <c r="B1010" s="20">
        <v>5526</v>
      </c>
      <c r="C1010" s="54" t="s">
        <v>8</v>
      </c>
      <c r="D1010" s="101">
        <v>6000</v>
      </c>
      <c r="E1010" s="124">
        <v>2554.33</v>
      </c>
      <c r="F1010" s="168">
        <f t="shared" si="33"/>
        <v>3445.67</v>
      </c>
      <c r="G1010" s="165">
        <f t="shared" si="32"/>
        <v>0.42572166666666666</v>
      </c>
    </row>
    <row r="1011" spans="1:7" s="6" customFormat="1" x14ac:dyDescent="0.2">
      <c r="A1011" s="33" t="s">
        <v>85</v>
      </c>
      <c r="B1011" s="7" t="s">
        <v>451</v>
      </c>
      <c r="C1011" s="72"/>
      <c r="D1011" s="100">
        <f>SUM(D1012+D1015)</f>
        <v>82227</v>
      </c>
      <c r="E1011" s="142">
        <f>SUM(E1012+E1015)</f>
        <v>46136.99</v>
      </c>
      <c r="F1011" s="163">
        <f t="shared" si="33"/>
        <v>36090.01</v>
      </c>
      <c r="G1011" s="179">
        <f t="shared" si="32"/>
        <v>0.56109295000425652</v>
      </c>
    </row>
    <row r="1012" spans="1:7" s="6" customFormat="1" x14ac:dyDescent="0.2">
      <c r="A1012" s="33" t="s">
        <v>85</v>
      </c>
      <c r="B1012" s="7" t="s">
        <v>184</v>
      </c>
      <c r="C1012" s="72"/>
      <c r="D1012" s="88">
        <f>SUM(D1013)</f>
        <v>60032</v>
      </c>
      <c r="E1012" s="139">
        <f>SUM(E1013)</f>
        <v>34517.339999999997</v>
      </c>
      <c r="F1012" s="163">
        <f t="shared" si="33"/>
        <v>25514.660000000003</v>
      </c>
      <c r="G1012" s="179">
        <f t="shared" si="32"/>
        <v>0.57498234275053295</v>
      </c>
    </row>
    <row r="1013" spans="1:7" s="6" customFormat="1" x14ac:dyDescent="0.2">
      <c r="A1013" s="33"/>
      <c r="B1013" s="22">
        <v>55</v>
      </c>
      <c r="C1013" s="51" t="s">
        <v>24</v>
      </c>
      <c r="D1013" s="100">
        <f>SUM(D1014)</f>
        <v>60032</v>
      </c>
      <c r="E1013" s="142">
        <f>SUM(E1014)</f>
        <v>34517.339999999997</v>
      </c>
      <c r="F1013" s="163">
        <f t="shared" si="33"/>
        <v>25514.660000000003</v>
      </c>
      <c r="G1013" s="179">
        <f t="shared" si="32"/>
        <v>0.57498234275053295</v>
      </c>
    </row>
    <row r="1014" spans="1:7" s="6" customFormat="1" x14ac:dyDescent="0.2">
      <c r="A1014" s="33"/>
      <c r="B1014" s="20">
        <v>5526</v>
      </c>
      <c r="C1014" s="54" t="s">
        <v>8</v>
      </c>
      <c r="D1014" s="101">
        <v>60032</v>
      </c>
      <c r="E1014" s="124">
        <v>34517.339999999997</v>
      </c>
      <c r="F1014" s="168">
        <f t="shared" si="33"/>
        <v>25514.660000000003</v>
      </c>
      <c r="G1014" s="165">
        <f t="shared" si="32"/>
        <v>0.57498234275053295</v>
      </c>
    </row>
    <row r="1015" spans="1:7" x14ac:dyDescent="0.2">
      <c r="A1015" s="33" t="s">
        <v>85</v>
      </c>
      <c r="B1015" s="7" t="s">
        <v>304</v>
      </c>
      <c r="C1015" s="72"/>
      <c r="D1015" s="88">
        <f>SUM(D1016+D1020)</f>
        <v>22195</v>
      </c>
      <c r="E1015" s="139">
        <f>SUM(E1016+E1020)</f>
        <v>11619.65</v>
      </c>
      <c r="F1015" s="163">
        <f t="shared" si="33"/>
        <v>10575.35</v>
      </c>
      <c r="G1015" s="179">
        <f t="shared" si="32"/>
        <v>0.52352556882180667</v>
      </c>
    </row>
    <row r="1016" spans="1:7" s="6" customFormat="1" x14ac:dyDescent="0.2">
      <c r="A1016" s="33"/>
      <c r="B1016" s="7">
        <v>50</v>
      </c>
      <c r="C1016" s="50" t="s">
        <v>23</v>
      </c>
      <c r="D1016" s="88">
        <f>SUM(D1017+D1019)</f>
        <v>13225</v>
      </c>
      <c r="E1016" s="139">
        <f>SUM(E1017+E1019)</f>
        <v>6708.15</v>
      </c>
      <c r="F1016" s="163">
        <f t="shared" si="33"/>
        <v>6516.85</v>
      </c>
      <c r="G1016" s="179">
        <f t="shared" si="32"/>
        <v>0.50723251417769377</v>
      </c>
    </row>
    <row r="1017" spans="1:7" s="6" customFormat="1" x14ac:dyDescent="0.2">
      <c r="A1017" s="33"/>
      <c r="B1017" s="5">
        <v>500</v>
      </c>
      <c r="C1017" s="49" t="s">
        <v>228</v>
      </c>
      <c r="D1017" s="87">
        <f>SUM(D1018)</f>
        <v>9870</v>
      </c>
      <c r="E1017" s="149">
        <f>SUM(E1018)</f>
        <v>5072.8599999999997</v>
      </c>
      <c r="F1017" s="168">
        <f t="shared" si="33"/>
        <v>4797.1400000000003</v>
      </c>
      <c r="G1017" s="165">
        <f t="shared" si="32"/>
        <v>0.51396757852077002</v>
      </c>
    </row>
    <row r="1018" spans="1:7" s="6" customFormat="1" x14ac:dyDescent="0.2">
      <c r="A1018" s="33"/>
      <c r="B1018" s="5">
        <v>5002</v>
      </c>
      <c r="C1018" s="49" t="s">
        <v>236</v>
      </c>
      <c r="D1018" s="87">
        <v>9870</v>
      </c>
      <c r="E1018" s="124">
        <v>5072.8599999999997</v>
      </c>
      <c r="F1018" s="168">
        <f t="shared" si="33"/>
        <v>4797.1400000000003</v>
      </c>
      <c r="G1018" s="165">
        <f t="shared" si="32"/>
        <v>0.51396757852077002</v>
      </c>
    </row>
    <row r="1019" spans="1:7" s="6" customFormat="1" x14ac:dyDescent="0.2">
      <c r="A1019" s="33"/>
      <c r="B1019" s="5">
        <v>506</v>
      </c>
      <c r="C1019" s="49" t="s">
        <v>229</v>
      </c>
      <c r="D1019" s="87">
        <v>3355</v>
      </c>
      <c r="E1019" s="124">
        <v>1635.29</v>
      </c>
      <c r="F1019" s="168">
        <f t="shared" si="33"/>
        <v>1719.71</v>
      </c>
      <c r="G1019" s="165">
        <f t="shared" si="32"/>
        <v>0.48741877794336808</v>
      </c>
    </row>
    <row r="1020" spans="1:7" s="6" customFormat="1" x14ac:dyDescent="0.2">
      <c r="A1020" s="33"/>
      <c r="B1020" s="22">
        <v>55</v>
      </c>
      <c r="C1020" s="51" t="s">
        <v>24</v>
      </c>
      <c r="D1020" s="100">
        <f>SUM(D1021:D1025)</f>
        <v>8970</v>
      </c>
      <c r="E1020" s="142">
        <f>SUM(E1021:E1025)</f>
        <v>4911.5</v>
      </c>
      <c r="F1020" s="163">
        <f t="shared" si="33"/>
        <v>4058.5</v>
      </c>
      <c r="G1020" s="179">
        <f t="shared" ref="G1020:G1086" si="35">SUM(E1020/D1020)</f>
        <v>0.54754738015607585</v>
      </c>
    </row>
    <row r="1021" spans="1:7" s="6" customFormat="1" x14ac:dyDescent="0.2">
      <c r="A1021" s="33"/>
      <c r="B1021" s="5">
        <v>5500</v>
      </c>
      <c r="C1021" s="49" t="s">
        <v>25</v>
      </c>
      <c r="D1021" s="101">
        <v>290</v>
      </c>
      <c r="E1021" s="124">
        <v>402.19</v>
      </c>
      <c r="F1021" s="168">
        <f t="shared" si="33"/>
        <v>-112.19</v>
      </c>
      <c r="G1021" s="165">
        <f t="shared" si="35"/>
        <v>1.3868620689655173</v>
      </c>
    </row>
    <row r="1022" spans="1:7" s="6" customFormat="1" x14ac:dyDescent="0.2">
      <c r="A1022" s="33"/>
      <c r="B1022" s="5">
        <v>5504</v>
      </c>
      <c r="C1022" s="49" t="s">
        <v>27</v>
      </c>
      <c r="D1022" s="101">
        <v>0</v>
      </c>
      <c r="E1022" s="124">
        <v>14.29</v>
      </c>
      <c r="F1022" s="168">
        <f t="shared" si="33"/>
        <v>-14.29</v>
      </c>
      <c r="G1022" s="165"/>
    </row>
    <row r="1023" spans="1:7" s="6" customFormat="1" x14ac:dyDescent="0.2">
      <c r="A1023" s="33"/>
      <c r="B1023" s="5">
        <v>5511</v>
      </c>
      <c r="C1023" s="49" t="s">
        <v>230</v>
      </c>
      <c r="D1023" s="101">
        <v>7110</v>
      </c>
      <c r="E1023" s="124">
        <v>4284.62</v>
      </c>
      <c r="F1023" s="168">
        <f t="shared" si="33"/>
        <v>2825.38</v>
      </c>
      <c r="G1023" s="165">
        <f t="shared" si="35"/>
        <v>0.60261884669479604</v>
      </c>
    </row>
    <row r="1024" spans="1:7" s="6" customFormat="1" x14ac:dyDescent="0.2">
      <c r="A1024" s="33"/>
      <c r="B1024" s="5">
        <v>5514</v>
      </c>
      <c r="C1024" s="49" t="s">
        <v>231</v>
      </c>
      <c r="D1024" s="101">
        <v>770</v>
      </c>
      <c r="E1024" s="124">
        <v>72.400000000000006</v>
      </c>
      <c r="F1024" s="168">
        <f t="shared" si="33"/>
        <v>697.6</v>
      </c>
      <c r="G1024" s="165">
        <f t="shared" si="35"/>
        <v>9.4025974025974027E-2</v>
      </c>
    </row>
    <row r="1025" spans="1:7" s="6" customFormat="1" x14ac:dyDescent="0.2">
      <c r="A1025" s="33"/>
      <c r="B1025" s="5">
        <v>5515</v>
      </c>
      <c r="C1025" s="49" t="s">
        <v>29</v>
      </c>
      <c r="D1025" s="101">
        <v>800</v>
      </c>
      <c r="E1025" s="124">
        <v>138</v>
      </c>
      <c r="F1025" s="168">
        <f t="shared" si="33"/>
        <v>662</v>
      </c>
      <c r="G1025" s="165">
        <f t="shared" si="35"/>
        <v>0.17249999999999999</v>
      </c>
    </row>
    <row r="1026" spans="1:7" s="6" customFormat="1" x14ac:dyDescent="0.2">
      <c r="A1026" s="33" t="s">
        <v>86</v>
      </c>
      <c r="B1026" s="7" t="s">
        <v>185</v>
      </c>
      <c r="C1026" s="72"/>
      <c r="D1026" s="88">
        <f>SUM(D1027+D1029+D1033)</f>
        <v>45993</v>
      </c>
      <c r="E1026" s="139">
        <f>SUM(E1027+E1029+E1033)</f>
        <v>22854.06</v>
      </c>
      <c r="F1026" s="163">
        <f t="shared" ref="F1026:F1086" si="36">SUM(D1026-E1026)</f>
        <v>23138.94</v>
      </c>
      <c r="G1026" s="179">
        <f t="shared" si="35"/>
        <v>0.49690300697932299</v>
      </c>
    </row>
    <row r="1027" spans="1:7" s="6" customFormat="1" ht="25.5" x14ac:dyDescent="0.2">
      <c r="A1027" s="33"/>
      <c r="B1027" s="21">
        <v>413</v>
      </c>
      <c r="C1027" s="69" t="s">
        <v>151</v>
      </c>
      <c r="D1027" s="98">
        <f>SUM(D1028)</f>
        <v>8346</v>
      </c>
      <c r="E1027" s="143">
        <f>SUM(E1028)</f>
        <v>5179.7299999999996</v>
      </c>
      <c r="F1027" s="163">
        <f t="shared" si="36"/>
        <v>3166.2700000000004</v>
      </c>
      <c r="G1027" s="179">
        <f t="shared" si="35"/>
        <v>0.6206242511382698</v>
      </c>
    </row>
    <row r="1028" spans="1:7" ht="25.5" x14ac:dyDescent="0.2">
      <c r="A1028" s="35"/>
      <c r="B1028" s="19">
        <v>4138</v>
      </c>
      <c r="C1028" s="67" t="s">
        <v>99</v>
      </c>
      <c r="D1028" s="99">
        <v>8346</v>
      </c>
      <c r="E1028" s="124">
        <v>5179.7299999999996</v>
      </c>
      <c r="F1028" s="168">
        <f t="shared" si="36"/>
        <v>3166.2700000000004</v>
      </c>
      <c r="G1028" s="165">
        <f t="shared" si="35"/>
        <v>0.6206242511382698</v>
      </c>
    </row>
    <row r="1029" spans="1:7" s="6" customFormat="1" x14ac:dyDescent="0.2">
      <c r="A1029" s="33"/>
      <c r="B1029" s="7">
        <v>50</v>
      </c>
      <c r="C1029" s="50" t="s">
        <v>23</v>
      </c>
      <c r="D1029" s="88">
        <f>SUM(D1030+D1032)</f>
        <v>30024</v>
      </c>
      <c r="E1029" s="139">
        <f>SUM(E1030+E1032)</f>
        <v>16036.11</v>
      </c>
      <c r="F1029" s="163">
        <f t="shared" si="36"/>
        <v>13987.89</v>
      </c>
      <c r="G1029" s="179">
        <f t="shared" si="35"/>
        <v>0.53410971223021586</v>
      </c>
    </row>
    <row r="1030" spans="1:7" s="6" customFormat="1" x14ac:dyDescent="0.2">
      <c r="A1030" s="33"/>
      <c r="B1030" s="5">
        <v>500</v>
      </c>
      <c r="C1030" s="49" t="s">
        <v>228</v>
      </c>
      <c r="D1030" s="87">
        <f>SUM(D1031)</f>
        <v>22406</v>
      </c>
      <c r="E1030" s="149">
        <f>SUM(E1031)</f>
        <v>12109.93</v>
      </c>
      <c r="F1030" s="168">
        <f t="shared" si="36"/>
        <v>10296.07</v>
      </c>
      <c r="G1030" s="165">
        <f t="shared" si="35"/>
        <v>0.54047710434704987</v>
      </c>
    </row>
    <row r="1031" spans="1:7" s="6" customFormat="1" x14ac:dyDescent="0.2">
      <c r="A1031" s="33"/>
      <c r="B1031" s="5">
        <v>5002</v>
      </c>
      <c r="C1031" s="49" t="s">
        <v>236</v>
      </c>
      <c r="D1031" s="87">
        <v>22406</v>
      </c>
      <c r="E1031" s="124">
        <v>12109.93</v>
      </c>
      <c r="F1031" s="168">
        <f t="shared" si="36"/>
        <v>10296.07</v>
      </c>
      <c r="G1031" s="165">
        <f t="shared" si="35"/>
        <v>0.54047710434704987</v>
      </c>
    </row>
    <row r="1032" spans="1:7" s="6" customFormat="1" x14ac:dyDescent="0.2">
      <c r="A1032" s="33"/>
      <c r="B1032" s="5">
        <v>506</v>
      </c>
      <c r="C1032" s="49" t="s">
        <v>229</v>
      </c>
      <c r="D1032" s="87">
        <v>7618</v>
      </c>
      <c r="E1032" s="124">
        <v>3926.18</v>
      </c>
      <c r="F1032" s="168">
        <f t="shared" si="36"/>
        <v>3691.82</v>
      </c>
      <c r="G1032" s="165">
        <f t="shared" si="35"/>
        <v>0.51538199002362828</v>
      </c>
    </row>
    <row r="1033" spans="1:7" s="6" customFormat="1" x14ac:dyDescent="0.2">
      <c r="A1033" s="33"/>
      <c r="B1033" s="22">
        <v>55</v>
      </c>
      <c r="C1033" s="51" t="s">
        <v>24</v>
      </c>
      <c r="D1033" s="100">
        <f>SUM(D1034:D1040)</f>
        <v>7623</v>
      </c>
      <c r="E1033" s="142">
        <f>SUM(E1034:E1040)</f>
        <v>1638.22</v>
      </c>
      <c r="F1033" s="163">
        <f t="shared" si="36"/>
        <v>5984.78</v>
      </c>
      <c r="G1033" s="179">
        <f t="shared" si="35"/>
        <v>0.21490489308671126</v>
      </c>
    </row>
    <row r="1034" spans="1:7" s="6" customFormat="1" x14ac:dyDescent="0.2">
      <c r="A1034" s="33"/>
      <c r="B1034" s="5">
        <v>5500</v>
      </c>
      <c r="C1034" s="49" t="s">
        <v>25</v>
      </c>
      <c r="D1034" s="101">
        <v>324</v>
      </c>
      <c r="E1034" s="124">
        <v>30</v>
      </c>
      <c r="F1034" s="168">
        <f t="shared" si="36"/>
        <v>294</v>
      </c>
      <c r="G1034" s="165">
        <f t="shared" si="35"/>
        <v>9.2592592592592587E-2</v>
      </c>
    </row>
    <row r="1035" spans="1:7" s="6" customFormat="1" x14ac:dyDescent="0.2">
      <c r="A1035" s="33"/>
      <c r="B1035" s="5">
        <v>5503</v>
      </c>
      <c r="C1035" s="49" t="s">
        <v>26</v>
      </c>
      <c r="D1035" s="101">
        <v>30</v>
      </c>
      <c r="E1035" s="124">
        <v>0</v>
      </c>
      <c r="F1035" s="168">
        <f t="shared" si="36"/>
        <v>30</v>
      </c>
      <c r="G1035" s="165">
        <f t="shared" si="35"/>
        <v>0</v>
      </c>
    </row>
    <row r="1036" spans="1:7" x14ac:dyDescent="0.2">
      <c r="A1036" s="35"/>
      <c r="B1036" s="20">
        <v>5504</v>
      </c>
      <c r="C1036" s="54" t="s">
        <v>27</v>
      </c>
      <c r="D1036" s="101">
        <v>132</v>
      </c>
      <c r="E1036" s="124">
        <v>0</v>
      </c>
      <c r="F1036" s="168">
        <f t="shared" si="36"/>
        <v>132</v>
      </c>
      <c r="G1036" s="165">
        <f t="shared" si="35"/>
        <v>0</v>
      </c>
    </row>
    <row r="1037" spans="1:7" x14ac:dyDescent="0.2">
      <c r="A1037" s="35"/>
      <c r="B1037" s="20">
        <v>5513</v>
      </c>
      <c r="C1037" s="54" t="s">
        <v>28</v>
      </c>
      <c r="D1037" s="101">
        <v>1500</v>
      </c>
      <c r="E1037" s="124">
        <v>584.76</v>
      </c>
      <c r="F1037" s="168">
        <f t="shared" si="36"/>
        <v>915.24</v>
      </c>
      <c r="G1037" s="165">
        <f t="shared" si="35"/>
        <v>0.38984000000000002</v>
      </c>
    </row>
    <row r="1038" spans="1:7" x14ac:dyDescent="0.2">
      <c r="A1038" s="35"/>
      <c r="B1038" s="20">
        <v>5515</v>
      </c>
      <c r="C1038" s="54" t="s">
        <v>29</v>
      </c>
      <c r="D1038" s="101">
        <v>640</v>
      </c>
      <c r="E1038" s="124">
        <v>5.0999999999999996</v>
      </c>
      <c r="F1038" s="168">
        <f t="shared" si="36"/>
        <v>634.9</v>
      </c>
      <c r="G1038" s="165">
        <f t="shared" si="35"/>
        <v>7.9687500000000001E-3</v>
      </c>
    </row>
    <row r="1039" spans="1:7" x14ac:dyDescent="0.2">
      <c r="A1039" s="35"/>
      <c r="B1039" s="5">
        <v>5525</v>
      </c>
      <c r="C1039" s="49" t="s">
        <v>46</v>
      </c>
      <c r="D1039" s="101">
        <v>1417</v>
      </c>
      <c r="E1039" s="124">
        <v>0</v>
      </c>
      <c r="F1039" s="168">
        <f t="shared" si="36"/>
        <v>1417</v>
      </c>
      <c r="G1039" s="165">
        <f t="shared" si="35"/>
        <v>0</v>
      </c>
    </row>
    <row r="1040" spans="1:7" x14ac:dyDescent="0.2">
      <c r="A1040" s="35"/>
      <c r="B1040" s="20">
        <v>5526</v>
      </c>
      <c r="C1040" s="54" t="s">
        <v>8</v>
      </c>
      <c r="D1040" s="101">
        <v>3580</v>
      </c>
      <c r="E1040" s="124">
        <v>1018.36</v>
      </c>
      <c r="F1040" s="168">
        <f t="shared" si="36"/>
        <v>2561.64</v>
      </c>
      <c r="G1040" s="165">
        <f t="shared" si="35"/>
        <v>0.28445810055865922</v>
      </c>
    </row>
    <row r="1041" spans="1:7" s="6" customFormat="1" x14ac:dyDescent="0.2">
      <c r="A1041" s="33" t="s">
        <v>87</v>
      </c>
      <c r="B1041" s="7" t="s">
        <v>452</v>
      </c>
      <c r="C1041" s="72"/>
      <c r="D1041" s="100">
        <f>SUM(D1042+D1049+D1056+D1059)</f>
        <v>92021</v>
      </c>
      <c r="E1041" s="142">
        <f>SUM(E1042+E1049+E1056+E1059)</f>
        <v>39823.520000000004</v>
      </c>
      <c r="F1041" s="163">
        <f t="shared" si="36"/>
        <v>52197.479999999996</v>
      </c>
      <c r="G1041" s="179">
        <f t="shared" si="35"/>
        <v>0.43276556438204328</v>
      </c>
    </row>
    <row r="1042" spans="1:7" s="6" customFormat="1" x14ac:dyDescent="0.2">
      <c r="A1042" s="33" t="s">
        <v>87</v>
      </c>
      <c r="B1042" s="7" t="s">
        <v>186</v>
      </c>
      <c r="C1042" s="72"/>
      <c r="D1042" s="88">
        <f>SUM(D1043+D1046)</f>
        <v>52347</v>
      </c>
      <c r="E1042" s="139">
        <f>SUM(E1043+E1046)</f>
        <v>30763.79</v>
      </c>
      <c r="F1042" s="163">
        <f t="shared" si="36"/>
        <v>21583.21</v>
      </c>
      <c r="G1042" s="179">
        <f t="shared" si="35"/>
        <v>0.58768964792633771</v>
      </c>
    </row>
    <row r="1043" spans="1:7" s="6" customFormat="1" ht="25.5" x14ac:dyDescent="0.2">
      <c r="A1043" s="33"/>
      <c r="B1043" s="21">
        <v>413</v>
      </c>
      <c r="C1043" s="69" t="s">
        <v>151</v>
      </c>
      <c r="D1043" s="98">
        <f>SUM(D1044:D1045)</f>
        <v>41300</v>
      </c>
      <c r="E1043" s="143">
        <f>SUM(E1044:E1045)</f>
        <v>26975.86</v>
      </c>
      <c r="F1043" s="163">
        <f t="shared" si="36"/>
        <v>14324.14</v>
      </c>
      <c r="G1043" s="179">
        <f t="shared" si="35"/>
        <v>0.65316852300242134</v>
      </c>
    </row>
    <row r="1044" spans="1:7" x14ac:dyDescent="0.2">
      <c r="A1044" s="35"/>
      <c r="B1044" s="19">
        <v>4130</v>
      </c>
      <c r="C1044" s="67" t="s">
        <v>34</v>
      </c>
      <c r="D1044" s="99">
        <v>24500</v>
      </c>
      <c r="E1044" s="124">
        <v>12468.59</v>
      </c>
      <c r="F1044" s="168">
        <f t="shared" si="36"/>
        <v>12031.41</v>
      </c>
      <c r="G1044" s="165">
        <f t="shared" si="35"/>
        <v>0.50892204081632653</v>
      </c>
    </row>
    <row r="1045" spans="1:7" x14ac:dyDescent="0.2">
      <c r="A1045" s="35"/>
      <c r="B1045" s="19">
        <v>4134</v>
      </c>
      <c r="C1045" s="67" t="s">
        <v>259</v>
      </c>
      <c r="D1045" s="99">
        <v>16800</v>
      </c>
      <c r="E1045" s="124">
        <v>14507.27</v>
      </c>
      <c r="F1045" s="168">
        <f t="shared" si="36"/>
        <v>2292.7299999999996</v>
      </c>
      <c r="G1045" s="165">
        <f t="shared" si="35"/>
        <v>0.86352797619047617</v>
      </c>
    </row>
    <row r="1046" spans="1:7" s="6" customFormat="1" x14ac:dyDescent="0.2">
      <c r="A1046" s="33"/>
      <c r="B1046" s="22">
        <v>55</v>
      </c>
      <c r="C1046" s="51" t="s">
        <v>24</v>
      </c>
      <c r="D1046" s="100">
        <f>SUM(D1047:D1048)</f>
        <v>11047</v>
      </c>
      <c r="E1046" s="142">
        <f>SUM(E1047:E1048)</f>
        <v>3787.93</v>
      </c>
      <c r="F1046" s="163">
        <f t="shared" si="36"/>
        <v>7259.07</v>
      </c>
      <c r="G1046" s="179">
        <f t="shared" si="35"/>
        <v>0.34289218792432336</v>
      </c>
    </row>
    <row r="1047" spans="1:7" s="6" customFormat="1" x14ac:dyDescent="0.2">
      <c r="A1047" s="33"/>
      <c r="B1047" s="20">
        <v>5513</v>
      </c>
      <c r="C1047" s="54" t="s">
        <v>28</v>
      </c>
      <c r="D1047" s="101">
        <v>400</v>
      </c>
      <c r="E1047" s="124">
        <v>0</v>
      </c>
      <c r="F1047" s="168">
        <f t="shared" si="36"/>
        <v>400</v>
      </c>
      <c r="G1047" s="165">
        <f t="shared" si="35"/>
        <v>0</v>
      </c>
    </row>
    <row r="1048" spans="1:7" s="6" customFormat="1" x14ac:dyDescent="0.2">
      <c r="A1048" s="33"/>
      <c r="B1048" s="20">
        <v>5526</v>
      </c>
      <c r="C1048" s="54" t="s">
        <v>8</v>
      </c>
      <c r="D1048" s="101">
        <v>10647</v>
      </c>
      <c r="E1048" s="124">
        <v>3787.93</v>
      </c>
      <c r="F1048" s="168">
        <f t="shared" si="36"/>
        <v>6859.07</v>
      </c>
      <c r="G1048" s="165">
        <f t="shared" si="35"/>
        <v>0.3557743965436273</v>
      </c>
    </row>
    <row r="1049" spans="1:7" s="6" customFormat="1" x14ac:dyDescent="0.2">
      <c r="A1049" s="33" t="s">
        <v>87</v>
      </c>
      <c r="B1049" s="7" t="s">
        <v>303</v>
      </c>
      <c r="C1049" s="72"/>
      <c r="D1049" s="100">
        <f>SUM(D1050+D1052)</f>
        <v>20651</v>
      </c>
      <c r="E1049" s="142">
        <f>SUM(E1050+E1052)</f>
        <v>2397.5</v>
      </c>
      <c r="F1049" s="163">
        <f t="shared" si="36"/>
        <v>18253.5</v>
      </c>
      <c r="G1049" s="179">
        <f t="shared" si="35"/>
        <v>0.11609607282940293</v>
      </c>
    </row>
    <row r="1050" spans="1:7" s="6" customFormat="1" ht="25.5" x14ac:dyDescent="0.2">
      <c r="A1050" s="33"/>
      <c r="B1050" s="21">
        <v>413</v>
      </c>
      <c r="C1050" s="69" t="s">
        <v>151</v>
      </c>
      <c r="D1050" s="100">
        <f>SUM(D1051)</f>
        <v>19679</v>
      </c>
      <c r="E1050" s="142">
        <f>SUM(E1051)</f>
        <v>2397.5</v>
      </c>
      <c r="F1050" s="163">
        <f t="shared" si="36"/>
        <v>17281.5</v>
      </c>
      <c r="G1050" s="179">
        <f t="shared" si="35"/>
        <v>0.12183037755983536</v>
      </c>
    </row>
    <row r="1051" spans="1:7" s="6" customFormat="1" x14ac:dyDescent="0.2">
      <c r="A1051" s="33"/>
      <c r="B1051" s="19">
        <v>4130</v>
      </c>
      <c r="C1051" s="67" t="s">
        <v>34</v>
      </c>
      <c r="D1051" s="101">
        <v>19679</v>
      </c>
      <c r="E1051" s="124">
        <v>2397.5</v>
      </c>
      <c r="F1051" s="168">
        <f t="shared" si="36"/>
        <v>17281.5</v>
      </c>
      <c r="G1051" s="165">
        <f t="shared" si="35"/>
        <v>0.12183037755983536</v>
      </c>
    </row>
    <row r="1052" spans="1:7" s="6" customFormat="1" x14ac:dyDescent="0.2">
      <c r="A1052" s="33"/>
      <c r="B1052" s="7">
        <v>50</v>
      </c>
      <c r="C1052" s="50" t="s">
        <v>23</v>
      </c>
      <c r="D1052" s="88">
        <f>SUM(D1053+D1055)</f>
        <v>972</v>
      </c>
      <c r="E1052" s="139">
        <f>SUM(E1053+E1055)</f>
        <v>0</v>
      </c>
      <c r="F1052" s="163">
        <f t="shared" si="36"/>
        <v>972</v>
      </c>
      <c r="G1052" s="179">
        <f t="shared" si="35"/>
        <v>0</v>
      </c>
    </row>
    <row r="1053" spans="1:7" s="6" customFormat="1" x14ac:dyDescent="0.2">
      <c r="A1053" s="33"/>
      <c r="B1053" s="5">
        <v>500</v>
      </c>
      <c r="C1053" s="49" t="s">
        <v>228</v>
      </c>
      <c r="D1053" s="99">
        <f>SUM(D1054)</f>
        <v>726</v>
      </c>
      <c r="E1053" s="162">
        <f>SUM(E1054)</f>
        <v>0</v>
      </c>
      <c r="F1053" s="168">
        <f t="shared" si="36"/>
        <v>726</v>
      </c>
      <c r="G1053" s="165">
        <f t="shared" si="35"/>
        <v>0</v>
      </c>
    </row>
    <row r="1054" spans="1:7" s="6" customFormat="1" x14ac:dyDescent="0.2">
      <c r="A1054" s="33"/>
      <c r="B1054" s="5">
        <v>5001</v>
      </c>
      <c r="C1054" s="49" t="s">
        <v>234</v>
      </c>
      <c r="D1054" s="99">
        <v>726</v>
      </c>
      <c r="E1054" s="162">
        <v>0</v>
      </c>
      <c r="F1054" s="168">
        <f t="shared" si="36"/>
        <v>726</v>
      </c>
      <c r="G1054" s="165">
        <f t="shared" si="35"/>
        <v>0</v>
      </c>
    </row>
    <row r="1055" spans="1:7" s="6" customFormat="1" x14ac:dyDescent="0.2">
      <c r="A1055" s="33"/>
      <c r="B1055" s="5">
        <v>506</v>
      </c>
      <c r="C1055" s="49" t="s">
        <v>229</v>
      </c>
      <c r="D1055" s="99">
        <v>246</v>
      </c>
      <c r="E1055" s="124">
        <v>0</v>
      </c>
      <c r="F1055" s="168">
        <f t="shared" si="36"/>
        <v>246</v>
      </c>
      <c r="G1055" s="165">
        <f t="shared" si="35"/>
        <v>0</v>
      </c>
    </row>
    <row r="1056" spans="1:7" s="6" customFormat="1" x14ac:dyDescent="0.2">
      <c r="A1056" s="33" t="s">
        <v>87</v>
      </c>
      <c r="B1056" s="7" t="s">
        <v>305</v>
      </c>
      <c r="C1056" s="72"/>
      <c r="D1056" s="88">
        <f>SUM(D1057)</f>
        <v>14412</v>
      </c>
      <c r="E1056" s="139">
        <f>SUM(E1057)</f>
        <v>1935.5</v>
      </c>
      <c r="F1056" s="163">
        <f t="shared" si="36"/>
        <v>12476.5</v>
      </c>
      <c r="G1056" s="179">
        <f t="shared" si="35"/>
        <v>0.13429780738273661</v>
      </c>
    </row>
    <row r="1057" spans="1:7" s="6" customFormat="1" ht="25.5" x14ac:dyDescent="0.2">
      <c r="A1057" s="33"/>
      <c r="B1057" s="21">
        <v>413</v>
      </c>
      <c r="C1057" s="69" t="s">
        <v>151</v>
      </c>
      <c r="D1057" s="98">
        <f>SUM(D1058)</f>
        <v>14412</v>
      </c>
      <c r="E1057" s="143">
        <f>SUM(E1058)</f>
        <v>1935.5</v>
      </c>
      <c r="F1057" s="163">
        <f t="shared" si="36"/>
        <v>12476.5</v>
      </c>
      <c r="G1057" s="179">
        <f t="shared" si="35"/>
        <v>0.13429780738273661</v>
      </c>
    </row>
    <row r="1058" spans="1:7" s="6" customFormat="1" x14ac:dyDescent="0.2">
      <c r="A1058" s="33"/>
      <c r="B1058" s="5">
        <v>4130</v>
      </c>
      <c r="C1058" s="49" t="s">
        <v>34</v>
      </c>
      <c r="D1058" s="99">
        <v>14412</v>
      </c>
      <c r="E1058" s="124">
        <v>1935.5</v>
      </c>
      <c r="F1058" s="168">
        <f t="shared" si="36"/>
        <v>12476.5</v>
      </c>
      <c r="G1058" s="165">
        <f t="shared" si="35"/>
        <v>0.13429780738273661</v>
      </c>
    </row>
    <row r="1059" spans="1:7" s="6" customFormat="1" x14ac:dyDescent="0.2">
      <c r="A1059" s="33" t="s">
        <v>87</v>
      </c>
      <c r="B1059" s="7" t="s">
        <v>422</v>
      </c>
      <c r="C1059" s="72"/>
      <c r="D1059" s="91">
        <f>SUM(D1060+D1064)</f>
        <v>4611</v>
      </c>
      <c r="E1059" s="126">
        <f>SUM(E1060+E1064)</f>
        <v>4726.7299999999996</v>
      </c>
      <c r="F1059" s="163">
        <f t="shared" si="36"/>
        <v>-115.72999999999956</v>
      </c>
      <c r="G1059" s="179">
        <f t="shared" si="35"/>
        <v>1.025098677076556</v>
      </c>
    </row>
    <row r="1060" spans="1:7" s="6" customFormat="1" x14ac:dyDescent="0.2">
      <c r="A1060" s="33"/>
      <c r="B1060" s="7">
        <v>50</v>
      </c>
      <c r="C1060" s="50" t="s">
        <v>23</v>
      </c>
      <c r="D1060" s="91">
        <f>SUM(D1061+D1063)</f>
        <v>2523</v>
      </c>
      <c r="E1060" s="126">
        <f>SUM(E1061+E1063)</f>
        <v>1753.21</v>
      </c>
      <c r="F1060" s="163">
        <f t="shared" si="36"/>
        <v>769.79</v>
      </c>
      <c r="G1060" s="179">
        <f t="shared" si="35"/>
        <v>0.6948910027744748</v>
      </c>
    </row>
    <row r="1061" spans="1:7" s="6" customFormat="1" x14ac:dyDescent="0.2">
      <c r="A1061" s="33"/>
      <c r="B1061" s="5">
        <v>500</v>
      </c>
      <c r="C1061" s="49" t="s">
        <v>228</v>
      </c>
      <c r="D1061" s="92">
        <f>SUM(D1062)</f>
        <v>2146</v>
      </c>
      <c r="E1061" s="124">
        <f>SUM(E1062)</f>
        <v>1315.17</v>
      </c>
      <c r="F1061" s="168">
        <f t="shared" si="36"/>
        <v>830.82999999999993</v>
      </c>
      <c r="G1061" s="165">
        <f t="shared" si="35"/>
        <v>0.61284715750232999</v>
      </c>
    </row>
    <row r="1062" spans="1:7" s="6" customFormat="1" x14ac:dyDescent="0.2">
      <c r="A1062" s="33"/>
      <c r="B1062" s="5">
        <v>5005</v>
      </c>
      <c r="C1062" s="49" t="s">
        <v>282</v>
      </c>
      <c r="D1062" s="99">
        <v>2146</v>
      </c>
      <c r="E1062" s="124">
        <v>1315.17</v>
      </c>
      <c r="F1062" s="168">
        <f t="shared" si="36"/>
        <v>830.82999999999993</v>
      </c>
      <c r="G1062" s="165">
        <f t="shared" si="35"/>
        <v>0.61284715750232999</v>
      </c>
    </row>
    <row r="1063" spans="1:7" s="6" customFormat="1" x14ac:dyDescent="0.2">
      <c r="A1063" s="33"/>
      <c r="B1063" s="5">
        <v>506</v>
      </c>
      <c r="C1063" s="49" t="s">
        <v>229</v>
      </c>
      <c r="D1063" s="99">
        <v>377</v>
      </c>
      <c r="E1063" s="124">
        <v>438.04</v>
      </c>
      <c r="F1063" s="168">
        <f t="shared" si="36"/>
        <v>-61.04000000000002</v>
      </c>
      <c r="G1063" s="165">
        <f t="shared" si="35"/>
        <v>1.1619098143236075</v>
      </c>
    </row>
    <row r="1064" spans="1:7" s="6" customFormat="1" x14ac:dyDescent="0.2">
      <c r="A1064" s="33"/>
      <c r="B1064" s="22">
        <v>55</v>
      </c>
      <c r="C1064" s="51" t="s">
        <v>24</v>
      </c>
      <c r="D1064" s="91">
        <f>SUM(D1065:D1066)</f>
        <v>2088</v>
      </c>
      <c r="E1064" s="126">
        <f>SUM(E1065:E1066)</f>
        <v>2973.52</v>
      </c>
      <c r="F1064" s="163">
        <f t="shared" si="36"/>
        <v>-885.52</v>
      </c>
      <c r="G1064" s="179">
        <f t="shared" si="35"/>
        <v>1.4240996168582376</v>
      </c>
    </row>
    <row r="1065" spans="1:7" s="6" customFormat="1" x14ac:dyDescent="0.2">
      <c r="A1065" s="33"/>
      <c r="B1065" s="5">
        <v>5513</v>
      </c>
      <c r="C1065" s="49" t="s">
        <v>28</v>
      </c>
      <c r="D1065" s="99">
        <v>236</v>
      </c>
      <c r="E1065" s="124">
        <v>168</v>
      </c>
      <c r="F1065" s="168">
        <f t="shared" si="36"/>
        <v>68</v>
      </c>
      <c r="G1065" s="165">
        <f t="shared" si="35"/>
        <v>0.71186440677966101</v>
      </c>
    </row>
    <row r="1066" spans="1:7" s="6" customFormat="1" x14ac:dyDescent="0.2">
      <c r="A1066" s="33"/>
      <c r="B1066" s="20">
        <v>5526</v>
      </c>
      <c r="C1066" s="54" t="s">
        <v>8</v>
      </c>
      <c r="D1066" s="99">
        <v>1852</v>
      </c>
      <c r="E1066" s="124">
        <v>2805.52</v>
      </c>
      <c r="F1066" s="168">
        <f t="shared" si="36"/>
        <v>-953.52</v>
      </c>
      <c r="G1066" s="165">
        <f t="shared" si="35"/>
        <v>1.5148596112311015</v>
      </c>
    </row>
    <row r="1067" spans="1:7" s="6" customFormat="1" x14ac:dyDescent="0.2">
      <c r="A1067" s="33" t="s">
        <v>88</v>
      </c>
      <c r="B1067" s="7" t="s">
        <v>187</v>
      </c>
      <c r="C1067" s="72"/>
      <c r="D1067" s="88">
        <f>SUM(D1068+D1070)</f>
        <v>1566</v>
      </c>
      <c r="E1067" s="139">
        <f>SUM(E1068+E1070)</f>
        <v>450.83</v>
      </c>
      <c r="F1067" s="163">
        <f t="shared" si="36"/>
        <v>1115.17</v>
      </c>
      <c r="G1067" s="179">
        <f t="shared" si="35"/>
        <v>0.28788633461047253</v>
      </c>
    </row>
    <row r="1068" spans="1:7" s="6" customFormat="1" ht="25.5" x14ac:dyDescent="0.2">
      <c r="A1068" s="33"/>
      <c r="B1068" s="21">
        <v>413</v>
      </c>
      <c r="C1068" s="69" t="s">
        <v>151</v>
      </c>
      <c r="D1068" s="98">
        <f>SUM(D1069)</f>
        <v>1198</v>
      </c>
      <c r="E1068" s="143">
        <f>SUM(E1069)</f>
        <v>450.83</v>
      </c>
      <c r="F1068" s="163">
        <f t="shared" si="36"/>
        <v>747.17000000000007</v>
      </c>
      <c r="G1068" s="179">
        <f t="shared" si="35"/>
        <v>0.37631886477462434</v>
      </c>
    </row>
    <row r="1069" spans="1:7" x14ac:dyDescent="0.2">
      <c r="A1069" s="35"/>
      <c r="B1069" s="19">
        <v>4132</v>
      </c>
      <c r="C1069" s="67" t="s">
        <v>35</v>
      </c>
      <c r="D1069" s="99">
        <v>1198</v>
      </c>
      <c r="E1069" s="124">
        <v>450.83</v>
      </c>
      <c r="F1069" s="168">
        <f t="shared" si="36"/>
        <v>747.17000000000007</v>
      </c>
      <c r="G1069" s="165">
        <f t="shared" si="35"/>
        <v>0.37631886477462434</v>
      </c>
    </row>
    <row r="1070" spans="1:7" x14ac:dyDescent="0.2">
      <c r="A1070" s="35"/>
      <c r="B1070" s="22">
        <v>55</v>
      </c>
      <c r="C1070" s="51" t="s">
        <v>24</v>
      </c>
      <c r="D1070" s="98">
        <f>SUM(D1071)</f>
        <v>368</v>
      </c>
      <c r="E1070" s="143">
        <f>SUM(E1071)</f>
        <v>0</v>
      </c>
      <c r="F1070" s="163">
        <f t="shared" si="36"/>
        <v>368</v>
      </c>
      <c r="G1070" s="179">
        <f t="shared" si="35"/>
        <v>0</v>
      </c>
    </row>
    <row r="1071" spans="1:7" x14ac:dyDescent="0.2">
      <c r="A1071" s="35"/>
      <c r="B1071" s="20">
        <v>5526</v>
      </c>
      <c r="C1071" s="54" t="s">
        <v>8</v>
      </c>
      <c r="D1071" s="99">
        <v>368</v>
      </c>
      <c r="E1071" s="124">
        <v>0</v>
      </c>
      <c r="F1071" s="168">
        <f t="shared" si="36"/>
        <v>368</v>
      </c>
      <c r="G1071" s="165">
        <f t="shared" si="35"/>
        <v>0</v>
      </c>
    </row>
    <row r="1072" spans="1:7" s="6" customFormat="1" x14ac:dyDescent="0.2">
      <c r="A1072" s="33" t="s">
        <v>89</v>
      </c>
      <c r="B1072" s="7" t="s">
        <v>188</v>
      </c>
      <c r="C1072" s="72"/>
      <c r="D1072" s="88">
        <f>SUM(D1073)</f>
        <v>7154</v>
      </c>
      <c r="E1072" s="139">
        <f>SUM(E1073)</f>
        <v>4210.68</v>
      </c>
      <c r="F1072" s="163">
        <f t="shared" si="36"/>
        <v>2943.3199999999997</v>
      </c>
      <c r="G1072" s="179">
        <f t="shared" si="35"/>
        <v>0.58857701984903554</v>
      </c>
    </row>
    <row r="1073" spans="1:7" s="6" customFormat="1" x14ac:dyDescent="0.2">
      <c r="A1073" s="33"/>
      <c r="B1073" s="22">
        <v>55</v>
      </c>
      <c r="C1073" s="51" t="s">
        <v>24</v>
      </c>
      <c r="D1073" s="100">
        <f>SUM(D1074:D1075)</f>
        <v>7154</v>
      </c>
      <c r="E1073" s="142">
        <f>SUM(E1074:E1075)</f>
        <v>4210.68</v>
      </c>
      <c r="F1073" s="163">
        <f t="shared" si="36"/>
        <v>2943.3199999999997</v>
      </c>
      <c r="G1073" s="179">
        <f t="shared" si="35"/>
        <v>0.58857701984903554</v>
      </c>
    </row>
    <row r="1074" spans="1:7" s="6" customFormat="1" x14ac:dyDescent="0.2">
      <c r="A1074" s="33"/>
      <c r="B1074" s="5">
        <v>5511</v>
      </c>
      <c r="C1074" s="49" t="s">
        <v>230</v>
      </c>
      <c r="D1074" s="101">
        <v>6654</v>
      </c>
      <c r="E1074" s="124">
        <v>4210.68</v>
      </c>
      <c r="F1074" s="168">
        <f t="shared" si="36"/>
        <v>2443.3199999999997</v>
      </c>
      <c r="G1074" s="165">
        <f t="shared" si="35"/>
        <v>0.63280432822362498</v>
      </c>
    </row>
    <row r="1075" spans="1:7" s="6" customFormat="1" x14ac:dyDescent="0.2">
      <c r="A1075" s="33"/>
      <c r="B1075" s="5">
        <v>5515</v>
      </c>
      <c r="C1075" s="49" t="s">
        <v>29</v>
      </c>
      <c r="D1075" s="101">
        <v>500</v>
      </c>
      <c r="E1075" s="124">
        <v>0</v>
      </c>
      <c r="F1075" s="168">
        <f t="shared" si="36"/>
        <v>500</v>
      </c>
      <c r="G1075" s="165">
        <f t="shared" si="35"/>
        <v>0</v>
      </c>
    </row>
    <row r="1076" spans="1:7" s="6" customFormat="1" x14ac:dyDescent="0.2">
      <c r="A1076" s="33" t="s">
        <v>119</v>
      </c>
      <c r="B1076" s="11" t="s">
        <v>189</v>
      </c>
      <c r="C1076" s="72"/>
      <c r="D1076" s="95">
        <f>SUM(D1077+D1079)</f>
        <v>187483</v>
      </c>
      <c r="E1076" s="144">
        <f>SUM(E1077+E1079)</f>
        <v>86889.84</v>
      </c>
      <c r="F1076" s="163">
        <f t="shared" si="36"/>
        <v>100593.16</v>
      </c>
      <c r="G1076" s="179">
        <f t="shared" si="35"/>
        <v>0.46345449987465526</v>
      </c>
    </row>
    <row r="1077" spans="1:7" s="6" customFormat="1" ht="25.5" x14ac:dyDescent="0.2">
      <c r="A1077" s="33"/>
      <c r="B1077" s="21">
        <v>413</v>
      </c>
      <c r="C1077" s="69" t="s">
        <v>151</v>
      </c>
      <c r="D1077" s="98">
        <f>SUM(D1078)</f>
        <v>181586</v>
      </c>
      <c r="E1077" s="143">
        <f>SUM(E1078)</f>
        <v>85173.3</v>
      </c>
      <c r="F1077" s="163">
        <f t="shared" si="36"/>
        <v>96412.7</v>
      </c>
      <c r="G1077" s="179">
        <f t="shared" si="35"/>
        <v>0.46905212956946024</v>
      </c>
    </row>
    <row r="1078" spans="1:7" x14ac:dyDescent="0.2">
      <c r="A1078" s="35"/>
      <c r="B1078" s="19">
        <v>4131</v>
      </c>
      <c r="C1078" s="67" t="s">
        <v>260</v>
      </c>
      <c r="D1078" s="99">
        <v>181586</v>
      </c>
      <c r="E1078" s="124">
        <v>85173.3</v>
      </c>
      <c r="F1078" s="168">
        <f t="shared" si="36"/>
        <v>96412.7</v>
      </c>
      <c r="G1078" s="165">
        <f t="shared" si="35"/>
        <v>0.46905212956946024</v>
      </c>
    </row>
    <row r="1079" spans="1:7" s="6" customFormat="1" x14ac:dyDescent="0.2">
      <c r="A1079" s="33"/>
      <c r="B1079" s="7">
        <v>50</v>
      </c>
      <c r="C1079" s="50" t="s">
        <v>23</v>
      </c>
      <c r="D1079" s="88">
        <f>SUM(D1080+D1083)</f>
        <v>5897</v>
      </c>
      <c r="E1079" s="139">
        <f>SUM(E1080+E1083)</f>
        <v>1716.54</v>
      </c>
      <c r="F1079" s="163">
        <f t="shared" si="36"/>
        <v>4180.46</v>
      </c>
      <c r="G1079" s="179">
        <f t="shared" si="35"/>
        <v>0.29108699338646771</v>
      </c>
    </row>
    <row r="1080" spans="1:7" s="6" customFormat="1" x14ac:dyDescent="0.2">
      <c r="A1080" s="33"/>
      <c r="B1080" s="5">
        <v>500</v>
      </c>
      <c r="C1080" s="49" t="s">
        <v>228</v>
      </c>
      <c r="D1080" s="87">
        <f>SUM(D1081:D1082)</f>
        <v>4401</v>
      </c>
      <c r="E1080" s="149">
        <f>SUM(E1082)</f>
        <v>1447.26</v>
      </c>
      <c r="F1080" s="168">
        <f t="shared" si="36"/>
        <v>2953.74</v>
      </c>
      <c r="G1080" s="165">
        <f t="shared" si="35"/>
        <v>0.32884798909338786</v>
      </c>
    </row>
    <row r="1081" spans="1:7" s="6" customFormat="1" x14ac:dyDescent="0.2">
      <c r="A1081" s="33"/>
      <c r="B1081" s="5">
        <v>5001</v>
      </c>
      <c r="C1081" s="49" t="s">
        <v>234</v>
      </c>
      <c r="D1081" s="87">
        <v>500</v>
      </c>
      <c r="E1081" s="149">
        <v>0</v>
      </c>
      <c r="F1081" s="168"/>
      <c r="G1081" s="165"/>
    </row>
    <row r="1082" spans="1:7" s="6" customFormat="1" x14ac:dyDescent="0.2">
      <c r="A1082" s="33"/>
      <c r="B1082" s="5">
        <v>5005</v>
      </c>
      <c r="C1082" s="49" t="s">
        <v>282</v>
      </c>
      <c r="D1082" s="87">
        <v>3901</v>
      </c>
      <c r="E1082" s="124">
        <v>1447.26</v>
      </c>
      <c r="F1082" s="168">
        <f t="shared" si="36"/>
        <v>2453.7399999999998</v>
      </c>
      <c r="G1082" s="165">
        <f t="shared" si="35"/>
        <v>0.3709971802102025</v>
      </c>
    </row>
    <row r="1083" spans="1:7" s="6" customFormat="1" x14ac:dyDescent="0.2">
      <c r="A1083" s="33"/>
      <c r="B1083" s="5">
        <v>506</v>
      </c>
      <c r="C1083" s="49" t="s">
        <v>229</v>
      </c>
      <c r="D1083" s="87">
        <v>1496</v>
      </c>
      <c r="E1083" s="124">
        <v>269.27999999999997</v>
      </c>
      <c r="F1083" s="168">
        <f t="shared" si="36"/>
        <v>1226.72</v>
      </c>
      <c r="G1083" s="165">
        <f t="shared" si="35"/>
        <v>0.18</v>
      </c>
    </row>
    <row r="1084" spans="1:7" s="6" customFormat="1" x14ac:dyDescent="0.2">
      <c r="A1084" s="33" t="s">
        <v>306</v>
      </c>
      <c r="B1084" s="7" t="s">
        <v>307</v>
      </c>
      <c r="C1084" s="72"/>
      <c r="D1084" s="88">
        <f>SUM(D1085)</f>
        <v>2880</v>
      </c>
      <c r="E1084" s="139">
        <f>SUM(E1085)</f>
        <v>1923.83</v>
      </c>
      <c r="F1084" s="163">
        <f t="shared" si="36"/>
        <v>956.17000000000007</v>
      </c>
      <c r="G1084" s="179">
        <f t="shared" si="35"/>
        <v>0.66799652777777774</v>
      </c>
    </row>
    <row r="1085" spans="1:7" s="6" customFormat="1" x14ac:dyDescent="0.2">
      <c r="A1085" s="33"/>
      <c r="B1085" s="22">
        <v>55</v>
      </c>
      <c r="C1085" s="51" t="s">
        <v>24</v>
      </c>
      <c r="D1085" s="100">
        <f>SUM(D1086:D1086)</f>
        <v>2880</v>
      </c>
      <c r="E1085" s="142">
        <f>SUM(E1086:E1086)</f>
        <v>1923.83</v>
      </c>
      <c r="F1085" s="163">
        <f t="shared" si="36"/>
        <v>956.17000000000007</v>
      </c>
      <c r="G1085" s="179">
        <f t="shared" si="35"/>
        <v>0.66799652777777774</v>
      </c>
    </row>
    <row r="1086" spans="1:7" ht="13.5" thickBot="1" x14ac:dyDescent="0.25">
      <c r="A1086" s="204"/>
      <c r="B1086" s="25">
        <v>5513</v>
      </c>
      <c r="C1086" s="57" t="s">
        <v>28</v>
      </c>
      <c r="D1086" s="105">
        <v>2880</v>
      </c>
      <c r="E1086" s="205">
        <v>1923.83</v>
      </c>
      <c r="F1086" s="169">
        <f t="shared" si="36"/>
        <v>956.17000000000007</v>
      </c>
      <c r="G1086" s="166">
        <f t="shared" si="35"/>
        <v>0.66799652777777774</v>
      </c>
    </row>
    <row r="1087" spans="1:7" x14ac:dyDescent="0.2">
      <c r="A1087" s="12"/>
      <c r="B1087" s="12"/>
      <c r="C1087" s="12"/>
    </row>
  </sheetData>
  <sheetProtection algorithmName="SHA-512" hashValue="WmKZoMIsE8hxpt7+Bi/MGrlaly3H7jICU5e14ll1NZZTBMKNKKL2a+mkVBzJfUUtcOB2FBUl2dn8vqPU0ro+KA==" saltValue="3cruMsTLi2c4yaxqWfG8ww==" spinCount="100000" sheet="1" objects="1" scenarios="1"/>
  <autoFilter ref="A186:E1086"/>
  <mergeCells count="1">
    <mergeCell ref="B187:C187"/>
  </mergeCells>
  <conditionalFormatting sqref="D140">
    <cfRule type="cellIs" dxfId="13" priority="2" stopIfTrue="1" operator="lessThan">
      <formula>0</formula>
    </cfRule>
  </conditionalFormatting>
  <conditionalFormatting sqref="E140">
    <cfRule type="cellIs" dxfId="12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1"/>
  <sheetViews>
    <sheetView zoomScaleNormal="100" workbookViewId="0">
      <selection activeCell="K10" sqref="K10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545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D4+D7+D94+D123</f>
        <v>6283675</v>
      </c>
      <c r="E3" s="122">
        <f>E4+E7+E94+E123</f>
        <v>3938424.5000000005</v>
      </c>
      <c r="F3" s="137">
        <f>SUM(D3-E3)</f>
        <v>2345250.4999999995</v>
      </c>
      <c r="G3" s="215">
        <f>SUM(E3/D3)</f>
        <v>0.62677087850660651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2177566</v>
      </c>
      <c r="F4" s="177">
        <f>SUM(D4-E4)</f>
        <v>1650362</v>
      </c>
      <c r="G4" s="175">
        <f t="shared" ref="G4:G73" si="0">SUM(E4/D4)</f>
        <v>0.56886284172534074</v>
      </c>
    </row>
    <row r="5" spans="1:7" x14ac:dyDescent="0.2">
      <c r="A5" s="37">
        <v>3000</v>
      </c>
      <c r="B5" s="5"/>
      <c r="C5" s="49" t="s">
        <v>16</v>
      </c>
      <c r="D5" s="77">
        <v>3440928</v>
      </c>
      <c r="E5" s="124">
        <v>1944884</v>
      </c>
      <c r="F5" s="168">
        <f>SUM(D5-E5)</f>
        <v>1496044</v>
      </c>
      <c r="G5" s="165">
        <f t="shared" si="0"/>
        <v>0.56522077765068024</v>
      </c>
    </row>
    <row r="6" spans="1:7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232682</v>
      </c>
      <c r="F6" s="168">
        <f>SUM(D6-E6)</f>
        <v>154318</v>
      </c>
      <c r="G6" s="165">
        <f t="shared" si="0"/>
        <v>0.60124547803617567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SUM(D8+D11+D80)</f>
        <v>396217</v>
      </c>
      <c r="E7" s="123">
        <f>SUM(E8+E11+E80)</f>
        <v>255625.35000000003</v>
      </c>
      <c r="F7" s="177">
        <f>SUM(D7-E7)</f>
        <v>140591.64999999997</v>
      </c>
      <c r="G7" s="175">
        <f t="shared" si="0"/>
        <v>0.6451650232069801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6480.45</v>
      </c>
      <c r="F8" s="163">
        <f t="shared" ref="F8:F77" si="1">SUM(D8-E8)</f>
        <v>5019.55</v>
      </c>
      <c r="G8" s="179">
        <f t="shared" si="0"/>
        <v>0.56351739130434786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287.55</v>
      </c>
      <c r="F9" s="168">
        <f t="shared" si="1"/>
        <v>212.45</v>
      </c>
      <c r="G9" s="165">
        <f>SUM(E9/D9)</f>
        <v>0.57510000000000006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6192.9</v>
      </c>
      <c r="F10" s="168">
        <f t="shared" si="1"/>
        <v>4807.1000000000004</v>
      </c>
      <c r="G10" s="165">
        <f t="shared" si="0"/>
        <v>0.5629909090909091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SUM(D12+D55+D67+D71+D74+D76+D78)</f>
        <v>364352</v>
      </c>
      <c r="E11" s="125">
        <f>SUM(E12+E55+E67+E71+E74+E76+E78)</f>
        <v>235128.82000000004</v>
      </c>
      <c r="F11" s="163">
        <f t="shared" si="1"/>
        <v>129223.17999999996</v>
      </c>
      <c r="G11" s="179">
        <f t="shared" si="0"/>
        <v>0.64533423722114891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SUM(D13+D18+D22+D27+D33+D41+D44+D49+D54)</f>
        <v>191807</v>
      </c>
      <c r="E12" s="125">
        <f>SUM(E13+E18+E22+E27+E33+E41+E44+E49+E54)</f>
        <v>123274.54</v>
      </c>
      <c r="F12" s="163">
        <f t="shared" si="1"/>
        <v>68532.460000000006</v>
      </c>
      <c r="G12" s="179">
        <f t="shared" si="0"/>
        <v>0.64270094417826251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40000</v>
      </c>
      <c r="E13" s="125">
        <f>SUM(E14:E17)</f>
        <v>25286.809999999998</v>
      </c>
      <c r="F13" s="163">
        <f t="shared" si="1"/>
        <v>14713.190000000002</v>
      </c>
      <c r="G13" s="179">
        <f t="shared" si="0"/>
        <v>0.63217024999999993</v>
      </c>
    </row>
    <row r="14" spans="1:7" x14ac:dyDescent="0.2">
      <c r="A14" s="39">
        <v>3220</v>
      </c>
      <c r="B14" s="5"/>
      <c r="C14" s="53" t="s">
        <v>212</v>
      </c>
      <c r="D14" s="84">
        <v>10350</v>
      </c>
      <c r="E14" s="124">
        <v>6830</v>
      </c>
      <c r="F14" s="168">
        <f t="shared" si="1"/>
        <v>3520</v>
      </c>
      <c r="G14" s="165">
        <f t="shared" si="0"/>
        <v>0.65990338164251205</v>
      </c>
    </row>
    <row r="15" spans="1:7" x14ac:dyDescent="0.2">
      <c r="A15" s="39">
        <v>3220</v>
      </c>
      <c r="B15" s="5"/>
      <c r="C15" s="53" t="s">
        <v>211</v>
      </c>
      <c r="D15" s="84">
        <v>10350</v>
      </c>
      <c r="E15" s="124">
        <v>6820</v>
      </c>
      <c r="F15" s="168">
        <f t="shared" si="1"/>
        <v>3530</v>
      </c>
      <c r="G15" s="165">
        <f t="shared" si="0"/>
        <v>0.65893719806763285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11586.81</v>
      </c>
      <c r="F16" s="168">
        <f t="shared" si="1"/>
        <v>7713.1900000000005</v>
      </c>
      <c r="G16" s="165">
        <f t="shared" si="0"/>
        <v>0.60035284974093261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50</v>
      </c>
      <c r="F17" s="168">
        <f t="shared" si="1"/>
        <v>-50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28100</v>
      </c>
      <c r="E18" s="125">
        <f>SUM(E19:E21)</f>
        <v>17350.919999999998</v>
      </c>
      <c r="F18" s="163">
        <f t="shared" si="1"/>
        <v>10749.080000000002</v>
      </c>
      <c r="G18" s="179">
        <f t="shared" si="0"/>
        <v>0.61747046263345184</v>
      </c>
    </row>
    <row r="19" spans="1:7" x14ac:dyDescent="0.2">
      <c r="A19" s="39">
        <v>3220</v>
      </c>
      <c r="B19" s="5"/>
      <c r="C19" s="54" t="s">
        <v>212</v>
      </c>
      <c r="D19" s="84">
        <v>7200</v>
      </c>
      <c r="E19" s="124">
        <v>4923.55</v>
      </c>
      <c r="F19" s="168">
        <f t="shared" si="1"/>
        <v>2276.4499999999998</v>
      </c>
      <c r="G19" s="165">
        <f t="shared" si="0"/>
        <v>0.68382638888888891</v>
      </c>
    </row>
    <row r="20" spans="1:7" x14ac:dyDescent="0.2">
      <c r="A20" s="39">
        <v>3220</v>
      </c>
      <c r="B20" s="5"/>
      <c r="C20" s="54" t="s">
        <v>211</v>
      </c>
      <c r="D20" s="84">
        <v>7200</v>
      </c>
      <c r="E20" s="124">
        <v>4923.55</v>
      </c>
      <c r="F20" s="168">
        <f t="shared" si="1"/>
        <v>2276.4499999999998</v>
      </c>
      <c r="G20" s="165">
        <f t="shared" si="0"/>
        <v>0.68382638888888891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7503.82</v>
      </c>
      <c r="F21" s="168">
        <f t="shared" si="1"/>
        <v>6196.18</v>
      </c>
      <c r="G21" s="165">
        <f t="shared" si="0"/>
        <v>0.5477240875912408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11099</v>
      </c>
      <c r="E22" s="125">
        <f>SUM(E23:E26)</f>
        <v>7212.63</v>
      </c>
      <c r="F22" s="163">
        <f t="shared" si="1"/>
        <v>3886.37</v>
      </c>
      <c r="G22" s="179">
        <f t="shared" si="0"/>
        <v>0.64984503108388147</v>
      </c>
    </row>
    <row r="23" spans="1:7" x14ac:dyDescent="0.2">
      <c r="A23" s="39">
        <v>3220</v>
      </c>
      <c r="B23" s="5"/>
      <c r="C23" s="54" t="s">
        <v>212</v>
      </c>
      <c r="D23" s="84">
        <v>2700</v>
      </c>
      <c r="E23" s="124">
        <v>1886.45</v>
      </c>
      <c r="F23" s="168">
        <f t="shared" si="1"/>
        <v>813.55</v>
      </c>
      <c r="G23" s="165">
        <f t="shared" si="0"/>
        <v>0.69868518518518519</v>
      </c>
    </row>
    <row r="24" spans="1:7" x14ac:dyDescent="0.2">
      <c r="A24" s="39">
        <v>3220</v>
      </c>
      <c r="B24" s="5"/>
      <c r="C24" s="54" t="s">
        <v>211</v>
      </c>
      <c r="D24" s="84">
        <v>2700</v>
      </c>
      <c r="E24" s="124">
        <v>1886.45</v>
      </c>
      <c r="F24" s="168">
        <f t="shared" si="1"/>
        <v>813.55</v>
      </c>
      <c r="G24" s="165">
        <f t="shared" si="0"/>
        <v>0.69868518518518519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2735.73</v>
      </c>
      <c r="F25" s="168">
        <f t="shared" si="1"/>
        <v>2259.27</v>
      </c>
      <c r="G25" s="165">
        <f t="shared" si="0"/>
        <v>0.5476936936936937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704</v>
      </c>
      <c r="F26" s="168">
        <f t="shared" si="1"/>
        <v>0</v>
      </c>
      <c r="G26" s="165">
        <f t="shared" si="0"/>
        <v>1</v>
      </c>
    </row>
    <row r="27" spans="1:7" ht="13.5" x14ac:dyDescent="0.25">
      <c r="A27" s="38">
        <v>3220</v>
      </c>
      <c r="B27" s="17"/>
      <c r="C27" s="51" t="s">
        <v>204</v>
      </c>
      <c r="D27" s="83">
        <f>SUM(D28:D31)</f>
        <v>9830</v>
      </c>
      <c r="E27" s="125">
        <f>SUM(E28:E32)</f>
        <v>5919.6399999999994</v>
      </c>
      <c r="F27" s="163">
        <f t="shared" si="1"/>
        <v>3910.3600000000006</v>
      </c>
      <c r="G27" s="179">
        <f t="shared" si="0"/>
        <v>0.60220142421159706</v>
      </c>
    </row>
    <row r="28" spans="1:7" x14ac:dyDescent="0.2">
      <c r="A28" s="39">
        <v>3220</v>
      </c>
      <c r="B28" s="5"/>
      <c r="C28" s="54" t="s">
        <v>212</v>
      </c>
      <c r="D28" s="84">
        <v>2340</v>
      </c>
      <c r="E28" s="124">
        <v>1430</v>
      </c>
      <c r="F28" s="168">
        <f t="shared" si="1"/>
        <v>910</v>
      </c>
      <c r="G28" s="165">
        <f t="shared" si="0"/>
        <v>0.61111111111111116</v>
      </c>
    </row>
    <row r="29" spans="1:7" x14ac:dyDescent="0.2">
      <c r="A29" s="39">
        <v>3220</v>
      </c>
      <c r="B29" s="5"/>
      <c r="C29" s="54" t="s">
        <v>211</v>
      </c>
      <c r="D29" s="84">
        <v>2340</v>
      </c>
      <c r="E29" s="124">
        <v>1430</v>
      </c>
      <c r="F29" s="168">
        <f t="shared" si="1"/>
        <v>910</v>
      </c>
      <c r="G29" s="165">
        <f t="shared" si="0"/>
        <v>0.61111111111111116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2736.4</v>
      </c>
      <c r="F30" s="168">
        <f t="shared" si="1"/>
        <v>2413.6</v>
      </c>
      <c r="G30" s="165">
        <f t="shared" si="0"/>
        <v>0.53133980582524276</v>
      </c>
    </row>
    <row r="31" spans="1:7" x14ac:dyDescent="0.2">
      <c r="A31" s="39">
        <v>3220</v>
      </c>
      <c r="B31" s="5"/>
      <c r="C31" s="54" t="s">
        <v>319</v>
      </c>
      <c r="D31" s="84">
        <v>0</v>
      </c>
      <c r="E31" s="124">
        <v>223.24</v>
      </c>
      <c r="F31" s="168">
        <f t="shared" si="1"/>
        <v>-223.24</v>
      </c>
      <c r="G31" s="165"/>
    </row>
    <row r="32" spans="1:7" x14ac:dyDescent="0.2">
      <c r="A32" s="39">
        <v>3220</v>
      </c>
      <c r="B32" s="5"/>
      <c r="C32" s="54" t="s">
        <v>36</v>
      </c>
      <c r="D32" s="84">
        <v>0</v>
      </c>
      <c r="E32" s="124">
        <v>100</v>
      </c>
      <c r="F32" s="168">
        <f t="shared" si="1"/>
        <v>-100</v>
      </c>
      <c r="G32" s="165"/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13207</v>
      </c>
      <c r="E33" s="125">
        <f>SUM(E34:E40)</f>
        <v>9817.3799999999974</v>
      </c>
      <c r="F33" s="163">
        <f t="shared" si="1"/>
        <v>3389.6200000000026</v>
      </c>
      <c r="G33" s="179">
        <f t="shared" si="0"/>
        <v>0.74334671007798869</v>
      </c>
    </row>
    <row r="34" spans="1:7" x14ac:dyDescent="0.2">
      <c r="A34" s="39">
        <v>3220</v>
      </c>
      <c r="B34" s="5"/>
      <c r="C34" s="54" t="s">
        <v>212</v>
      </c>
      <c r="D34" s="84">
        <v>3240</v>
      </c>
      <c r="E34" s="124">
        <v>2230</v>
      </c>
      <c r="F34" s="168">
        <f t="shared" si="1"/>
        <v>1010</v>
      </c>
      <c r="G34" s="165">
        <f t="shared" si="0"/>
        <v>0.68827160493827155</v>
      </c>
    </row>
    <row r="35" spans="1:7" x14ac:dyDescent="0.2">
      <c r="A35" s="39">
        <v>3220</v>
      </c>
      <c r="B35" s="5"/>
      <c r="C35" s="54" t="s">
        <v>211</v>
      </c>
      <c r="D35" s="84">
        <v>3240</v>
      </c>
      <c r="E35" s="124">
        <v>2230</v>
      </c>
      <c r="F35" s="168">
        <f t="shared" si="1"/>
        <v>1010</v>
      </c>
      <c r="G35" s="165">
        <f t="shared" si="0"/>
        <v>0.68827160493827155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4399.9399999999996</v>
      </c>
      <c r="F36" s="168">
        <f t="shared" si="1"/>
        <v>1570.0600000000004</v>
      </c>
      <c r="G36" s="165">
        <f t="shared" si="0"/>
        <v>0.73700837520938012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430.4</v>
      </c>
      <c r="F37" s="168">
        <f t="shared" si="1"/>
        <v>-193.39999999999998</v>
      </c>
      <c r="G37" s="165">
        <f t="shared" si="0"/>
        <v>1.8160337552742616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204.24</v>
      </c>
      <c r="F38" s="168">
        <f t="shared" si="1"/>
        <v>-204.24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9087.27</v>
      </c>
      <c r="F41" s="163">
        <f t="shared" si="1"/>
        <v>347.72999999999956</v>
      </c>
      <c r="G41" s="179">
        <f t="shared" si="0"/>
        <v>0.96314467408585058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6957.27</v>
      </c>
      <c r="F42" s="168">
        <f t="shared" si="1"/>
        <v>-4457.2700000000004</v>
      </c>
      <c r="G42" s="165">
        <f t="shared" si="0"/>
        <v>2.7829080000000004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2130</v>
      </c>
      <c r="F43" s="168">
        <f t="shared" si="1"/>
        <v>4805</v>
      </c>
      <c r="G43" s="165">
        <f t="shared" si="0"/>
        <v>0.30713770728190337</v>
      </c>
    </row>
    <row r="44" spans="1:7" ht="13.5" x14ac:dyDescent="0.25">
      <c r="A44" s="38">
        <v>3220</v>
      </c>
      <c r="B44" s="17"/>
      <c r="C44" s="51" t="s">
        <v>38</v>
      </c>
      <c r="D44" s="83">
        <f>SUM(D45:D48)</f>
        <v>5520</v>
      </c>
      <c r="E44" s="125">
        <f>SUM(E45:E48)</f>
        <v>3780</v>
      </c>
      <c r="F44" s="163">
        <f t="shared" si="1"/>
        <v>1740</v>
      </c>
      <c r="G44" s="179">
        <f t="shared" si="0"/>
        <v>0.68478260869565222</v>
      </c>
    </row>
    <row r="45" spans="1:7" x14ac:dyDescent="0.2">
      <c r="A45" s="39">
        <v>3220</v>
      </c>
      <c r="B45" s="5"/>
      <c r="C45" s="54" t="s">
        <v>212</v>
      </c>
      <c r="D45" s="84">
        <v>1620</v>
      </c>
      <c r="E45" s="124">
        <v>1020</v>
      </c>
      <c r="F45" s="168">
        <f t="shared" si="1"/>
        <v>600</v>
      </c>
      <c r="G45" s="165">
        <f t="shared" si="0"/>
        <v>0.62962962962962965</v>
      </c>
    </row>
    <row r="46" spans="1:7" x14ac:dyDescent="0.2">
      <c r="A46" s="39">
        <v>3220</v>
      </c>
      <c r="B46" s="5"/>
      <c r="C46" s="54" t="s">
        <v>211</v>
      </c>
      <c r="D46" s="84">
        <v>1620</v>
      </c>
      <c r="E46" s="124">
        <v>1030</v>
      </c>
      <c r="F46" s="168">
        <f t="shared" si="1"/>
        <v>590</v>
      </c>
      <c r="G46" s="165">
        <f t="shared" si="0"/>
        <v>0.63580246913580252</v>
      </c>
    </row>
    <row r="47" spans="1:7" x14ac:dyDescent="0.2">
      <c r="A47" s="39">
        <v>3220</v>
      </c>
      <c r="B47" s="5"/>
      <c r="C47" s="54" t="s">
        <v>213</v>
      </c>
      <c r="D47" s="84">
        <v>2280</v>
      </c>
      <c r="E47" s="124">
        <v>1618</v>
      </c>
      <c r="F47" s="168">
        <f t="shared" si="1"/>
        <v>662</v>
      </c>
      <c r="G47" s="165">
        <f t="shared" si="0"/>
        <v>0.70964912280701753</v>
      </c>
    </row>
    <row r="48" spans="1:7" x14ac:dyDescent="0.2">
      <c r="A48" s="39">
        <v>3220</v>
      </c>
      <c r="B48" s="5"/>
      <c r="C48" s="54" t="s">
        <v>36</v>
      </c>
      <c r="D48" s="84">
        <v>0</v>
      </c>
      <c r="E48" s="124">
        <v>112</v>
      </c>
      <c r="F48" s="168">
        <f t="shared" si="1"/>
        <v>-112</v>
      </c>
      <c r="G48" s="165"/>
    </row>
    <row r="49" spans="1:7" ht="13.5" x14ac:dyDescent="0.25">
      <c r="A49" s="38">
        <v>3220</v>
      </c>
      <c r="B49" s="17"/>
      <c r="C49" s="51" t="s">
        <v>37</v>
      </c>
      <c r="D49" s="83">
        <f>SUM(D50:D53)</f>
        <v>18800</v>
      </c>
      <c r="E49" s="125">
        <f>SUM(E50:E53)</f>
        <v>12814.890000000001</v>
      </c>
      <c r="F49" s="163">
        <f t="shared" si="1"/>
        <v>5985.1099999999988</v>
      </c>
      <c r="G49" s="179">
        <f t="shared" si="0"/>
        <v>0.68164308510638305</v>
      </c>
    </row>
    <row r="50" spans="1:7" x14ac:dyDescent="0.2">
      <c r="A50" s="39">
        <v>3220</v>
      </c>
      <c r="B50" s="5"/>
      <c r="C50" s="54" t="s">
        <v>215</v>
      </c>
      <c r="D50" s="84">
        <v>1600</v>
      </c>
      <c r="E50" s="124">
        <v>628.47</v>
      </c>
      <c r="F50" s="168">
        <f t="shared" si="1"/>
        <v>971.53</v>
      </c>
      <c r="G50" s="165">
        <f t="shared" si="0"/>
        <v>0.39279375</v>
      </c>
    </row>
    <row r="51" spans="1:7" x14ac:dyDescent="0.2">
      <c r="A51" s="39">
        <v>3220</v>
      </c>
      <c r="B51" s="5"/>
      <c r="C51" s="54" t="s">
        <v>36</v>
      </c>
      <c r="D51" s="84">
        <v>1200</v>
      </c>
      <c r="E51" s="124">
        <v>2196</v>
      </c>
      <c r="F51" s="168">
        <f t="shared" si="1"/>
        <v>-996</v>
      </c>
      <c r="G51" s="165">
        <f t="shared" si="0"/>
        <v>1.83</v>
      </c>
    </row>
    <row r="52" spans="1:7" x14ac:dyDescent="0.2">
      <c r="A52" s="39">
        <v>3220</v>
      </c>
      <c r="B52" s="5"/>
      <c r="C52" s="54" t="s">
        <v>216</v>
      </c>
      <c r="D52" s="84">
        <v>11000</v>
      </c>
      <c r="E52" s="124">
        <v>6292.82</v>
      </c>
      <c r="F52" s="168">
        <f t="shared" si="1"/>
        <v>4707.18</v>
      </c>
      <c r="G52" s="165">
        <f t="shared" si="0"/>
        <v>0.57207454545454539</v>
      </c>
    </row>
    <row r="53" spans="1:7" x14ac:dyDescent="0.2">
      <c r="A53" s="39">
        <v>3220</v>
      </c>
      <c r="B53" s="5"/>
      <c r="C53" s="54" t="s">
        <v>217</v>
      </c>
      <c r="D53" s="84">
        <v>5000</v>
      </c>
      <c r="E53" s="124">
        <v>3697.6</v>
      </c>
      <c r="F53" s="168">
        <f t="shared" si="1"/>
        <v>1302.4000000000001</v>
      </c>
      <c r="G53" s="165">
        <f t="shared" si="0"/>
        <v>0.73951999999999996</v>
      </c>
    </row>
    <row r="54" spans="1:7" ht="13.5" x14ac:dyDescent="0.25">
      <c r="A54" s="38">
        <v>3220</v>
      </c>
      <c r="B54" s="17"/>
      <c r="C54" s="51" t="s">
        <v>47</v>
      </c>
      <c r="D54" s="83">
        <v>55816</v>
      </c>
      <c r="E54" s="130">
        <v>32005</v>
      </c>
      <c r="F54" s="163">
        <f t="shared" si="1"/>
        <v>23811</v>
      </c>
      <c r="G54" s="179">
        <f t="shared" si="0"/>
        <v>0.57340189193062918</v>
      </c>
    </row>
    <row r="55" spans="1:7" s="6" customFormat="1" ht="25.5" x14ac:dyDescent="0.2">
      <c r="A55" s="38">
        <v>3221</v>
      </c>
      <c r="B55" s="7"/>
      <c r="C55" s="51" t="s">
        <v>40</v>
      </c>
      <c r="D55" s="83">
        <f>SUM(D56:D66)</f>
        <v>90227</v>
      </c>
      <c r="E55" s="125">
        <f>SUM(E56:E66)</f>
        <v>58191.41</v>
      </c>
      <c r="F55" s="163">
        <f t="shared" si="1"/>
        <v>32035.589999999997</v>
      </c>
      <c r="G55" s="179">
        <f t="shared" si="0"/>
        <v>0.64494452879958331</v>
      </c>
    </row>
    <row r="56" spans="1:7" x14ac:dyDescent="0.2">
      <c r="A56" s="39">
        <v>3221</v>
      </c>
      <c r="B56" s="5"/>
      <c r="C56" s="54" t="s">
        <v>125</v>
      </c>
      <c r="D56" s="84">
        <v>780</v>
      </c>
      <c r="E56" s="124">
        <v>502.21</v>
      </c>
      <c r="F56" s="168">
        <f t="shared" si="1"/>
        <v>277.79000000000002</v>
      </c>
      <c r="G56" s="165">
        <f t="shared" si="0"/>
        <v>0.64385897435897432</v>
      </c>
    </row>
    <row r="57" spans="1:7" x14ac:dyDescent="0.2">
      <c r="A57" s="39">
        <v>3221</v>
      </c>
      <c r="B57" s="5"/>
      <c r="C57" s="54" t="s">
        <v>263</v>
      </c>
      <c r="D57" s="84">
        <v>20000</v>
      </c>
      <c r="E57" s="124">
        <v>19363.990000000002</v>
      </c>
      <c r="F57" s="168">
        <f t="shared" si="1"/>
        <v>636.0099999999984</v>
      </c>
      <c r="G57" s="165">
        <f t="shared" si="0"/>
        <v>0.9681995000000001</v>
      </c>
    </row>
    <row r="58" spans="1:7" x14ac:dyDescent="0.2">
      <c r="A58" s="39">
        <v>3221</v>
      </c>
      <c r="B58" s="5"/>
      <c r="C58" s="54" t="s">
        <v>14</v>
      </c>
      <c r="D58" s="84">
        <v>1000</v>
      </c>
      <c r="E58" s="124">
        <v>905</v>
      </c>
      <c r="F58" s="168">
        <f t="shared" si="1"/>
        <v>95</v>
      </c>
      <c r="G58" s="165">
        <f t="shared" si="0"/>
        <v>0.90500000000000003</v>
      </c>
    </row>
    <row r="59" spans="1:7" x14ac:dyDescent="0.2">
      <c r="A59" s="39">
        <v>3221</v>
      </c>
      <c r="B59" s="5"/>
      <c r="C59" s="54" t="s">
        <v>15</v>
      </c>
      <c r="D59" s="84">
        <v>192</v>
      </c>
      <c r="E59" s="124">
        <v>1217.0999999999999</v>
      </c>
      <c r="F59" s="168">
        <f t="shared" si="1"/>
        <v>-1025.0999999999999</v>
      </c>
      <c r="G59" s="165">
        <f t="shared" si="0"/>
        <v>6.3390624999999998</v>
      </c>
    </row>
    <row r="60" spans="1:7" x14ac:dyDescent="0.2">
      <c r="A60" s="39">
        <v>3221</v>
      </c>
      <c r="B60" s="5"/>
      <c r="C60" s="54" t="s">
        <v>218</v>
      </c>
      <c r="D60" s="84">
        <v>2070</v>
      </c>
      <c r="E60" s="124">
        <v>900.78</v>
      </c>
      <c r="F60" s="168">
        <f t="shared" si="1"/>
        <v>1169.22</v>
      </c>
      <c r="G60" s="165">
        <f t="shared" si="0"/>
        <v>0.43515942028985505</v>
      </c>
    </row>
    <row r="61" spans="1:7" x14ac:dyDescent="0.2">
      <c r="A61" s="39">
        <v>3221</v>
      </c>
      <c r="B61" s="5"/>
      <c r="C61" s="54" t="s">
        <v>219</v>
      </c>
      <c r="D61" s="84">
        <v>8300</v>
      </c>
      <c r="E61" s="124">
        <v>3246.6</v>
      </c>
      <c r="F61" s="168">
        <f t="shared" si="1"/>
        <v>5053.3999999999996</v>
      </c>
      <c r="G61" s="165">
        <f t="shared" si="0"/>
        <v>0.39115662650602406</v>
      </c>
    </row>
    <row r="62" spans="1:7" x14ac:dyDescent="0.2">
      <c r="A62" s="39">
        <v>3221</v>
      </c>
      <c r="B62" s="5"/>
      <c r="C62" s="54" t="s">
        <v>103</v>
      </c>
      <c r="D62" s="84">
        <v>29310</v>
      </c>
      <c r="E62" s="124">
        <v>18332.599999999999</v>
      </c>
      <c r="F62" s="168">
        <f t="shared" si="1"/>
        <v>10977.400000000001</v>
      </c>
      <c r="G62" s="165">
        <f t="shared" si="0"/>
        <v>0.62547253497099964</v>
      </c>
    </row>
    <row r="63" spans="1:7" x14ac:dyDescent="0.2">
      <c r="A63" s="39">
        <v>3221</v>
      </c>
      <c r="B63" s="5"/>
      <c r="C63" s="54" t="s">
        <v>104</v>
      </c>
      <c r="D63" s="84">
        <v>23000</v>
      </c>
      <c r="E63" s="127">
        <v>13034.91</v>
      </c>
      <c r="F63" s="168">
        <f t="shared" si="1"/>
        <v>9965.09</v>
      </c>
      <c r="G63" s="165">
        <f t="shared" si="0"/>
        <v>0.56673521739130439</v>
      </c>
    </row>
    <row r="64" spans="1:7" x14ac:dyDescent="0.2">
      <c r="A64" s="39">
        <v>3221</v>
      </c>
      <c r="B64" s="5"/>
      <c r="C64" s="54" t="s">
        <v>111</v>
      </c>
      <c r="D64" s="84">
        <v>5000</v>
      </c>
      <c r="E64" s="127">
        <v>0</v>
      </c>
      <c r="F64" s="168">
        <f t="shared" si="1"/>
        <v>5000</v>
      </c>
      <c r="G64" s="165">
        <f t="shared" si="0"/>
        <v>0</v>
      </c>
    </row>
    <row r="65" spans="1:7" x14ac:dyDescent="0.2">
      <c r="A65" s="39">
        <v>3221</v>
      </c>
      <c r="B65" s="5"/>
      <c r="C65" s="54" t="s">
        <v>112</v>
      </c>
      <c r="D65" s="84">
        <v>575</v>
      </c>
      <c r="E65" s="127">
        <v>241.74</v>
      </c>
      <c r="F65" s="168">
        <f t="shared" si="1"/>
        <v>333.26</v>
      </c>
      <c r="G65" s="165">
        <f t="shared" si="0"/>
        <v>0.42041739130434785</v>
      </c>
    </row>
    <row r="66" spans="1:7" ht="25.5" x14ac:dyDescent="0.2">
      <c r="A66" s="39">
        <v>3221</v>
      </c>
      <c r="B66" s="5"/>
      <c r="C66" s="54" t="s">
        <v>517</v>
      </c>
      <c r="D66" s="84">
        <v>0</v>
      </c>
      <c r="E66" s="127">
        <v>446.48</v>
      </c>
      <c r="F66" s="168">
        <f t="shared" si="1"/>
        <v>-446.48</v>
      </c>
      <c r="G66" s="165"/>
    </row>
    <row r="67" spans="1:7" s="6" customFormat="1" ht="25.5" x14ac:dyDescent="0.2">
      <c r="A67" s="38">
        <v>3222</v>
      </c>
      <c r="B67" s="7"/>
      <c r="C67" s="51" t="s">
        <v>18</v>
      </c>
      <c r="D67" s="83">
        <f>SUM(D68:D70)</f>
        <v>73517</v>
      </c>
      <c r="E67" s="125">
        <f>SUM(E68:E70)</f>
        <v>47476.28</v>
      </c>
      <c r="F67" s="163">
        <f t="shared" si="1"/>
        <v>26040.720000000001</v>
      </c>
      <c r="G67" s="179">
        <f t="shared" si="0"/>
        <v>0.64578641674714687</v>
      </c>
    </row>
    <row r="68" spans="1:7" x14ac:dyDescent="0.2">
      <c r="A68" s="39">
        <v>3222</v>
      </c>
      <c r="B68" s="5"/>
      <c r="C68" s="54" t="s">
        <v>220</v>
      </c>
      <c r="D68" s="84">
        <v>64220</v>
      </c>
      <c r="E68" s="124">
        <v>42988.28</v>
      </c>
      <c r="F68" s="168">
        <f t="shared" si="1"/>
        <v>21231.72</v>
      </c>
      <c r="G68" s="165">
        <f t="shared" si="0"/>
        <v>0.66939084397383986</v>
      </c>
    </row>
    <row r="69" spans="1:7" x14ac:dyDescent="0.2">
      <c r="A69" s="39">
        <v>3222</v>
      </c>
      <c r="B69" s="5"/>
      <c r="C69" s="54" t="s">
        <v>221</v>
      </c>
      <c r="D69" s="84">
        <v>7857</v>
      </c>
      <c r="E69" s="127">
        <v>3138</v>
      </c>
      <c r="F69" s="168">
        <f t="shared" si="1"/>
        <v>4719</v>
      </c>
      <c r="G69" s="165">
        <f t="shared" si="0"/>
        <v>0.39938907980145094</v>
      </c>
    </row>
    <row r="70" spans="1:7" x14ac:dyDescent="0.2">
      <c r="A70" s="39">
        <v>3222</v>
      </c>
      <c r="B70" s="5"/>
      <c r="C70" s="54" t="s">
        <v>106</v>
      </c>
      <c r="D70" s="84">
        <v>1440</v>
      </c>
      <c r="E70" s="127">
        <v>1350</v>
      </c>
      <c r="F70" s="168">
        <f t="shared" si="1"/>
        <v>90</v>
      </c>
      <c r="G70" s="165">
        <f t="shared" si="0"/>
        <v>0.9375</v>
      </c>
    </row>
    <row r="71" spans="1:7" s="6" customFormat="1" x14ac:dyDescent="0.2">
      <c r="A71" s="38">
        <v>3224</v>
      </c>
      <c r="B71" s="7"/>
      <c r="C71" s="51" t="s">
        <v>19</v>
      </c>
      <c r="D71" s="83">
        <f>SUM(D72:D73)</f>
        <v>1997</v>
      </c>
      <c r="E71" s="125">
        <f>SUM(E72:E73)</f>
        <v>1720.01</v>
      </c>
      <c r="F71" s="163">
        <f t="shared" si="1"/>
        <v>276.99</v>
      </c>
      <c r="G71" s="179">
        <f t="shared" si="0"/>
        <v>0.86129694541812718</v>
      </c>
    </row>
    <row r="72" spans="1:7" x14ac:dyDescent="0.2">
      <c r="A72" s="39">
        <v>3224</v>
      </c>
      <c r="B72" s="5"/>
      <c r="C72" s="54" t="s">
        <v>264</v>
      </c>
      <c r="D72" s="84">
        <v>1275</v>
      </c>
      <c r="E72" s="124">
        <v>998.1</v>
      </c>
      <c r="F72" s="168">
        <f t="shared" si="1"/>
        <v>276.89999999999998</v>
      </c>
      <c r="G72" s="165">
        <f t="shared" si="0"/>
        <v>0.7828235294117647</v>
      </c>
    </row>
    <row r="73" spans="1:7" x14ac:dyDescent="0.2">
      <c r="A73" s="39">
        <v>3224</v>
      </c>
      <c r="B73" s="5"/>
      <c r="C73" s="54" t="s">
        <v>462</v>
      </c>
      <c r="D73" s="84">
        <v>722</v>
      </c>
      <c r="E73" s="124">
        <v>721.91</v>
      </c>
      <c r="F73" s="168">
        <f t="shared" si="1"/>
        <v>9.0000000000031832E-2</v>
      </c>
      <c r="G73" s="165">
        <f t="shared" si="0"/>
        <v>0.99987534626038777</v>
      </c>
    </row>
    <row r="74" spans="1:7" s="6" customFormat="1" ht="25.5" x14ac:dyDescent="0.2">
      <c r="A74" s="38">
        <v>3225</v>
      </c>
      <c r="B74" s="7"/>
      <c r="C74" s="51" t="s">
        <v>20</v>
      </c>
      <c r="D74" s="83">
        <f>SUM(D75:D75)</f>
        <v>454</v>
      </c>
      <c r="E74" s="125">
        <f>SUM(E75:E75)</f>
        <v>138.91</v>
      </c>
      <c r="F74" s="163">
        <f t="shared" si="1"/>
        <v>315.09000000000003</v>
      </c>
      <c r="G74" s="179">
        <f t="shared" ref="G74:G146" si="2">SUM(E74/D74)</f>
        <v>0.30596916299559468</v>
      </c>
    </row>
    <row r="75" spans="1:7" x14ac:dyDescent="0.2">
      <c r="A75" s="39">
        <v>3225</v>
      </c>
      <c r="B75" s="5"/>
      <c r="C75" s="54" t="s">
        <v>105</v>
      </c>
      <c r="D75" s="84">
        <v>454</v>
      </c>
      <c r="E75" s="127">
        <v>138.91</v>
      </c>
      <c r="F75" s="168">
        <f t="shared" si="1"/>
        <v>315.09000000000003</v>
      </c>
      <c r="G75" s="165">
        <f t="shared" si="2"/>
        <v>0.30596916299559468</v>
      </c>
    </row>
    <row r="76" spans="1:7" s="6" customFormat="1" ht="25.5" x14ac:dyDescent="0.2">
      <c r="A76" s="38">
        <v>3227</v>
      </c>
      <c r="B76" s="7"/>
      <c r="C76" s="55" t="s">
        <v>108</v>
      </c>
      <c r="D76" s="83">
        <f>SUM(D77)</f>
        <v>6200</v>
      </c>
      <c r="E76" s="125">
        <f>SUM(E77)</f>
        <v>4235.8900000000003</v>
      </c>
      <c r="F76" s="163">
        <f t="shared" si="1"/>
        <v>1964.1099999999997</v>
      </c>
      <c r="G76" s="179">
        <f t="shared" si="2"/>
        <v>0.68320806451612903</v>
      </c>
    </row>
    <row r="77" spans="1:7" ht="25.5" x14ac:dyDescent="0.2">
      <c r="A77" s="39">
        <v>3227</v>
      </c>
      <c r="B77" s="5"/>
      <c r="C77" s="56" t="s">
        <v>518</v>
      </c>
      <c r="D77" s="84">
        <v>6200</v>
      </c>
      <c r="E77" s="127">
        <v>4235.8900000000003</v>
      </c>
      <c r="F77" s="168">
        <f t="shared" si="1"/>
        <v>1964.1099999999997</v>
      </c>
      <c r="G77" s="165">
        <f t="shared" si="2"/>
        <v>0.68320806451612903</v>
      </c>
    </row>
    <row r="78" spans="1:7" s="6" customFormat="1" ht="25.5" x14ac:dyDescent="0.2">
      <c r="A78" s="38">
        <v>3229</v>
      </c>
      <c r="B78" s="7"/>
      <c r="C78" s="51" t="s">
        <v>41</v>
      </c>
      <c r="D78" s="83">
        <f>SUM(D79)</f>
        <v>150</v>
      </c>
      <c r="E78" s="125">
        <f>SUM(E79)</f>
        <v>91.78</v>
      </c>
      <c r="F78" s="163">
        <f t="shared" ref="F78:F150" si="3">SUM(D78-E78)</f>
        <v>58.22</v>
      </c>
      <c r="G78" s="179">
        <f t="shared" si="2"/>
        <v>0.61186666666666667</v>
      </c>
    </row>
    <row r="79" spans="1:7" x14ac:dyDescent="0.2">
      <c r="A79" s="39">
        <v>3229</v>
      </c>
      <c r="B79" s="5"/>
      <c r="C79" s="54" t="s">
        <v>102</v>
      </c>
      <c r="D79" s="84">
        <v>150</v>
      </c>
      <c r="E79" s="124">
        <v>91.78</v>
      </c>
      <c r="F79" s="168">
        <f t="shared" si="3"/>
        <v>58.22</v>
      </c>
      <c r="G79" s="165">
        <f t="shared" si="2"/>
        <v>0.61186666666666667</v>
      </c>
    </row>
    <row r="80" spans="1:7" s="6" customFormat="1" x14ac:dyDescent="0.2">
      <c r="A80" s="38">
        <v>323</v>
      </c>
      <c r="B80" s="7"/>
      <c r="C80" s="51" t="s">
        <v>192</v>
      </c>
      <c r="D80" s="83">
        <f>SUM(D81+D87+D90)</f>
        <v>20365</v>
      </c>
      <c r="E80" s="125">
        <f>SUM(E81+E87+E90)</f>
        <v>14016.08</v>
      </c>
      <c r="F80" s="163">
        <f t="shared" si="3"/>
        <v>6348.92</v>
      </c>
      <c r="G80" s="179">
        <f t="shared" si="2"/>
        <v>0.68824355511907687</v>
      </c>
    </row>
    <row r="81" spans="1:10" s="6" customFormat="1" x14ac:dyDescent="0.2">
      <c r="A81" s="40">
        <v>3233</v>
      </c>
      <c r="B81" s="18"/>
      <c r="C81" s="51" t="s">
        <v>126</v>
      </c>
      <c r="D81" s="83">
        <f>SUM(D82:D86)</f>
        <v>15900</v>
      </c>
      <c r="E81" s="125">
        <f>SUM(E82:E86)</f>
        <v>8509.48</v>
      </c>
      <c r="F81" s="163">
        <f t="shared" si="3"/>
        <v>7390.52</v>
      </c>
      <c r="G81" s="179">
        <f t="shared" si="2"/>
        <v>0.53518742138364772</v>
      </c>
    </row>
    <row r="82" spans="1:10" x14ac:dyDescent="0.2">
      <c r="A82" s="41">
        <v>3233</v>
      </c>
      <c r="B82" s="13"/>
      <c r="C82" s="54" t="s">
        <v>222</v>
      </c>
      <c r="D82" s="84">
        <v>2373</v>
      </c>
      <c r="E82" s="124">
        <v>986.16</v>
      </c>
      <c r="F82" s="168">
        <f t="shared" si="3"/>
        <v>1386.8400000000001</v>
      </c>
      <c r="G82" s="165">
        <f t="shared" si="2"/>
        <v>0.41557522123893803</v>
      </c>
    </row>
    <row r="83" spans="1:10" x14ac:dyDescent="0.2">
      <c r="A83" s="41">
        <v>3233</v>
      </c>
      <c r="B83" s="13"/>
      <c r="C83" s="54" t="s">
        <v>223</v>
      </c>
      <c r="D83" s="84">
        <v>1642</v>
      </c>
      <c r="E83" s="124">
        <v>532.27</v>
      </c>
      <c r="F83" s="168">
        <f t="shared" si="3"/>
        <v>1109.73</v>
      </c>
      <c r="G83" s="165">
        <f t="shared" si="2"/>
        <v>0.32415956151035319</v>
      </c>
    </row>
    <row r="84" spans="1:10" x14ac:dyDescent="0.2">
      <c r="A84" s="41">
        <v>3233</v>
      </c>
      <c r="B84" s="13"/>
      <c r="C84" s="54" t="s">
        <v>224</v>
      </c>
      <c r="D84" s="84">
        <v>2118</v>
      </c>
      <c r="E84" s="124">
        <v>1235.5</v>
      </c>
      <c r="F84" s="168">
        <f t="shared" si="3"/>
        <v>882.5</v>
      </c>
      <c r="G84" s="165">
        <f t="shared" si="2"/>
        <v>0.58333333333333337</v>
      </c>
    </row>
    <row r="85" spans="1:10" x14ac:dyDescent="0.2">
      <c r="A85" s="41">
        <v>3233</v>
      </c>
      <c r="B85" s="13"/>
      <c r="C85" s="54" t="s">
        <v>7</v>
      </c>
      <c r="D85" s="84">
        <v>167</v>
      </c>
      <c r="E85" s="124">
        <v>0</v>
      </c>
      <c r="F85" s="168">
        <f t="shared" si="3"/>
        <v>167</v>
      </c>
      <c r="G85" s="165">
        <f t="shared" si="2"/>
        <v>0</v>
      </c>
    </row>
    <row r="86" spans="1:10" ht="25.5" x14ac:dyDescent="0.2">
      <c r="A86" s="41">
        <v>3233</v>
      </c>
      <c r="B86" s="13"/>
      <c r="C86" s="54" t="s">
        <v>225</v>
      </c>
      <c r="D86" s="84">
        <v>9600</v>
      </c>
      <c r="E86" s="124">
        <v>5755.55</v>
      </c>
      <c r="F86" s="168">
        <f t="shared" si="3"/>
        <v>3844.45</v>
      </c>
      <c r="G86" s="165">
        <f t="shared" si="2"/>
        <v>0.59953645833333336</v>
      </c>
    </row>
    <row r="87" spans="1:10" s="6" customFormat="1" x14ac:dyDescent="0.2">
      <c r="A87" s="40">
        <v>3237</v>
      </c>
      <c r="B87" s="18"/>
      <c r="C87" s="51" t="s">
        <v>42</v>
      </c>
      <c r="D87" s="83">
        <f>SUM(D88:D89)</f>
        <v>3885</v>
      </c>
      <c r="E87" s="125">
        <f>SUM(E88:E89)</f>
        <v>3943.45</v>
      </c>
      <c r="F87" s="163">
        <f t="shared" si="3"/>
        <v>-58.449999999999818</v>
      </c>
      <c r="G87" s="179">
        <f t="shared" si="2"/>
        <v>1.015045045045045</v>
      </c>
    </row>
    <row r="88" spans="1:10" x14ac:dyDescent="0.2">
      <c r="A88" s="41">
        <v>3237</v>
      </c>
      <c r="B88" s="13"/>
      <c r="C88" s="54" t="s">
        <v>12</v>
      </c>
      <c r="D88" s="84">
        <v>3835</v>
      </c>
      <c r="E88" s="124">
        <v>3914.7</v>
      </c>
      <c r="F88" s="168">
        <f t="shared" si="3"/>
        <v>-79.699999999999818</v>
      </c>
      <c r="G88" s="165">
        <f t="shared" si="2"/>
        <v>1.0207822685788788</v>
      </c>
    </row>
    <row r="89" spans="1:10" x14ac:dyDescent="0.2">
      <c r="A89" s="41">
        <v>3237</v>
      </c>
      <c r="B89" s="13"/>
      <c r="C89" s="54" t="s">
        <v>9</v>
      </c>
      <c r="D89" s="84">
        <v>50</v>
      </c>
      <c r="E89" s="124">
        <v>28.75</v>
      </c>
      <c r="F89" s="168">
        <f t="shared" si="3"/>
        <v>21.25</v>
      </c>
      <c r="G89" s="165">
        <f t="shared" si="2"/>
        <v>0.57499999999999996</v>
      </c>
    </row>
    <row r="90" spans="1:10" s="6" customFormat="1" x14ac:dyDescent="0.2">
      <c r="A90" s="40">
        <v>3238</v>
      </c>
      <c r="B90" s="18"/>
      <c r="C90" s="51" t="s">
        <v>127</v>
      </c>
      <c r="D90" s="83">
        <f>SUM(D91:D93)</f>
        <v>580</v>
      </c>
      <c r="E90" s="125">
        <f>SUM(E91:E93)</f>
        <v>1563.15</v>
      </c>
      <c r="F90" s="163">
        <f t="shared" si="3"/>
        <v>-983.15000000000009</v>
      </c>
      <c r="G90" s="179">
        <f t="shared" si="2"/>
        <v>2.6950862068965518</v>
      </c>
    </row>
    <row r="91" spans="1:10" x14ac:dyDescent="0.2">
      <c r="A91" s="41">
        <v>3238</v>
      </c>
      <c r="B91" s="13"/>
      <c r="C91" s="54" t="s">
        <v>3</v>
      </c>
      <c r="D91" s="84">
        <v>180</v>
      </c>
      <c r="E91" s="124">
        <v>157</v>
      </c>
      <c r="F91" s="168">
        <f t="shared" si="3"/>
        <v>23</v>
      </c>
      <c r="G91" s="165">
        <f t="shared" si="2"/>
        <v>0.87222222222222223</v>
      </c>
    </row>
    <row r="92" spans="1:10" x14ac:dyDescent="0.2">
      <c r="A92" s="41">
        <v>3238</v>
      </c>
      <c r="B92" s="13"/>
      <c r="C92" s="54" t="s">
        <v>456</v>
      </c>
      <c r="D92" s="84">
        <v>400</v>
      </c>
      <c r="E92" s="124">
        <v>906.15</v>
      </c>
      <c r="F92" s="168">
        <f t="shared" si="3"/>
        <v>-506.15</v>
      </c>
      <c r="G92" s="165">
        <f t="shared" si="2"/>
        <v>2.2653750000000001</v>
      </c>
    </row>
    <row r="93" spans="1:10" ht="13.5" thickBot="1" x14ac:dyDescent="0.25">
      <c r="A93" s="41">
        <v>3238</v>
      </c>
      <c r="B93" s="13"/>
      <c r="C93" s="54" t="s">
        <v>467</v>
      </c>
      <c r="D93" s="84">
        <v>0</v>
      </c>
      <c r="E93" s="124">
        <v>500</v>
      </c>
      <c r="F93" s="168">
        <f t="shared" si="3"/>
        <v>-500</v>
      </c>
      <c r="G93" s="165"/>
    </row>
    <row r="94" spans="1:10" ht="13.5" thickBot="1" x14ac:dyDescent="0.25">
      <c r="A94" s="36"/>
      <c r="B94" s="4" t="s">
        <v>141</v>
      </c>
      <c r="C94" s="48"/>
      <c r="D94" s="76">
        <f>D95+D96+D109</f>
        <v>2013030</v>
      </c>
      <c r="E94" s="123">
        <f>E95+E96+E109</f>
        <v>1486153.7600000002</v>
      </c>
      <c r="F94" s="177">
        <f t="shared" si="3"/>
        <v>526876.23999999976</v>
      </c>
      <c r="G94" s="175">
        <f t="shared" si="2"/>
        <v>0.73826707003869796</v>
      </c>
      <c r="I94" s="1" t="s">
        <v>519</v>
      </c>
      <c r="J94" s="1" t="s">
        <v>461</v>
      </c>
    </row>
    <row r="95" spans="1:10" s="6" customFormat="1" x14ac:dyDescent="0.2">
      <c r="A95" s="28">
        <v>35200</v>
      </c>
      <c r="B95" s="7"/>
      <c r="C95" s="50" t="s">
        <v>142</v>
      </c>
      <c r="D95" s="83">
        <v>546970</v>
      </c>
      <c r="E95" s="126">
        <v>371940.34</v>
      </c>
      <c r="F95" s="163">
        <f t="shared" si="3"/>
        <v>175029.65999999997</v>
      </c>
      <c r="G95" s="179">
        <f t="shared" si="2"/>
        <v>0.68000135290783781</v>
      </c>
    </row>
    <row r="96" spans="1:10" s="6" customFormat="1" x14ac:dyDescent="0.2">
      <c r="A96" s="28">
        <v>35201</v>
      </c>
      <c r="B96" s="7"/>
      <c r="C96" s="58" t="s">
        <v>143</v>
      </c>
      <c r="D96" s="85">
        <f>SUM(D97+D105+D106+D107+D108)</f>
        <v>1191976</v>
      </c>
      <c r="E96" s="135">
        <f>SUM(E97+E105+E106+E107+E108)</f>
        <v>814428.34000000008</v>
      </c>
      <c r="F96" s="163">
        <f t="shared" si="3"/>
        <v>377547.65999999992</v>
      </c>
      <c r="G96" s="179">
        <f t="shared" si="2"/>
        <v>0.68325900857064248</v>
      </c>
    </row>
    <row r="97" spans="1:7" x14ac:dyDescent="0.2">
      <c r="A97" s="37"/>
      <c r="B97" s="5"/>
      <c r="C97" s="59" t="s">
        <v>227</v>
      </c>
      <c r="D97" s="77">
        <f>SUM(D98:D104)</f>
        <v>977438</v>
      </c>
      <c r="E97" s="136">
        <f>SUM(E98:E104)</f>
        <v>664658.34000000008</v>
      </c>
      <c r="F97" s="168">
        <f t="shared" si="3"/>
        <v>312779.65999999992</v>
      </c>
      <c r="G97" s="165">
        <f t="shared" si="2"/>
        <v>0.68000051154139707</v>
      </c>
    </row>
    <row r="98" spans="1:7" x14ac:dyDescent="0.2">
      <c r="A98" s="37"/>
      <c r="B98" s="5"/>
      <c r="C98" s="59" t="s">
        <v>265</v>
      </c>
      <c r="D98" s="77">
        <v>673785</v>
      </c>
      <c r="E98" s="124">
        <v>458174.34</v>
      </c>
      <c r="F98" s="168">
        <f t="shared" si="3"/>
        <v>215610.65999999997</v>
      </c>
      <c r="G98" s="165">
        <f t="shared" si="2"/>
        <v>0.68000080144259667</v>
      </c>
    </row>
    <row r="99" spans="1:7" x14ac:dyDescent="0.2">
      <c r="A99" s="37"/>
      <c r="B99" s="5"/>
      <c r="C99" s="59" t="s">
        <v>266</v>
      </c>
      <c r="D99" s="77">
        <v>116290</v>
      </c>
      <c r="E99" s="124">
        <v>79077</v>
      </c>
      <c r="F99" s="168">
        <f t="shared" si="3"/>
        <v>37213</v>
      </c>
      <c r="G99" s="165">
        <f t="shared" si="2"/>
        <v>0.67999828016166486</v>
      </c>
    </row>
    <row r="100" spans="1:7" x14ac:dyDescent="0.2">
      <c r="A100" s="37"/>
      <c r="B100" s="5"/>
      <c r="C100" s="59" t="s">
        <v>267</v>
      </c>
      <c r="D100" s="77">
        <v>57745</v>
      </c>
      <c r="E100" s="124">
        <v>39267</v>
      </c>
      <c r="F100" s="168">
        <f t="shared" si="3"/>
        <v>18478</v>
      </c>
      <c r="G100" s="165">
        <f t="shared" si="2"/>
        <v>0.68000692700666721</v>
      </c>
    </row>
    <row r="101" spans="1:7" x14ac:dyDescent="0.2">
      <c r="A101" s="37"/>
      <c r="B101" s="5"/>
      <c r="C101" s="59" t="s">
        <v>268</v>
      </c>
      <c r="D101" s="77">
        <v>8478</v>
      </c>
      <c r="E101" s="124">
        <v>5765</v>
      </c>
      <c r="F101" s="168">
        <f t="shared" si="3"/>
        <v>2713</v>
      </c>
      <c r="G101" s="165">
        <f t="shared" si="2"/>
        <v>0.67999528190610992</v>
      </c>
    </row>
    <row r="102" spans="1:7" x14ac:dyDescent="0.2">
      <c r="A102" s="37"/>
      <c r="B102" s="5"/>
      <c r="C102" s="59" t="s">
        <v>269</v>
      </c>
      <c r="D102" s="77">
        <v>36252</v>
      </c>
      <c r="E102" s="124">
        <v>24652</v>
      </c>
      <c r="F102" s="168">
        <f t="shared" si="3"/>
        <v>11600</v>
      </c>
      <c r="G102" s="165">
        <f t="shared" si="2"/>
        <v>0.68001765419838911</v>
      </c>
    </row>
    <row r="103" spans="1:7" x14ac:dyDescent="0.2">
      <c r="A103" s="37"/>
      <c r="B103" s="5"/>
      <c r="C103" s="59" t="s">
        <v>270</v>
      </c>
      <c r="D103" s="77">
        <v>12552</v>
      </c>
      <c r="E103" s="124">
        <v>8535</v>
      </c>
      <c r="F103" s="168">
        <f t="shared" si="3"/>
        <v>4017</v>
      </c>
      <c r="G103" s="165">
        <f t="shared" si="2"/>
        <v>0.67997131931166344</v>
      </c>
    </row>
    <row r="104" spans="1:7" x14ac:dyDescent="0.2">
      <c r="A104" s="37"/>
      <c r="B104" s="5"/>
      <c r="C104" s="59" t="s">
        <v>271</v>
      </c>
      <c r="D104" s="77">
        <v>72336</v>
      </c>
      <c r="E104" s="124">
        <v>49188</v>
      </c>
      <c r="F104" s="168">
        <f t="shared" si="3"/>
        <v>23148</v>
      </c>
      <c r="G104" s="165">
        <f t="shared" si="2"/>
        <v>0.67999336429993362</v>
      </c>
    </row>
    <row r="105" spans="1:7" x14ac:dyDescent="0.2">
      <c r="A105" s="37"/>
      <c r="B105" s="5"/>
      <c r="C105" s="59" t="s">
        <v>128</v>
      </c>
      <c r="D105" s="77">
        <v>180885</v>
      </c>
      <c r="E105" s="124">
        <v>123000</v>
      </c>
      <c r="F105" s="168">
        <f t="shared" si="3"/>
        <v>57885</v>
      </c>
      <c r="G105" s="165">
        <f t="shared" si="2"/>
        <v>0.67999004892611326</v>
      </c>
    </row>
    <row r="106" spans="1:7" x14ac:dyDescent="0.2">
      <c r="A106" s="37"/>
      <c r="B106" s="5"/>
      <c r="C106" s="59" t="s">
        <v>272</v>
      </c>
      <c r="D106" s="77">
        <v>254</v>
      </c>
      <c r="E106" s="124">
        <v>254</v>
      </c>
      <c r="F106" s="168">
        <f t="shared" si="3"/>
        <v>0</v>
      </c>
      <c r="G106" s="165">
        <f t="shared" si="2"/>
        <v>1</v>
      </c>
    </row>
    <row r="107" spans="1:7" x14ac:dyDescent="0.2">
      <c r="A107" s="37"/>
      <c r="B107" s="5"/>
      <c r="C107" s="59" t="s">
        <v>129</v>
      </c>
      <c r="D107" s="77">
        <v>21517</v>
      </c>
      <c r="E107" s="124">
        <v>14634</v>
      </c>
      <c r="F107" s="168">
        <f t="shared" si="3"/>
        <v>6883</v>
      </c>
      <c r="G107" s="165">
        <f t="shared" si="2"/>
        <v>0.68011339870799836</v>
      </c>
    </row>
    <row r="108" spans="1:7" x14ac:dyDescent="0.2">
      <c r="A108" s="37"/>
      <c r="B108" s="5"/>
      <c r="C108" s="59" t="s">
        <v>273</v>
      </c>
      <c r="D108" s="77">
        <v>11882</v>
      </c>
      <c r="E108" s="124">
        <v>11882</v>
      </c>
      <c r="F108" s="168">
        <f t="shared" si="3"/>
        <v>0</v>
      </c>
      <c r="G108" s="165">
        <f t="shared" si="2"/>
        <v>1</v>
      </c>
    </row>
    <row r="109" spans="1:7" s="6" customFormat="1" x14ac:dyDescent="0.2">
      <c r="A109" s="28" t="s">
        <v>140</v>
      </c>
      <c r="B109" s="7"/>
      <c r="C109" s="58" t="s">
        <v>144</v>
      </c>
      <c r="D109" s="83">
        <f>SUM(D110+D121+D122)</f>
        <v>274084</v>
      </c>
      <c r="E109" s="125">
        <f>SUM(E110+E121+E122)</f>
        <v>299785.07999999996</v>
      </c>
      <c r="F109" s="163">
        <f t="shared" si="3"/>
        <v>-25701.079999999958</v>
      </c>
      <c r="G109" s="179">
        <f t="shared" si="2"/>
        <v>1.0937708147867076</v>
      </c>
    </row>
    <row r="110" spans="1:7" x14ac:dyDescent="0.2">
      <c r="A110" s="37" t="s">
        <v>121</v>
      </c>
      <c r="B110" s="5"/>
      <c r="C110" s="59" t="s">
        <v>22</v>
      </c>
      <c r="D110" s="84">
        <f>SUM(D111+D119+D120)</f>
        <v>267256</v>
      </c>
      <c r="E110" s="131">
        <f>SUM(E111+E119+E120)</f>
        <v>292904.45999999996</v>
      </c>
      <c r="F110" s="168">
        <f t="shared" si="3"/>
        <v>-25648.459999999963</v>
      </c>
      <c r="G110" s="165">
        <f t="shared" si="2"/>
        <v>1.0959696321130301</v>
      </c>
    </row>
    <row r="111" spans="1:7" x14ac:dyDescent="0.2">
      <c r="A111" s="37" t="s">
        <v>122</v>
      </c>
      <c r="B111" s="5"/>
      <c r="C111" s="59" t="s">
        <v>43</v>
      </c>
      <c r="D111" s="84">
        <f>SUM(D112:D118)</f>
        <v>265711</v>
      </c>
      <c r="E111" s="131">
        <f>SUM(E112:E118)</f>
        <v>279821.45999999996</v>
      </c>
      <c r="F111" s="168">
        <f t="shared" si="3"/>
        <v>-14110.459999999963</v>
      </c>
      <c r="G111" s="165">
        <f t="shared" si="2"/>
        <v>1.0531045383894531</v>
      </c>
    </row>
    <row r="112" spans="1:7" x14ac:dyDescent="0.2">
      <c r="A112" s="37" t="s">
        <v>469</v>
      </c>
      <c r="B112" s="5"/>
      <c r="C112" s="59" t="s">
        <v>468</v>
      </c>
      <c r="D112" s="84">
        <v>6000</v>
      </c>
      <c r="E112" s="131">
        <v>6000</v>
      </c>
      <c r="F112" s="168">
        <f t="shared" si="3"/>
        <v>0</v>
      </c>
      <c r="G112" s="165">
        <f t="shared" si="2"/>
        <v>1</v>
      </c>
    </row>
    <row r="113" spans="1:7" x14ac:dyDescent="0.2">
      <c r="A113" s="37" t="s">
        <v>527</v>
      </c>
      <c r="B113" s="5"/>
      <c r="C113" s="59" t="s">
        <v>528</v>
      </c>
      <c r="D113" s="84">
        <v>0</v>
      </c>
      <c r="E113" s="131">
        <v>2408</v>
      </c>
      <c r="F113" s="168"/>
      <c r="G113" s="165"/>
    </row>
    <row r="114" spans="1:7" x14ac:dyDescent="0.2">
      <c r="A114" s="37" t="s">
        <v>123</v>
      </c>
      <c r="B114" s="5"/>
      <c r="C114" s="59" t="s">
        <v>120</v>
      </c>
      <c r="D114" s="84">
        <v>239522</v>
      </c>
      <c r="E114" s="124">
        <v>239522</v>
      </c>
      <c r="F114" s="168">
        <f t="shared" si="3"/>
        <v>0</v>
      </c>
      <c r="G114" s="165">
        <f t="shared" si="2"/>
        <v>1</v>
      </c>
    </row>
    <row r="115" spans="1:7" x14ac:dyDescent="0.2">
      <c r="A115" s="37" t="s">
        <v>275</v>
      </c>
      <c r="B115" s="5"/>
      <c r="C115" s="59" t="s">
        <v>276</v>
      </c>
      <c r="D115" s="84">
        <v>6400</v>
      </c>
      <c r="E115" s="124">
        <v>3551.11</v>
      </c>
      <c r="F115" s="168">
        <f t="shared" si="3"/>
        <v>2848.89</v>
      </c>
      <c r="G115" s="165">
        <f t="shared" si="2"/>
        <v>0.55486093749999998</v>
      </c>
    </row>
    <row r="116" spans="1:7" x14ac:dyDescent="0.2">
      <c r="A116" s="37" t="s">
        <v>277</v>
      </c>
      <c r="B116" s="5"/>
      <c r="C116" s="59" t="s">
        <v>278</v>
      </c>
      <c r="D116" s="84">
        <v>13789</v>
      </c>
      <c r="E116" s="124">
        <v>15196.55</v>
      </c>
      <c r="F116" s="168">
        <f t="shared" si="3"/>
        <v>-1407.5499999999993</v>
      </c>
      <c r="G116" s="165">
        <f t="shared" si="2"/>
        <v>1.1020777431285806</v>
      </c>
    </row>
    <row r="117" spans="1:7" x14ac:dyDescent="0.2">
      <c r="A117" s="37" t="s">
        <v>534</v>
      </c>
      <c r="B117" s="5"/>
      <c r="C117" s="189" t="s">
        <v>535</v>
      </c>
      <c r="D117" s="84">
        <v>0</v>
      </c>
      <c r="E117" s="124">
        <v>11469</v>
      </c>
      <c r="F117" s="168">
        <f t="shared" si="3"/>
        <v>-11469</v>
      </c>
      <c r="G117" s="165"/>
    </row>
    <row r="118" spans="1:7" x14ac:dyDescent="0.2">
      <c r="A118" s="37" t="s">
        <v>470</v>
      </c>
      <c r="B118" s="5"/>
      <c r="C118" s="189" t="s">
        <v>471</v>
      </c>
      <c r="D118" s="84">
        <v>0</v>
      </c>
      <c r="E118" s="124">
        <v>1674.8</v>
      </c>
      <c r="F118" s="168">
        <f t="shared" si="3"/>
        <v>-1674.8</v>
      </c>
      <c r="G118" s="165"/>
    </row>
    <row r="119" spans="1:7" ht="25.5" x14ac:dyDescent="0.2">
      <c r="A119" s="37" t="s">
        <v>399</v>
      </c>
      <c r="B119" s="5"/>
      <c r="C119" s="132" t="s">
        <v>400</v>
      </c>
      <c r="D119" s="84">
        <v>1475</v>
      </c>
      <c r="E119" s="124">
        <v>5829</v>
      </c>
      <c r="F119" s="168">
        <f t="shared" si="3"/>
        <v>-4354</v>
      </c>
      <c r="G119" s="165">
        <f t="shared" si="2"/>
        <v>3.9518644067796611</v>
      </c>
    </row>
    <row r="120" spans="1:7" ht="25.5" x14ac:dyDescent="0.2">
      <c r="A120" s="37" t="s">
        <v>472</v>
      </c>
      <c r="B120" s="5"/>
      <c r="C120" s="190" t="s">
        <v>281</v>
      </c>
      <c r="D120" s="84">
        <v>70</v>
      </c>
      <c r="E120" s="124">
        <v>7254</v>
      </c>
      <c r="F120" s="168">
        <f t="shared" si="3"/>
        <v>-7184</v>
      </c>
      <c r="G120" s="165">
        <f t="shared" si="2"/>
        <v>103.62857142857143</v>
      </c>
    </row>
    <row r="121" spans="1:7" x14ac:dyDescent="0.2">
      <c r="A121" s="37" t="s">
        <v>279</v>
      </c>
      <c r="B121" s="5"/>
      <c r="C121" s="59" t="s">
        <v>280</v>
      </c>
      <c r="D121" s="84">
        <v>6328</v>
      </c>
      <c r="E121" s="124">
        <v>6380.62</v>
      </c>
      <c r="F121" s="168">
        <f t="shared" si="3"/>
        <v>-52.619999999999891</v>
      </c>
      <c r="G121" s="165">
        <f t="shared" si="2"/>
        <v>1.0083154235145386</v>
      </c>
    </row>
    <row r="122" spans="1:7" ht="13.5" thickBot="1" x14ac:dyDescent="0.25">
      <c r="A122" s="37" t="s">
        <v>473</v>
      </c>
      <c r="B122" s="5"/>
      <c r="C122" s="59" t="s">
        <v>474</v>
      </c>
      <c r="D122" s="84">
        <v>500</v>
      </c>
      <c r="E122" s="124">
        <v>500</v>
      </c>
      <c r="F122" s="168">
        <f t="shared" si="3"/>
        <v>0</v>
      </c>
      <c r="G122" s="165">
        <f t="shared" si="2"/>
        <v>1</v>
      </c>
    </row>
    <row r="123" spans="1:7" ht="13.5" thickBot="1" x14ac:dyDescent="0.25">
      <c r="A123" s="36" t="s">
        <v>476</v>
      </c>
      <c r="B123" s="4" t="s">
        <v>146</v>
      </c>
      <c r="C123" s="48"/>
      <c r="D123" s="76">
        <f>SUM(D124:D128)</f>
        <v>46500</v>
      </c>
      <c r="E123" s="123">
        <f>SUM(E124:E128)</f>
        <v>19079.39</v>
      </c>
      <c r="F123" s="177">
        <f t="shared" si="3"/>
        <v>27420.61</v>
      </c>
      <c r="G123" s="175">
        <f t="shared" si="2"/>
        <v>0.4103094623655914</v>
      </c>
    </row>
    <row r="124" spans="1:7" x14ac:dyDescent="0.2">
      <c r="A124" s="39">
        <v>3823</v>
      </c>
      <c r="B124" s="5"/>
      <c r="C124" s="49" t="s">
        <v>477</v>
      </c>
      <c r="D124" s="84">
        <v>0</v>
      </c>
      <c r="E124" s="131">
        <v>701.66</v>
      </c>
      <c r="F124" s="168">
        <f t="shared" si="3"/>
        <v>-701.66</v>
      </c>
      <c r="G124" s="165"/>
    </row>
    <row r="125" spans="1:7" x14ac:dyDescent="0.2">
      <c r="A125" s="37" t="s">
        <v>311</v>
      </c>
      <c r="B125" s="5"/>
      <c r="C125" s="60" t="s">
        <v>320</v>
      </c>
      <c r="D125" s="86">
        <v>36000</v>
      </c>
      <c r="E125" s="124">
        <v>1947</v>
      </c>
      <c r="F125" s="168">
        <f t="shared" si="3"/>
        <v>34053</v>
      </c>
      <c r="G125" s="165">
        <f t="shared" si="2"/>
        <v>5.408333333333333E-2</v>
      </c>
    </row>
    <row r="126" spans="1:7" x14ac:dyDescent="0.2">
      <c r="A126" s="37">
        <v>38252.382539999999</v>
      </c>
      <c r="B126" s="5"/>
      <c r="C126" s="49" t="s">
        <v>321</v>
      </c>
      <c r="D126" s="86">
        <v>9000</v>
      </c>
      <c r="E126" s="124">
        <v>6215</v>
      </c>
      <c r="F126" s="168">
        <f t="shared" si="3"/>
        <v>2785</v>
      </c>
      <c r="G126" s="165">
        <f t="shared" si="2"/>
        <v>0.69055555555555559</v>
      </c>
    </row>
    <row r="127" spans="1:7" x14ac:dyDescent="0.2">
      <c r="A127" s="37">
        <v>3882</v>
      </c>
      <c r="B127" s="5"/>
      <c r="C127" s="49" t="s">
        <v>322</v>
      </c>
      <c r="D127" s="84">
        <v>1000</v>
      </c>
      <c r="E127" s="124">
        <v>234</v>
      </c>
      <c r="F127" s="168">
        <f t="shared" si="3"/>
        <v>766</v>
      </c>
      <c r="G127" s="165">
        <f t="shared" si="2"/>
        <v>0.23400000000000001</v>
      </c>
    </row>
    <row r="128" spans="1:7" x14ac:dyDescent="0.2">
      <c r="A128" s="37" t="s">
        <v>147</v>
      </c>
      <c r="B128" s="5"/>
      <c r="C128" s="49" t="s">
        <v>323</v>
      </c>
      <c r="D128" s="84">
        <f>SUM(D129:D130)</f>
        <v>500</v>
      </c>
      <c r="E128" s="131">
        <f>SUM(E129:E130)</f>
        <v>9981.73</v>
      </c>
      <c r="F128" s="168">
        <f t="shared" si="3"/>
        <v>-9481.73</v>
      </c>
      <c r="G128" s="165">
        <f t="shared" si="2"/>
        <v>19.963459999999998</v>
      </c>
    </row>
    <row r="129" spans="1:7" x14ac:dyDescent="0.2">
      <c r="A129" s="37">
        <v>3880</v>
      </c>
      <c r="B129" s="5"/>
      <c r="C129" s="49" t="s">
        <v>10</v>
      </c>
      <c r="D129" s="84">
        <v>500</v>
      </c>
      <c r="E129" s="124">
        <v>740</v>
      </c>
      <c r="F129" s="168">
        <f t="shared" si="3"/>
        <v>-240</v>
      </c>
      <c r="G129" s="165">
        <f t="shared" si="2"/>
        <v>1.48</v>
      </c>
    </row>
    <row r="130" spans="1:7" ht="13.5" thickBot="1" x14ac:dyDescent="0.25">
      <c r="A130" s="155">
        <v>3888</v>
      </c>
      <c r="B130" s="5"/>
      <c r="C130" s="49" t="s">
        <v>409</v>
      </c>
      <c r="D130" s="84">
        <v>0</v>
      </c>
      <c r="E130" s="124">
        <v>9241.73</v>
      </c>
      <c r="F130" s="168">
        <f t="shared" si="3"/>
        <v>-9241.73</v>
      </c>
      <c r="G130" s="165"/>
    </row>
    <row r="131" spans="1:7" ht="13.5" thickBot="1" x14ac:dyDescent="0.25">
      <c r="A131" s="111"/>
      <c r="B131" s="79" t="s">
        <v>148</v>
      </c>
      <c r="C131" s="80"/>
      <c r="D131" s="81">
        <f>D132+D136</f>
        <v>5871005</v>
      </c>
      <c r="E131" s="122">
        <f>E132+E136</f>
        <v>3659706.98</v>
      </c>
      <c r="F131" s="137">
        <f t="shared" si="3"/>
        <v>2211298.02</v>
      </c>
      <c r="G131" s="176">
        <f t="shared" si="2"/>
        <v>0.62335272751428417</v>
      </c>
    </row>
    <row r="132" spans="1:7" ht="13.5" thickBot="1" x14ac:dyDescent="0.25">
      <c r="A132" s="42" t="s">
        <v>149</v>
      </c>
      <c r="B132" s="4" t="s">
        <v>150</v>
      </c>
      <c r="C132" s="48"/>
      <c r="D132" s="76">
        <f>D133+D134+D135</f>
        <v>543173</v>
      </c>
      <c r="E132" s="123">
        <f>E133+E134+E135</f>
        <v>313147.40000000002</v>
      </c>
      <c r="F132" s="178">
        <f t="shared" si="3"/>
        <v>230025.59999999998</v>
      </c>
      <c r="G132" s="174">
        <f t="shared" si="2"/>
        <v>0.57651503296371509</v>
      </c>
    </row>
    <row r="133" spans="1:7" x14ac:dyDescent="0.2">
      <c r="A133" s="37">
        <v>413</v>
      </c>
      <c r="B133" s="5"/>
      <c r="C133" s="60" t="s">
        <v>151</v>
      </c>
      <c r="D133" s="84">
        <f>D205+D242+D956+D1016+D1025+D1047+D1063+D1074+D1081+D1092+D1101</f>
        <v>333251</v>
      </c>
      <c r="E133" s="131">
        <f>E205+E242+E956+E1016+E1025+E1047+E1063+E1074+E1081+E1092+E1101</f>
        <v>179705.88</v>
      </c>
      <c r="F133" s="168">
        <f t="shared" si="3"/>
        <v>153545.12</v>
      </c>
      <c r="G133" s="165">
        <f t="shared" si="2"/>
        <v>0.53925083495623416</v>
      </c>
    </row>
    <row r="134" spans="1:7" x14ac:dyDescent="0.2">
      <c r="A134" s="37">
        <v>4500</v>
      </c>
      <c r="B134" s="5"/>
      <c r="C134" s="61" t="s">
        <v>152</v>
      </c>
      <c r="D134" s="84">
        <f>D229+D360+D385+D396+D495</f>
        <v>190839</v>
      </c>
      <c r="E134" s="131">
        <f>E229+E360+E385+E396+E495</f>
        <v>119984.07</v>
      </c>
      <c r="F134" s="168">
        <f t="shared" si="3"/>
        <v>70854.929999999993</v>
      </c>
      <c r="G134" s="165">
        <f t="shared" si="2"/>
        <v>0.62871881533648788</v>
      </c>
    </row>
    <row r="135" spans="1:7" ht="13.5" thickBot="1" x14ac:dyDescent="0.25">
      <c r="A135" s="106">
        <v>452</v>
      </c>
      <c r="B135" s="107"/>
      <c r="C135" s="60" t="s">
        <v>153</v>
      </c>
      <c r="D135" s="77">
        <f>D232+D245+D306+D421+D442</f>
        <v>19083</v>
      </c>
      <c r="E135" s="136">
        <f>E232+E245+E306+E421+E442</f>
        <v>13457.449999999999</v>
      </c>
      <c r="F135" s="168">
        <f t="shared" si="3"/>
        <v>5625.5500000000011</v>
      </c>
      <c r="G135" s="165">
        <f t="shared" si="2"/>
        <v>0.70520620447518734</v>
      </c>
    </row>
    <row r="136" spans="1:7" ht="13.5" thickBot="1" x14ac:dyDescent="0.25">
      <c r="A136" s="36"/>
      <c r="B136" s="4" t="s">
        <v>154</v>
      </c>
      <c r="C136" s="48"/>
      <c r="D136" s="76">
        <f>D137+D138+D139</f>
        <v>5327832</v>
      </c>
      <c r="E136" s="123">
        <f>E137+E138+E139</f>
        <v>3346559.58</v>
      </c>
      <c r="F136" s="177">
        <f t="shared" si="3"/>
        <v>1981272.42</v>
      </c>
      <c r="G136" s="175">
        <f t="shared" si="2"/>
        <v>0.62812783511191794</v>
      </c>
    </row>
    <row r="137" spans="1:7" x14ac:dyDescent="0.2">
      <c r="A137" s="37">
        <v>50</v>
      </c>
      <c r="B137" s="5"/>
      <c r="C137" s="49" t="s">
        <v>23</v>
      </c>
      <c r="D137" s="84">
        <f>D190+D207+D246+D289+D311+D336+D346+D367+D407+D422+D443+D465+D484+D549+D572+D605+D619+D636+D655+D692+D705+D716+D739+D765+D784+D805+D813+D825+D847+D857+D879+D887+D904+D910+D916+D977+D988+D1007+D1036+D1049+D1076+D1084+D1103</f>
        <v>3262890</v>
      </c>
      <c r="E137" s="131">
        <f>E190+E207+E246+E289+E311+E336+E346+E367+E407+E422+E443+E465+E484+E549+E572+E605+E619+E636+E655+E673+E692+E705+E716+E739+E765+E784+E805+E813+E825+E847+E857+E879+E887+E894+E904+E910+E916+E977+E988+E1007+E1036+E1049+E1066+E1076+E1084+E1103</f>
        <v>2078408.7400000002</v>
      </c>
      <c r="F137" s="168">
        <f t="shared" si="3"/>
        <v>1184481.2599999998</v>
      </c>
      <c r="G137" s="165">
        <f t="shared" si="2"/>
        <v>0.63698400497718288</v>
      </c>
    </row>
    <row r="138" spans="1:7" x14ac:dyDescent="0.2">
      <c r="A138" s="37">
        <v>55</v>
      </c>
      <c r="B138" s="5"/>
      <c r="C138" s="49" t="s">
        <v>24</v>
      </c>
      <c r="D138" s="84">
        <f>D195+D213+D251+D258+D262+D269+D293+D297+D307+D315+D332+D340+D350+D354+D362+D371+D392+D404+D411+D426+D449+D468+D471+D480+D488+D554+D567+D578+D588+D611+D623+D632+D640+D650+D659+D669+D677+D696+D710+D722+D745+D770+D789+D809+D817+D821+D831+D852+D863+D884+D891+D897+D922+D945+D953+D958+D962+D966+D970+D974+D981+D992+D997+D1001+D1011+D1018+D1028+D1033+D1040+D1053+D1070+D1088+D1094+D1097+D1109</f>
        <v>2064055</v>
      </c>
      <c r="E138" s="131">
        <f>E195+E213+E251+E258+E262+E269+E293+E297+E307+E315+E332+E340+E350+E354+E362+E371+E392+E404+E411+E426+E449+E468+E471+E475+E480+E488+E554+E567+E578+E588+E611+E623+E632+E640+E650+E659+E669+E677+E688+E696+E710+E722+E745+E770+E789+E809+E817+E821+E831+E852+E863+E884+E891+E897+E922+E945+E953+E958+E962+E966+E970+E974+E981+E992+E997+E1001+E1011+E1018+E1028+E1033+E1040+E1053+E1070+E1088+E1094+E1097+E1109</f>
        <v>1267839.0999999996</v>
      </c>
      <c r="F138" s="168">
        <f t="shared" si="3"/>
        <v>796215.90000000037</v>
      </c>
      <c r="G138" s="165">
        <f t="shared" si="2"/>
        <v>0.61424676183531912</v>
      </c>
    </row>
    <row r="139" spans="1:7" ht="13.5" thickBot="1" x14ac:dyDescent="0.25">
      <c r="A139" s="37">
        <v>60</v>
      </c>
      <c r="B139" s="5"/>
      <c r="C139" s="49" t="s">
        <v>90</v>
      </c>
      <c r="D139" s="77">
        <f>D223+D227+D265+D418+D435+D759+D844+D937</f>
        <v>887</v>
      </c>
      <c r="E139" s="136">
        <f>E223+E227+E265+E379+E418+E435+E759+E844+E937</f>
        <v>311.73999999999995</v>
      </c>
      <c r="F139" s="168">
        <f t="shared" si="3"/>
        <v>575.26</v>
      </c>
      <c r="G139" s="165">
        <f t="shared" si="2"/>
        <v>0.35145434047350615</v>
      </c>
    </row>
    <row r="140" spans="1:7" ht="13.5" thickBot="1" x14ac:dyDescent="0.25">
      <c r="A140" s="111"/>
      <c r="B140" s="108" t="s">
        <v>155</v>
      </c>
      <c r="C140" s="180"/>
      <c r="D140" s="109">
        <f>D3-D131</f>
        <v>412670</v>
      </c>
      <c r="E140" s="137">
        <f>E3-E131</f>
        <v>278717.52000000048</v>
      </c>
      <c r="F140" s="137">
        <f t="shared" si="3"/>
        <v>133952.47999999952</v>
      </c>
      <c r="G140" s="176">
        <f>SUM(E140/D140)</f>
        <v>0.67540048949523945</v>
      </c>
    </row>
    <row r="141" spans="1:7" ht="13.5" thickBot="1" x14ac:dyDescent="0.25">
      <c r="A141" s="111"/>
      <c r="B141" s="108" t="s">
        <v>156</v>
      </c>
      <c r="C141" s="180"/>
      <c r="D141" s="109">
        <f>D142+D146+D164+D171+D173+D175</f>
        <v>-152788</v>
      </c>
      <c r="E141" s="137">
        <f>E142+E146+E164+E171+E173+E175</f>
        <v>8336.5099999999875</v>
      </c>
      <c r="F141" s="137">
        <f t="shared" si="3"/>
        <v>-161124.50999999998</v>
      </c>
      <c r="G141" s="176">
        <f>SUM(E141/D141)</f>
        <v>-5.4562596538995124E-2</v>
      </c>
    </row>
    <row r="142" spans="1:7" s="6" customFormat="1" x14ac:dyDescent="0.2">
      <c r="A142" s="28">
        <v>381</v>
      </c>
      <c r="B142" s="7"/>
      <c r="C142" s="50" t="s">
        <v>157</v>
      </c>
      <c r="D142" s="85">
        <f>SUM(D143:D145)</f>
        <v>98000</v>
      </c>
      <c r="E142" s="135">
        <f>SUM(E143:E145)</f>
        <v>9100</v>
      </c>
      <c r="F142" s="163">
        <f t="shared" si="3"/>
        <v>88900</v>
      </c>
      <c r="G142" s="179">
        <f t="shared" si="2"/>
        <v>9.285714285714286E-2</v>
      </c>
    </row>
    <row r="143" spans="1:7" x14ac:dyDescent="0.2">
      <c r="A143" s="37">
        <v>3810</v>
      </c>
      <c r="B143" s="5"/>
      <c r="C143" s="49" t="s">
        <v>475</v>
      </c>
      <c r="D143" s="77">
        <v>0</v>
      </c>
      <c r="E143" s="136">
        <v>4900</v>
      </c>
      <c r="F143" s="168">
        <f t="shared" si="3"/>
        <v>-4900</v>
      </c>
      <c r="G143" s="165"/>
    </row>
    <row r="144" spans="1:7" x14ac:dyDescent="0.2">
      <c r="A144" s="37">
        <v>3811</v>
      </c>
      <c r="B144" s="5"/>
      <c r="C144" s="49" t="s">
        <v>261</v>
      </c>
      <c r="D144" s="77">
        <v>98000</v>
      </c>
      <c r="E144" s="124">
        <v>0</v>
      </c>
      <c r="F144" s="168">
        <f t="shared" si="3"/>
        <v>98000</v>
      </c>
      <c r="G144" s="165">
        <f t="shared" si="2"/>
        <v>0</v>
      </c>
    </row>
    <row r="145" spans="1:7" x14ac:dyDescent="0.2">
      <c r="A145" s="37">
        <v>3811</v>
      </c>
      <c r="B145" s="5"/>
      <c r="C145" s="49" t="s">
        <v>536</v>
      </c>
      <c r="D145" s="77">
        <v>0</v>
      </c>
      <c r="E145" s="124">
        <v>4200</v>
      </c>
      <c r="F145" s="168">
        <f t="shared" si="3"/>
        <v>-4200</v>
      </c>
      <c r="G145" s="165"/>
    </row>
    <row r="146" spans="1:7" s="6" customFormat="1" x14ac:dyDescent="0.2">
      <c r="A146" s="28">
        <v>15</v>
      </c>
      <c r="B146" s="7"/>
      <c r="C146" s="50" t="s">
        <v>158</v>
      </c>
      <c r="D146" s="85">
        <f>SUM(D147+D162)</f>
        <v>-865547</v>
      </c>
      <c r="E146" s="135">
        <f>SUM(E147+E162)</f>
        <v>-195161.47</v>
      </c>
      <c r="F146" s="163">
        <f t="shared" si="3"/>
        <v>-670385.53</v>
      </c>
      <c r="G146" s="179">
        <f t="shared" si="2"/>
        <v>0.2254776112677879</v>
      </c>
    </row>
    <row r="147" spans="1:7" s="6" customFormat="1" x14ac:dyDescent="0.2">
      <c r="A147" s="28"/>
      <c r="B147" s="7">
        <v>1551</v>
      </c>
      <c r="C147" s="62" t="s">
        <v>255</v>
      </c>
      <c r="D147" s="85">
        <f>SUM(D148:D161)</f>
        <v>-861507</v>
      </c>
      <c r="E147" s="135">
        <f>SUM(E148:E161)</f>
        <v>-191121.47</v>
      </c>
      <c r="F147" s="163">
        <f t="shared" si="3"/>
        <v>-670385.53</v>
      </c>
      <c r="G147" s="179">
        <f t="shared" ref="G147:G212" si="4">SUM(E147/D147)</f>
        <v>0.22184552185878931</v>
      </c>
    </row>
    <row r="148" spans="1:7" s="6" customFormat="1" ht="25.5" x14ac:dyDescent="0.2">
      <c r="A148" s="28"/>
      <c r="B148" s="5"/>
      <c r="C148" s="63" t="s">
        <v>329</v>
      </c>
      <c r="D148" s="87">
        <f>-D283</f>
        <v>-63000</v>
      </c>
      <c r="E148" s="149">
        <f>-E283</f>
        <v>-480</v>
      </c>
      <c r="F148" s="168">
        <f t="shared" si="3"/>
        <v>-62520</v>
      </c>
      <c r="G148" s="165">
        <f t="shared" si="4"/>
        <v>7.619047619047619E-3</v>
      </c>
    </row>
    <row r="149" spans="1:7" s="6" customFormat="1" ht="25.5" x14ac:dyDescent="0.2">
      <c r="A149" s="28"/>
      <c r="B149" s="5"/>
      <c r="C149" s="63" t="s">
        <v>330</v>
      </c>
      <c r="D149" s="87">
        <f>-D302</f>
        <v>-10000</v>
      </c>
      <c r="E149" s="149">
        <f>-E302</f>
        <v>0</v>
      </c>
      <c r="F149" s="168">
        <f t="shared" si="3"/>
        <v>-10000</v>
      </c>
      <c r="G149" s="165">
        <f t="shared" si="4"/>
        <v>0</v>
      </c>
    </row>
    <row r="150" spans="1:7" s="6" customFormat="1" ht="25.5" x14ac:dyDescent="0.2">
      <c r="A150" s="28"/>
      <c r="B150" s="5"/>
      <c r="C150" s="63" t="s">
        <v>348</v>
      </c>
      <c r="D150" s="87">
        <f>-D325</f>
        <v>-11000</v>
      </c>
      <c r="E150" s="149">
        <f>-E325</f>
        <v>0</v>
      </c>
      <c r="F150" s="168">
        <f t="shared" si="3"/>
        <v>-11000</v>
      </c>
      <c r="G150" s="165">
        <f t="shared" si="4"/>
        <v>0</v>
      </c>
    </row>
    <row r="151" spans="1:7" s="6" customFormat="1" ht="38.25" x14ac:dyDescent="0.2">
      <c r="A151" s="28"/>
      <c r="B151" s="5"/>
      <c r="C151" s="64" t="s">
        <v>332</v>
      </c>
      <c r="D151" s="87">
        <f>-D326</f>
        <v>-6000</v>
      </c>
      <c r="E151" s="149">
        <f>-E326</f>
        <v>0</v>
      </c>
      <c r="F151" s="168">
        <f t="shared" ref="F151:F216" si="5">SUM(D151-E151)</f>
        <v>-6000</v>
      </c>
      <c r="G151" s="165">
        <f t="shared" si="4"/>
        <v>0</v>
      </c>
    </row>
    <row r="152" spans="1:7" s="6" customFormat="1" ht="38.25" x14ac:dyDescent="0.2">
      <c r="A152" s="28"/>
      <c r="B152" s="5"/>
      <c r="C152" s="65" t="s">
        <v>333</v>
      </c>
      <c r="D152" s="87">
        <f>-D383</f>
        <v>-10000</v>
      </c>
      <c r="E152" s="149">
        <f>-E383</f>
        <v>-3456</v>
      </c>
      <c r="F152" s="168">
        <f t="shared" si="5"/>
        <v>-6544</v>
      </c>
      <c r="G152" s="165">
        <f t="shared" si="4"/>
        <v>0.34560000000000002</v>
      </c>
    </row>
    <row r="153" spans="1:7" s="6" customFormat="1" ht="25.5" x14ac:dyDescent="0.2">
      <c r="A153" s="28"/>
      <c r="B153" s="5"/>
      <c r="C153" s="65" t="s">
        <v>335</v>
      </c>
      <c r="D153" s="87">
        <f>-D439</f>
        <v>-7942</v>
      </c>
      <c r="E153" s="149">
        <f>-E439</f>
        <v>0</v>
      </c>
      <c r="F153" s="168">
        <f t="shared" si="5"/>
        <v>-7942</v>
      </c>
      <c r="G153" s="165">
        <f t="shared" si="4"/>
        <v>0</v>
      </c>
    </row>
    <row r="154" spans="1:7" s="6" customFormat="1" ht="25.5" x14ac:dyDescent="0.2">
      <c r="A154" s="28"/>
      <c r="B154" s="5"/>
      <c r="C154" s="65" t="s">
        <v>336</v>
      </c>
      <c r="D154" s="87">
        <f>-D462</f>
        <v>-400000</v>
      </c>
      <c r="E154" s="149">
        <f>-E462</f>
        <v>0</v>
      </c>
      <c r="F154" s="168">
        <f t="shared" si="5"/>
        <v>-400000</v>
      </c>
      <c r="G154" s="165">
        <f t="shared" si="4"/>
        <v>0</v>
      </c>
    </row>
    <row r="155" spans="1:7" s="6" customFormat="1" ht="25.5" x14ac:dyDescent="0.2">
      <c r="A155" s="28"/>
      <c r="B155" s="5"/>
      <c r="C155" s="65" t="s">
        <v>337</v>
      </c>
      <c r="D155" s="87">
        <f>-D463</f>
        <v>-4000</v>
      </c>
      <c r="E155" s="149">
        <f>-E463</f>
        <v>0</v>
      </c>
      <c r="F155" s="168">
        <f t="shared" si="5"/>
        <v>-4000</v>
      </c>
      <c r="G155" s="165">
        <f t="shared" si="4"/>
        <v>0</v>
      </c>
    </row>
    <row r="156" spans="1:7" s="6" customFormat="1" ht="38.25" x14ac:dyDescent="0.2">
      <c r="A156" s="28"/>
      <c r="B156" s="5"/>
      <c r="C156" s="65" t="s">
        <v>340</v>
      </c>
      <c r="D156" s="87">
        <f>-D737</f>
        <v>-38000</v>
      </c>
      <c r="E156" s="149">
        <f>-E737</f>
        <v>-324</v>
      </c>
      <c r="F156" s="168">
        <f t="shared" si="5"/>
        <v>-37676</v>
      </c>
      <c r="G156" s="165">
        <f t="shared" si="4"/>
        <v>8.5263157894736839E-3</v>
      </c>
    </row>
    <row r="157" spans="1:7" s="6" customFormat="1" ht="25.5" x14ac:dyDescent="0.2">
      <c r="A157" s="28"/>
      <c r="B157" s="5"/>
      <c r="C157" s="65" t="s">
        <v>341</v>
      </c>
      <c r="D157" s="87">
        <f>-D763</f>
        <v>-46000</v>
      </c>
      <c r="E157" s="149">
        <f>-E763</f>
        <v>0</v>
      </c>
      <c r="F157" s="168">
        <f t="shared" si="5"/>
        <v>-46000</v>
      </c>
      <c r="G157" s="165">
        <f t="shared" si="4"/>
        <v>0</v>
      </c>
    </row>
    <row r="158" spans="1:7" s="6" customFormat="1" ht="25.5" x14ac:dyDescent="0.2">
      <c r="A158" s="28"/>
      <c r="B158" s="5"/>
      <c r="C158" s="65" t="s">
        <v>347</v>
      </c>
      <c r="D158" s="87">
        <f>-D942</f>
        <v>-60000</v>
      </c>
      <c r="E158" s="149">
        <f>-E942</f>
        <v>0</v>
      </c>
      <c r="F158" s="168">
        <f t="shared" si="5"/>
        <v>-60000</v>
      </c>
      <c r="G158" s="165">
        <f t="shared" si="4"/>
        <v>0</v>
      </c>
    </row>
    <row r="159" spans="1:7" s="6" customFormat="1" ht="25.5" x14ac:dyDescent="0.2">
      <c r="A159" s="28"/>
      <c r="B159" s="5"/>
      <c r="C159" s="63" t="s">
        <v>405</v>
      </c>
      <c r="D159" s="87">
        <f>-D287</f>
        <v>-193252</v>
      </c>
      <c r="E159" s="149">
        <f>-E287</f>
        <v>-182108.28</v>
      </c>
      <c r="F159" s="168">
        <f t="shared" si="5"/>
        <v>-11143.720000000001</v>
      </c>
      <c r="G159" s="165">
        <f t="shared" si="4"/>
        <v>0.9423358102374102</v>
      </c>
    </row>
    <row r="160" spans="1:7" s="6" customFormat="1" ht="25.5" x14ac:dyDescent="0.2">
      <c r="A160" s="28"/>
      <c r="B160" s="5"/>
      <c r="C160" s="65" t="s">
        <v>423</v>
      </c>
      <c r="D160" s="87">
        <f>-D943</f>
        <v>-10513</v>
      </c>
      <c r="E160" s="149">
        <f>-E943</f>
        <v>-2953.19</v>
      </c>
      <c r="F160" s="168">
        <f t="shared" si="5"/>
        <v>-7559.8099999999995</v>
      </c>
      <c r="G160" s="165">
        <f t="shared" si="4"/>
        <v>0.28090839912489302</v>
      </c>
    </row>
    <row r="161" spans="1:7" s="6" customFormat="1" ht="25.5" x14ac:dyDescent="0.2">
      <c r="A161" s="28"/>
      <c r="B161" s="5"/>
      <c r="C161" s="65" t="s">
        <v>464</v>
      </c>
      <c r="D161" s="87">
        <f>-D493</f>
        <v>-1800</v>
      </c>
      <c r="E161" s="149">
        <f>-E493</f>
        <v>-1800</v>
      </c>
      <c r="F161" s="168">
        <f t="shared" si="5"/>
        <v>0</v>
      </c>
      <c r="G161" s="165">
        <f t="shared" si="4"/>
        <v>1</v>
      </c>
    </row>
    <row r="162" spans="1:7" s="6" customFormat="1" x14ac:dyDescent="0.2">
      <c r="A162" s="28"/>
      <c r="B162" s="7">
        <v>1556</v>
      </c>
      <c r="C162" s="50" t="s">
        <v>131</v>
      </c>
      <c r="D162" s="88">
        <f>SUM(D163:D163)</f>
        <v>-4040</v>
      </c>
      <c r="E162" s="139">
        <f>SUM(E163:E163)</f>
        <v>-4040</v>
      </c>
      <c r="F162" s="163">
        <f t="shared" si="5"/>
        <v>0</v>
      </c>
      <c r="G162" s="179">
        <f t="shared" si="4"/>
        <v>1</v>
      </c>
    </row>
    <row r="163" spans="1:7" s="6" customFormat="1" ht="51" x14ac:dyDescent="0.2">
      <c r="A163" s="28"/>
      <c r="B163" s="20"/>
      <c r="C163" s="65" t="s">
        <v>338</v>
      </c>
      <c r="D163" s="87">
        <f>-D603</f>
        <v>-4040</v>
      </c>
      <c r="E163" s="149">
        <f>-E603</f>
        <v>-4040</v>
      </c>
      <c r="F163" s="168">
        <f t="shared" si="5"/>
        <v>0</v>
      </c>
      <c r="G163" s="165">
        <f t="shared" si="4"/>
        <v>1</v>
      </c>
    </row>
    <row r="164" spans="1:7" s="6" customFormat="1" x14ac:dyDescent="0.2">
      <c r="A164" s="28">
        <v>3502</v>
      </c>
      <c r="B164" s="7"/>
      <c r="C164" s="50" t="s">
        <v>159</v>
      </c>
      <c r="D164" s="89">
        <f>SUM(D165+D170)</f>
        <v>680385</v>
      </c>
      <c r="E164" s="133">
        <f>SUM(E165+E170)</f>
        <v>220208.49</v>
      </c>
      <c r="F164" s="163">
        <f t="shared" si="5"/>
        <v>460176.51</v>
      </c>
      <c r="G164" s="179">
        <f t="shared" si="4"/>
        <v>0.32365277012279808</v>
      </c>
    </row>
    <row r="165" spans="1:7" s="6" customFormat="1" x14ac:dyDescent="0.2">
      <c r="A165" s="37" t="s">
        <v>121</v>
      </c>
      <c r="B165" s="5"/>
      <c r="C165" s="59" t="s">
        <v>22</v>
      </c>
      <c r="D165" s="90">
        <f>SUM(D166+D169)</f>
        <v>679981</v>
      </c>
      <c r="E165" s="134">
        <f>SUM(E166+E169)</f>
        <v>219804.49</v>
      </c>
      <c r="F165" s="168">
        <f t="shared" si="5"/>
        <v>460176.51</v>
      </c>
      <c r="G165" s="165">
        <f t="shared" si="4"/>
        <v>0.32325092907007696</v>
      </c>
    </row>
    <row r="166" spans="1:7" s="6" customFormat="1" x14ac:dyDescent="0.2">
      <c r="A166" s="37" t="s">
        <v>122</v>
      </c>
      <c r="B166" s="5"/>
      <c r="C166" s="59" t="s">
        <v>43</v>
      </c>
      <c r="D166" s="90">
        <f>SUM(D167:D168)</f>
        <v>138578</v>
      </c>
      <c r="E166" s="134">
        <f>SUM(E167:E168)</f>
        <v>135887</v>
      </c>
      <c r="F166" s="168">
        <f t="shared" si="5"/>
        <v>2691</v>
      </c>
      <c r="G166" s="165">
        <f t="shared" si="4"/>
        <v>0.98058133325636099</v>
      </c>
    </row>
    <row r="167" spans="1:7" x14ac:dyDescent="0.2">
      <c r="A167" s="37" t="s">
        <v>308</v>
      </c>
      <c r="B167" s="5"/>
      <c r="C167" s="65" t="s">
        <v>120</v>
      </c>
      <c r="D167" s="84">
        <v>70942</v>
      </c>
      <c r="E167" s="124">
        <v>70942</v>
      </c>
      <c r="F167" s="168">
        <f t="shared" si="5"/>
        <v>0</v>
      </c>
      <c r="G167" s="165">
        <f t="shared" si="4"/>
        <v>1</v>
      </c>
    </row>
    <row r="168" spans="1:7" x14ac:dyDescent="0.2">
      <c r="A168" s="37" t="s">
        <v>309</v>
      </c>
      <c r="B168" s="5"/>
      <c r="C168" s="65" t="s">
        <v>276</v>
      </c>
      <c r="D168" s="84">
        <v>67636</v>
      </c>
      <c r="E168" s="124">
        <v>64945</v>
      </c>
      <c r="F168" s="168">
        <f t="shared" si="5"/>
        <v>2691</v>
      </c>
      <c r="G168" s="165">
        <f t="shared" si="4"/>
        <v>0.96021349577148263</v>
      </c>
    </row>
    <row r="169" spans="1:7" ht="25.5" x14ac:dyDescent="0.2">
      <c r="A169" s="37" t="s">
        <v>310</v>
      </c>
      <c r="B169" s="5"/>
      <c r="C169" s="65" t="s">
        <v>281</v>
      </c>
      <c r="D169" s="84">
        <v>541403</v>
      </c>
      <c r="E169" s="124">
        <v>83917.49</v>
      </c>
      <c r="F169" s="168">
        <f t="shared" si="5"/>
        <v>457485.51</v>
      </c>
      <c r="G169" s="165">
        <f t="shared" si="4"/>
        <v>0.15500004617632338</v>
      </c>
    </row>
    <row r="170" spans="1:7" x14ac:dyDescent="0.2">
      <c r="A170" s="37" t="s">
        <v>324</v>
      </c>
      <c r="B170" s="5"/>
      <c r="C170" s="65" t="s">
        <v>325</v>
      </c>
      <c r="D170" s="84">
        <v>404</v>
      </c>
      <c r="E170" s="124">
        <v>404</v>
      </c>
      <c r="F170" s="168">
        <f t="shared" si="5"/>
        <v>0</v>
      </c>
      <c r="G170" s="165">
        <f t="shared" si="4"/>
        <v>1</v>
      </c>
    </row>
    <row r="171" spans="1:7" s="6" customFormat="1" x14ac:dyDescent="0.2">
      <c r="A171" s="28">
        <v>4502</v>
      </c>
      <c r="B171" s="7"/>
      <c r="C171" s="66" t="s">
        <v>160</v>
      </c>
      <c r="D171" s="85">
        <f>(D172)</f>
        <v>-20000</v>
      </c>
      <c r="E171" s="135">
        <f>(E172)</f>
        <v>0</v>
      </c>
      <c r="F171" s="163">
        <f t="shared" si="5"/>
        <v>-20000</v>
      </c>
      <c r="G171" s="179">
        <f t="shared" si="4"/>
        <v>0</v>
      </c>
    </row>
    <row r="172" spans="1:7" x14ac:dyDescent="0.2">
      <c r="A172" s="37"/>
      <c r="B172" s="5">
        <v>4502</v>
      </c>
      <c r="C172" s="61" t="s">
        <v>326</v>
      </c>
      <c r="D172" s="87">
        <f>-D329</f>
        <v>-20000</v>
      </c>
      <c r="E172" s="149">
        <f>-E329</f>
        <v>0</v>
      </c>
      <c r="F172" s="168">
        <f t="shared" si="5"/>
        <v>-20000</v>
      </c>
      <c r="G172" s="165">
        <f t="shared" si="4"/>
        <v>0</v>
      </c>
    </row>
    <row r="173" spans="1:7" s="6" customFormat="1" x14ac:dyDescent="0.2">
      <c r="A173" s="29">
        <v>655</v>
      </c>
      <c r="B173" s="27"/>
      <c r="C173" s="50" t="s">
        <v>161</v>
      </c>
      <c r="D173" s="91">
        <f>SUM(D174)</f>
        <v>400</v>
      </c>
      <c r="E173" s="126">
        <f>SUM(E174)</f>
        <v>379.88</v>
      </c>
      <c r="F173" s="163">
        <f t="shared" si="5"/>
        <v>20.120000000000005</v>
      </c>
      <c r="G173" s="179">
        <f t="shared" si="4"/>
        <v>0.94969999999999999</v>
      </c>
    </row>
    <row r="174" spans="1:7" s="6" customFormat="1" x14ac:dyDescent="0.2">
      <c r="A174" s="29"/>
      <c r="B174" s="30">
        <v>6551</v>
      </c>
      <c r="C174" s="56" t="s">
        <v>21</v>
      </c>
      <c r="D174" s="92">
        <v>400</v>
      </c>
      <c r="E174" s="124">
        <v>379.88</v>
      </c>
      <c r="F174" s="168">
        <f t="shared" si="5"/>
        <v>20.120000000000005</v>
      </c>
      <c r="G174" s="165">
        <f t="shared" si="4"/>
        <v>0.94969999999999999</v>
      </c>
    </row>
    <row r="175" spans="1:7" s="6" customFormat="1" x14ac:dyDescent="0.2">
      <c r="A175" s="28">
        <v>650</v>
      </c>
      <c r="B175" s="7"/>
      <c r="C175" s="50" t="s">
        <v>162</v>
      </c>
      <c r="D175" s="85">
        <f>SUM(D176:D177)</f>
        <v>-46026</v>
      </c>
      <c r="E175" s="135">
        <f>SUM(E176:E177)</f>
        <v>-26190.39</v>
      </c>
      <c r="F175" s="163">
        <f t="shared" si="5"/>
        <v>-19835.61</v>
      </c>
      <c r="G175" s="179">
        <f t="shared" si="4"/>
        <v>0.56903467605266589</v>
      </c>
    </row>
    <row r="176" spans="1:7" s="6" customFormat="1" ht="25.5" x14ac:dyDescent="0.2">
      <c r="A176" s="28"/>
      <c r="B176" s="23" t="s">
        <v>51</v>
      </c>
      <c r="C176" s="67" t="s">
        <v>98</v>
      </c>
      <c r="D176" s="87">
        <f>-D238</f>
        <v>-36459</v>
      </c>
      <c r="E176" s="149">
        <v>-20745.82</v>
      </c>
      <c r="F176" s="168">
        <f t="shared" si="5"/>
        <v>-15713.18</v>
      </c>
      <c r="G176" s="165">
        <f t="shared" si="4"/>
        <v>0.56901780081735642</v>
      </c>
    </row>
    <row r="177" spans="1:8" s="6" customFormat="1" ht="13.5" thickBot="1" x14ac:dyDescent="0.25">
      <c r="A177" s="28"/>
      <c r="B177" s="19">
        <v>6502</v>
      </c>
      <c r="C177" s="53" t="s">
        <v>113</v>
      </c>
      <c r="D177" s="87">
        <v>-9567</v>
      </c>
      <c r="E177" s="149">
        <v>-5444.57</v>
      </c>
      <c r="F177" s="168">
        <f t="shared" si="5"/>
        <v>-4122.43</v>
      </c>
      <c r="G177" s="165">
        <f t="shared" si="4"/>
        <v>0.56909898609804532</v>
      </c>
    </row>
    <row r="178" spans="1:8" s="16" customFormat="1" ht="13.5" thickBot="1" x14ac:dyDescent="0.25">
      <c r="A178" s="111"/>
      <c r="B178" s="79" t="s">
        <v>163</v>
      </c>
      <c r="C178" s="80"/>
      <c r="D178" s="109">
        <f>D140+D141</f>
        <v>259882</v>
      </c>
      <c r="E178" s="137">
        <f>E140+E141</f>
        <v>287054.03000000049</v>
      </c>
      <c r="F178" s="137">
        <f t="shared" si="5"/>
        <v>-27172.030000000494</v>
      </c>
      <c r="G178" s="176">
        <f>SUM(E178/D178)</f>
        <v>1.1045552596947865</v>
      </c>
    </row>
    <row r="179" spans="1:8" ht="13.5" thickBot="1" x14ac:dyDescent="0.25">
      <c r="A179" s="78"/>
      <c r="B179" s="108" t="s">
        <v>164</v>
      </c>
      <c r="C179" s="82"/>
      <c r="D179" s="109">
        <f>D180+D182</f>
        <v>-569037</v>
      </c>
      <c r="E179" s="137">
        <f>E180+E182</f>
        <v>-324805</v>
      </c>
      <c r="F179" s="137">
        <f t="shared" si="5"/>
        <v>-244232</v>
      </c>
      <c r="G179" s="176">
        <f>SUM(E179/D179)</f>
        <v>0.57079768099438177</v>
      </c>
    </row>
    <row r="180" spans="1:8" x14ac:dyDescent="0.2">
      <c r="A180" s="29">
        <v>2585</v>
      </c>
      <c r="B180" s="27"/>
      <c r="C180" s="58" t="s">
        <v>312</v>
      </c>
      <c r="D180" s="93">
        <f>SUM(D181)</f>
        <v>211000</v>
      </c>
      <c r="E180" s="163">
        <f>SUM(E181)</f>
        <v>0</v>
      </c>
      <c r="F180" s="163">
        <f t="shared" si="5"/>
        <v>211000</v>
      </c>
      <c r="G180" s="179">
        <f t="shared" si="4"/>
        <v>0</v>
      </c>
    </row>
    <row r="181" spans="1:8" x14ac:dyDescent="0.2">
      <c r="A181" s="43"/>
      <c r="B181" s="31">
        <v>25852</v>
      </c>
      <c r="C181" s="59" t="s">
        <v>314</v>
      </c>
      <c r="D181" s="94">
        <v>211000</v>
      </c>
      <c r="E181" s="124">
        <v>0</v>
      </c>
      <c r="F181" s="168">
        <f t="shared" si="5"/>
        <v>211000</v>
      </c>
      <c r="G181" s="165">
        <f t="shared" si="4"/>
        <v>0</v>
      </c>
    </row>
    <row r="182" spans="1:8" s="6" customFormat="1" x14ac:dyDescent="0.2">
      <c r="A182" s="33" t="s">
        <v>313</v>
      </c>
      <c r="B182" s="32"/>
      <c r="C182" s="68" t="s">
        <v>165</v>
      </c>
      <c r="D182" s="91">
        <f>SUM(D183:D184)</f>
        <v>-780037</v>
      </c>
      <c r="E182" s="126">
        <f>SUM(E183:E184)</f>
        <v>-324805</v>
      </c>
      <c r="F182" s="163">
        <f t="shared" si="5"/>
        <v>-455232</v>
      </c>
      <c r="G182" s="179">
        <f t="shared" si="4"/>
        <v>0.41639691450533756</v>
      </c>
    </row>
    <row r="183" spans="1:8" x14ac:dyDescent="0.2">
      <c r="A183" s="33"/>
      <c r="B183" s="34" t="s">
        <v>315</v>
      </c>
      <c r="C183" s="56" t="s">
        <v>91</v>
      </c>
      <c r="D183" s="92">
        <v>-729466</v>
      </c>
      <c r="E183" s="124">
        <v>-295321.59999999998</v>
      </c>
      <c r="F183" s="168">
        <f t="shared" si="5"/>
        <v>-434144.4</v>
      </c>
      <c r="G183" s="165">
        <f t="shared" si="4"/>
        <v>0.40484628481656443</v>
      </c>
    </row>
    <row r="184" spans="1:8" ht="13.5" thickBot="1" x14ac:dyDescent="0.25">
      <c r="A184" s="35"/>
      <c r="B184" s="34" t="s">
        <v>316</v>
      </c>
      <c r="C184" s="56" t="s">
        <v>110</v>
      </c>
      <c r="D184" s="92">
        <v>-50571</v>
      </c>
      <c r="E184" s="124">
        <v>-29483.4</v>
      </c>
      <c r="F184" s="168">
        <f t="shared" si="5"/>
        <v>-21087.599999999999</v>
      </c>
      <c r="G184" s="165">
        <f t="shared" si="4"/>
        <v>0.58301002550869074</v>
      </c>
    </row>
    <row r="185" spans="1:8" ht="13.5" thickBot="1" x14ac:dyDescent="0.25">
      <c r="A185" s="111">
        <v>100</v>
      </c>
      <c r="B185" s="79" t="s">
        <v>166</v>
      </c>
      <c r="C185" s="110"/>
      <c r="D185" s="109">
        <v>-309154.83</v>
      </c>
      <c r="E185" s="137">
        <f>SUM(E178+E179)</f>
        <v>-37750.969999999506</v>
      </c>
      <c r="F185" s="137">
        <f>SUM(D185-E185)</f>
        <v>-271403.86000000051</v>
      </c>
      <c r="G185" s="206">
        <f t="shared" si="4"/>
        <v>0.12211023842001596</v>
      </c>
      <c r="H185" s="158"/>
    </row>
    <row r="186" spans="1:8" ht="13.5" thickBot="1" x14ac:dyDescent="0.25">
      <c r="A186" s="29"/>
      <c r="B186" s="7"/>
      <c r="C186" s="49"/>
      <c r="D186" s="181">
        <f>SUBTOTAL(9,D190:D1110)</f>
        <v>35144463</v>
      </c>
      <c r="E186" s="182">
        <f>SUBTOTAL(9,E190:E1110)</f>
        <v>19660205.610000007</v>
      </c>
      <c r="F186" s="163">
        <f t="shared" si="5"/>
        <v>15484257.389999993</v>
      </c>
      <c r="G186" s="179">
        <f t="shared" si="4"/>
        <v>0.55941118263778866</v>
      </c>
    </row>
    <row r="187" spans="1:8" ht="37.5" customHeight="1" thickBot="1" x14ac:dyDescent="0.25">
      <c r="A187" s="111"/>
      <c r="B187" s="228" t="s">
        <v>167</v>
      </c>
      <c r="C187" s="229"/>
      <c r="D187" s="81">
        <f>D188+D240+D260+D304+D327+D358+D364+D713+D1023</f>
        <v>6802578</v>
      </c>
      <c r="E187" s="122">
        <f>E188+E240+E260+E304+E327+E358+E364+E713+E1023</f>
        <v>3881058.8400000003</v>
      </c>
      <c r="F187" s="137">
        <f t="shared" si="5"/>
        <v>2921519.1599999997</v>
      </c>
      <c r="G187" s="176">
        <f t="shared" si="4"/>
        <v>0.57052764995858929</v>
      </c>
    </row>
    <row r="188" spans="1:8" ht="13.5" thickBot="1" x14ac:dyDescent="0.25">
      <c r="A188" s="44" t="s">
        <v>50</v>
      </c>
      <c r="B188" s="4" t="s">
        <v>168</v>
      </c>
      <c r="C188" s="48"/>
      <c r="D188" s="112">
        <f>SUM(D189+D204+D226+D228+D236)</f>
        <v>665517</v>
      </c>
      <c r="E188" s="138">
        <f>SUM(E189+E204+E226+E228+E236)</f>
        <v>416786.07000000007</v>
      </c>
      <c r="F188" s="177">
        <f t="shared" si="5"/>
        <v>248730.92999999993</v>
      </c>
      <c r="G188" s="175">
        <f t="shared" si="4"/>
        <v>0.62625908879863335</v>
      </c>
    </row>
    <row r="189" spans="1:8" s="6" customFormat="1" x14ac:dyDescent="0.2">
      <c r="A189" s="33" t="s">
        <v>48</v>
      </c>
      <c r="B189" s="7" t="s">
        <v>428</v>
      </c>
      <c r="C189" s="50"/>
      <c r="D189" s="88">
        <f>SUM(D190+D195)</f>
        <v>37682</v>
      </c>
      <c r="E189" s="139">
        <f>SUM(E190+E195)</f>
        <v>24546.15</v>
      </c>
      <c r="F189" s="163">
        <f t="shared" si="5"/>
        <v>13135.849999999999</v>
      </c>
      <c r="G189" s="179">
        <f t="shared" si="4"/>
        <v>0.65140252640518026</v>
      </c>
    </row>
    <row r="190" spans="1:8" s="6" customFormat="1" x14ac:dyDescent="0.2">
      <c r="A190" s="33"/>
      <c r="B190" s="7">
        <v>50</v>
      </c>
      <c r="C190" s="50" t="s">
        <v>23</v>
      </c>
      <c r="D190" s="96">
        <f>SUM(D191+D193+D194)</f>
        <v>33496</v>
      </c>
      <c r="E190" s="140">
        <f>SUM(E191+E193+E194)</f>
        <v>21767.87</v>
      </c>
      <c r="F190" s="163">
        <f t="shared" si="5"/>
        <v>11728.130000000001</v>
      </c>
      <c r="G190" s="179">
        <f t="shared" si="4"/>
        <v>0.64986475997133986</v>
      </c>
    </row>
    <row r="191" spans="1:8" x14ac:dyDescent="0.2">
      <c r="A191" s="35"/>
      <c r="B191" s="5">
        <v>500</v>
      </c>
      <c r="C191" s="49" t="s">
        <v>228</v>
      </c>
      <c r="D191" s="97">
        <f>SUM(D192)</f>
        <v>25089</v>
      </c>
      <c r="E191" s="141">
        <f>SUM(E192)</f>
        <v>16154.11</v>
      </c>
      <c r="F191" s="168">
        <f t="shared" si="5"/>
        <v>8934.89</v>
      </c>
      <c r="G191" s="165">
        <f t="shared" si="4"/>
        <v>0.64387221491490298</v>
      </c>
    </row>
    <row r="192" spans="1:8" x14ac:dyDescent="0.2">
      <c r="A192" s="35"/>
      <c r="B192" s="5">
        <v>5001</v>
      </c>
      <c r="C192" s="49" t="s">
        <v>234</v>
      </c>
      <c r="D192" s="97">
        <v>25089</v>
      </c>
      <c r="E192" s="124">
        <v>16154.11</v>
      </c>
      <c r="F192" s="168">
        <f t="shared" si="5"/>
        <v>8934.89</v>
      </c>
      <c r="G192" s="165">
        <f t="shared" si="4"/>
        <v>0.64387221491490298</v>
      </c>
    </row>
    <row r="193" spans="1:7" x14ac:dyDescent="0.2">
      <c r="A193" s="35"/>
      <c r="B193" s="5">
        <v>505</v>
      </c>
      <c r="C193" s="49" t="s">
        <v>94</v>
      </c>
      <c r="D193" s="97">
        <v>0</v>
      </c>
      <c r="E193" s="124">
        <v>460.8</v>
      </c>
      <c r="F193" s="168"/>
      <c r="G193" s="165"/>
    </row>
    <row r="194" spans="1:7" x14ac:dyDescent="0.2">
      <c r="A194" s="35"/>
      <c r="B194" s="5">
        <v>506</v>
      </c>
      <c r="C194" s="49" t="s">
        <v>235</v>
      </c>
      <c r="D194" s="97">
        <v>8407</v>
      </c>
      <c r="E194" s="124">
        <v>5152.96</v>
      </c>
      <c r="F194" s="168">
        <f t="shared" si="5"/>
        <v>3254.04</v>
      </c>
      <c r="G194" s="165">
        <f t="shared" si="4"/>
        <v>0.61293683834899493</v>
      </c>
    </row>
    <row r="195" spans="1:7" s="6" customFormat="1" x14ac:dyDescent="0.2">
      <c r="A195" s="33"/>
      <c r="B195" s="7">
        <v>55</v>
      </c>
      <c r="C195" s="50" t="s">
        <v>24</v>
      </c>
      <c r="D195" s="96">
        <f>SUM(D196:D203)</f>
        <v>4186</v>
      </c>
      <c r="E195" s="140">
        <f>SUM(E196:E203)</f>
        <v>2778.2800000000007</v>
      </c>
      <c r="F195" s="163">
        <f t="shared" si="5"/>
        <v>1407.7199999999993</v>
      </c>
      <c r="G195" s="179">
        <f t="shared" si="4"/>
        <v>0.66370759675107516</v>
      </c>
    </row>
    <row r="196" spans="1:7" x14ac:dyDescent="0.2">
      <c r="A196" s="35"/>
      <c r="B196" s="5">
        <v>5500</v>
      </c>
      <c r="C196" s="49" t="s">
        <v>25</v>
      </c>
      <c r="D196" s="97">
        <v>2282</v>
      </c>
      <c r="E196" s="124">
        <v>1499.15</v>
      </c>
      <c r="F196" s="168">
        <f t="shared" si="5"/>
        <v>782.84999999999991</v>
      </c>
      <c r="G196" s="165">
        <f t="shared" si="4"/>
        <v>0.65694566170026292</v>
      </c>
    </row>
    <row r="197" spans="1:7" x14ac:dyDescent="0.2">
      <c r="A197" s="35"/>
      <c r="B197" s="5">
        <v>5503</v>
      </c>
      <c r="C197" s="49" t="s">
        <v>26</v>
      </c>
      <c r="D197" s="97">
        <v>220</v>
      </c>
      <c r="E197" s="124">
        <v>258.95</v>
      </c>
      <c r="F197" s="168">
        <f t="shared" si="5"/>
        <v>-38.949999999999989</v>
      </c>
      <c r="G197" s="165">
        <f t="shared" si="4"/>
        <v>1.1770454545454545</v>
      </c>
    </row>
    <row r="198" spans="1:7" x14ac:dyDescent="0.2">
      <c r="A198" s="35"/>
      <c r="B198" s="5">
        <v>5504</v>
      </c>
      <c r="C198" s="49" t="s">
        <v>27</v>
      </c>
      <c r="D198" s="97">
        <v>255</v>
      </c>
      <c r="E198" s="124">
        <v>361.8</v>
      </c>
      <c r="F198" s="168">
        <f t="shared" si="5"/>
        <v>-106.80000000000001</v>
      </c>
      <c r="G198" s="165">
        <f t="shared" si="4"/>
        <v>1.4188235294117648</v>
      </c>
    </row>
    <row r="199" spans="1:7" x14ac:dyDescent="0.2">
      <c r="A199" s="35"/>
      <c r="B199" s="5">
        <v>5511</v>
      </c>
      <c r="C199" s="49" t="s">
        <v>230</v>
      </c>
      <c r="D199" s="97">
        <v>110</v>
      </c>
      <c r="E199" s="124">
        <v>232.3</v>
      </c>
      <c r="F199" s="168">
        <f t="shared" si="5"/>
        <v>-122.30000000000001</v>
      </c>
      <c r="G199" s="165">
        <f t="shared" si="4"/>
        <v>2.1118181818181818</v>
      </c>
    </row>
    <row r="200" spans="1:7" x14ac:dyDescent="0.2">
      <c r="A200" s="35"/>
      <c r="B200" s="5">
        <v>5513</v>
      </c>
      <c r="C200" s="49" t="s">
        <v>28</v>
      </c>
      <c r="D200" s="97">
        <v>320</v>
      </c>
      <c r="E200" s="124">
        <v>341.78</v>
      </c>
      <c r="F200" s="168">
        <f t="shared" si="5"/>
        <v>-21.779999999999973</v>
      </c>
      <c r="G200" s="165">
        <f t="shared" si="4"/>
        <v>1.0680624999999999</v>
      </c>
    </row>
    <row r="201" spans="1:7" x14ac:dyDescent="0.2">
      <c r="A201" s="35"/>
      <c r="B201" s="5">
        <v>5514</v>
      </c>
      <c r="C201" s="49" t="s">
        <v>231</v>
      </c>
      <c r="D201" s="97">
        <v>429</v>
      </c>
      <c r="E201" s="124">
        <v>51.9</v>
      </c>
      <c r="F201" s="168">
        <f t="shared" si="5"/>
        <v>377.1</v>
      </c>
      <c r="G201" s="165">
        <f t="shared" si="4"/>
        <v>0.12097902097902098</v>
      </c>
    </row>
    <row r="202" spans="1:7" x14ac:dyDescent="0.2">
      <c r="A202" s="35"/>
      <c r="B202" s="5">
        <v>5515</v>
      </c>
      <c r="C202" s="49" t="s">
        <v>29</v>
      </c>
      <c r="D202" s="97">
        <v>510</v>
      </c>
      <c r="E202" s="124">
        <v>32.4</v>
      </c>
      <c r="F202" s="168">
        <f t="shared" si="5"/>
        <v>477.6</v>
      </c>
      <c r="G202" s="165">
        <f t="shared" si="4"/>
        <v>6.3529411764705876E-2</v>
      </c>
    </row>
    <row r="203" spans="1:7" x14ac:dyDescent="0.2">
      <c r="A203" s="35"/>
      <c r="B203" s="5">
        <v>5522</v>
      </c>
      <c r="C203" s="49" t="s">
        <v>95</v>
      </c>
      <c r="D203" s="97">
        <v>60</v>
      </c>
      <c r="E203" s="124">
        <v>0</v>
      </c>
      <c r="F203" s="168">
        <f t="shared" si="5"/>
        <v>60</v>
      </c>
      <c r="G203" s="165">
        <f t="shared" si="4"/>
        <v>0</v>
      </c>
    </row>
    <row r="204" spans="1:7" s="6" customFormat="1" x14ac:dyDescent="0.2">
      <c r="A204" s="33" t="s">
        <v>49</v>
      </c>
      <c r="B204" s="7" t="s">
        <v>429</v>
      </c>
      <c r="C204" s="50"/>
      <c r="D204" s="88">
        <f>SUM(D205+D207+D213+D223)</f>
        <v>548352</v>
      </c>
      <c r="E204" s="139">
        <f>SUM(E205+E207+E213+E223)</f>
        <v>339243.91000000003</v>
      </c>
      <c r="F204" s="163">
        <f t="shared" si="5"/>
        <v>209108.08999999997</v>
      </c>
      <c r="G204" s="179">
        <f t="shared" si="4"/>
        <v>0.61866084194094306</v>
      </c>
    </row>
    <row r="205" spans="1:7" s="6" customFormat="1" ht="25.5" x14ac:dyDescent="0.2">
      <c r="A205" s="33"/>
      <c r="B205" s="21">
        <v>413</v>
      </c>
      <c r="C205" s="69" t="s">
        <v>151</v>
      </c>
      <c r="D205" s="98">
        <f>SUM(D206)</f>
        <v>1500</v>
      </c>
      <c r="E205" s="143">
        <f>SUM(E206)</f>
        <v>1500</v>
      </c>
      <c r="F205" s="163">
        <f t="shared" si="5"/>
        <v>0</v>
      </c>
      <c r="G205" s="179">
        <f t="shared" si="4"/>
        <v>1</v>
      </c>
    </row>
    <row r="206" spans="1:7" x14ac:dyDescent="0.2">
      <c r="A206" s="35"/>
      <c r="B206" s="19">
        <v>4139</v>
      </c>
      <c r="C206" s="67" t="s">
        <v>232</v>
      </c>
      <c r="D206" s="99">
        <v>1500</v>
      </c>
      <c r="E206" s="124">
        <v>1500</v>
      </c>
      <c r="F206" s="168">
        <f t="shared" si="5"/>
        <v>0</v>
      </c>
      <c r="G206" s="165">
        <f t="shared" si="4"/>
        <v>1</v>
      </c>
    </row>
    <row r="207" spans="1:7" s="6" customFormat="1" x14ac:dyDescent="0.2">
      <c r="A207" s="33"/>
      <c r="B207" s="22">
        <v>50</v>
      </c>
      <c r="C207" s="51" t="s">
        <v>23</v>
      </c>
      <c r="D207" s="100">
        <f>SUM(D208+D211+D212)</f>
        <v>436467</v>
      </c>
      <c r="E207" s="142">
        <f>SUM(E208+E211+E212)</f>
        <v>256375.54</v>
      </c>
      <c r="F207" s="163">
        <f t="shared" si="5"/>
        <v>180091.46</v>
      </c>
      <c r="G207" s="179">
        <f t="shared" si="4"/>
        <v>0.58738814160062502</v>
      </c>
    </row>
    <row r="208" spans="1:7" s="6" customFormat="1" x14ac:dyDescent="0.2">
      <c r="A208" s="33"/>
      <c r="B208" s="5">
        <v>500</v>
      </c>
      <c r="C208" s="49" t="s">
        <v>228</v>
      </c>
      <c r="D208" s="97">
        <f>SUM(D209:D210)</f>
        <v>325094</v>
      </c>
      <c r="E208" s="141">
        <f>SUM(E209:E210)</f>
        <v>192342.80000000002</v>
      </c>
      <c r="F208" s="168">
        <f t="shared" si="5"/>
        <v>132751.19999999998</v>
      </c>
      <c r="G208" s="165">
        <f t="shared" si="4"/>
        <v>0.59165287578361958</v>
      </c>
    </row>
    <row r="209" spans="1:7" s="6" customFormat="1" x14ac:dyDescent="0.2">
      <c r="A209" s="33"/>
      <c r="B209" s="5">
        <v>5001</v>
      </c>
      <c r="C209" s="49" t="s">
        <v>234</v>
      </c>
      <c r="D209" s="97">
        <v>279876</v>
      </c>
      <c r="E209" s="124">
        <v>165831.85</v>
      </c>
      <c r="F209" s="168">
        <f t="shared" si="5"/>
        <v>114044.15</v>
      </c>
      <c r="G209" s="165">
        <f t="shared" si="4"/>
        <v>0.59251900841801375</v>
      </c>
    </row>
    <row r="210" spans="1:7" s="6" customFormat="1" x14ac:dyDescent="0.2">
      <c r="A210" s="33"/>
      <c r="B210" s="5">
        <v>5002</v>
      </c>
      <c r="C210" s="49" t="s">
        <v>236</v>
      </c>
      <c r="D210" s="97">
        <v>45218</v>
      </c>
      <c r="E210" s="124">
        <v>26510.95</v>
      </c>
      <c r="F210" s="168">
        <f t="shared" si="5"/>
        <v>18707.05</v>
      </c>
      <c r="G210" s="165">
        <f t="shared" si="4"/>
        <v>0.58629196337741607</v>
      </c>
    </row>
    <row r="211" spans="1:7" s="6" customFormat="1" x14ac:dyDescent="0.2">
      <c r="A211" s="33"/>
      <c r="B211" s="5">
        <v>505</v>
      </c>
      <c r="C211" s="49" t="s">
        <v>94</v>
      </c>
      <c r="D211" s="97">
        <v>500</v>
      </c>
      <c r="E211" s="124">
        <v>83.55</v>
      </c>
      <c r="F211" s="168">
        <f t="shared" si="5"/>
        <v>416.45</v>
      </c>
      <c r="G211" s="165">
        <f t="shared" si="4"/>
        <v>0.1671</v>
      </c>
    </row>
    <row r="212" spans="1:7" s="6" customFormat="1" x14ac:dyDescent="0.2">
      <c r="A212" s="33"/>
      <c r="B212" s="5">
        <v>506</v>
      </c>
      <c r="C212" s="49" t="s">
        <v>235</v>
      </c>
      <c r="D212" s="97">
        <v>110873</v>
      </c>
      <c r="E212" s="124">
        <v>63949.19</v>
      </c>
      <c r="F212" s="168">
        <f t="shared" si="5"/>
        <v>46923.81</v>
      </c>
      <c r="G212" s="165">
        <f t="shared" si="4"/>
        <v>0.57677874685450925</v>
      </c>
    </row>
    <row r="213" spans="1:7" s="6" customFormat="1" x14ac:dyDescent="0.2">
      <c r="A213" s="33"/>
      <c r="B213" s="22">
        <v>55</v>
      </c>
      <c r="C213" s="51" t="s">
        <v>24</v>
      </c>
      <c r="D213" s="100">
        <f>SUM(D214:D222)</f>
        <v>109965</v>
      </c>
      <c r="E213" s="142">
        <f>SUM(E214:E222)</f>
        <v>81251.590000000011</v>
      </c>
      <c r="F213" s="163">
        <f t="shared" si="5"/>
        <v>28713.409999999989</v>
      </c>
      <c r="G213" s="179">
        <f t="shared" ref="G213:G281" si="6">SUM(E213/D213)</f>
        <v>0.73888591824671501</v>
      </c>
    </row>
    <row r="214" spans="1:7" s="6" customFormat="1" x14ac:dyDescent="0.2">
      <c r="A214" s="33"/>
      <c r="B214" s="5">
        <v>5500</v>
      </c>
      <c r="C214" s="49" t="s">
        <v>25</v>
      </c>
      <c r="D214" s="97">
        <v>23446</v>
      </c>
      <c r="E214" s="124">
        <v>17935.41</v>
      </c>
      <c r="F214" s="168">
        <f t="shared" si="5"/>
        <v>5510.59</v>
      </c>
      <c r="G214" s="165">
        <f t="shared" si="6"/>
        <v>0.76496673206517107</v>
      </c>
    </row>
    <row r="215" spans="1:7" s="6" customFormat="1" x14ac:dyDescent="0.2">
      <c r="A215" s="33"/>
      <c r="B215" s="5">
        <v>5503</v>
      </c>
      <c r="C215" s="49" t="s">
        <v>26</v>
      </c>
      <c r="D215" s="97">
        <v>1000</v>
      </c>
      <c r="E215" s="124">
        <v>695.49</v>
      </c>
      <c r="F215" s="168">
        <f t="shared" si="5"/>
        <v>304.51</v>
      </c>
      <c r="G215" s="165">
        <f t="shared" si="6"/>
        <v>0.69549000000000005</v>
      </c>
    </row>
    <row r="216" spans="1:7" s="6" customFormat="1" x14ac:dyDescent="0.2">
      <c r="A216" s="33"/>
      <c r="B216" s="5">
        <v>5504</v>
      </c>
      <c r="C216" s="49" t="s">
        <v>27</v>
      </c>
      <c r="D216" s="97">
        <v>2750</v>
      </c>
      <c r="E216" s="124">
        <v>1570.14</v>
      </c>
      <c r="F216" s="168">
        <f t="shared" si="5"/>
        <v>1179.8599999999999</v>
      </c>
      <c r="G216" s="165">
        <f t="shared" si="6"/>
        <v>0.57096000000000002</v>
      </c>
    </row>
    <row r="217" spans="1:7" s="6" customFormat="1" x14ac:dyDescent="0.2">
      <c r="A217" s="33"/>
      <c r="B217" s="5">
        <v>5511</v>
      </c>
      <c r="C217" s="49" t="s">
        <v>230</v>
      </c>
      <c r="D217" s="97">
        <v>44214</v>
      </c>
      <c r="E217" s="124">
        <v>35816.33</v>
      </c>
      <c r="F217" s="168">
        <f t="shared" ref="F217:F285" si="7">SUM(D217-E217)</f>
        <v>8397.6699999999983</v>
      </c>
      <c r="G217" s="165">
        <f t="shared" si="6"/>
        <v>0.81006762563893797</v>
      </c>
    </row>
    <row r="218" spans="1:7" s="6" customFormat="1" x14ac:dyDescent="0.2">
      <c r="A218" s="33"/>
      <c r="B218" s="5">
        <v>5513</v>
      </c>
      <c r="C218" s="49" t="s">
        <v>28</v>
      </c>
      <c r="D218" s="97">
        <v>21748</v>
      </c>
      <c r="E218" s="124">
        <v>13643.61</v>
      </c>
      <c r="F218" s="168">
        <f t="shared" si="7"/>
        <v>8104.3899999999994</v>
      </c>
      <c r="G218" s="165">
        <f t="shared" si="6"/>
        <v>0.62735010115872725</v>
      </c>
    </row>
    <row r="219" spans="1:7" s="6" customFormat="1" x14ac:dyDescent="0.2">
      <c r="A219" s="33"/>
      <c r="B219" s="5">
        <v>5514</v>
      </c>
      <c r="C219" s="49" t="s">
        <v>231</v>
      </c>
      <c r="D219" s="97">
        <v>13639</v>
      </c>
      <c r="E219" s="124">
        <v>9617.7199999999993</v>
      </c>
      <c r="F219" s="168">
        <f t="shared" si="7"/>
        <v>4021.2800000000007</v>
      </c>
      <c r="G219" s="165">
        <f t="shared" si="6"/>
        <v>0.70516313512720874</v>
      </c>
    </row>
    <row r="220" spans="1:7" s="6" customFormat="1" x14ac:dyDescent="0.2">
      <c r="A220" s="33"/>
      <c r="B220" s="5">
        <v>5515</v>
      </c>
      <c r="C220" s="49" t="s">
        <v>29</v>
      </c>
      <c r="D220" s="97">
        <v>2468</v>
      </c>
      <c r="E220" s="124">
        <v>1720.44</v>
      </c>
      <c r="F220" s="168">
        <f t="shared" si="7"/>
        <v>747.56</v>
      </c>
      <c r="G220" s="165">
        <f t="shared" si="6"/>
        <v>0.69709886547811994</v>
      </c>
    </row>
    <row r="221" spans="1:7" s="6" customFormat="1" x14ac:dyDescent="0.2">
      <c r="A221" s="33"/>
      <c r="B221" s="5">
        <v>5522</v>
      </c>
      <c r="C221" s="49" t="s">
        <v>95</v>
      </c>
      <c r="D221" s="97">
        <v>700</v>
      </c>
      <c r="E221" s="124">
        <v>88.25</v>
      </c>
      <c r="F221" s="168">
        <f t="shared" si="7"/>
        <v>611.75</v>
      </c>
      <c r="G221" s="165">
        <f t="shared" si="6"/>
        <v>0.12607142857142858</v>
      </c>
    </row>
    <row r="222" spans="1:7" s="6" customFormat="1" x14ac:dyDescent="0.2">
      <c r="A222" s="33"/>
      <c r="B222" s="5">
        <v>5539</v>
      </c>
      <c r="C222" s="49" t="s">
        <v>257</v>
      </c>
      <c r="D222" s="97">
        <v>0</v>
      </c>
      <c r="E222" s="124">
        <v>164.2</v>
      </c>
      <c r="F222" s="168">
        <f t="shared" si="7"/>
        <v>-164.2</v>
      </c>
      <c r="G222" s="165"/>
    </row>
    <row r="223" spans="1:7" s="6" customFormat="1" x14ac:dyDescent="0.2">
      <c r="A223" s="33"/>
      <c r="B223" s="22">
        <v>60</v>
      </c>
      <c r="C223" s="51" t="s">
        <v>90</v>
      </c>
      <c r="D223" s="100">
        <f>SUM(D224:D225)</f>
        <v>420</v>
      </c>
      <c r="E223" s="142">
        <f>SUM(E224:E225)</f>
        <v>116.78</v>
      </c>
      <c r="F223" s="163">
        <f t="shared" si="7"/>
        <v>303.22000000000003</v>
      </c>
      <c r="G223" s="179">
        <f t="shared" si="6"/>
        <v>0.27804761904761904</v>
      </c>
    </row>
    <row r="224" spans="1:7" x14ac:dyDescent="0.2">
      <c r="A224" s="35"/>
      <c r="B224" s="20">
        <v>601</v>
      </c>
      <c r="C224" s="54" t="s">
        <v>233</v>
      </c>
      <c r="D224" s="101">
        <v>300</v>
      </c>
      <c r="E224" s="124">
        <v>83.68</v>
      </c>
      <c r="F224" s="168">
        <f t="shared" si="7"/>
        <v>216.32</v>
      </c>
      <c r="G224" s="165">
        <f t="shared" si="6"/>
        <v>0.27893333333333337</v>
      </c>
    </row>
    <row r="225" spans="1:8" x14ac:dyDescent="0.2">
      <c r="A225" s="35"/>
      <c r="B225" s="20">
        <v>608</v>
      </c>
      <c r="C225" s="54" t="s">
        <v>154</v>
      </c>
      <c r="D225" s="101">
        <v>120</v>
      </c>
      <c r="E225" s="124">
        <v>33.1</v>
      </c>
      <c r="F225" s="168">
        <f t="shared" si="7"/>
        <v>86.9</v>
      </c>
      <c r="G225" s="165">
        <f t="shared" si="6"/>
        <v>0.27583333333333332</v>
      </c>
    </row>
    <row r="226" spans="1:8" s="6" customFormat="1" x14ac:dyDescent="0.2">
      <c r="A226" s="33" t="s">
        <v>96</v>
      </c>
      <c r="B226" s="9" t="s">
        <v>430</v>
      </c>
      <c r="C226" s="70"/>
      <c r="D226" s="104">
        <f>SUM(D227)</f>
        <v>0</v>
      </c>
      <c r="E226" s="139">
        <f>SUM(E227)</f>
        <v>0</v>
      </c>
      <c r="F226" s="163">
        <f t="shared" si="7"/>
        <v>0</v>
      </c>
      <c r="G226" s="179"/>
      <c r="H226" s="185"/>
    </row>
    <row r="227" spans="1:8" s="6" customFormat="1" x14ac:dyDescent="0.2">
      <c r="A227" s="33"/>
      <c r="B227" s="22">
        <v>60</v>
      </c>
      <c r="C227" s="51" t="s">
        <v>90</v>
      </c>
      <c r="D227" s="104">
        <v>0</v>
      </c>
      <c r="E227" s="126">
        <v>0</v>
      </c>
      <c r="F227" s="163">
        <f t="shared" si="7"/>
        <v>0</v>
      </c>
      <c r="G227" s="179"/>
    </row>
    <row r="228" spans="1:8" s="6" customFormat="1" x14ac:dyDescent="0.2">
      <c r="A228" s="33" t="s">
        <v>97</v>
      </c>
      <c r="B228" s="7" t="s">
        <v>431</v>
      </c>
      <c r="C228" s="50"/>
      <c r="D228" s="88">
        <f>SUM(D229+D232)</f>
        <v>33457</v>
      </c>
      <c r="E228" s="139">
        <f>SUM(E229+E232)</f>
        <v>26805.62</v>
      </c>
      <c r="F228" s="163">
        <f t="shared" si="7"/>
        <v>6651.380000000001</v>
      </c>
      <c r="G228" s="179">
        <f t="shared" si="6"/>
        <v>0.80119616223809664</v>
      </c>
    </row>
    <row r="229" spans="1:8" s="6" customFormat="1" x14ac:dyDescent="0.2">
      <c r="A229" s="33"/>
      <c r="B229" s="21">
        <v>4500</v>
      </c>
      <c r="C229" s="52" t="s">
        <v>152</v>
      </c>
      <c r="D229" s="88">
        <f>SUM(D230:D231)</f>
        <v>20103</v>
      </c>
      <c r="E229" s="139">
        <f>SUM(E230:E231)</f>
        <v>17655</v>
      </c>
      <c r="F229" s="163">
        <f t="shared" si="7"/>
        <v>2448</v>
      </c>
      <c r="G229" s="179">
        <f t="shared" si="6"/>
        <v>0.87822713027906285</v>
      </c>
    </row>
    <row r="230" spans="1:8" s="6" customFormat="1" x14ac:dyDescent="0.2">
      <c r="A230" s="33"/>
      <c r="B230" s="21"/>
      <c r="C230" s="67" t="s">
        <v>247</v>
      </c>
      <c r="D230" s="87">
        <v>2921</v>
      </c>
      <c r="E230" s="124">
        <v>2190</v>
      </c>
      <c r="F230" s="168">
        <f t="shared" si="7"/>
        <v>731</v>
      </c>
      <c r="G230" s="165">
        <f t="shared" si="6"/>
        <v>0.74974323861691206</v>
      </c>
    </row>
    <row r="231" spans="1:8" s="6" customFormat="1" x14ac:dyDescent="0.2">
      <c r="A231" s="33"/>
      <c r="B231" s="21"/>
      <c r="C231" s="67" t="s">
        <v>248</v>
      </c>
      <c r="D231" s="87">
        <v>17182</v>
      </c>
      <c r="E231" s="124">
        <v>15465</v>
      </c>
      <c r="F231" s="168">
        <f t="shared" si="7"/>
        <v>1717</v>
      </c>
      <c r="G231" s="165">
        <f t="shared" si="6"/>
        <v>0.90006984053078798</v>
      </c>
    </row>
    <row r="232" spans="1:8" s="6" customFormat="1" x14ac:dyDescent="0.2">
      <c r="A232" s="33"/>
      <c r="B232" s="24">
        <v>452</v>
      </c>
      <c r="C232" s="69" t="s">
        <v>153</v>
      </c>
      <c r="D232" s="88">
        <f>SUM(D233:D235)</f>
        <v>13354</v>
      </c>
      <c r="E232" s="139">
        <f>SUM(E233:E235)</f>
        <v>9150.619999999999</v>
      </c>
      <c r="F232" s="163">
        <f t="shared" si="7"/>
        <v>4203.380000000001</v>
      </c>
      <c r="G232" s="179">
        <f t="shared" si="6"/>
        <v>0.68523438670061398</v>
      </c>
    </row>
    <row r="233" spans="1:8" x14ac:dyDescent="0.2">
      <c r="A233" s="35"/>
      <c r="B233" s="23"/>
      <c r="C233" s="67" t="s">
        <v>247</v>
      </c>
      <c r="D233" s="87">
        <v>9695</v>
      </c>
      <c r="E233" s="124">
        <v>7272</v>
      </c>
      <c r="F233" s="168">
        <f t="shared" si="7"/>
        <v>2423</v>
      </c>
      <c r="G233" s="165">
        <f t="shared" si="6"/>
        <v>0.75007735946364107</v>
      </c>
    </row>
    <row r="234" spans="1:8" x14ac:dyDescent="0.2">
      <c r="A234" s="35"/>
      <c r="B234" s="23"/>
      <c r="C234" s="67" t="s">
        <v>249</v>
      </c>
      <c r="D234" s="87">
        <v>3359</v>
      </c>
      <c r="E234" s="124">
        <v>1578.62</v>
      </c>
      <c r="F234" s="168">
        <f t="shared" si="7"/>
        <v>1780.38</v>
      </c>
      <c r="G234" s="165">
        <f t="shared" si="6"/>
        <v>0.46996725215838042</v>
      </c>
    </row>
    <row r="235" spans="1:8" x14ac:dyDescent="0.2">
      <c r="A235" s="35"/>
      <c r="B235" s="23"/>
      <c r="C235" s="67" t="s">
        <v>250</v>
      </c>
      <c r="D235" s="87">
        <v>300</v>
      </c>
      <c r="E235" s="124">
        <v>300</v>
      </c>
      <c r="F235" s="168">
        <f t="shared" si="7"/>
        <v>0</v>
      </c>
      <c r="G235" s="165">
        <f t="shared" si="6"/>
        <v>1</v>
      </c>
    </row>
    <row r="236" spans="1:8" s="6" customFormat="1" x14ac:dyDescent="0.2">
      <c r="A236" s="33" t="s">
        <v>169</v>
      </c>
      <c r="B236" s="7" t="s">
        <v>432</v>
      </c>
      <c r="C236" s="50"/>
      <c r="D236" s="95">
        <f>SUM(D237)</f>
        <v>46026</v>
      </c>
      <c r="E236" s="144">
        <f>SUM(E237)</f>
        <v>26190.39</v>
      </c>
      <c r="F236" s="163">
        <f t="shared" si="7"/>
        <v>19835.61</v>
      </c>
      <c r="G236" s="179">
        <f t="shared" si="6"/>
        <v>0.56903467605266589</v>
      </c>
    </row>
    <row r="237" spans="1:8" s="6" customFormat="1" x14ac:dyDescent="0.2">
      <c r="A237" s="33"/>
      <c r="B237" s="7">
        <v>65</v>
      </c>
      <c r="C237" s="50" t="s">
        <v>208</v>
      </c>
      <c r="D237" s="95">
        <f>SUM(D238:D239)</f>
        <v>46026</v>
      </c>
      <c r="E237" s="144">
        <f>SUM(E238:E239)</f>
        <v>26190.39</v>
      </c>
      <c r="F237" s="163">
        <f t="shared" si="7"/>
        <v>19835.61</v>
      </c>
      <c r="G237" s="179">
        <f t="shared" si="6"/>
        <v>0.56903467605266589</v>
      </c>
    </row>
    <row r="238" spans="1:8" s="8" customFormat="1" ht="25.5" x14ac:dyDescent="0.2">
      <c r="A238" s="45"/>
      <c r="B238" s="23" t="s">
        <v>51</v>
      </c>
      <c r="C238" s="67" t="s">
        <v>98</v>
      </c>
      <c r="D238" s="102">
        <v>36459</v>
      </c>
      <c r="E238" s="124">
        <v>20745.82</v>
      </c>
      <c r="F238" s="168">
        <f t="shared" si="7"/>
        <v>15713.18</v>
      </c>
      <c r="G238" s="165">
        <f t="shared" si="6"/>
        <v>0.56901780081735642</v>
      </c>
    </row>
    <row r="239" spans="1:8" ht="13.5" thickBot="1" x14ac:dyDescent="0.25">
      <c r="A239" s="35"/>
      <c r="B239" s="19">
        <v>6502</v>
      </c>
      <c r="C239" s="53" t="s">
        <v>113</v>
      </c>
      <c r="D239" s="102">
        <v>9567</v>
      </c>
      <c r="E239" s="124">
        <v>5444.57</v>
      </c>
      <c r="F239" s="168">
        <f t="shared" si="7"/>
        <v>4122.43</v>
      </c>
      <c r="G239" s="165">
        <f t="shared" si="6"/>
        <v>0.56909898609804532</v>
      </c>
    </row>
    <row r="240" spans="1:8" ht="13.5" thickBot="1" x14ac:dyDescent="0.25">
      <c r="A240" s="44" t="s">
        <v>52</v>
      </c>
      <c r="B240" s="4" t="s">
        <v>170</v>
      </c>
      <c r="C240" s="183"/>
      <c r="D240" s="112">
        <f>SUM(D241+D244+D257)</f>
        <v>38844</v>
      </c>
      <c r="E240" s="138">
        <f>SUM(E241+E244+E257)</f>
        <v>23059.950000000004</v>
      </c>
      <c r="F240" s="177">
        <f t="shared" si="7"/>
        <v>15784.049999999996</v>
      </c>
      <c r="G240" s="175">
        <f t="shared" si="6"/>
        <v>0.59365539079394514</v>
      </c>
    </row>
    <row r="241" spans="1:7" x14ac:dyDescent="0.2">
      <c r="A241" s="33" t="s">
        <v>401</v>
      </c>
      <c r="B241" s="7" t="s">
        <v>433</v>
      </c>
      <c r="C241" s="145"/>
      <c r="D241" s="91">
        <f>SUM(D242)</f>
        <v>1339</v>
      </c>
      <c r="E241" s="126">
        <f>SUM(E242)</f>
        <v>120.37</v>
      </c>
      <c r="F241" s="163">
        <f t="shared" si="7"/>
        <v>1218.6300000000001</v>
      </c>
      <c r="G241" s="179">
        <f t="shared" si="6"/>
        <v>8.989544436146378E-2</v>
      </c>
    </row>
    <row r="242" spans="1:7" ht="25.5" x14ac:dyDescent="0.2">
      <c r="A242" s="33"/>
      <c r="B242" s="21">
        <v>413</v>
      </c>
      <c r="C242" s="146" t="s">
        <v>151</v>
      </c>
      <c r="D242" s="91">
        <f>SUM(D243)</f>
        <v>1339</v>
      </c>
      <c r="E242" s="126">
        <f>SUM(E243)</f>
        <v>120.37</v>
      </c>
      <c r="F242" s="163">
        <f t="shared" si="7"/>
        <v>1218.6300000000001</v>
      </c>
      <c r="G242" s="179">
        <f t="shared" si="6"/>
        <v>8.989544436146378E-2</v>
      </c>
    </row>
    <row r="243" spans="1:7" x14ac:dyDescent="0.2">
      <c r="A243" s="33"/>
      <c r="B243" s="19">
        <v>4139</v>
      </c>
      <c r="C243" s="147" t="s">
        <v>402</v>
      </c>
      <c r="D243" s="102">
        <v>1339</v>
      </c>
      <c r="E243" s="124">
        <v>120.37</v>
      </c>
      <c r="F243" s="168">
        <f t="shared" si="7"/>
        <v>1218.6300000000001</v>
      </c>
      <c r="G243" s="165">
        <f t="shared" si="6"/>
        <v>8.989544436146378E-2</v>
      </c>
    </row>
    <row r="244" spans="1:7" s="6" customFormat="1" x14ac:dyDescent="0.2">
      <c r="A244" s="33" t="s">
        <v>53</v>
      </c>
      <c r="B244" s="7" t="s">
        <v>434</v>
      </c>
      <c r="C244" s="72"/>
      <c r="D244" s="88">
        <f>SUM(D245+D246+D251)</f>
        <v>18638</v>
      </c>
      <c r="E244" s="139">
        <f>SUM(E245+E246+E251)</f>
        <v>11833.880000000001</v>
      </c>
      <c r="F244" s="163">
        <f t="shared" si="7"/>
        <v>6804.119999999999</v>
      </c>
      <c r="G244" s="179">
        <f t="shared" si="6"/>
        <v>0.6349329327181028</v>
      </c>
    </row>
    <row r="245" spans="1:7" s="6" customFormat="1" x14ac:dyDescent="0.2">
      <c r="A245" s="33"/>
      <c r="B245" s="24">
        <v>452</v>
      </c>
      <c r="C245" s="69" t="s">
        <v>153</v>
      </c>
      <c r="D245" s="88">
        <v>7</v>
      </c>
      <c r="E245" s="130">
        <v>0</v>
      </c>
      <c r="F245" s="163">
        <f t="shared" si="7"/>
        <v>7</v>
      </c>
      <c r="G245" s="179">
        <f t="shared" si="6"/>
        <v>0</v>
      </c>
    </row>
    <row r="246" spans="1:7" s="6" customFormat="1" x14ac:dyDescent="0.2">
      <c r="A246" s="33"/>
      <c r="B246" s="7">
        <v>50</v>
      </c>
      <c r="C246" s="50" t="s">
        <v>23</v>
      </c>
      <c r="D246" s="88">
        <f>SUM(D247+D250)</f>
        <v>12253</v>
      </c>
      <c r="E246" s="139">
        <f>SUM(E247+E250)</f>
        <v>8733.84</v>
      </c>
      <c r="F246" s="163">
        <f t="shared" si="7"/>
        <v>3519.16</v>
      </c>
      <c r="G246" s="179">
        <f t="shared" si="6"/>
        <v>0.71279196931363753</v>
      </c>
    </row>
    <row r="247" spans="1:7" s="6" customFormat="1" x14ac:dyDescent="0.2">
      <c r="A247" s="33"/>
      <c r="B247" s="5">
        <v>500</v>
      </c>
      <c r="C247" s="49" t="s">
        <v>228</v>
      </c>
      <c r="D247" s="97">
        <f>SUM(D248:D249)</f>
        <v>9144</v>
      </c>
      <c r="E247" s="141">
        <f>SUM(E248:E249)</f>
        <v>6206.41</v>
      </c>
      <c r="F247" s="168">
        <f t="shared" si="7"/>
        <v>2937.59</v>
      </c>
      <c r="G247" s="165">
        <f t="shared" si="6"/>
        <v>0.67874125109361327</v>
      </c>
    </row>
    <row r="248" spans="1:7" s="6" customFormat="1" x14ac:dyDescent="0.2">
      <c r="A248" s="33"/>
      <c r="B248" s="5">
        <v>5002</v>
      </c>
      <c r="C248" s="49" t="s">
        <v>236</v>
      </c>
      <c r="D248" s="97">
        <v>9144</v>
      </c>
      <c r="E248" s="124">
        <v>6041.73</v>
      </c>
      <c r="F248" s="168">
        <f t="shared" si="7"/>
        <v>3102.2700000000004</v>
      </c>
      <c r="G248" s="165">
        <f t="shared" si="6"/>
        <v>0.66073162729658785</v>
      </c>
    </row>
    <row r="249" spans="1:7" s="6" customFormat="1" x14ac:dyDescent="0.2">
      <c r="A249" s="33"/>
      <c r="B249" s="5">
        <v>5005</v>
      </c>
      <c r="C249" s="49" t="s">
        <v>282</v>
      </c>
      <c r="D249" s="97">
        <v>0</v>
      </c>
      <c r="E249" s="124">
        <v>164.68</v>
      </c>
      <c r="F249" s="168">
        <f t="shared" si="7"/>
        <v>-164.68</v>
      </c>
      <c r="G249" s="165"/>
    </row>
    <row r="250" spans="1:7" s="6" customFormat="1" x14ac:dyDescent="0.2">
      <c r="A250" s="33"/>
      <c r="B250" s="5">
        <v>506</v>
      </c>
      <c r="C250" s="49" t="s">
        <v>229</v>
      </c>
      <c r="D250" s="97">
        <v>3109</v>
      </c>
      <c r="E250" s="124">
        <v>2527.4299999999998</v>
      </c>
      <c r="F250" s="168">
        <f t="shared" si="7"/>
        <v>581.57000000000016</v>
      </c>
      <c r="G250" s="165">
        <f t="shared" si="6"/>
        <v>0.81293985204245733</v>
      </c>
    </row>
    <row r="251" spans="1:7" s="6" customFormat="1" x14ac:dyDescent="0.2">
      <c r="A251" s="33"/>
      <c r="B251" s="7">
        <v>55</v>
      </c>
      <c r="C251" s="50" t="s">
        <v>24</v>
      </c>
      <c r="D251" s="88">
        <f>SUM(D252:D256)</f>
        <v>6378</v>
      </c>
      <c r="E251" s="139">
        <f>SUM(E252:E256)</f>
        <v>3100.04</v>
      </c>
      <c r="F251" s="163">
        <f t="shared" si="7"/>
        <v>3277.96</v>
      </c>
      <c r="G251" s="179">
        <f t="shared" si="6"/>
        <v>0.48605205393540296</v>
      </c>
    </row>
    <row r="252" spans="1:7" s="6" customFormat="1" x14ac:dyDescent="0.2">
      <c r="A252" s="33"/>
      <c r="B252" s="5">
        <v>5511</v>
      </c>
      <c r="C252" s="49" t="s">
        <v>230</v>
      </c>
      <c r="D252" s="87">
        <v>1600</v>
      </c>
      <c r="E252" s="124">
        <v>905.4</v>
      </c>
      <c r="F252" s="168">
        <f t="shared" si="7"/>
        <v>694.6</v>
      </c>
      <c r="G252" s="165">
        <f t="shared" si="6"/>
        <v>0.56587500000000002</v>
      </c>
    </row>
    <row r="253" spans="1:7" s="6" customFormat="1" x14ac:dyDescent="0.2">
      <c r="A253" s="33"/>
      <c r="B253" s="5">
        <v>5513</v>
      </c>
      <c r="C253" s="49" t="s">
        <v>28</v>
      </c>
      <c r="D253" s="87">
        <v>3878</v>
      </c>
      <c r="E253" s="124">
        <v>1363.76</v>
      </c>
      <c r="F253" s="168">
        <f t="shared" si="7"/>
        <v>2514.2399999999998</v>
      </c>
      <c r="G253" s="165">
        <f t="shared" si="6"/>
        <v>0.35166580711707063</v>
      </c>
    </row>
    <row r="254" spans="1:7" s="6" customFormat="1" x14ac:dyDescent="0.2">
      <c r="A254" s="33"/>
      <c r="B254" s="5">
        <v>5515</v>
      </c>
      <c r="C254" s="49" t="s">
        <v>29</v>
      </c>
      <c r="D254" s="87">
        <v>0</v>
      </c>
      <c r="E254" s="124">
        <v>630.88</v>
      </c>
      <c r="F254" s="168">
        <f t="shared" si="7"/>
        <v>-630.88</v>
      </c>
      <c r="G254" s="165"/>
    </row>
    <row r="255" spans="1:7" s="6" customFormat="1" x14ac:dyDescent="0.2">
      <c r="A255" s="33"/>
      <c r="B255" s="5">
        <v>5525</v>
      </c>
      <c r="C255" s="49" t="s">
        <v>46</v>
      </c>
      <c r="D255" s="87">
        <v>0</v>
      </c>
      <c r="E255" s="124">
        <v>200</v>
      </c>
      <c r="F255" s="168">
        <f t="shared" si="7"/>
        <v>-200</v>
      </c>
      <c r="G255" s="165"/>
    </row>
    <row r="256" spans="1:7" s="6" customFormat="1" x14ac:dyDescent="0.2">
      <c r="A256" s="33"/>
      <c r="B256" s="5">
        <v>5532</v>
      </c>
      <c r="C256" s="49" t="s">
        <v>93</v>
      </c>
      <c r="D256" s="87">
        <v>900</v>
      </c>
      <c r="E256" s="124">
        <v>0</v>
      </c>
      <c r="F256" s="168">
        <f t="shared" si="7"/>
        <v>900</v>
      </c>
      <c r="G256" s="165">
        <f t="shared" si="6"/>
        <v>0</v>
      </c>
    </row>
    <row r="257" spans="1:7" s="6" customFormat="1" x14ac:dyDescent="0.2">
      <c r="A257" s="33" t="s">
        <v>54</v>
      </c>
      <c r="B257" s="7" t="s">
        <v>435</v>
      </c>
      <c r="C257" s="71"/>
      <c r="D257" s="103">
        <f>SUM(D258)</f>
        <v>18867</v>
      </c>
      <c r="E257" s="148">
        <f>SUM(E258)</f>
        <v>11105.7</v>
      </c>
      <c r="F257" s="163">
        <f t="shared" si="7"/>
        <v>7761.2999999999993</v>
      </c>
      <c r="G257" s="179">
        <f t="shared" si="6"/>
        <v>0.58863094291620288</v>
      </c>
    </row>
    <row r="258" spans="1:7" s="6" customFormat="1" x14ac:dyDescent="0.2">
      <c r="A258" s="33"/>
      <c r="B258" s="7">
        <v>55</v>
      </c>
      <c r="C258" s="50" t="s">
        <v>24</v>
      </c>
      <c r="D258" s="103">
        <f>SUM(D259)</f>
        <v>18867</v>
      </c>
      <c r="E258" s="148">
        <f>SUM(E259)</f>
        <v>11105.7</v>
      </c>
      <c r="F258" s="163">
        <f t="shared" si="7"/>
        <v>7761.2999999999993</v>
      </c>
      <c r="G258" s="179">
        <f t="shared" si="6"/>
        <v>0.58863094291620288</v>
      </c>
    </row>
    <row r="259" spans="1:7" s="8" customFormat="1" ht="13.5" thickBot="1" x14ac:dyDescent="0.25">
      <c r="A259" s="45"/>
      <c r="B259" s="5">
        <v>5511</v>
      </c>
      <c r="C259" s="49" t="s">
        <v>230</v>
      </c>
      <c r="D259" s="87">
        <v>18867</v>
      </c>
      <c r="E259" s="124">
        <v>11105.7</v>
      </c>
      <c r="F259" s="168">
        <f t="shared" si="7"/>
        <v>7761.2999999999993</v>
      </c>
      <c r="G259" s="165">
        <f t="shared" si="6"/>
        <v>0.58863094291620288</v>
      </c>
    </row>
    <row r="260" spans="1:7" ht="13.5" thickBot="1" x14ac:dyDescent="0.25">
      <c r="A260" s="44" t="s">
        <v>55</v>
      </c>
      <c r="B260" s="4" t="s">
        <v>171</v>
      </c>
      <c r="C260" s="183"/>
      <c r="D260" s="112">
        <f>SUM(D261+D267+D288+D296)</f>
        <v>577282</v>
      </c>
      <c r="E260" s="138">
        <f>SUM(E261+E267+E288+E296)</f>
        <v>263467.20999999996</v>
      </c>
      <c r="F260" s="177">
        <f t="shared" si="7"/>
        <v>313814.79000000004</v>
      </c>
      <c r="G260" s="175">
        <f t="shared" si="6"/>
        <v>0.45639256030848002</v>
      </c>
    </row>
    <row r="261" spans="1:7" s="6" customFormat="1" x14ac:dyDescent="0.2">
      <c r="A261" s="33" t="s">
        <v>56</v>
      </c>
      <c r="B261" s="7" t="s">
        <v>436</v>
      </c>
      <c r="C261" s="72"/>
      <c r="D261" s="88">
        <f>SUM(D262+D265)</f>
        <v>3617</v>
      </c>
      <c r="E261" s="139">
        <f>SUM(E262+E265)</f>
        <v>530</v>
      </c>
      <c r="F261" s="163">
        <f t="shared" si="7"/>
        <v>3087</v>
      </c>
      <c r="G261" s="179">
        <f t="shared" si="6"/>
        <v>0.14653027370749239</v>
      </c>
    </row>
    <row r="262" spans="1:7" s="6" customFormat="1" x14ac:dyDescent="0.2">
      <c r="A262" s="33"/>
      <c r="B262" s="7">
        <v>55</v>
      </c>
      <c r="C262" s="50" t="s">
        <v>24</v>
      </c>
      <c r="D262" s="88">
        <f>SUM(D263:D264)</f>
        <v>3517</v>
      </c>
      <c r="E262" s="139">
        <f>SUM(E263:E264)</f>
        <v>530</v>
      </c>
      <c r="F262" s="163">
        <f t="shared" si="7"/>
        <v>2987</v>
      </c>
      <c r="G262" s="179">
        <f t="shared" si="6"/>
        <v>0.15069661643446119</v>
      </c>
    </row>
    <row r="263" spans="1:7" s="6" customFormat="1" x14ac:dyDescent="0.2">
      <c r="A263" s="33"/>
      <c r="B263" s="5">
        <v>5500</v>
      </c>
      <c r="C263" s="49" t="s">
        <v>25</v>
      </c>
      <c r="D263" s="87">
        <v>200</v>
      </c>
      <c r="E263" s="124">
        <v>0</v>
      </c>
      <c r="F263" s="168">
        <f t="shared" si="7"/>
        <v>200</v>
      </c>
      <c r="G263" s="165">
        <f t="shared" si="6"/>
        <v>0</v>
      </c>
    </row>
    <row r="264" spans="1:7" s="6" customFormat="1" x14ac:dyDescent="0.2">
      <c r="A264" s="33"/>
      <c r="B264" s="5">
        <v>5511</v>
      </c>
      <c r="C264" s="49" t="s">
        <v>230</v>
      </c>
      <c r="D264" s="87">
        <v>3317</v>
      </c>
      <c r="E264" s="124">
        <v>530</v>
      </c>
      <c r="F264" s="168">
        <f t="shared" si="7"/>
        <v>2787</v>
      </c>
      <c r="G264" s="165">
        <f t="shared" si="6"/>
        <v>0.15978293638830268</v>
      </c>
    </row>
    <row r="265" spans="1:7" s="6" customFormat="1" x14ac:dyDescent="0.2">
      <c r="A265" s="33"/>
      <c r="B265" s="22">
        <v>60</v>
      </c>
      <c r="C265" s="51" t="s">
        <v>90</v>
      </c>
      <c r="D265" s="88">
        <f>SUM(D266)</f>
        <v>100</v>
      </c>
      <c r="E265" s="139">
        <f>SUM(E266)</f>
        <v>0</v>
      </c>
      <c r="F265" s="163">
        <f t="shared" si="7"/>
        <v>100</v>
      </c>
      <c r="G265" s="179">
        <f t="shared" si="6"/>
        <v>0</v>
      </c>
    </row>
    <row r="266" spans="1:7" s="6" customFormat="1" x14ac:dyDescent="0.2">
      <c r="A266" s="33"/>
      <c r="B266" s="20">
        <v>601</v>
      </c>
      <c r="C266" s="54" t="s">
        <v>233</v>
      </c>
      <c r="D266" s="87">
        <v>100</v>
      </c>
      <c r="E266" s="124">
        <v>0</v>
      </c>
      <c r="F266" s="168">
        <f t="shared" si="7"/>
        <v>100</v>
      </c>
      <c r="G266" s="165">
        <f t="shared" si="6"/>
        <v>0</v>
      </c>
    </row>
    <row r="267" spans="1:7" s="6" customFormat="1" x14ac:dyDescent="0.2">
      <c r="A267" s="33" t="s">
        <v>57</v>
      </c>
      <c r="B267" s="7" t="s">
        <v>437</v>
      </c>
      <c r="C267" s="72"/>
      <c r="D267" s="88">
        <f>SUM(D268+D284)</f>
        <v>528407</v>
      </c>
      <c r="E267" s="139">
        <f>SUM(E268+E284)</f>
        <v>248792</v>
      </c>
      <c r="F267" s="163">
        <f t="shared" si="7"/>
        <v>279615</v>
      </c>
      <c r="G267" s="179">
        <f t="shared" si="6"/>
        <v>0.47083403512822503</v>
      </c>
    </row>
    <row r="268" spans="1:7" s="6" customFormat="1" x14ac:dyDescent="0.2">
      <c r="A268" s="33" t="s">
        <v>57</v>
      </c>
      <c r="B268" s="7" t="s">
        <v>172</v>
      </c>
      <c r="C268" s="72"/>
      <c r="D268" s="88">
        <f>SUM(D269+D281)</f>
        <v>335155</v>
      </c>
      <c r="E268" s="139">
        <f>SUM(E269+E281)</f>
        <v>66683.72</v>
      </c>
      <c r="F268" s="163">
        <f t="shared" si="7"/>
        <v>268471.28000000003</v>
      </c>
      <c r="G268" s="179">
        <f t="shared" si="6"/>
        <v>0.1989638227088959</v>
      </c>
    </row>
    <row r="269" spans="1:7" s="6" customFormat="1" x14ac:dyDescent="0.2">
      <c r="A269" s="33"/>
      <c r="B269" s="7">
        <v>55</v>
      </c>
      <c r="C269" s="50" t="s">
        <v>24</v>
      </c>
      <c r="D269" s="88">
        <f>SUM(D270)</f>
        <v>272155</v>
      </c>
      <c r="E269" s="139">
        <f>SUM(E270)</f>
        <v>66203.72</v>
      </c>
      <c r="F269" s="163">
        <f t="shared" si="7"/>
        <v>205951.28</v>
      </c>
      <c r="G269" s="179">
        <f t="shared" si="6"/>
        <v>0.24325740846208962</v>
      </c>
    </row>
    <row r="270" spans="1:7" x14ac:dyDescent="0.2">
      <c r="A270" s="35"/>
      <c r="B270" s="5">
        <v>5512</v>
      </c>
      <c r="C270" s="49" t="s">
        <v>30</v>
      </c>
      <c r="D270" s="87">
        <f>SUM(D271:D280)</f>
        <v>272155</v>
      </c>
      <c r="E270" s="149">
        <f>SUM(E271:E280)</f>
        <v>66203.72</v>
      </c>
      <c r="F270" s="168">
        <f>SUM(D270-E270)</f>
        <v>205951.28</v>
      </c>
      <c r="G270" s="165">
        <f t="shared" si="6"/>
        <v>0.24325740846208962</v>
      </c>
    </row>
    <row r="271" spans="1:7" x14ac:dyDescent="0.2">
      <c r="A271" s="35"/>
      <c r="B271" s="5"/>
      <c r="C271" s="49" t="s">
        <v>237</v>
      </c>
      <c r="D271" s="87">
        <v>31000</v>
      </c>
      <c r="E271" s="124">
        <v>16121.96</v>
      </c>
      <c r="F271" s="168">
        <f t="shared" si="7"/>
        <v>14878.04</v>
      </c>
      <c r="G271" s="165">
        <f t="shared" si="6"/>
        <v>0.52006322580645159</v>
      </c>
    </row>
    <row r="272" spans="1:7" x14ac:dyDescent="0.2">
      <c r="A272" s="35"/>
      <c r="B272" s="5"/>
      <c r="C272" s="49" t="s">
        <v>238</v>
      </c>
      <c r="D272" s="87">
        <v>40000</v>
      </c>
      <c r="E272" s="124">
        <v>11761.15</v>
      </c>
      <c r="F272" s="168">
        <f t="shared" si="7"/>
        <v>28238.85</v>
      </c>
      <c r="G272" s="165">
        <f t="shared" si="6"/>
        <v>0.29402875000000001</v>
      </c>
    </row>
    <row r="273" spans="1:7" x14ac:dyDescent="0.2">
      <c r="A273" s="35"/>
      <c r="B273" s="5"/>
      <c r="C273" s="49" t="s">
        <v>239</v>
      </c>
      <c r="D273" s="87">
        <v>3000</v>
      </c>
      <c r="E273" s="124">
        <v>0</v>
      </c>
      <c r="F273" s="168">
        <f t="shared" si="7"/>
        <v>3000</v>
      </c>
      <c r="G273" s="165">
        <f t="shared" si="6"/>
        <v>0</v>
      </c>
    </row>
    <row r="274" spans="1:7" x14ac:dyDescent="0.2">
      <c r="A274" s="35"/>
      <c r="B274" s="5"/>
      <c r="C274" s="49" t="s">
        <v>240</v>
      </c>
      <c r="D274" s="87">
        <v>10000</v>
      </c>
      <c r="E274" s="124">
        <v>6288.46</v>
      </c>
      <c r="F274" s="168">
        <f t="shared" si="7"/>
        <v>3711.54</v>
      </c>
      <c r="G274" s="165">
        <f t="shared" si="6"/>
        <v>0.62884600000000002</v>
      </c>
    </row>
    <row r="275" spans="1:7" x14ac:dyDescent="0.2">
      <c r="A275" s="35"/>
      <c r="B275" s="5"/>
      <c r="C275" s="49" t="s">
        <v>241</v>
      </c>
      <c r="D275" s="87">
        <v>8000</v>
      </c>
      <c r="E275" s="124">
        <v>3966</v>
      </c>
      <c r="F275" s="168">
        <f t="shared" si="7"/>
        <v>4034</v>
      </c>
      <c r="G275" s="165">
        <f t="shared" si="6"/>
        <v>0.49575000000000002</v>
      </c>
    </row>
    <row r="276" spans="1:7" x14ac:dyDescent="0.2">
      <c r="A276" s="35"/>
      <c r="B276" s="5"/>
      <c r="C276" s="49" t="s">
        <v>327</v>
      </c>
      <c r="D276" s="87">
        <v>7000</v>
      </c>
      <c r="E276" s="124">
        <v>4736.7700000000004</v>
      </c>
      <c r="F276" s="168">
        <f t="shared" si="7"/>
        <v>2263.2299999999996</v>
      </c>
      <c r="G276" s="165">
        <f t="shared" si="6"/>
        <v>0.67668142857142866</v>
      </c>
    </row>
    <row r="277" spans="1:7" x14ac:dyDescent="0.2">
      <c r="A277" s="35"/>
      <c r="B277" s="5"/>
      <c r="C277" s="49" t="s">
        <v>242</v>
      </c>
      <c r="D277" s="87">
        <v>60000</v>
      </c>
      <c r="E277" s="124">
        <v>15632.02</v>
      </c>
      <c r="F277" s="168">
        <f t="shared" si="7"/>
        <v>44367.979999999996</v>
      </c>
      <c r="G277" s="165">
        <f t="shared" si="6"/>
        <v>0.26053366666666666</v>
      </c>
    </row>
    <row r="278" spans="1:7" x14ac:dyDescent="0.2">
      <c r="A278" s="35"/>
      <c r="B278" s="5"/>
      <c r="C278" s="49" t="s">
        <v>328</v>
      </c>
      <c r="D278" s="87">
        <v>108628</v>
      </c>
      <c r="E278" s="124">
        <v>6101.34</v>
      </c>
      <c r="F278" s="168">
        <f t="shared" si="7"/>
        <v>102526.66</v>
      </c>
      <c r="G278" s="165">
        <f t="shared" si="6"/>
        <v>5.6167286519129507E-2</v>
      </c>
    </row>
    <row r="279" spans="1:7" x14ac:dyDescent="0.2">
      <c r="A279" s="35"/>
      <c r="B279" s="5"/>
      <c r="C279" s="49" t="s">
        <v>243</v>
      </c>
      <c r="D279" s="87">
        <v>3183</v>
      </c>
      <c r="E279" s="124">
        <v>252.02</v>
      </c>
      <c r="F279" s="168">
        <f t="shared" si="7"/>
        <v>2930.98</v>
      </c>
      <c r="G279" s="165">
        <f t="shared" si="6"/>
        <v>7.9176877159912035E-2</v>
      </c>
    </row>
    <row r="280" spans="1:7" x14ac:dyDescent="0.2">
      <c r="A280" s="35"/>
      <c r="B280" s="5"/>
      <c r="C280" s="49" t="s">
        <v>516</v>
      </c>
      <c r="D280" s="87">
        <v>1344</v>
      </c>
      <c r="E280" s="124">
        <v>1344</v>
      </c>
      <c r="F280" s="168">
        <f t="shared" si="7"/>
        <v>0</v>
      </c>
      <c r="G280" s="165">
        <f t="shared" si="6"/>
        <v>1</v>
      </c>
    </row>
    <row r="281" spans="1:7" x14ac:dyDescent="0.2">
      <c r="A281" s="35"/>
      <c r="B281" s="7">
        <v>15</v>
      </c>
      <c r="C281" s="62" t="s">
        <v>283</v>
      </c>
      <c r="D281" s="88">
        <f>SUM(D282)</f>
        <v>63000</v>
      </c>
      <c r="E281" s="139">
        <f>SUM(E282)</f>
        <v>480</v>
      </c>
      <c r="F281" s="163">
        <f t="shared" si="7"/>
        <v>62520</v>
      </c>
      <c r="G281" s="179">
        <f t="shared" si="6"/>
        <v>7.619047619047619E-3</v>
      </c>
    </row>
    <row r="282" spans="1:7" x14ac:dyDescent="0.2">
      <c r="A282" s="35"/>
      <c r="B282" s="5">
        <v>1551</v>
      </c>
      <c r="C282" s="49" t="s">
        <v>255</v>
      </c>
      <c r="D282" s="87">
        <f>SUM(D283)</f>
        <v>63000</v>
      </c>
      <c r="E282" s="149">
        <f>SUM(E283)</f>
        <v>480</v>
      </c>
      <c r="F282" s="168">
        <f t="shared" si="7"/>
        <v>62520</v>
      </c>
      <c r="G282" s="165">
        <f t="shared" ref="G282:G351" si="8">SUM(E282/D282)</f>
        <v>7.619047619047619E-3</v>
      </c>
    </row>
    <row r="283" spans="1:7" ht="25.5" x14ac:dyDescent="0.2">
      <c r="A283" s="35"/>
      <c r="B283" s="5"/>
      <c r="C283" s="63" t="s">
        <v>329</v>
      </c>
      <c r="D283" s="87">
        <v>63000</v>
      </c>
      <c r="E283" s="124">
        <v>480</v>
      </c>
      <c r="F283" s="168">
        <f t="shared" si="7"/>
        <v>62520</v>
      </c>
      <c r="G283" s="165">
        <f t="shared" si="8"/>
        <v>7.619047619047619E-3</v>
      </c>
    </row>
    <row r="284" spans="1:7" x14ac:dyDescent="0.2">
      <c r="A284" s="33" t="s">
        <v>57</v>
      </c>
      <c r="B284" s="7" t="s">
        <v>403</v>
      </c>
      <c r="C284" s="72"/>
      <c r="D284" s="91">
        <f t="shared" ref="D284:E286" si="9">SUM(D285)</f>
        <v>193252</v>
      </c>
      <c r="E284" s="126">
        <f t="shared" si="9"/>
        <v>182108.28</v>
      </c>
      <c r="F284" s="163">
        <f t="shared" si="7"/>
        <v>11143.720000000001</v>
      </c>
      <c r="G284" s="179">
        <f t="shared" si="8"/>
        <v>0.9423358102374102</v>
      </c>
    </row>
    <row r="285" spans="1:7" x14ac:dyDescent="0.2">
      <c r="A285" s="35"/>
      <c r="B285" s="7">
        <v>15</v>
      </c>
      <c r="C285" s="50" t="s">
        <v>404</v>
      </c>
      <c r="D285" s="91">
        <f t="shared" si="9"/>
        <v>193252</v>
      </c>
      <c r="E285" s="126">
        <f t="shared" si="9"/>
        <v>182108.28</v>
      </c>
      <c r="F285" s="163">
        <f t="shared" si="7"/>
        <v>11143.720000000001</v>
      </c>
      <c r="G285" s="179">
        <f t="shared" si="8"/>
        <v>0.9423358102374102</v>
      </c>
    </row>
    <row r="286" spans="1:7" x14ac:dyDescent="0.2">
      <c r="A286" s="35"/>
      <c r="B286" s="5">
        <v>1551</v>
      </c>
      <c r="C286" s="49" t="s">
        <v>255</v>
      </c>
      <c r="D286" s="92">
        <f t="shared" si="9"/>
        <v>193252</v>
      </c>
      <c r="E286" s="124">
        <f t="shared" si="9"/>
        <v>182108.28</v>
      </c>
      <c r="F286" s="168">
        <f t="shared" ref="F286:F357" si="10">SUM(D286-E286)</f>
        <v>11143.720000000001</v>
      </c>
      <c r="G286" s="165">
        <f t="shared" si="8"/>
        <v>0.9423358102374102</v>
      </c>
    </row>
    <row r="287" spans="1:7" ht="25.5" x14ac:dyDescent="0.2">
      <c r="A287" s="35"/>
      <c r="B287" s="5"/>
      <c r="C287" s="63" t="s">
        <v>405</v>
      </c>
      <c r="D287" s="87">
        <v>193252</v>
      </c>
      <c r="E287" s="124">
        <v>182108.28</v>
      </c>
      <c r="F287" s="168">
        <f t="shared" si="10"/>
        <v>11143.720000000001</v>
      </c>
      <c r="G287" s="165">
        <f t="shared" si="8"/>
        <v>0.9423358102374102</v>
      </c>
    </row>
    <row r="288" spans="1:7" x14ac:dyDescent="0.2">
      <c r="A288" s="33" t="s">
        <v>493</v>
      </c>
      <c r="B288" s="7" t="s">
        <v>331</v>
      </c>
      <c r="C288" s="72"/>
      <c r="D288" s="88">
        <f>SUM(D289+D293)</f>
        <v>14216</v>
      </c>
      <c r="E288" s="139">
        <f>SUM(E289+E293)</f>
        <v>11221.61</v>
      </c>
      <c r="F288" s="163">
        <f t="shared" si="10"/>
        <v>2994.3899999999994</v>
      </c>
      <c r="G288" s="179">
        <f t="shared" si="8"/>
        <v>0.78936480022509847</v>
      </c>
    </row>
    <row r="289" spans="1:7" x14ac:dyDescent="0.2">
      <c r="A289" s="33"/>
      <c r="B289" s="7">
        <v>50</v>
      </c>
      <c r="C289" s="50" t="s">
        <v>23</v>
      </c>
      <c r="D289" s="88">
        <f>SUM(D290+D292)</f>
        <v>6187</v>
      </c>
      <c r="E289" s="139">
        <f>SUM(E290+E292)</f>
        <v>3992.75</v>
      </c>
      <c r="F289" s="163">
        <f t="shared" si="10"/>
        <v>2194.25</v>
      </c>
      <c r="G289" s="179">
        <f t="shared" si="8"/>
        <v>0.64534507839017297</v>
      </c>
    </row>
    <row r="290" spans="1:7" x14ac:dyDescent="0.2">
      <c r="A290" s="33"/>
      <c r="B290" s="5">
        <v>500</v>
      </c>
      <c r="C290" s="49" t="s">
        <v>228</v>
      </c>
      <c r="D290" s="97">
        <f>SUM(D291)</f>
        <v>4615</v>
      </c>
      <c r="E290" s="141">
        <f>SUM(E291)</f>
        <v>3116.07</v>
      </c>
      <c r="F290" s="168">
        <f t="shared" si="10"/>
        <v>1498.9299999999998</v>
      </c>
      <c r="G290" s="165">
        <f t="shared" si="8"/>
        <v>0.67520476706392207</v>
      </c>
    </row>
    <row r="291" spans="1:7" x14ac:dyDescent="0.2">
      <c r="A291" s="33"/>
      <c r="B291" s="5">
        <v>5002</v>
      </c>
      <c r="C291" s="49" t="s">
        <v>236</v>
      </c>
      <c r="D291" s="97">
        <v>4615</v>
      </c>
      <c r="E291" s="124">
        <v>3116.07</v>
      </c>
      <c r="F291" s="168">
        <f t="shared" si="10"/>
        <v>1498.9299999999998</v>
      </c>
      <c r="G291" s="165">
        <f t="shared" si="8"/>
        <v>0.67520476706392207</v>
      </c>
    </row>
    <row r="292" spans="1:7" x14ac:dyDescent="0.2">
      <c r="A292" s="33"/>
      <c r="B292" s="5">
        <v>506</v>
      </c>
      <c r="C292" s="49" t="s">
        <v>229</v>
      </c>
      <c r="D292" s="97">
        <v>1572</v>
      </c>
      <c r="E292" s="124">
        <v>876.68</v>
      </c>
      <c r="F292" s="168">
        <f t="shared" si="10"/>
        <v>695.32</v>
      </c>
      <c r="G292" s="165">
        <f t="shared" si="8"/>
        <v>0.55768447837150126</v>
      </c>
    </row>
    <row r="293" spans="1:7" x14ac:dyDescent="0.2">
      <c r="A293" s="33"/>
      <c r="B293" s="7">
        <v>55</v>
      </c>
      <c r="C293" s="50" t="s">
        <v>24</v>
      </c>
      <c r="D293" s="88">
        <f>SUM(D294:D295)</f>
        <v>8029</v>
      </c>
      <c r="E293" s="139">
        <f>SUM(E294:E295)</f>
        <v>7228.8600000000006</v>
      </c>
      <c r="F293" s="163">
        <f t="shared" si="10"/>
        <v>800.13999999999942</v>
      </c>
      <c r="G293" s="179">
        <f t="shared" si="8"/>
        <v>0.90034375389214105</v>
      </c>
    </row>
    <row r="294" spans="1:7" x14ac:dyDescent="0.2">
      <c r="A294" s="35"/>
      <c r="B294" s="5">
        <v>5511</v>
      </c>
      <c r="C294" s="49" t="s">
        <v>230</v>
      </c>
      <c r="D294" s="87">
        <v>4423</v>
      </c>
      <c r="E294" s="124">
        <v>3195.36</v>
      </c>
      <c r="F294" s="168">
        <f t="shared" si="10"/>
        <v>1227.6399999999999</v>
      </c>
      <c r="G294" s="165">
        <f t="shared" si="8"/>
        <v>0.72244178159620165</v>
      </c>
    </row>
    <row r="295" spans="1:7" x14ac:dyDescent="0.2">
      <c r="A295" s="35"/>
      <c r="B295" s="5">
        <v>5515</v>
      </c>
      <c r="C295" s="49" t="s">
        <v>29</v>
      </c>
      <c r="D295" s="87">
        <v>3606</v>
      </c>
      <c r="E295" s="124">
        <v>4033.5</v>
      </c>
      <c r="F295" s="168">
        <f t="shared" si="10"/>
        <v>-427.5</v>
      </c>
      <c r="G295" s="165">
        <f t="shared" si="8"/>
        <v>1.1185524126455906</v>
      </c>
    </row>
    <row r="296" spans="1:7" s="6" customFormat="1" x14ac:dyDescent="0.2">
      <c r="A296" s="33" t="s">
        <v>58</v>
      </c>
      <c r="B296" s="7" t="s">
        <v>438</v>
      </c>
      <c r="C296" s="72"/>
      <c r="D296" s="88">
        <f>SUM(D297+D301)</f>
        <v>31042</v>
      </c>
      <c r="E296" s="139">
        <f>SUM(E297+E301)</f>
        <v>2923.6</v>
      </c>
      <c r="F296" s="163">
        <f t="shared" si="10"/>
        <v>28118.400000000001</v>
      </c>
      <c r="G296" s="179">
        <f t="shared" si="8"/>
        <v>9.4182075897171577E-2</v>
      </c>
    </row>
    <row r="297" spans="1:7" s="6" customFormat="1" x14ac:dyDescent="0.2">
      <c r="A297" s="33"/>
      <c r="B297" s="7">
        <v>55</v>
      </c>
      <c r="C297" s="50" t="s">
        <v>24</v>
      </c>
      <c r="D297" s="88">
        <f>SUM(D298:D300)</f>
        <v>21042</v>
      </c>
      <c r="E297" s="139">
        <f>SUM(E298:E300)</f>
        <v>2923.6</v>
      </c>
      <c r="F297" s="163">
        <f t="shared" si="10"/>
        <v>18118.400000000001</v>
      </c>
      <c r="G297" s="179">
        <f t="shared" si="8"/>
        <v>0.13894116528847067</v>
      </c>
    </row>
    <row r="298" spans="1:7" s="6" customFormat="1" x14ac:dyDescent="0.2">
      <c r="A298" s="33"/>
      <c r="B298" s="5">
        <v>5500</v>
      </c>
      <c r="C298" s="49" t="s">
        <v>25</v>
      </c>
      <c r="D298" s="87">
        <v>1042</v>
      </c>
      <c r="E298" s="124">
        <v>535.20000000000005</v>
      </c>
      <c r="F298" s="168">
        <f t="shared" si="10"/>
        <v>506.79999999999995</v>
      </c>
      <c r="G298" s="165">
        <f t="shared" si="8"/>
        <v>0.51362763915547027</v>
      </c>
    </row>
    <row r="299" spans="1:7" x14ac:dyDescent="0.2">
      <c r="A299" s="35"/>
      <c r="B299" s="5">
        <v>5502</v>
      </c>
      <c r="C299" s="49" t="s">
        <v>45</v>
      </c>
      <c r="D299" s="87">
        <v>20000</v>
      </c>
      <c r="E299" s="124">
        <v>2320</v>
      </c>
      <c r="F299" s="168">
        <f t="shared" si="10"/>
        <v>17680</v>
      </c>
      <c r="G299" s="165">
        <f t="shared" si="8"/>
        <v>0.11600000000000001</v>
      </c>
    </row>
    <row r="300" spans="1:7" x14ac:dyDescent="0.2">
      <c r="A300" s="35"/>
      <c r="B300" s="5">
        <v>5514</v>
      </c>
      <c r="C300" s="49" t="s">
        <v>231</v>
      </c>
      <c r="D300" s="87">
        <v>0</v>
      </c>
      <c r="E300" s="124">
        <v>68.400000000000006</v>
      </c>
      <c r="F300" s="168">
        <f t="shared" si="10"/>
        <v>-68.400000000000006</v>
      </c>
      <c r="G300" s="165"/>
    </row>
    <row r="301" spans="1:7" x14ac:dyDescent="0.2">
      <c r="A301" s="35"/>
      <c r="B301" s="7">
        <v>15</v>
      </c>
      <c r="C301" s="62" t="s">
        <v>283</v>
      </c>
      <c r="D301" s="88">
        <f>SUM(D302)</f>
        <v>10000</v>
      </c>
      <c r="E301" s="139">
        <f>SUM(E302)</f>
        <v>0</v>
      </c>
      <c r="F301" s="163">
        <f t="shared" si="10"/>
        <v>10000</v>
      </c>
      <c r="G301" s="179">
        <f t="shared" si="8"/>
        <v>0</v>
      </c>
    </row>
    <row r="302" spans="1:7" x14ac:dyDescent="0.2">
      <c r="A302" s="35"/>
      <c r="B302" s="5">
        <v>1551</v>
      </c>
      <c r="C302" s="49" t="s">
        <v>255</v>
      </c>
      <c r="D302" s="87">
        <f>SUM(D303)</f>
        <v>10000</v>
      </c>
      <c r="E302" s="149">
        <f>SUM(E303)</f>
        <v>0</v>
      </c>
      <c r="F302" s="168">
        <f t="shared" si="10"/>
        <v>10000</v>
      </c>
      <c r="G302" s="165">
        <f t="shared" si="8"/>
        <v>0</v>
      </c>
    </row>
    <row r="303" spans="1:7" ht="26.25" thickBot="1" x14ac:dyDescent="0.25">
      <c r="A303" s="35"/>
      <c r="B303" s="5"/>
      <c r="C303" s="63" t="s">
        <v>330</v>
      </c>
      <c r="D303" s="87">
        <v>10000</v>
      </c>
      <c r="E303" s="124">
        <v>0</v>
      </c>
      <c r="F303" s="168">
        <f t="shared" si="10"/>
        <v>10000</v>
      </c>
      <c r="G303" s="165">
        <f t="shared" si="8"/>
        <v>0</v>
      </c>
    </row>
    <row r="304" spans="1:7" ht="13.5" thickBot="1" x14ac:dyDescent="0.25">
      <c r="A304" s="44" t="s">
        <v>59</v>
      </c>
      <c r="B304" s="4" t="s">
        <v>173</v>
      </c>
      <c r="C304" s="183"/>
      <c r="D304" s="112">
        <f>SUM(D305+D310)</f>
        <v>133067</v>
      </c>
      <c r="E304" s="138">
        <f>SUM(E305+E310)</f>
        <v>71750.260000000009</v>
      </c>
      <c r="F304" s="177">
        <f t="shared" si="10"/>
        <v>61316.739999999991</v>
      </c>
      <c r="G304" s="175">
        <f t="shared" si="8"/>
        <v>0.53920401000999507</v>
      </c>
    </row>
    <row r="305" spans="1:7" s="6" customFormat="1" x14ac:dyDescent="0.2">
      <c r="A305" s="33" t="s">
        <v>60</v>
      </c>
      <c r="B305" s="7" t="s">
        <v>439</v>
      </c>
      <c r="C305" s="72"/>
      <c r="D305" s="88">
        <f>SUM(D306+D307)</f>
        <v>32020</v>
      </c>
      <c r="E305" s="139">
        <f>SUM(E306+E307)</f>
        <v>23134.050000000003</v>
      </c>
      <c r="F305" s="163">
        <f t="shared" si="10"/>
        <v>8885.9499999999971</v>
      </c>
      <c r="G305" s="179">
        <f t="shared" si="8"/>
        <v>0.72248750780762028</v>
      </c>
    </row>
    <row r="306" spans="1:7" s="6" customFormat="1" x14ac:dyDescent="0.2">
      <c r="A306" s="33"/>
      <c r="B306" s="24">
        <v>452</v>
      </c>
      <c r="C306" s="69" t="s">
        <v>153</v>
      </c>
      <c r="D306" s="88">
        <v>5436</v>
      </c>
      <c r="E306" s="126">
        <v>4018.83</v>
      </c>
      <c r="F306" s="163">
        <f t="shared" si="10"/>
        <v>1417.17</v>
      </c>
      <c r="G306" s="179">
        <f t="shared" si="8"/>
        <v>0.73929911699779249</v>
      </c>
    </row>
    <row r="307" spans="1:7" s="6" customFormat="1" x14ac:dyDescent="0.2">
      <c r="A307" s="33"/>
      <c r="B307" s="22">
        <v>55</v>
      </c>
      <c r="C307" s="51" t="s">
        <v>24</v>
      </c>
      <c r="D307" s="88">
        <f>SUM(D308:D309)</f>
        <v>26584</v>
      </c>
      <c r="E307" s="139">
        <f>SUM(E308:E309)</f>
        <v>19115.22</v>
      </c>
      <c r="F307" s="163">
        <f t="shared" si="10"/>
        <v>7468.7799999999988</v>
      </c>
      <c r="G307" s="179">
        <f t="shared" si="8"/>
        <v>0.71904980439362032</v>
      </c>
    </row>
    <row r="308" spans="1:7" s="6" customFormat="1" x14ac:dyDescent="0.2">
      <c r="A308" s="33"/>
      <c r="B308" s="5">
        <v>5512</v>
      </c>
      <c r="C308" s="49" t="s">
        <v>30</v>
      </c>
      <c r="D308" s="87">
        <v>25914</v>
      </c>
      <c r="E308" s="124">
        <v>18408.900000000001</v>
      </c>
      <c r="F308" s="168">
        <f t="shared" si="10"/>
        <v>7505.0999999999985</v>
      </c>
      <c r="G308" s="165">
        <f t="shared" si="8"/>
        <v>0.71038434822875673</v>
      </c>
    </row>
    <row r="309" spans="1:7" s="6" customFormat="1" x14ac:dyDescent="0.2">
      <c r="A309" s="33"/>
      <c r="B309" s="5">
        <v>5515</v>
      </c>
      <c r="C309" s="49" t="s">
        <v>29</v>
      </c>
      <c r="D309" s="87">
        <v>670</v>
      </c>
      <c r="E309" s="124">
        <v>706.32</v>
      </c>
      <c r="F309" s="168">
        <f t="shared" si="10"/>
        <v>-36.32000000000005</v>
      </c>
      <c r="G309" s="165">
        <f t="shared" si="8"/>
        <v>1.0542089552238807</v>
      </c>
    </row>
    <row r="310" spans="1:7" s="6" customFormat="1" x14ac:dyDescent="0.2">
      <c r="A310" s="33" t="s">
        <v>61</v>
      </c>
      <c r="B310" s="11" t="s">
        <v>174</v>
      </c>
      <c r="C310" s="72"/>
      <c r="D310" s="88">
        <f>SUM(D311+D315+D323)</f>
        <v>101047</v>
      </c>
      <c r="E310" s="139">
        <f>SUM(E311+E315+E323)</f>
        <v>48616.21</v>
      </c>
      <c r="F310" s="163">
        <f t="shared" si="10"/>
        <v>52430.79</v>
      </c>
      <c r="G310" s="179">
        <f t="shared" si="8"/>
        <v>0.48112472413827229</v>
      </c>
    </row>
    <row r="311" spans="1:7" s="6" customFormat="1" x14ac:dyDescent="0.2">
      <c r="A311" s="33"/>
      <c r="B311" s="7">
        <v>50</v>
      </c>
      <c r="C311" s="50" t="s">
        <v>23</v>
      </c>
      <c r="D311" s="88">
        <f>SUM(D312+D314)</f>
        <v>53883</v>
      </c>
      <c r="E311" s="139">
        <f>SUM(E312+E314)</f>
        <v>28319.86</v>
      </c>
      <c r="F311" s="163">
        <f t="shared" si="10"/>
        <v>25563.14</v>
      </c>
      <c r="G311" s="179">
        <f t="shared" si="8"/>
        <v>0.52558060983983823</v>
      </c>
    </row>
    <row r="312" spans="1:7" s="6" customFormat="1" x14ac:dyDescent="0.2">
      <c r="A312" s="33"/>
      <c r="B312" s="5">
        <v>500</v>
      </c>
      <c r="C312" s="49" t="s">
        <v>228</v>
      </c>
      <c r="D312" s="87">
        <f>SUM(D313)</f>
        <v>40211</v>
      </c>
      <c r="E312" s="149">
        <f>SUM(E313)</f>
        <v>21417.68</v>
      </c>
      <c r="F312" s="168">
        <f t="shared" si="10"/>
        <v>18793.32</v>
      </c>
      <c r="G312" s="165">
        <f t="shared" si="8"/>
        <v>0.5326323642784313</v>
      </c>
    </row>
    <row r="313" spans="1:7" s="6" customFormat="1" x14ac:dyDescent="0.2">
      <c r="A313" s="33"/>
      <c r="B313" s="5">
        <v>5002</v>
      </c>
      <c r="C313" s="49" t="s">
        <v>236</v>
      </c>
      <c r="D313" s="87">
        <v>40211</v>
      </c>
      <c r="E313" s="124">
        <v>21417.68</v>
      </c>
      <c r="F313" s="168">
        <f t="shared" si="10"/>
        <v>18793.32</v>
      </c>
      <c r="G313" s="165">
        <f t="shared" si="8"/>
        <v>0.5326323642784313</v>
      </c>
    </row>
    <row r="314" spans="1:7" s="6" customFormat="1" x14ac:dyDescent="0.2">
      <c r="A314" s="33"/>
      <c r="B314" s="5">
        <v>506</v>
      </c>
      <c r="C314" s="49" t="s">
        <v>229</v>
      </c>
      <c r="D314" s="87">
        <v>13672</v>
      </c>
      <c r="E314" s="124">
        <v>6902.18</v>
      </c>
      <c r="F314" s="168">
        <f t="shared" si="10"/>
        <v>6769.82</v>
      </c>
      <c r="G314" s="165">
        <f t="shared" si="8"/>
        <v>0.50484055002925687</v>
      </c>
    </row>
    <row r="315" spans="1:7" s="6" customFormat="1" x14ac:dyDescent="0.2">
      <c r="A315" s="33"/>
      <c r="B315" s="7">
        <v>55</v>
      </c>
      <c r="C315" s="50" t="s">
        <v>24</v>
      </c>
      <c r="D315" s="88">
        <f>SUM(D316:D322)</f>
        <v>30164</v>
      </c>
      <c r="E315" s="139">
        <f>SUM(E316:E322)</f>
        <v>20296.349999999999</v>
      </c>
      <c r="F315" s="163">
        <f t="shared" si="10"/>
        <v>9867.6500000000015</v>
      </c>
      <c r="G315" s="179">
        <f t="shared" si="8"/>
        <v>0.67286666224638636</v>
      </c>
    </row>
    <row r="316" spans="1:7" s="6" customFormat="1" x14ac:dyDescent="0.2">
      <c r="A316" s="33"/>
      <c r="B316" s="5">
        <v>5500</v>
      </c>
      <c r="C316" s="49" t="s">
        <v>25</v>
      </c>
      <c r="D316" s="87">
        <v>400</v>
      </c>
      <c r="E316" s="124">
        <v>410.97</v>
      </c>
      <c r="F316" s="168">
        <f t="shared" si="10"/>
        <v>-10.970000000000027</v>
      </c>
      <c r="G316" s="165">
        <f t="shared" si="8"/>
        <v>1.027425</v>
      </c>
    </row>
    <row r="317" spans="1:7" s="6" customFormat="1" x14ac:dyDescent="0.2">
      <c r="A317" s="33"/>
      <c r="B317" s="5">
        <v>5503</v>
      </c>
      <c r="C317" s="49" t="s">
        <v>26</v>
      </c>
      <c r="D317" s="87">
        <v>0</v>
      </c>
      <c r="E317" s="124">
        <v>84.15</v>
      </c>
      <c r="F317" s="168">
        <f t="shared" si="10"/>
        <v>-84.15</v>
      </c>
      <c r="G317" s="165"/>
    </row>
    <row r="318" spans="1:7" s="6" customFormat="1" x14ac:dyDescent="0.2">
      <c r="A318" s="33"/>
      <c r="B318" s="5">
        <v>5511</v>
      </c>
      <c r="C318" s="49" t="s">
        <v>230</v>
      </c>
      <c r="D318" s="87">
        <v>12264</v>
      </c>
      <c r="E318" s="124">
        <v>7333.88</v>
      </c>
      <c r="F318" s="168">
        <f t="shared" si="10"/>
        <v>4930.12</v>
      </c>
      <c r="G318" s="165">
        <f t="shared" si="8"/>
        <v>0.59800065231572086</v>
      </c>
    </row>
    <row r="319" spans="1:7" s="6" customFormat="1" x14ac:dyDescent="0.2">
      <c r="A319" s="33"/>
      <c r="B319" s="5">
        <v>5513</v>
      </c>
      <c r="C319" s="49" t="s">
        <v>28</v>
      </c>
      <c r="D319" s="87">
        <v>10900</v>
      </c>
      <c r="E319" s="124">
        <v>8992.66</v>
      </c>
      <c r="F319" s="168">
        <f t="shared" si="10"/>
        <v>1907.3400000000001</v>
      </c>
      <c r="G319" s="165">
        <f t="shared" si="8"/>
        <v>0.82501467889908253</v>
      </c>
    </row>
    <row r="320" spans="1:7" s="6" customFormat="1" x14ac:dyDescent="0.2">
      <c r="A320" s="33"/>
      <c r="B320" s="5">
        <v>5515</v>
      </c>
      <c r="C320" s="49" t="s">
        <v>29</v>
      </c>
      <c r="D320" s="87">
        <v>5000</v>
      </c>
      <c r="E320" s="124">
        <v>3189.77</v>
      </c>
      <c r="F320" s="168">
        <f t="shared" si="10"/>
        <v>1810.23</v>
      </c>
      <c r="G320" s="165">
        <f t="shared" si="8"/>
        <v>0.63795400000000002</v>
      </c>
    </row>
    <row r="321" spans="1:7" s="6" customFormat="1" x14ac:dyDescent="0.2">
      <c r="A321" s="33"/>
      <c r="B321" s="5">
        <v>5522</v>
      </c>
      <c r="C321" s="49" t="s">
        <v>95</v>
      </c>
      <c r="D321" s="87">
        <v>300</v>
      </c>
      <c r="E321" s="124">
        <v>0</v>
      </c>
      <c r="F321" s="168">
        <f t="shared" si="10"/>
        <v>300</v>
      </c>
      <c r="G321" s="165">
        <f t="shared" si="8"/>
        <v>0</v>
      </c>
    </row>
    <row r="322" spans="1:7" s="6" customFormat="1" x14ac:dyDescent="0.2">
      <c r="A322" s="33"/>
      <c r="B322" s="5">
        <v>5532</v>
      </c>
      <c r="C322" s="49" t="s">
        <v>93</v>
      </c>
      <c r="D322" s="87">
        <v>1300</v>
      </c>
      <c r="E322" s="124">
        <v>284.92</v>
      </c>
      <c r="F322" s="168">
        <f t="shared" si="10"/>
        <v>1015.0799999999999</v>
      </c>
      <c r="G322" s="165">
        <f t="shared" si="8"/>
        <v>0.21916923076923078</v>
      </c>
    </row>
    <row r="323" spans="1:7" s="6" customFormat="1" x14ac:dyDescent="0.2">
      <c r="A323" s="33"/>
      <c r="B323" s="7">
        <v>15</v>
      </c>
      <c r="C323" s="62" t="s">
        <v>283</v>
      </c>
      <c r="D323" s="88">
        <f>SUM(D324)</f>
        <v>17000</v>
      </c>
      <c r="E323" s="139">
        <f>SUM(E324)</f>
        <v>0</v>
      </c>
      <c r="F323" s="163">
        <f t="shared" si="10"/>
        <v>17000</v>
      </c>
      <c r="G323" s="179">
        <f t="shared" si="8"/>
        <v>0</v>
      </c>
    </row>
    <row r="324" spans="1:7" s="6" customFormat="1" x14ac:dyDescent="0.2">
      <c r="A324" s="33"/>
      <c r="B324" s="5">
        <v>1551</v>
      </c>
      <c r="C324" s="49" t="s">
        <v>255</v>
      </c>
      <c r="D324" s="87">
        <f>SUM(D325:D326)</f>
        <v>17000</v>
      </c>
      <c r="E324" s="149">
        <f>SUM(E325:E326)</f>
        <v>0</v>
      </c>
      <c r="F324" s="168">
        <f t="shared" si="10"/>
        <v>17000</v>
      </c>
      <c r="G324" s="165">
        <f t="shared" si="8"/>
        <v>0</v>
      </c>
    </row>
    <row r="325" spans="1:7" s="6" customFormat="1" ht="25.5" x14ac:dyDescent="0.2">
      <c r="A325" s="33"/>
      <c r="B325" s="5"/>
      <c r="C325" s="63" t="s">
        <v>348</v>
      </c>
      <c r="D325" s="87">
        <v>11000</v>
      </c>
      <c r="E325" s="127">
        <v>0</v>
      </c>
      <c r="F325" s="168">
        <f t="shared" si="10"/>
        <v>11000</v>
      </c>
      <c r="G325" s="165">
        <f t="shared" si="8"/>
        <v>0</v>
      </c>
    </row>
    <row r="326" spans="1:7" s="6" customFormat="1" ht="39" thickBot="1" x14ac:dyDescent="0.25">
      <c r="A326" s="33"/>
      <c r="B326" s="5"/>
      <c r="C326" s="64" t="s">
        <v>332</v>
      </c>
      <c r="D326" s="87">
        <v>6000</v>
      </c>
      <c r="E326" s="127">
        <v>0</v>
      </c>
      <c r="F326" s="168">
        <f t="shared" si="10"/>
        <v>6000</v>
      </c>
      <c r="G326" s="165">
        <f t="shared" si="8"/>
        <v>0</v>
      </c>
    </row>
    <row r="327" spans="1:7" ht="13.5" thickBot="1" x14ac:dyDescent="0.25">
      <c r="A327" s="44" t="s">
        <v>62</v>
      </c>
      <c r="B327" s="4" t="s">
        <v>175</v>
      </c>
      <c r="C327" s="183"/>
      <c r="D327" s="112">
        <f>SUM(D328+D331+D334)</f>
        <v>102862</v>
      </c>
      <c r="E327" s="138">
        <f>SUM(E328+E331+E334)</f>
        <v>65903.850000000006</v>
      </c>
      <c r="F327" s="177">
        <f t="shared" si="10"/>
        <v>36958.149999999994</v>
      </c>
      <c r="G327" s="175">
        <f t="shared" si="8"/>
        <v>0.64070161964573902</v>
      </c>
    </row>
    <row r="328" spans="1:7" s="6" customFormat="1" x14ac:dyDescent="0.2">
      <c r="A328" s="33" t="s">
        <v>63</v>
      </c>
      <c r="B328" s="7" t="s">
        <v>176</v>
      </c>
      <c r="C328" s="72"/>
      <c r="D328" s="88">
        <f>SUM(D329)</f>
        <v>20000</v>
      </c>
      <c r="E328" s="139">
        <f>SUM(E329)</f>
        <v>0</v>
      </c>
      <c r="F328" s="163">
        <f t="shared" si="10"/>
        <v>20000</v>
      </c>
      <c r="G328" s="179">
        <f t="shared" si="8"/>
        <v>0</v>
      </c>
    </row>
    <row r="329" spans="1:7" s="6" customFormat="1" x14ac:dyDescent="0.2">
      <c r="A329" s="33"/>
      <c r="B329" s="21">
        <v>4502</v>
      </c>
      <c r="C329" s="52" t="s">
        <v>132</v>
      </c>
      <c r="D329" s="88">
        <f>SUM(D330)</f>
        <v>20000</v>
      </c>
      <c r="E329" s="139">
        <f>SUM(E330)</f>
        <v>0</v>
      </c>
      <c r="F329" s="163">
        <f t="shared" si="10"/>
        <v>20000</v>
      </c>
      <c r="G329" s="179">
        <f t="shared" si="8"/>
        <v>0</v>
      </c>
    </row>
    <row r="330" spans="1:7" x14ac:dyDescent="0.2">
      <c r="A330" s="35"/>
      <c r="B330" s="19"/>
      <c r="C330" s="53" t="s">
        <v>326</v>
      </c>
      <c r="D330" s="87">
        <v>20000</v>
      </c>
      <c r="E330" s="124">
        <v>0</v>
      </c>
      <c r="F330" s="168">
        <f t="shared" si="10"/>
        <v>20000</v>
      </c>
      <c r="G330" s="165">
        <f t="shared" si="8"/>
        <v>0</v>
      </c>
    </row>
    <row r="331" spans="1:7" s="6" customFormat="1" x14ac:dyDescent="0.2">
      <c r="A331" s="33" t="s">
        <v>64</v>
      </c>
      <c r="B331" s="7" t="s">
        <v>177</v>
      </c>
      <c r="C331" s="72"/>
      <c r="D331" s="88">
        <f>SUM(D332)</f>
        <v>48914</v>
      </c>
      <c r="E331" s="139">
        <f>SUM(E332)</f>
        <v>36967.769999999997</v>
      </c>
      <c r="F331" s="163">
        <f t="shared" si="10"/>
        <v>11946.230000000003</v>
      </c>
      <c r="G331" s="179">
        <f t="shared" si="8"/>
        <v>0.75577074048329718</v>
      </c>
    </row>
    <row r="332" spans="1:7" s="6" customFormat="1" x14ac:dyDescent="0.2">
      <c r="A332" s="33"/>
      <c r="B332" s="7">
        <v>55</v>
      </c>
      <c r="C332" s="50" t="s">
        <v>24</v>
      </c>
      <c r="D332" s="88">
        <f>SUM(D333)</f>
        <v>48914</v>
      </c>
      <c r="E332" s="139">
        <f>SUM(E333)</f>
        <v>36967.769999999997</v>
      </c>
      <c r="F332" s="163">
        <f t="shared" si="10"/>
        <v>11946.230000000003</v>
      </c>
      <c r="G332" s="179">
        <f t="shared" si="8"/>
        <v>0.75577074048329718</v>
      </c>
    </row>
    <row r="333" spans="1:7" s="8" customFormat="1" x14ac:dyDescent="0.2">
      <c r="A333" s="45"/>
      <c r="B333" s="5">
        <v>5512</v>
      </c>
      <c r="C333" s="49" t="s">
        <v>30</v>
      </c>
      <c r="D333" s="87">
        <v>48914</v>
      </c>
      <c r="E333" s="124">
        <v>36967.769999999997</v>
      </c>
      <c r="F333" s="168">
        <f t="shared" si="10"/>
        <v>11946.230000000003</v>
      </c>
      <c r="G333" s="165">
        <f t="shared" si="8"/>
        <v>0.75577074048329718</v>
      </c>
    </row>
    <row r="334" spans="1:7" s="8" customFormat="1" x14ac:dyDescent="0.2">
      <c r="A334" s="33" t="s">
        <v>65</v>
      </c>
      <c r="B334" s="7" t="s">
        <v>440</v>
      </c>
      <c r="C334" s="150"/>
      <c r="D334" s="88">
        <f>SUM(D335+D345+D353)</f>
        <v>33948</v>
      </c>
      <c r="E334" s="139">
        <f>SUM(E335+E345+E353)</f>
        <v>28936.080000000002</v>
      </c>
      <c r="F334" s="163">
        <f t="shared" si="10"/>
        <v>5011.9199999999983</v>
      </c>
      <c r="G334" s="179">
        <f t="shared" si="8"/>
        <v>0.85236479321314962</v>
      </c>
    </row>
    <row r="335" spans="1:7" s="6" customFormat="1" x14ac:dyDescent="0.2">
      <c r="A335" s="33" t="s">
        <v>65</v>
      </c>
      <c r="B335" s="7" t="s">
        <v>193</v>
      </c>
      <c r="C335" s="72"/>
      <c r="D335" s="88">
        <f>SUM(D336+D340)</f>
        <v>13548</v>
      </c>
      <c r="E335" s="139">
        <f>SUM(E336+E340)</f>
        <v>8621.4699999999993</v>
      </c>
      <c r="F335" s="163">
        <f t="shared" si="10"/>
        <v>4926.5300000000007</v>
      </c>
      <c r="G335" s="179">
        <f t="shared" si="8"/>
        <v>0.63636477708886918</v>
      </c>
    </row>
    <row r="336" spans="1:7" s="6" customFormat="1" x14ac:dyDescent="0.2">
      <c r="A336" s="33"/>
      <c r="B336" s="7">
        <v>50</v>
      </c>
      <c r="C336" s="50" t="s">
        <v>23</v>
      </c>
      <c r="D336" s="88">
        <f>SUM(D337+D339)</f>
        <v>11867</v>
      </c>
      <c r="E336" s="139">
        <f>SUM(E337+E339)</f>
        <v>7533.95</v>
      </c>
      <c r="F336" s="163">
        <f>SUM(D336-E336)</f>
        <v>4333.05</v>
      </c>
      <c r="G336" s="179">
        <f t="shared" si="8"/>
        <v>0.63486559366309936</v>
      </c>
    </row>
    <row r="337" spans="1:7" s="6" customFormat="1" x14ac:dyDescent="0.2">
      <c r="A337" s="33"/>
      <c r="B337" s="5">
        <v>500</v>
      </c>
      <c r="C337" s="49" t="s">
        <v>228</v>
      </c>
      <c r="D337" s="87">
        <f>SUM(D338)</f>
        <v>8856</v>
      </c>
      <c r="E337" s="149">
        <f>SUM(E338)</f>
        <v>5695.25</v>
      </c>
      <c r="F337" s="168">
        <f t="shared" si="10"/>
        <v>3160.75</v>
      </c>
      <c r="G337" s="165">
        <f t="shared" si="8"/>
        <v>0.64309507678410116</v>
      </c>
    </row>
    <row r="338" spans="1:7" s="6" customFormat="1" x14ac:dyDescent="0.2">
      <c r="A338" s="33"/>
      <c r="B338" s="5">
        <v>5002</v>
      </c>
      <c r="C338" s="49" t="s">
        <v>236</v>
      </c>
      <c r="D338" s="87">
        <v>8856</v>
      </c>
      <c r="E338" s="124">
        <v>5695.25</v>
      </c>
      <c r="F338" s="168">
        <f t="shared" si="10"/>
        <v>3160.75</v>
      </c>
      <c r="G338" s="165">
        <f t="shared" si="8"/>
        <v>0.64309507678410116</v>
      </c>
    </row>
    <row r="339" spans="1:7" s="6" customFormat="1" x14ac:dyDescent="0.2">
      <c r="A339" s="33"/>
      <c r="B339" s="5">
        <v>506</v>
      </c>
      <c r="C339" s="49" t="s">
        <v>229</v>
      </c>
      <c r="D339" s="87">
        <v>3011</v>
      </c>
      <c r="E339" s="124">
        <v>1838.7</v>
      </c>
      <c r="F339" s="168">
        <f t="shared" si="10"/>
        <v>1172.3</v>
      </c>
      <c r="G339" s="165">
        <f t="shared" si="8"/>
        <v>0.61066090999667888</v>
      </c>
    </row>
    <row r="340" spans="1:7" s="6" customFormat="1" x14ac:dyDescent="0.2">
      <c r="A340" s="33"/>
      <c r="B340" s="7">
        <v>55</v>
      </c>
      <c r="C340" s="50" t="s">
        <v>24</v>
      </c>
      <c r="D340" s="88">
        <f>SUM(D341:D344)</f>
        <v>1681</v>
      </c>
      <c r="E340" s="139">
        <f>SUM(E341:E344)</f>
        <v>1087.52</v>
      </c>
      <c r="F340" s="163">
        <f>SUM(D340-E340)</f>
        <v>593.48</v>
      </c>
      <c r="G340" s="179">
        <f t="shared" si="8"/>
        <v>0.64694824509220705</v>
      </c>
    </row>
    <row r="341" spans="1:7" s="6" customFormat="1" x14ac:dyDescent="0.2">
      <c r="A341" s="33"/>
      <c r="B341" s="5">
        <v>5500</v>
      </c>
      <c r="C341" s="49" t="s">
        <v>25</v>
      </c>
      <c r="D341" s="87">
        <v>160</v>
      </c>
      <c r="E341" s="124">
        <v>65.739999999999995</v>
      </c>
      <c r="F341" s="168">
        <f t="shared" si="10"/>
        <v>94.26</v>
      </c>
      <c r="G341" s="165">
        <f t="shared" si="8"/>
        <v>0.41087499999999999</v>
      </c>
    </row>
    <row r="342" spans="1:7" s="6" customFormat="1" x14ac:dyDescent="0.2">
      <c r="A342" s="33"/>
      <c r="B342" s="5">
        <v>5511</v>
      </c>
      <c r="C342" s="49" t="s">
        <v>230</v>
      </c>
      <c r="D342" s="87">
        <v>1101</v>
      </c>
      <c r="E342" s="124">
        <v>1021.78</v>
      </c>
      <c r="F342" s="168">
        <f t="shared" si="10"/>
        <v>79.220000000000027</v>
      </c>
      <c r="G342" s="165">
        <f t="shared" si="8"/>
        <v>0.92804722979109899</v>
      </c>
    </row>
    <row r="343" spans="1:7" s="6" customFormat="1" x14ac:dyDescent="0.2">
      <c r="A343" s="33"/>
      <c r="B343" s="5">
        <v>5515</v>
      </c>
      <c r="C343" s="49" t="s">
        <v>29</v>
      </c>
      <c r="D343" s="87">
        <v>320</v>
      </c>
      <c r="E343" s="124">
        <v>0</v>
      </c>
      <c r="F343" s="168">
        <f t="shared" si="10"/>
        <v>320</v>
      </c>
      <c r="G343" s="165">
        <f t="shared" si="8"/>
        <v>0</v>
      </c>
    </row>
    <row r="344" spans="1:7" s="6" customFormat="1" x14ac:dyDescent="0.2">
      <c r="A344" s="33"/>
      <c r="B344" s="5">
        <v>5532</v>
      </c>
      <c r="C344" s="49" t="s">
        <v>93</v>
      </c>
      <c r="D344" s="87">
        <v>100</v>
      </c>
      <c r="E344" s="124">
        <v>0</v>
      </c>
      <c r="F344" s="168">
        <f t="shared" si="10"/>
        <v>100</v>
      </c>
      <c r="G344" s="165">
        <f t="shared" si="8"/>
        <v>0</v>
      </c>
    </row>
    <row r="345" spans="1:7" x14ac:dyDescent="0.2">
      <c r="A345" s="33" t="s">
        <v>65</v>
      </c>
      <c r="B345" s="7" t="s">
        <v>194</v>
      </c>
      <c r="C345" s="73"/>
      <c r="D345" s="88">
        <f>SUM(D346+D350)</f>
        <v>13500</v>
      </c>
      <c r="E345" s="139">
        <f>SUM(E346+E350)</f>
        <v>13666.79</v>
      </c>
      <c r="F345" s="163">
        <f>SUM(D345-E345)</f>
        <v>-166.79000000000087</v>
      </c>
      <c r="G345" s="179">
        <f t="shared" si="8"/>
        <v>1.0123548148148149</v>
      </c>
    </row>
    <row r="346" spans="1:7" ht="25.5" x14ac:dyDescent="0.2">
      <c r="A346" s="210" t="s">
        <v>530</v>
      </c>
      <c r="B346" s="7">
        <v>50</v>
      </c>
      <c r="C346" s="50" t="s">
        <v>23</v>
      </c>
      <c r="D346" s="88">
        <f>SUM(D347+D349)</f>
        <v>10000</v>
      </c>
      <c r="E346" s="139">
        <f>SUM(E347+E349)</f>
        <v>10740.1</v>
      </c>
      <c r="F346" s="163">
        <f>SUM(D346-E346)</f>
        <v>-740.10000000000036</v>
      </c>
      <c r="G346" s="179">
        <f t="shared" si="8"/>
        <v>1.0740100000000001</v>
      </c>
    </row>
    <row r="347" spans="1:7" x14ac:dyDescent="0.2">
      <c r="A347" s="35"/>
      <c r="B347" s="5">
        <v>500</v>
      </c>
      <c r="C347" s="49" t="s">
        <v>228</v>
      </c>
      <c r="D347" s="87">
        <f>SUM(D348)</f>
        <v>7463</v>
      </c>
      <c r="E347" s="149">
        <f>SUM(E348)</f>
        <v>8221.17</v>
      </c>
      <c r="F347" s="168">
        <f>SUM(D347-E347)</f>
        <v>-758.17000000000007</v>
      </c>
      <c r="G347" s="165">
        <f t="shared" si="8"/>
        <v>1.1015905131984456</v>
      </c>
    </row>
    <row r="348" spans="1:7" x14ac:dyDescent="0.2">
      <c r="A348" s="35"/>
      <c r="B348" s="5">
        <v>5005</v>
      </c>
      <c r="C348" s="49" t="s">
        <v>282</v>
      </c>
      <c r="D348" s="87">
        <v>7463</v>
      </c>
      <c r="E348" s="149">
        <v>8221.17</v>
      </c>
      <c r="F348" s="168">
        <f>SUM(D348-E348)</f>
        <v>-758.17000000000007</v>
      </c>
      <c r="G348" s="165">
        <f t="shared" si="8"/>
        <v>1.1015905131984456</v>
      </c>
    </row>
    <row r="349" spans="1:7" x14ac:dyDescent="0.2">
      <c r="A349" s="35"/>
      <c r="B349" s="5">
        <v>506</v>
      </c>
      <c r="C349" s="49" t="s">
        <v>229</v>
      </c>
      <c r="D349" s="87">
        <v>2537</v>
      </c>
      <c r="E349" s="149">
        <v>2518.9299999999998</v>
      </c>
      <c r="F349" s="168">
        <f>SUM(D349-E349)</f>
        <v>18.070000000000164</v>
      </c>
      <c r="G349" s="165">
        <f t="shared" si="8"/>
        <v>0.99287741426882137</v>
      </c>
    </row>
    <row r="350" spans="1:7" s="6" customFormat="1" x14ac:dyDescent="0.2">
      <c r="A350" s="33"/>
      <c r="B350" s="7">
        <v>55</v>
      </c>
      <c r="C350" s="50" t="s">
        <v>24</v>
      </c>
      <c r="D350" s="88">
        <f>SUM(D351:D352)</f>
        <v>3500</v>
      </c>
      <c r="E350" s="139">
        <f>SUM(E351:E352)</f>
        <v>2926.69</v>
      </c>
      <c r="F350" s="163">
        <f t="shared" si="10"/>
        <v>573.30999999999995</v>
      </c>
      <c r="G350" s="179">
        <f t="shared" si="8"/>
        <v>0.83619714285714286</v>
      </c>
    </row>
    <row r="351" spans="1:7" s="6" customFormat="1" x14ac:dyDescent="0.2">
      <c r="A351" s="33"/>
      <c r="B351" s="5">
        <v>5512</v>
      </c>
      <c r="C351" s="49" t="s">
        <v>30</v>
      </c>
      <c r="D351" s="87">
        <v>3500</v>
      </c>
      <c r="E351" s="124">
        <v>740.39</v>
      </c>
      <c r="F351" s="168">
        <f t="shared" si="10"/>
        <v>2759.61</v>
      </c>
      <c r="G351" s="165">
        <f t="shared" si="8"/>
        <v>0.21154000000000001</v>
      </c>
    </row>
    <row r="352" spans="1:7" s="6" customFormat="1" x14ac:dyDescent="0.2">
      <c r="A352" s="33"/>
      <c r="B352" s="5">
        <v>5540</v>
      </c>
      <c r="C352" s="49" t="s">
        <v>478</v>
      </c>
      <c r="D352" s="87">
        <v>0</v>
      </c>
      <c r="E352" s="124">
        <v>2186.3000000000002</v>
      </c>
      <c r="F352" s="168">
        <f t="shared" si="10"/>
        <v>-2186.3000000000002</v>
      </c>
      <c r="G352" s="165"/>
    </row>
    <row r="353" spans="1:7" x14ac:dyDescent="0.2">
      <c r="A353" s="33" t="s">
        <v>65</v>
      </c>
      <c r="B353" s="7" t="s">
        <v>195</v>
      </c>
      <c r="C353" s="73"/>
      <c r="D353" s="88">
        <f>SUM(D354)</f>
        <v>6900</v>
      </c>
      <c r="E353" s="139">
        <f>SUM(E354)</f>
        <v>6647.82</v>
      </c>
      <c r="F353" s="163">
        <f t="shared" si="10"/>
        <v>252.18000000000029</v>
      </c>
      <c r="G353" s="179">
        <f t="shared" ref="G353:G425" si="11">SUM(E353/D353)</f>
        <v>0.96345217391304339</v>
      </c>
    </row>
    <row r="354" spans="1:7" s="6" customFormat="1" x14ac:dyDescent="0.2">
      <c r="A354" s="33"/>
      <c r="B354" s="7">
        <v>55</v>
      </c>
      <c r="C354" s="50" t="s">
        <v>24</v>
      </c>
      <c r="D354" s="88">
        <f>SUM(D355:D357)</f>
        <v>6900</v>
      </c>
      <c r="E354" s="139">
        <f>SUM(E355:E357)</f>
        <v>6647.82</v>
      </c>
      <c r="F354" s="163">
        <f t="shared" si="10"/>
        <v>252.18000000000029</v>
      </c>
      <c r="G354" s="179">
        <f t="shared" si="11"/>
        <v>0.96345217391304339</v>
      </c>
    </row>
    <row r="355" spans="1:7" s="6" customFormat="1" x14ac:dyDescent="0.2">
      <c r="A355" s="33"/>
      <c r="B355" s="5">
        <v>5511</v>
      </c>
      <c r="C355" s="49" t="s">
        <v>230</v>
      </c>
      <c r="D355" s="87">
        <v>6800</v>
      </c>
      <c r="E355" s="149">
        <v>6390.42</v>
      </c>
      <c r="F355" s="168">
        <f t="shared" si="10"/>
        <v>409.57999999999993</v>
      </c>
      <c r="G355" s="165">
        <f t="shared" si="11"/>
        <v>0.93976764705882354</v>
      </c>
    </row>
    <row r="356" spans="1:7" s="6" customFormat="1" x14ac:dyDescent="0.2">
      <c r="A356" s="33"/>
      <c r="B356" s="5">
        <v>5515</v>
      </c>
      <c r="C356" s="49" t="s">
        <v>29</v>
      </c>
      <c r="D356" s="87">
        <v>0</v>
      </c>
      <c r="E356" s="124">
        <v>225</v>
      </c>
      <c r="F356" s="168"/>
      <c r="G356" s="165"/>
    </row>
    <row r="357" spans="1:7" s="6" customFormat="1" ht="13.5" thickBot="1" x14ac:dyDescent="0.25">
      <c r="A357" s="33"/>
      <c r="B357" s="5">
        <v>5539</v>
      </c>
      <c r="C357" s="49" t="s">
        <v>257</v>
      </c>
      <c r="D357" s="87">
        <v>100</v>
      </c>
      <c r="E357" s="124">
        <v>32.4</v>
      </c>
      <c r="F357" s="168">
        <f t="shared" si="10"/>
        <v>67.599999999999994</v>
      </c>
      <c r="G357" s="165">
        <f t="shared" si="11"/>
        <v>0.32400000000000001</v>
      </c>
    </row>
    <row r="358" spans="1:7" ht="13.5" thickBot="1" x14ac:dyDescent="0.25">
      <c r="A358" s="44" t="s">
        <v>67</v>
      </c>
      <c r="B358" s="4" t="s">
        <v>178</v>
      </c>
      <c r="C358" s="183"/>
      <c r="D358" s="112">
        <f>SUM(D359+D361)</f>
        <v>6113</v>
      </c>
      <c r="E358" s="138">
        <f>SUM(E359+E361)</f>
        <v>2540.92</v>
      </c>
      <c r="F358" s="177">
        <f t="shared" ref="F358:F429" si="12">SUM(D358-E358)</f>
        <v>3572.08</v>
      </c>
      <c r="G358" s="175">
        <f t="shared" si="11"/>
        <v>0.41565843284802878</v>
      </c>
    </row>
    <row r="359" spans="1:7" s="6" customFormat="1" x14ac:dyDescent="0.2">
      <c r="A359" s="33" t="s">
        <v>68</v>
      </c>
      <c r="B359" s="7" t="s">
        <v>284</v>
      </c>
      <c r="C359" s="72"/>
      <c r="D359" s="88">
        <f>SUM(D360)</f>
        <v>5813</v>
      </c>
      <c r="E359" s="139">
        <f>SUM(E360)</f>
        <v>2540.92</v>
      </c>
      <c r="F359" s="163">
        <f t="shared" si="12"/>
        <v>3272.08</v>
      </c>
      <c r="G359" s="179">
        <f t="shared" si="11"/>
        <v>0.43710992602786858</v>
      </c>
    </row>
    <row r="360" spans="1:7" s="6" customFormat="1" x14ac:dyDescent="0.2">
      <c r="A360" s="33"/>
      <c r="B360" s="21">
        <v>4500</v>
      </c>
      <c r="C360" s="52" t="s">
        <v>152</v>
      </c>
      <c r="D360" s="88">
        <v>5813</v>
      </c>
      <c r="E360" s="126">
        <v>2540.92</v>
      </c>
      <c r="F360" s="163">
        <f t="shared" si="12"/>
        <v>3272.08</v>
      </c>
      <c r="G360" s="179">
        <f t="shared" si="11"/>
        <v>0.43710992602786858</v>
      </c>
    </row>
    <row r="361" spans="1:7" s="8" customFormat="1" x14ac:dyDescent="0.2">
      <c r="A361" s="33" t="s">
        <v>92</v>
      </c>
      <c r="B361" s="7" t="s">
        <v>196</v>
      </c>
      <c r="C361" s="72"/>
      <c r="D361" s="88">
        <f>SUM(D362)</f>
        <v>300</v>
      </c>
      <c r="E361" s="139">
        <f>SUM(E362)</f>
        <v>0</v>
      </c>
      <c r="F361" s="163">
        <f t="shared" si="12"/>
        <v>300</v>
      </c>
      <c r="G361" s="179">
        <f t="shared" si="11"/>
        <v>0</v>
      </c>
    </row>
    <row r="362" spans="1:7" s="6" customFormat="1" x14ac:dyDescent="0.2">
      <c r="A362" s="33"/>
      <c r="B362" s="7">
        <v>55</v>
      </c>
      <c r="C362" s="50" t="s">
        <v>24</v>
      </c>
      <c r="D362" s="88">
        <f>SUM(D363)</f>
        <v>300</v>
      </c>
      <c r="E362" s="139">
        <f>SUM(E363)</f>
        <v>0</v>
      </c>
      <c r="F362" s="163">
        <f t="shared" si="12"/>
        <v>300</v>
      </c>
      <c r="G362" s="179">
        <f t="shared" si="11"/>
        <v>0</v>
      </c>
    </row>
    <row r="363" spans="1:7" ht="13.5" thickBot="1" x14ac:dyDescent="0.25">
      <c r="A363" s="35"/>
      <c r="B363" s="5">
        <v>5526</v>
      </c>
      <c r="C363" s="49" t="s">
        <v>8</v>
      </c>
      <c r="D363" s="87">
        <v>300</v>
      </c>
      <c r="E363" s="124">
        <v>0</v>
      </c>
      <c r="F363" s="168">
        <f t="shared" si="12"/>
        <v>300</v>
      </c>
      <c r="G363" s="165">
        <f t="shared" si="11"/>
        <v>0</v>
      </c>
    </row>
    <row r="364" spans="1:7" ht="13.5" thickBot="1" x14ac:dyDescent="0.25">
      <c r="A364" s="44" t="s">
        <v>69</v>
      </c>
      <c r="B364" s="4" t="s">
        <v>179</v>
      </c>
      <c r="C364" s="183"/>
      <c r="D364" s="112">
        <f>SUM(D365+D406+D420+D440+D482+D494+D547+D570+D653+D672+D691+D704)</f>
        <v>1529124</v>
      </c>
      <c r="E364" s="188">
        <f>SUM(E365+E406+E420+E440+E482+E494+E547+E570+E653+E672+E691+E704)</f>
        <v>693831.15</v>
      </c>
      <c r="F364" s="177">
        <f t="shared" si="12"/>
        <v>835292.85</v>
      </c>
      <c r="G364" s="175">
        <f t="shared" si="11"/>
        <v>0.4537442025630361</v>
      </c>
    </row>
    <row r="365" spans="1:7" x14ac:dyDescent="0.2">
      <c r="A365" s="193" t="s">
        <v>70</v>
      </c>
      <c r="B365" s="194" t="s">
        <v>441</v>
      </c>
      <c r="C365" s="195"/>
      <c r="D365" s="151">
        <f>SUM(D366+D384+D395+D403)</f>
        <v>259455</v>
      </c>
      <c r="E365" s="198">
        <f>SUM(E366+E384+E395+E403)</f>
        <v>152452.09</v>
      </c>
      <c r="F365" s="163">
        <f t="shared" si="12"/>
        <v>107002.91</v>
      </c>
      <c r="G365" s="179">
        <f t="shared" si="11"/>
        <v>0.5875858626736814</v>
      </c>
    </row>
    <row r="366" spans="1:7" s="6" customFormat="1" x14ac:dyDescent="0.2">
      <c r="A366" s="33" t="s">
        <v>70</v>
      </c>
      <c r="B366" s="7" t="s">
        <v>251</v>
      </c>
      <c r="C366" s="72"/>
      <c r="D366" s="114">
        <f>SUM(D367+D371+D379+D381)</f>
        <v>192317</v>
      </c>
      <c r="E366" s="187">
        <f>SUM(E367+E371+E379+E381)</f>
        <v>115740.68</v>
      </c>
      <c r="F366" s="163">
        <f t="shared" si="12"/>
        <v>76576.320000000007</v>
      </c>
      <c r="G366" s="179">
        <f t="shared" si="11"/>
        <v>0.6018224077954627</v>
      </c>
    </row>
    <row r="367" spans="1:7" s="6" customFormat="1" x14ac:dyDescent="0.2">
      <c r="A367" s="33"/>
      <c r="B367" s="7">
        <v>50</v>
      </c>
      <c r="C367" s="50" t="s">
        <v>23</v>
      </c>
      <c r="D367" s="114">
        <f>SUM(D368+D370)</f>
        <v>67295</v>
      </c>
      <c r="E367" s="139">
        <f>SUM(E368+E370)</f>
        <v>42814.95</v>
      </c>
      <c r="F367" s="163">
        <f t="shared" si="12"/>
        <v>24480.050000000003</v>
      </c>
      <c r="G367" s="179">
        <f t="shared" si="11"/>
        <v>0.636227802957129</v>
      </c>
    </row>
    <row r="368" spans="1:7" s="6" customFormat="1" x14ac:dyDescent="0.2">
      <c r="A368" s="33"/>
      <c r="B368" s="5">
        <v>500</v>
      </c>
      <c r="C368" s="49" t="s">
        <v>228</v>
      </c>
      <c r="D368" s="113">
        <f>SUM(D369)</f>
        <v>50220</v>
      </c>
      <c r="E368" s="186">
        <f>SUM(E369)</f>
        <v>31836.1</v>
      </c>
      <c r="F368" s="168">
        <f t="shared" si="12"/>
        <v>18383.900000000001</v>
      </c>
      <c r="G368" s="165">
        <f t="shared" si="11"/>
        <v>0.63393269613699721</v>
      </c>
    </row>
    <row r="369" spans="1:7" s="6" customFormat="1" x14ac:dyDescent="0.2">
      <c r="A369" s="33"/>
      <c r="B369" s="5">
        <v>5002</v>
      </c>
      <c r="C369" s="49" t="s">
        <v>236</v>
      </c>
      <c r="D369" s="113">
        <v>50220</v>
      </c>
      <c r="E369" s="124">
        <v>31836.1</v>
      </c>
      <c r="F369" s="168">
        <f t="shared" si="12"/>
        <v>18383.900000000001</v>
      </c>
      <c r="G369" s="165">
        <f t="shared" si="11"/>
        <v>0.63393269613699721</v>
      </c>
    </row>
    <row r="370" spans="1:7" s="6" customFormat="1" x14ac:dyDescent="0.2">
      <c r="A370" s="33"/>
      <c r="B370" s="5">
        <v>506</v>
      </c>
      <c r="C370" s="49" t="s">
        <v>229</v>
      </c>
      <c r="D370" s="113">
        <v>17075</v>
      </c>
      <c r="E370" s="124">
        <v>10978.85</v>
      </c>
      <c r="F370" s="168">
        <f t="shared" si="12"/>
        <v>6096.15</v>
      </c>
      <c r="G370" s="165">
        <f t="shared" si="11"/>
        <v>0.64297803806734999</v>
      </c>
    </row>
    <row r="371" spans="1:7" s="6" customFormat="1" x14ac:dyDescent="0.2">
      <c r="A371" s="33"/>
      <c r="B371" s="7">
        <v>55</v>
      </c>
      <c r="C371" s="50" t="s">
        <v>24</v>
      </c>
      <c r="D371" s="114">
        <f>SUM(D372:D378)</f>
        <v>115022</v>
      </c>
      <c r="E371" s="139">
        <f>SUM(E372:E378)</f>
        <v>69469.06</v>
      </c>
      <c r="F371" s="163">
        <f t="shared" si="12"/>
        <v>45552.94</v>
      </c>
      <c r="G371" s="179">
        <f t="shared" si="11"/>
        <v>0.60396324181460936</v>
      </c>
    </row>
    <row r="372" spans="1:7" s="6" customFormat="1" x14ac:dyDescent="0.2">
      <c r="A372" s="33"/>
      <c r="B372" s="5">
        <v>5500</v>
      </c>
      <c r="C372" s="49" t="s">
        <v>25</v>
      </c>
      <c r="D372" s="113">
        <v>785</v>
      </c>
      <c r="E372" s="124">
        <v>692.9</v>
      </c>
      <c r="F372" s="168">
        <f t="shared" si="12"/>
        <v>92.100000000000023</v>
      </c>
      <c r="G372" s="165">
        <f t="shared" si="11"/>
        <v>0.88267515923566875</v>
      </c>
    </row>
    <row r="373" spans="1:7" s="6" customFormat="1" x14ac:dyDescent="0.2">
      <c r="A373" s="33"/>
      <c r="B373" s="5">
        <v>5504</v>
      </c>
      <c r="C373" s="49" t="s">
        <v>27</v>
      </c>
      <c r="D373" s="113">
        <v>650</v>
      </c>
      <c r="E373" s="124">
        <v>14.29</v>
      </c>
      <c r="F373" s="168">
        <f t="shared" si="12"/>
        <v>635.71</v>
      </c>
      <c r="G373" s="165">
        <f t="shared" si="11"/>
        <v>2.1984615384615384E-2</v>
      </c>
    </row>
    <row r="374" spans="1:7" s="6" customFormat="1" x14ac:dyDescent="0.2">
      <c r="A374" s="33"/>
      <c r="B374" s="5">
        <v>5511</v>
      </c>
      <c r="C374" s="49" t="s">
        <v>230</v>
      </c>
      <c r="D374" s="113">
        <v>108489</v>
      </c>
      <c r="E374" s="124">
        <v>65537.460000000006</v>
      </c>
      <c r="F374" s="168">
        <f t="shared" si="12"/>
        <v>42951.539999999994</v>
      </c>
      <c r="G374" s="165">
        <f t="shared" si="11"/>
        <v>0.6040931338661063</v>
      </c>
    </row>
    <row r="375" spans="1:7" s="6" customFormat="1" x14ac:dyDescent="0.2">
      <c r="A375" s="33"/>
      <c r="B375" s="5">
        <v>5513</v>
      </c>
      <c r="C375" s="49" t="s">
        <v>28</v>
      </c>
      <c r="D375" s="113">
        <v>704</v>
      </c>
      <c r="E375" s="124">
        <v>444</v>
      </c>
      <c r="F375" s="168">
        <f t="shared" si="12"/>
        <v>260</v>
      </c>
      <c r="G375" s="165">
        <f t="shared" si="11"/>
        <v>0.63068181818181823</v>
      </c>
    </row>
    <row r="376" spans="1:7" s="6" customFormat="1" x14ac:dyDescent="0.2">
      <c r="A376" s="33"/>
      <c r="B376" s="5">
        <v>5514</v>
      </c>
      <c r="C376" s="49" t="s">
        <v>231</v>
      </c>
      <c r="D376" s="113">
        <v>650</v>
      </c>
      <c r="E376" s="124">
        <v>116.37</v>
      </c>
      <c r="F376" s="168">
        <f t="shared" si="12"/>
        <v>533.63</v>
      </c>
      <c r="G376" s="165">
        <f t="shared" si="11"/>
        <v>0.17903076923076924</v>
      </c>
    </row>
    <row r="377" spans="1:7" s="6" customFormat="1" x14ac:dyDescent="0.2">
      <c r="A377" s="33"/>
      <c r="B377" s="5">
        <v>5515</v>
      </c>
      <c r="C377" s="49" t="s">
        <v>29</v>
      </c>
      <c r="D377" s="113">
        <v>3631</v>
      </c>
      <c r="E377" s="124">
        <v>2664.04</v>
      </c>
      <c r="F377" s="168">
        <f t="shared" si="12"/>
        <v>966.96</v>
      </c>
      <c r="G377" s="165">
        <f t="shared" si="11"/>
        <v>0.73369319746626271</v>
      </c>
    </row>
    <row r="378" spans="1:7" s="6" customFormat="1" x14ac:dyDescent="0.2">
      <c r="A378" s="33"/>
      <c r="B378" s="5">
        <v>5522</v>
      </c>
      <c r="C378" s="49" t="s">
        <v>95</v>
      </c>
      <c r="D378" s="113">
        <v>113</v>
      </c>
      <c r="E378" s="124">
        <v>0</v>
      </c>
      <c r="F378" s="168">
        <f t="shared" si="12"/>
        <v>113</v>
      </c>
      <c r="G378" s="165">
        <f t="shared" si="11"/>
        <v>0</v>
      </c>
    </row>
    <row r="379" spans="1:7" s="6" customFormat="1" x14ac:dyDescent="0.2">
      <c r="A379" s="33"/>
      <c r="B379" s="22">
        <v>60</v>
      </c>
      <c r="C379" s="51" t="s">
        <v>90</v>
      </c>
      <c r="D379" s="114">
        <f>SUM(D380)</f>
        <v>0</v>
      </c>
      <c r="E379" s="126">
        <f>SUM(E380)</f>
        <v>0.67</v>
      </c>
      <c r="F379" s="168"/>
      <c r="G379" s="165"/>
    </row>
    <row r="380" spans="1:7" s="6" customFormat="1" x14ac:dyDescent="0.2">
      <c r="A380" s="33"/>
      <c r="B380" s="20">
        <v>608</v>
      </c>
      <c r="C380" s="54" t="s">
        <v>154</v>
      </c>
      <c r="D380" s="113">
        <v>0</v>
      </c>
      <c r="E380" s="124">
        <v>0.67</v>
      </c>
      <c r="F380" s="168"/>
      <c r="G380" s="165"/>
    </row>
    <row r="381" spans="1:7" s="6" customFormat="1" x14ac:dyDescent="0.2">
      <c r="A381" s="33"/>
      <c r="B381" s="7">
        <v>15</v>
      </c>
      <c r="C381" s="50" t="s">
        <v>283</v>
      </c>
      <c r="D381" s="114">
        <f>SUM(D382)</f>
        <v>10000</v>
      </c>
      <c r="E381" s="139">
        <f>SUM(E382)</f>
        <v>3456</v>
      </c>
      <c r="F381" s="163">
        <f t="shared" si="12"/>
        <v>6544</v>
      </c>
      <c r="G381" s="179">
        <f t="shared" si="11"/>
        <v>0.34560000000000002</v>
      </c>
    </row>
    <row r="382" spans="1:7" s="6" customFormat="1" x14ac:dyDescent="0.2">
      <c r="A382" s="33"/>
      <c r="B382" s="5">
        <v>1551</v>
      </c>
      <c r="C382" s="49" t="s">
        <v>255</v>
      </c>
      <c r="D382" s="113">
        <f>SUM(D383)</f>
        <v>10000</v>
      </c>
      <c r="E382" s="149">
        <f>SUM(E383)</f>
        <v>3456</v>
      </c>
      <c r="F382" s="168">
        <f t="shared" si="12"/>
        <v>6544</v>
      </c>
      <c r="G382" s="165">
        <f t="shared" si="11"/>
        <v>0.34560000000000002</v>
      </c>
    </row>
    <row r="383" spans="1:7" s="6" customFormat="1" ht="38.25" x14ac:dyDescent="0.2">
      <c r="A383" s="33"/>
      <c r="B383" s="5"/>
      <c r="C383" s="65" t="s">
        <v>333</v>
      </c>
      <c r="D383" s="113">
        <v>10000</v>
      </c>
      <c r="E383" s="124">
        <v>3456</v>
      </c>
      <c r="F383" s="168">
        <f t="shared" si="12"/>
        <v>6544</v>
      </c>
      <c r="G383" s="165">
        <f t="shared" si="11"/>
        <v>0.34560000000000002</v>
      </c>
    </row>
    <row r="384" spans="1:7" x14ac:dyDescent="0.2">
      <c r="A384" s="33" t="s">
        <v>70</v>
      </c>
      <c r="B384" s="7" t="s">
        <v>197</v>
      </c>
      <c r="C384" s="72"/>
      <c r="D384" s="115">
        <f>SUM(D385)</f>
        <v>66069</v>
      </c>
      <c r="E384" s="159">
        <f>SUM(E385+E392)</f>
        <v>35807.410000000003</v>
      </c>
      <c r="F384" s="163">
        <f t="shared" si="12"/>
        <v>30261.589999999997</v>
      </c>
      <c r="G384" s="179">
        <f t="shared" si="11"/>
        <v>0.54196991024534957</v>
      </c>
    </row>
    <row r="385" spans="1:7" s="6" customFormat="1" x14ac:dyDescent="0.2">
      <c r="A385" s="33"/>
      <c r="B385" s="21">
        <v>4500</v>
      </c>
      <c r="C385" s="52" t="s">
        <v>152</v>
      </c>
      <c r="D385" s="115">
        <f>SUM(D386:D391)</f>
        <v>66069</v>
      </c>
      <c r="E385" s="159">
        <f>SUM(E386:E391)</f>
        <v>35777.25</v>
      </c>
      <c r="F385" s="163">
        <f t="shared" si="12"/>
        <v>30291.75</v>
      </c>
      <c r="G385" s="179">
        <f t="shared" si="11"/>
        <v>0.54151341779049178</v>
      </c>
    </row>
    <row r="386" spans="1:7" x14ac:dyDescent="0.2">
      <c r="A386" s="35"/>
      <c r="B386" s="19"/>
      <c r="C386" s="53" t="s">
        <v>318</v>
      </c>
      <c r="D386" s="118">
        <v>52998.5</v>
      </c>
      <c r="E386" s="124">
        <v>27650</v>
      </c>
      <c r="F386" s="168">
        <f t="shared" si="12"/>
        <v>25348.5</v>
      </c>
      <c r="G386" s="165">
        <f t="shared" si="11"/>
        <v>0.52171287866637739</v>
      </c>
    </row>
    <row r="387" spans="1:7" x14ac:dyDescent="0.2">
      <c r="A387" s="35"/>
      <c r="B387" s="19"/>
      <c r="C387" s="53" t="s">
        <v>245</v>
      </c>
      <c r="D387" s="117">
        <v>3399</v>
      </c>
      <c r="E387" s="128">
        <v>2550</v>
      </c>
      <c r="F387" s="168">
        <f t="shared" si="12"/>
        <v>849</v>
      </c>
      <c r="G387" s="165">
        <f t="shared" si="11"/>
        <v>0.75022065313327446</v>
      </c>
    </row>
    <row r="388" spans="1:7" x14ac:dyDescent="0.2">
      <c r="A388" s="35"/>
      <c r="B388" s="19"/>
      <c r="C388" s="53" t="s">
        <v>354</v>
      </c>
      <c r="D388" s="117">
        <v>6695</v>
      </c>
      <c r="E388" s="128">
        <v>3347.5</v>
      </c>
      <c r="F388" s="168">
        <f t="shared" si="12"/>
        <v>3347.5</v>
      </c>
      <c r="G388" s="165">
        <f t="shared" si="11"/>
        <v>0.5</v>
      </c>
    </row>
    <row r="389" spans="1:7" x14ac:dyDescent="0.2">
      <c r="A389" s="35"/>
      <c r="B389" s="19"/>
      <c r="C389" s="53" t="s">
        <v>244</v>
      </c>
      <c r="D389" s="117">
        <v>206</v>
      </c>
      <c r="E389" s="128">
        <v>206</v>
      </c>
      <c r="F389" s="168">
        <f t="shared" si="12"/>
        <v>0</v>
      </c>
      <c r="G389" s="165">
        <f t="shared" si="11"/>
        <v>1</v>
      </c>
    </row>
    <row r="390" spans="1:7" x14ac:dyDescent="0.2">
      <c r="A390" s="35"/>
      <c r="B390" s="19"/>
      <c r="C390" s="53" t="s">
        <v>246</v>
      </c>
      <c r="D390" s="117">
        <v>1277</v>
      </c>
      <c r="E390" s="128">
        <v>1277</v>
      </c>
      <c r="F390" s="168">
        <f t="shared" si="12"/>
        <v>0</v>
      </c>
      <c r="G390" s="165">
        <f t="shared" si="11"/>
        <v>1</v>
      </c>
    </row>
    <row r="391" spans="1:7" x14ac:dyDescent="0.2">
      <c r="A391" s="35"/>
      <c r="B391" s="19"/>
      <c r="C391" s="53" t="s">
        <v>317</v>
      </c>
      <c r="D391" s="119">
        <v>1493.5</v>
      </c>
      <c r="E391" s="128">
        <v>746.75</v>
      </c>
      <c r="F391" s="168">
        <f t="shared" si="12"/>
        <v>746.75</v>
      </c>
      <c r="G391" s="165">
        <f t="shared" si="11"/>
        <v>0.5</v>
      </c>
    </row>
    <row r="392" spans="1:7" x14ac:dyDescent="0.2">
      <c r="A392" s="35"/>
      <c r="B392" s="7">
        <v>55</v>
      </c>
      <c r="C392" s="50" t="s">
        <v>24</v>
      </c>
      <c r="D392" s="212">
        <f>SUM(D393:D394)</f>
        <v>0</v>
      </c>
      <c r="E392" s="211">
        <f>SUM(E393:E394)</f>
        <v>30.16</v>
      </c>
      <c r="F392" s="163">
        <f t="shared" si="12"/>
        <v>-30.16</v>
      </c>
      <c r="G392" s="165"/>
    </row>
    <row r="393" spans="1:7" x14ac:dyDescent="0.2">
      <c r="A393" s="35"/>
      <c r="B393" s="5">
        <v>5511</v>
      </c>
      <c r="C393" s="49" t="s">
        <v>230</v>
      </c>
      <c r="D393" s="213">
        <v>0</v>
      </c>
      <c r="E393" s="128">
        <v>30.16</v>
      </c>
      <c r="F393" s="168">
        <f t="shared" si="12"/>
        <v>-30.16</v>
      </c>
      <c r="G393" s="165"/>
    </row>
    <row r="394" spans="1:7" x14ac:dyDescent="0.2">
      <c r="A394" s="35"/>
      <c r="B394" s="5">
        <v>5514</v>
      </c>
      <c r="C394" s="49" t="s">
        <v>231</v>
      </c>
      <c r="D394" s="117">
        <v>0</v>
      </c>
      <c r="E394" s="128">
        <v>0</v>
      </c>
      <c r="F394" s="168">
        <f t="shared" si="12"/>
        <v>0</v>
      </c>
      <c r="G394" s="165"/>
    </row>
    <row r="395" spans="1:7" x14ac:dyDescent="0.2">
      <c r="A395" s="33" t="s">
        <v>70</v>
      </c>
      <c r="B395" s="7" t="s">
        <v>355</v>
      </c>
      <c r="C395" s="53"/>
      <c r="D395" s="120">
        <f>SUM(D396)</f>
        <v>1004</v>
      </c>
      <c r="E395" s="167">
        <f>SUM(E396)</f>
        <v>904</v>
      </c>
      <c r="F395" s="163">
        <f t="shared" si="12"/>
        <v>100</v>
      </c>
      <c r="G395" s="179">
        <f t="shared" si="11"/>
        <v>0.90039840637450197</v>
      </c>
    </row>
    <row r="396" spans="1:7" x14ac:dyDescent="0.2">
      <c r="A396" s="33"/>
      <c r="B396" s="21">
        <v>4500</v>
      </c>
      <c r="C396" s="52" t="s">
        <v>152</v>
      </c>
      <c r="D396" s="120">
        <f>SUM(D397:D402)</f>
        <v>1004</v>
      </c>
      <c r="E396" s="167">
        <f>SUM(E397:E402)</f>
        <v>904</v>
      </c>
      <c r="F396" s="163">
        <f t="shared" si="12"/>
        <v>100</v>
      </c>
      <c r="G396" s="179">
        <f t="shared" si="11"/>
        <v>0.90039840637450197</v>
      </c>
    </row>
    <row r="397" spans="1:7" x14ac:dyDescent="0.2">
      <c r="A397" s="33"/>
      <c r="B397" s="7"/>
      <c r="C397" s="53" t="s">
        <v>356</v>
      </c>
      <c r="D397" s="117">
        <v>115</v>
      </c>
      <c r="E397" s="128">
        <v>115</v>
      </c>
      <c r="F397" s="168">
        <f t="shared" si="12"/>
        <v>0</v>
      </c>
      <c r="G397" s="165">
        <f t="shared" si="11"/>
        <v>1</v>
      </c>
    </row>
    <row r="398" spans="1:7" x14ac:dyDescent="0.2">
      <c r="A398" s="33"/>
      <c r="B398" s="7"/>
      <c r="C398" s="53" t="s">
        <v>357</v>
      </c>
      <c r="D398" s="117">
        <v>300</v>
      </c>
      <c r="E398" s="128">
        <v>300</v>
      </c>
      <c r="F398" s="168">
        <f t="shared" si="12"/>
        <v>0</v>
      </c>
      <c r="G398" s="165">
        <f t="shared" si="11"/>
        <v>1</v>
      </c>
    </row>
    <row r="399" spans="1:7" x14ac:dyDescent="0.2">
      <c r="A399" s="33"/>
      <c r="B399" s="7"/>
      <c r="C399" s="53" t="s">
        <v>358</v>
      </c>
      <c r="D399" s="117">
        <v>100</v>
      </c>
      <c r="E399" s="128">
        <v>0</v>
      </c>
      <c r="F399" s="168">
        <f t="shared" si="12"/>
        <v>100</v>
      </c>
      <c r="G399" s="165">
        <f t="shared" si="11"/>
        <v>0</v>
      </c>
    </row>
    <row r="400" spans="1:7" x14ac:dyDescent="0.2">
      <c r="A400" s="33"/>
      <c r="B400" s="7"/>
      <c r="C400" s="53" t="s">
        <v>359</v>
      </c>
      <c r="D400" s="117">
        <v>161</v>
      </c>
      <c r="E400" s="128">
        <v>161</v>
      </c>
      <c r="F400" s="168">
        <f t="shared" si="12"/>
        <v>0</v>
      </c>
      <c r="G400" s="165">
        <f t="shared" si="11"/>
        <v>1</v>
      </c>
    </row>
    <row r="401" spans="1:7" x14ac:dyDescent="0.2">
      <c r="A401" s="33"/>
      <c r="B401" s="7"/>
      <c r="C401" s="53" t="s">
        <v>360</v>
      </c>
      <c r="D401" s="117">
        <v>188</v>
      </c>
      <c r="E401" s="128">
        <v>188</v>
      </c>
      <c r="F401" s="168">
        <f t="shared" si="12"/>
        <v>0</v>
      </c>
      <c r="G401" s="165">
        <f t="shared" si="11"/>
        <v>1</v>
      </c>
    </row>
    <row r="402" spans="1:7" x14ac:dyDescent="0.2">
      <c r="A402" s="33"/>
      <c r="B402" s="7"/>
      <c r="C402" s="53" t="s">
        <v>361</v>
      </c>
      <c r="D402" s="113">
        <v>140</v>
      </c>
      <c r="E402" s="128">
        <v>140</v>
      </c>
      <c r="F402" s="168">
        <f t="shared" si="12"/>
        <v>0</v>
      </c>
      <c r="G402" s="165">
        <f t="shared" si="11"/>
        <v>1</v>
      </c>
    </row>
    <row r="403" spans="1:7" x14ac:dyDescent="0.2">
      <c r="A403" s="33" t="s">
        <v>70</v>
      </c>
      <c r="B403" s="7" t="s">
        <v>494</v>
      </c>
      <c r="C403" s="53"/>
      <c r="D403" s="114">
        <f>SUM(D404)</f>
        <v>65</v>
      </c>
      <c r="E403" s="187">
        <f>SUM(E404)</f>
        <v>0</v>
      </c>
      <c r="F403" s="163">
        <f t="shared" si="12"/>
        <v>65</v>
      </c>
      <c r="G403" s="179">
        <f t="shared" si="11"/>
        <v>0</v>
      </c>
    </row>
    <row r="404" spans="1:7" x14ac:dyDescent="0.2">
      <c r="A404" s="33"/>
      <c r="B404" s="7">
        <v>55</v>
      </c>
      <c r="C404" s="50" t="s">
        <v>24</v>
      </c>
      <c r="D404" s="114">
        <f>SUM(D405)</f>
        <v>65</v>
      </c>
      <c r="E404" s="187">
        <f>SUM(E405)</f>
        <v>0</v>
      </c>
      <c r="F404" s="163">
        <f t="shared" si="12"/>
        <v>65</v>
      </c>
      <c r="G404" s="179">
        <f t="shared" si="11"/>
        <v>0</v>
      </c>
    </row>
    <row r="405" spans="1:7" x14ac:dyDescent="0.2">
      <c r="A405" s="35"/>
      <c r="B405" s="5">
        <v>5512</v>
      </c>
      <c r="C405" s="53" t="s">
        <v>30</v>
      </c>
      <c r="D405" s="113">
        <v>65</v>
      </c>
      <c r="E405" s="128">
        <v>0</v>
      </c>
      <c r="F405" s="168">
        <f t="shared" si="12"/>
        <v>65</v>
      </c>
      <c r="G405" s="165">
        <f t="shared" si="11"/>
        <v>0</v>
      </c>
    </row>
    <row r="406" spans="1:7" s="6" customFormat="1" x14ac:dyDescent="0.2">
      <c r="A406" s="33" t="s">
        <v>130</v>
      </c>
      <c r="B406" s="7" t="s">
        <v>198</v>
      </c>
      <c r="C406" s="72"/>
      <c r="D406" s="114">
        <f>SUM(D407+D411+D418)</f>
        <v>15339</v>
      </c>
      <c r="E406" s="139">
        <f>SUM(E407+E411+E418)</f>
        <v>10614.439999999999</v>
      </c>
      <c r="F406" s="163">
        <f t="shared" si="12"/>
        <v>4724.5600000000013</v>
      </c>
      <c r="G406" s="179">
        <f t="shared" si="11"/>
        <v>0.69199035139187681</v>
      </c>
    </row>
    <row r="407" spans="1:7" s="6" customFormat="1" x14ac:dyDescent="0.2">
      <c r="A407" s="33"/>
      <c r="B407" s="7">
        <v>50</v>
      </c>
      <c r="C407" s="50" t="s">
        <v>23</v>
      </c>
      <c r="D407" s="114">
        <f>SUM(D408+D410)</f>
        <v>10050</v>
      </c>
      <c r="E407" s="139">
        <f>SUM(E408+E410)</f>
        <v>4768.62</v>
      </c>
      <c r="F407" s="163">
        <f t="shared" si="12"/>
        <v>5281.38</v>
      </c>
      <c r="G407" s="179">
        <f t="shared" si="11"/>
        <v>0.47448955223880596</v>
      </c>
    </row>
    <row r="408" spans="1:7" s="6" customFormat="1" x14ac:dyDescent="0.2">
      <c r="A408" s="33"/>
      <c r="B408" s="5">
        <v>500</v>
      </c>
      <c r="C408" s="49" t="s">
        <v>228</v>
      </c>
      <c r="D408" s="113">
        <f>SUM(D409)</f>
        <v>7500</v>
      </c>
      <c r="E408" s="149">
        <f>SUM(E409)</f>
        <v>3696.01</v>
      </c>
      <c r="F408" s="168">
        <f t="shared" si="12"/>
        <v>3803.99</v>
      </c>
      <c r="G408" s="165">
        <f t="shared" si="11"/>
        <v>0.49280133333333337</v>
      </c>
    </row>
    <row r="409" spans="1:7" s="6" customFormat="1" x14ac:dyDescent="0.2">
      <c r="A409" s="33"/>
      <c r="B409" s="5">
        <v>5002</v>
      </c>
      <c r="C409" s="49" t="s">
        <v>236</v>
      </c>
      <c r="D409" s="113">
        <v>7500</v>
      </c>
      <c r="E409" s="124">
        <v>3696.01</v>
      </c>
      <c r="F409" s="168">
        <f t="shared" si="12"/>
        <v>3803.99</v>
      </c>
      <c r="G409" s="165">
        <f t="shared" si="11"/>
        <v>0.49280133333333337</v>
      </c>
    </row>
    <row r="410" spans="1:7" s="6" customFormat="1" x14ac:dyDescent="0.2">
      <c r="A410" s="33"/>
      <c r="B410" s="5">
        <v>506</v>
      </c>
      <c r="C410" s="49" t="s">
        <v>229</v>
      </c>
      <c r="D410" s="113">
        <v>2550</v>
      </c>
      <c r="E410" s="124">
        <v>1072.6099999999999</v>
      </c>
      <c r="F410" s="168">
        <f t="shared" si="12"/>
        <v>1477.39</v>
      </c>
      <c r="G410" s="165">
        <f t="shared" si="11"/>
        <v>0.42063137254901956</v>
      </c>
    </row>
    <row r="411" spans="1:7" s="6" customFormat="1" x14ac:dyDescent="0.2">
      <c r="A411" s="33"/>
      <c r="B411" s="7">
        <v>55</v>
      </c>
      <c r="C411" s="50" t="s">
        <v>24</v>
      </c>
      <c r="D411" s="114">
        <f>SUM(D412:D417)</f>
        <v>5242</v>
      </c>
      <c r="E411" s="139">
        <f>SUM(E412:E417)</f>
        <v>5799.32</v>
      </c>
      <c r="F411" s="163">
        <f t="shared" si="12"/>
        <v>-557.31999999999971</v>
      </c>
      <c r="G411" s="179">
        <f t="shared" si="11"/>
        <v>1.1063181991606257</v>
      </c>
    </row>
    <row r="412" spans="1:7" s="6" customFormat="1" x14ac:dyDescent="0.2">
      <c r="A412" s="33"/>
      <c r="B412" s="5">
        <v>5500</v>
      </c>
      <c r="C412" s="49" t="s">
        <v>25</v>
      </c>
      <c r="D412" s="113">
        <v>600</v>
      </c>
      <c r="E412" s="124">
        <v>533.4</v>
      </c>
      <c r="F412" s="168">
        <f t="shared" si="12"/>
        <v>66.600000000000023</v>
      </c>
      <c r="G412" s="165">
        <f t="shared" si="11"/>
        <v>0.88900000000000001</v>
      </c>
    </row>
    <row r="413" spans="1:7" s="6" customFormat="1" x14ac:dyDescent="0.2">
      <c r="A413" s="33"/>
      <c r="B413" s="5">
        <v>5511</v>
      </c>
      <c r="C413" s="49" t="s">
        <v>230</v>
      </c>
      <c r="D413" s="113">
        <v>785</v>
      </c>
      <c r="E413" s="124">
        <v>1985.19</v>
      </c>
      <c r="F413" s="168">
        <f t="shared" si="12"/>
        <v>-1200.19</v>
      </c>
      <c r="G413" s="165">
        <f t="shared" si="11"/>
        <v>2.5289044585987264</v>
      </c>
    </row>
    <row r="414" spans="1:7" s="6" customFormat="1" x14ac:dyDescent="0.2">
      <c r="A414" s="33"/>
      <c r="B414" s="5">
        <v>5512</v>
      </c>
      <c r="C414" s="49" t="s">
        <v>532</v>
      </c>
      <c r="D414" s="113">
        <v>0</v>
      </c>
      <c r="E414" s="124">
        <v>190</v>
      </c>
      <c r="F414" s="168">
        <f t="shared" si="12"/>
        <v>-190</v>
      </c>
      <c r="G414" s="165"/>
    </row>
    <row r="415" spans="1:7" s="6" customFormat="1" x14ac:dyDescent="0.2">
      <c r="A415" s="33"/>
      <c r="B415" s="5">
        <v>5513</v>
      </c>
      <c r="C415" s="49" t="s">
        <v>28</v>
      </c>
      <c r="D415" s="113">
        <v>3015</v>
      </c>
      <c r="E415" s="124">
        <v>2293.33</v>
      </c>
      <c r="F415" s="168">
        <f t="shared" si="12"/>
        <v>721.67000000000007</v>
      </c>
      <c r="G415" s="165">
        <f t="shared" si="11"/>
        <v>0.76064013266998343</v>
      </c>
    </row>
    <row r="416" spans="1:7" s="6" customFormat="1" x14ac:dyDescent="0.2">
      <c r="A416" s="33"/>
      <c r="B416" s="5">
        <v>5515</v>
      </c>
      <c r="C416" s="49" t="s">
        <v>29</v>
      </c>
      <c r="D416" s="113">
        <v>799</v>
      </c>
      <c r="E416" s="124">
        <v>593.4</v>
      </c>
      <c r="F416" s="168">
        <f t="shared" si="12"/>
        <v>205.60000000000002</v>
      </c>
      <c r="G416" s="165">
        <f t="shared" si="11"/>
        <v>0.7426783479349186</v>
      </c>
    </row>
    <row r="417" spans="1:7" s="6" customFormat="1" x14ac:dyDescent="0.2">
      <c r="A417" s="33"/>
      <c r="B417" s="5">
        <v>5522</v>
      </c>
      <c r="C417" s="49" t="s">
        <v>95</v>
      </c>
      <c r="D417" s="113">
        <v>43</v>
      </c>
      <c r="E417" s="124">
        <v>204</v>
      </c>
      <c r="F417" s="168">
        <f t="shared" si="12"/>
        <v>-161</v>
      </c>
      <c r="G417" s="165">
        <f t="shared" si="11"/>
        <v>4.7441860465116283</v>
      </c>
    </row>
    <row r="418" spans="1:7" s="6" customFormat="1" x14ac:dyDescent="0.2">
      <c r="A418" s="33"/>
      <c r="B418" s="22">
        <v>60</v>
      </c>
      <c r="C418" s="51" t="s">
        <v>90</v>
      </c>
      <c r="D418" s="114">
        <f>SUM(D419)</f>
        <v>47</v>
      </c>
      <c r="E418" s="139">
        <f>SUM(E419)</f>
        <v>46.5</v>
      </c>
      <c r="F418" s="163">
        <f t="shared" si="12"/>
        <v>0.5</v>
      </c>
      <c r="G418" s="179">
        <f t="shared" si="11"/>
        <v>0.98936170212765961</v>
      </c>
    </row>
    <row r="419" spans="1:7" s="6" customFormat="1" x14ac:dyDescent="0.2">
      <c r="A419" s="33"/>
      <c r="B419" s="20">
        <v>601</v>
      </c>
      <c r="C419" s="54" t="s">
        <v>233</v>
      </c>
      <c r="D419" s="113">
        <v>47</v>
      </c>
      <c r="E419" s="124">
        <v>46.5</v>
      </c>
      <c r="F419" s="168">
        <f t="shared" si="12"/>
        <v>0.5</v>
      </c>
      <c r="G419" s="165">
        <f t="shared" si="11"/>
        <v>0.98936170212765961</v>
      </c>
    </row>
    <row r="420" spans="1:7" s="6" customFormat="1" x14ac:dyDescent="0.2">
      <c r="A420" s="33" t="s">
        <v>71</v>
      </c>
      <c r="B420" s="7" t="s">
        <v>134</v>
      </c>
      <c r="C420" s="72"/>
      <c r="D420" s="114">
        <f>SUM(D421+D422+D426+D435+D437)</f>
        <v>192424</v>
      </c>
      <c r="E420" s="187">
        <f>SUM(E421+E422+E426+E435+E437)</f>
        <v>128001.79000000001</v>
      </c>
      <c r="F420" s="163">
        <f t="shared" si="12"/>
        <v>64422.209999999992</v>
      </c>
      <c r="G420" s="179">
        <f t="shared" si="11"/>
        <v>0.665206990811957</v>
      </c>
    </row>
    <row r="421" spans="1:7" s="6" customFormat="1" x14ac:dyDescent="0.2">
      <c r="A421" s="33"/>
      <c r="B421" s="24">
        <v>452</v>
      </c>
      <c r="C421" s="69" t="s">
        <v>153</v>
      </c>
      <c r="D421" s="114">
        <v>136</v>
      </c>
      <c r="E421" s="126">
        <v>138</v>
      </c>
      <c r="F421" s="163">
        <f t="shared" si="12"/>
        <v>-2</v>
      </c>
      <c r="G421" s="179">
        <f t="shared" si="11"/>
        <v>1.0147058823529411</v>
      </c>
    </row>
    <row r="422" spans="1:7" s="6" customFormat="1" x14ac:dyDescent="0.2">
      <c r="A422" s="33"/>
      <c r="B422" s="7">
        <v>50</v>
      </c>
      <c r="C422" s="50" t="s">
        <v>23</v>
      </c>
      <c r="D422" s="114">
        <f>SUM(D423+D425)</f>
        <v>160315</v>
      </c>
      <c r="E422" s="139">
        <f>SUM(E423+E425)</f>
        <v>110987.03</v>
      </c>
      <c r="F422" s="163">
        <f t="shared" si="12"/>
        <v>49327.97</v>
      </c>
      <c r="G422" s="179">
        <f t="shared" si="11"/>
        <v>0.69230596014097245</v>
      </c>
    </row>
    <row r="423" spans="1:7" s="6" customFormat="1" x14ac:dyDescent="0.2">
      <c r="A423" s="33"/>
      <c r="B423" s="5">
        <v>500</v>
      </c>
      <c r="C423" s="49" t="s">
        <v>228</v>
      </c>
      <c r="D423" s="113">
        <f>SUM(D424)</f>
        <v>119638</v>
      </c>
      <c r="E423" s="149">
        <f>SUM(E424)</f>
        <v>82121.73</v>
      </c>
      <c r="F423" s="168">
        <f t="shared" si="12"/>
        <v>37516.270000000004</v>
      </c>
      <c r="G423" s="165">
        <f t="shared" si="11"/>
        <v>0.6864184456443605</v>
      </c>
    </row>
    <row r="424" spans="1:7" s="6" customFormat="1" x14ac:dyDescent="0.2">
      <c r="A424" s="33"/>
      <c r="B424" s="5">
        <v>5002</v>
      </c>
      <c r="C424" s="49" t="s">
        <v>236</v>
      </c>
      <c r="D424" s="113">
        <v>119638</v>
      </c>
      <c r="E424" s="124">
        <v>82121.73</v>
      </c>
      <c r="F424" s="168">
        <f t="shared" si="12"/>
        <v>37516.270000000004</v>
      </c>
      <c r="G424" s="165">
        <f t="shared" si="11"/>
        <v>0.6864184456443605</v>
      </c>
    </row>
    <row r="425" spans="1:7" s="6" customFormat="1" x14ac:dyDescent="0.2">
      <c r="A425" s="33"/>
      <c r="B425" s="5">
        <v>506</v>
      </c>
      <c r="C425" s="49" t="s">
        <v>229</v>
      </c>
      <c r="D425" s="113">
        <v>40677</v>
      </c>
      <c r="E425" s="124">
        <v>28865.3</v>
      </c>
      <c r="F425" s="168">
        <f t="shared" si="12"/>
        <v>11811.7</v>
      </c>
      <c r="G425" s="165">
        <f t="shared" si="11"/>
        <v>0.70962214519261502</v>
      </c>
    </row>
    <row r="426" spans="1:7" s="6" customFormat="1" x14ac:dyDescent="0.2">
      <c r="A426" s="33"/>
      <c r="B426" s="7">
        <v>55</v>
      </c>
      <c r="C426" s="50" t="s">
        <v>24</v>
      </c>
      <c r="D426" s="114">
        <f>SUM(D427:D434)</f>
        <v>24031</v>
      </c>
      <c r="E426" s="139">
        <f>SUM(E427:E434)</f>
        <v>16865.909999999996</v>
      </c>
      <c r="F426" s="163">
        <f t="shared" si="12"/>
        <v>7165.0900000000038</v>
      </c>
      <c r="G426" s="179">
        <f t="shared" ref="G426:G508" si="13">SUM(E426/D426)</f>
        <v>0.7018397070450666</v>
      </c>
    </row>
    <row r="427" spans="1:7" s="6" customFormat="1" x14ac:dyDescent="0.2">
      <c r="A427" s="33"/>
      <c r="B427" s="5">
        <v>5500</v>
      </c>
      <c r="C427" s="49" t="s">
        <v>25</v>
      </c>
      <c r="D427" s="113">
        <v>525</v>
      </c>
      <c r="E427" s="124">
        <v>813.36</v>
      </c>
      <c r="F427" s="168">
        <f t="shared" si="12"/>
        <v>-288.36</v>
      </c>
      <c r="G427" s="165">
        <f t="shared" si="13"/>
        <v>1.5492571428571429</v>
      </c>
    </row>
    <row r="428" spans="1:7" s="6" customFormat="1" x14ac:dyDescent="0.2">
      <c r="A428" s="33"/>
      <c r="B428" s="5">
        <v>5503</v>
      </c>
      <c r="C428" s="49" t="s">
        <v>26</v>
      </c>
      <c r="D428" s="113">
        <v>70</v>
      </c>
      <c r="E428" s="124">
        <v>0</v>
      </c>
      <c r="F428" s="168">
        <f t="shared" si="12"/>
        <v>70</v>
      </c>
      <c r="G428" s="165">
        <f t="shared" si="13"/>
        <v>0</v>
      </c>
    </row>
    <row r="429" spans="1:7" s="6" customFormat="1" x14ac:dyDescent="0.2">
      <c r="A429" s="33"/>
      <c r="B429" s="5">
        <v>5511</v>
      </c>
      <c r="C429" s="49" t="s">
        <v>230</v>
      </c>
      <c r="D429" s="113">
        <v>8170</v>
      </c>
      <c r="E429" s="124">
        <v>6445.12</v>
      </c>
      <c r="F429" s="168">
        <f t="shared" si="12"/>
        <v>1724.88</v>
      </c>
      <c r="G429" s="165">
        <f t="shared" si="13"/>
        <v>0.78887637698898405</v>
      </c>
    </row>
    <row r="430" spans="1:7" s="6" customFormat="1" x14ac:dyDescent="0.2">
      <c r="A430" s="33"/>
      <c r="B430" s="5">
        <v>5514</v>
      </c>
      <c r="C430" s="49" t="s">
        <v>231</v>
      </c>
      <c r="D430" s="113">
        <v>600</v>
      </c>
      <c r="E430" s="124">
        <v>123.73</v>
      </c>
      <c r="F430" s="168">
        <f t="shared" ref="F430:F513" si="14">SUM(D430-E430)</f>
        <v>476.27</v>
      </c>
      <c r="G430" s="165">
        <f t="shared" si="13"/>
        <v>0.20621666666666669</v>
      </c>
    </row>
    <row r="431" spans="1:7" s="6" customFormat="1" x14ac:dyDescent="0.2">
      <c r="A431" s="33"/>
      <c r="B431" s="5">
        <v>5515</v>
      </c>
      <c r="C431" s="49" t="s">
        <v>29</v>
      </c>
      <c r="D431" s="113">
        <v>457</v>
      </c>
      <c r="E431" s="124">
        <v>328.7</v>
      </c>
      <c r="F431" s="168">
        <f t="shared" si="14"/>
        <v>128.30000000000001</v>
      </c>
      <c r="G431" s="165">
        <f t="shared" si="13"/>
        <v>0.71925601750547041</v>
      </c>
    </row>
    <row r="432" spans="1:7" s="6" customFormat="1" x14ac:dyDescent="0.2">
      <c r="A432" s="33"/>
      <c r="B432" s="5">
        <v>5522</v>
      </c>
      <c r="C432" s="49" t="s">
        <v>95</v>
      </c>
      <c r="D432" s="113">
        <v>80</v>
      </c>
      <c r="E432" s="124">
        <v>67.7</v>
      </c>
      <c r="F432" s="168">
        <f t="shared" si="14"/>
        <v>12.299999999999997</v>
      </c>
      <c r="G432" s="165">
        <f t="shared" si="13"/>
        <v>0.84625000000000006</v>
      </c>
    </row>
    <row r="433" spans="1:8" x14ac:dyDescent="0.2">
      <c r="A433" s="35"/>
      <c r="B433" s="5">
        <v>5524</v>
      </c>
      <c r="C433" s="49" t="s">
        <v>31</v>
      </c>
      <c r="D433" s="113">
        <v>13929</v>
      </c>
      <c r="E433" s="124">
        <v>9028.7999999999993</v>
      </c>
      <c r="F433" s="168">
        <f t="shared" si="14"/>
        <v>4900.2000000000007</v>
      </c>
      <c r="G433" s="165">
        <f t="shared" si="13"/>
        <v>0.64820159379711384</v>
      </c>
    </row>
    <row r="434" spans="1:8" x14ac:dyDescent="0.2">
      <c r="A434" s="35"/>
      <c r="B434" s="5">
        <v>5539</v>
      </c>
      <c r="C434" s="49" t="s">
        <v>257</v>
      </c>
      <c r="D434" s="113">
        <v>200</v>
      </c>
      <c r="E434" s="124">
        <v>58.5</v>
      </c>
      <c r="F434" s="168">
        <f t="shared" si="14"/>
        <v>141.5</v>
      </c>
      <c r="G434" s="165">
        <f t="shared" si="13"/>
        <v>0.29249999999999998</v>
      </c>
    </row>
    <row r="435" spans="1:8" x14ac:dyDescent="0.2">
      <c r="A435" s="35"/>
      <c r="B435" s="22">
        <v>60</v>
      </c>
      <c r="C435" s="51" t="s">
        <v>90</v>
      </c>
      <c r="D435" s="114">
        <f>SUM(D436)</f>
        <v>0</v>
      </c>
      <c r="E435" s="187">
        <f>SUM(E436)</f>
        <v>10.85</v>
      </c>
      <c r="F435" s="163">
        <f t="shared" si="14"/>
        <v>-10.85</v>
      </c>
      <c r="G435" s="165"/>
    </row>
    <row r="436" spans="1:8" x14ac:dyDescent="0.2">
      <c r="A436" s="35"/>
      <c r="B436" s="20">
        <v>608</v>
      </c>
      <c r="C436" s="54" t="s">
        <v>154</v>
      </c>
      <c r="D436" s="113">
        <v>0</v>
      </c>
      <c r="E436" s="124">
        <v>10.85</v>
      </c>
      <c r="F436" s="168">
        <f t="shared" si="14"/>
        <v>-10.85</v>
      </c>
      <c r="G436" s="165"/>
    </row>
    <row r="437" spans="1:8" x14ac:dyDescent="0.2">
      <c r="A437" s="35"/>
      <c r="B437" s="7">
        <v>15</v>
      </c>
      <c r="C437" s="50" t="s">
        <v>283</v>
      </c>
      <c r="D437" s="114">
        <f>SUM(D438)</f>
        <v>7942</v>
      </c>
      <c r="E437" s="139">
        <f>SUM(E438)</f>
        <v>0</v>
      </c>
      <c r="F437" s="163">
        <f t="shared" si="14"/>
        <v>7942</v>
      </c>
      <c r="G437" s="179">
        <f t="shared" si="13"/>
        <v>0</v>
      </c>
    </row>
    <row r="438" spans="1:8" x14ac:dyDescent="0.2">
      <c r="A438" s="35"/>
      <c r="B438" s="5">
        <v>1551</v>
      </c>
      <c r="C438" s="49" t="s">
        <v>255</v>
      </c>
      <c r="D438" s="113">
        <f>SUM(D439)</f>
        <v>7942</v>
      </c>
      <c r="E438" s="149">
        <f>SUM(E439)</f>
        <v>0</v>
      </c>
      <c r="F438" s="168">
        <f t="shared" si="14"/>
        <v>7942</v>
      </c>
      <c r="G438" s="165">
        <f t="shared" si="13"/>
        <v>0</v>
      </c>
    </row>
    <row r="439" spans="1:8" ht="25.5" x14ac:dyDescent="0.2">
      <c r="A439" s="35"/>
      <c r="B439" s="5"/>
      <c r="C439" s="65" t="s">
        <v>335</v>
      </c>
      <c r="D439" s="113">
        <v>7942</v>
      </c>
      <c r="E439" s="124">
        <v>0</v>
      </c>
      <c r="F439" s="168">
        <f t="shared" si="14"/>
        <v>7942</v>
      </c>
      <c r="G439" s="165">
        <f t="shared" si="13"/>
        <v>0</v>
      </c>
    </row>
    <row r="440" spans="1:8" x14ac:dyDescent="0.2">
      <c r="A440" s="33" t="s">
        <v>11</v>
      </c>
      <c r="B440" s="7" t="s">
        <v>442</v>
      </c>
      <c r="C440" s="50"/>
      <c r="D440" s="114">
        <f>SUM(D441+D464+D479)</f>
        <v>448420</v>
      </c>
      <c r="E440" s="139">
        <f>SUM(E441+E464+E479)</f>
        <v>28534.170000000002</v>
      </c>
      <c r="F440" s="163">
        <f t="shared" si="14"/>
        <v>419885.83</v>
      </c>
      <c r="G440" s="179">
        <f>SUM(E440/D440)</f>
        <v>6.3632688104901663E-2</v>
      </c>
    </row>
    <row r="441" spans="1:8" s="6" customFormat="1" x14ac:dyDescent="0.2">
      <c r="A441" s="33" t="s">
        <v>11</v>
      </c>
      <c r="B441" s="9" t="s">
        <v>0</v>
      </c>
      <c r="C441" s="74"/>
      <c r="D441" s="114">
        <f>SUM(D442+D443+D449+D460)</f>
        <v>440661</v>
      </c>
      <c r="E441" s="139">
        <f>SUM(E442+E443+E449+E460)</f>
        <v>18881.800000000003</v>
      </c>
      <c r="F441" s="163">
        <f t="shared" si="14"/>
        <v>421779.20000000001</v>
      </c>
      <c r="G441" s="179">
        <f>SUM(E441/D441)</f>
        <v>4.2848811217693426E-2</v>
      </c>
      <c r="H441" s="152"/>
    </row>
    <row r="442" spans="1:8" s="6" customFormat="1" x14ac:dyDescent="0.2">
      <c r="A442" s="33"/>
      <c r="B442" s="24">
        <v>452</v>
      </c>
      <c r="C442" s="69" t="s">
        <v>153</v>
      </c>
      <c r="D442" s="114">
        <v>150</v>
      </c>
      <c r="E442" s="126">
        <v>150</v>
      </c>
      <c r="F442" s="163">
        <f t="shared" si="14"/>
        <v>0</v>
      </c>
      <c r="G442" s="179">
        <f t="shared" si="13"/>
        <v>1</v>
      </c>
    </row>
    <row r="443" spans="1:8" s="6" customFormat="1" x14ac:dyDescent="0.2">
      <c r="A443" s="33"/>
      <c r="B443" s="7">
        <v>50</v>
      </c>
      <c r="C443" s="50" t="s">
        <v>23</v>
      </c>
      <c r="D443" s="114">
        <f>SUM(D444+D447+D448)</f>
        <v>31259</v>
      </c>
      <c r="E443" s="139">
        <f>SUM(E444+E447+E448)</f>
        <v>16617.400000000001</v>
      </c>
      <c r="F443" s="163">
        <f t="shared" si="14"/>
        <v>14641.599999999999</v>
      </c>
      <c r="G443" s="179">
        <f>SUM(E443/D443)</f>
        <v>0.53160369813493713</v>
      </c>
    </row>
    <row r="444" spans="1:8" s="6" customFormat="1" x14ac:dyDescent="0.2">
      <c r="A444" s="33"/>
      <c r="B444" s="5">
        <v>500</v>
      </c>
      <c r="C444" s="49" t="s">
        <v>228</v>
      </c>
      <c r="D444" s="113">
        <f>SUM(D445:D446)</f>
        <v>22140</v>
      </c>
      <c r="E444" s="149">
        <f>SUM(E445:E446)</f>
        <v>11801.21</v>
      </c>
      <c r="F444" s="168">
        <f t="shared" si="14"/>
        <v>10338.790000000001</v>
      </c>
      <c r="G444" s="165">
        <f t="shared" si="13"/>
        <v>0.5330266485998193</v>
      </c>
    </row>
    <row r="445" spans="1:8" s="6" customFormat="1" x14ac:dyDescent="0.2">
      <c r="A445" s="33"/>
      <c r="B445" s="5">
        <v>5002</v>
      </c>
      <c r="C445" s="49" t="s">
        <v>236</v>
      </c>
      <c r="D445" s="113">
        <v>22140</v>
      </c>
      <c r="E445" s="124">
        <v>11771.21</v>
      </c>
      <c r="F445" s="168">
        <f t="shared" si="14"/>
        <v>10368.790000000001</v>
      </c>
      <c r="G445" s="165">
        <f t="shared" si="13"/>
        <v>0.53167163504968384</v>
      </c>
    </row>
    <row r="446" spans="1:8" s="6" customFormat="1" x14ac:dyDescent="0.2">
      <c r="A446" s="33"/>
      <c r="B446" s="5">
        <v>5005</v>
      </c>
      <c r="C446" s="49" t="s">
        <v>282</v>
      </c>
      <c r="D446" s="113">
        <v>0</v>
      </c>
      <c r="E446" s="124">
        <v>30</v>
      </c>
      <c r="F446" s="168">
        <f t="shared" si="14"/>
        <v>-30</v>
      </c>
      <c r="G446" s="165"/>
    </row>
    <row r="447" spans="1:8" s="6" customFormat="1" x14ac:dyDescent="0.2">
      <c r="A447" s="33"/>
      <c r="B447" s="5">
        <v>505</v>
      </c>
      <c r="C447" s="49" t="s">
        <v>94</v>
      </c>
      <c r="D447" s="113">
        <v>945</v>
      </c>
      <c r="E447" s="124">
        <v>465.67</v>
      </c>
      <c r="F447" s="168">
        <f t="shared" si="14"/>
        <v>479.33</v>
      </c>
      <c r="G447" s="165">
        <f t="shared" si="13"/>
        <v>0.49277248677248681</v>
      </c>
    </row>
    <row r="448" spans="1:8" s="6" customFormat="1" x14ac:dyDescent="0.2">
      <c r="A448" s="33"/>
      <c r="B448" s="5">
        <v>506</v>
      </c>
      <c r="C448" s="49" t="s">
        <v>229</v>
      </c>
      <c r="D448" s="113">
        <v>8174</v>
      </c>
      <c r="E448" s="124">
        <v>4350.5200000000004</v>
      </c>
      <c r="F448" s="168">
        <f t="shared" si="14"/>
        <v>3823.4799999999996</v>
      </c>
      <c r="G448" s="165">
        <f t="shared" si="13"/>
        <v>0.53223880597014928</v>
      </c>
    </row>
    <row r="449" spans="1:7" s="6" customFormat="1" x14ac:dyDescent="0.2">
      <c r="A449" s="33"/>
      <c r="B449" s="7">
        <v>55</v>
      </c>
      <c r="C449" s="50" t="s">
        <v>24</v>
      </c>
      <c r="D449" s="114">
        <f>SUM(D450:D459)</f>
        <v>5252</v>
      </c>
      <c r="E449" s="139">
        <f>SUM(E450:E459)</f>
        <v>2114.3999999999996</v>
      </c>
      <c r="F449" s="163">
        <f t="shared" si="14"/>
        <v>3137.6000000000004</v>
      </c>
      <c r="G449" s="179">
        <f t="shared" si="13"/>
        <v>0.40258948971820252</v>
      </c>
    </row>
    <row r="450" spans="1:7" s="6" customFormat="1" x14ac:dyDescent="0.2">
      <c r="A450" s="33"/>
      <c r="B450" s="5">
        <v>5500</v>
      </c>
      <c r="C450" s="49" t="s">
        <v>25</v>
      </c>
      <c r="D450" s="113">
        <v>260</v>
      </c>
      <c r="E450" s="124">
        <v>54.32</v>
      </c>
      <c r="F450" s="168">
        <f t="shared" si="14"/>
        <v>205.68</v>
      </c>
      <c r="G450" s="165">
        <f t="shared" si="13"/>
        <v>0.20892307692307693</v>
      </c>
    </row>
    <row r="451" spans="1:7" s="6" customFormat="1" x14ac:dyDescent="0.2">
      <c r="A451" s="33"/>
      <c r="B451" s="5">
        <v>5503</v>
      </c>
      <c r="C451" s="49" t="s">
        <v>26</v>
      </c>
      <c r="D451" s="113">
        <v>50</v>
      </c>
      <c r="E451" s="124">
        <v>35</v>
      </c>
      <c r="F451" s="168">
        <f t="shared" si="14"/>
        <v>15</v>
      </c>
      <c r="G451" s="165">
        <f t="shared" si="13"/>
        <v>0.7</v>
      </c>
    </row>
    <row r="452" spans="1:7" s="6" customFormat="1" x14ac:dyDescent="0.2">
      <c r="A452" s="33"/>
      <c r="B452" s="5">
        <v>5504</v>
      </c>
      <c r="C452" s="49" t="s">
        <v>27</v>
      </c>
      <c r="D452" s="113">
        <v>70</v>
      </c>
      <c r="E452" s="124">
        <v>72.239999999999995</v>
      </c>
      <c r="F452" s="168">
        <f t="shared" si="14"/>
        <v>-2.2399999999999949</v>
      </c>
      <c r="G452" s="165">
        <f t="shared" si="13"/>
        <v>1.032</v>
      </c>
    </row>
    <row r="453" spans="1:7" s="6" customFormat="1" x14ac:dyDescent="0.2">
      <c r="A453" s="33"/>
      <c r="B453" s="5">
        <v>5511</v>
      </c>
      <c r="C453" s="49" t="s">
        <v>230</v>
      </c>
      <c r="D453" s="113">
        <v>2750</v>
      </c>
      <c r="E453" s="124">
        <v>1075.56</v>
      </c>
      <c r="F453" s="168">
        <f t="shared" si="14"/>
        <v>1674.44</v>
      </c>
      <c r="G453" s="165">
        <f t="shared" si="13"/>
        <v>0.39111272727272728</v>
      </c>
    </row>
    <row r="454" spans="1:7" s="6" customFormat="1" x14ac:dyDescent="0.2">
      <c r="A454" s="33"/>
      <c r="B454" s="5">
        <v>5513</v>
      </c>
      <c r="C454" s="49" t="s">
        <v>28</v>
      </c>
      <c r="D454" s="113">
        <v>300</v>
      </c>
      <c r="E454" s="124">
        <v>244.28</v>
      </c>
      <c r="F454" s="168">
        <f t="shared" si="14"/>
        <v>55.72</v>
      </c>
      <c r="G454" s="165">
        <f t="shared" si="13"/>
        <v>0.81426666666666669</v>
      </c>
    </row>
    <row r="455" spans="1:7" s="6" customFormat="1" x14ac:dyDescent="0.2">
      <c r="A455" s="33"/>
      <c r="B455" s="5">
        <v>5514</v>
      </c>
      <c r="C455" s="49" t="s">
        <v>231</v>
      </c>
      <c r="D455" s="113">
        <v>1012</v>
      </c>
      <c r="E455" s="124">
        <v>208.06</v>
      </c>
      <c r="F455" s="168">
        <f t="shared" si="14"/>
        <v>803.94</v>
      </c>
      <c r="G455" s="165">
        <f t="shared" si="13"/>
        <v>0.20559288537549408</v>
      </c>
    </row>
    <row r="456" spans="1:7" s="6" customFormat="1" x14ac:dyDescent="0.2">
      <c r="A456" s="33"/>
      <c r="B456" s="5">
        <v>5515</v>
      </c>
      <c r="C456" s="49" t="s">
        <v>29</v>
      </c>
      <c r="D456" s="113">
        <v>0</v>
      </c>
      <c r="E456" s="124">
        <v>26.17</v>
      </c>
      <c r="F456" s="168">
        <f t="shared" si="14"/>
        <v>-26.17</v>
      </c>
      <c r="G456" s="165"/>
    </row>
    <row r="457" spans="1:7" s="6" customFormat="1" x14ac:dyDescent="0.2">
      <c r="A457" s="33"/>
      <c r="B457" s="5">
        <v>5522</v>
      </c>
      <c r="C457" s="49" t="s">
        <v>95</v>
      </c>
      <c r="D457" s="113">
        <v>10</v>
      </c>
      <c r="E457" s="124">
        <v>0</v>
      </c>
      <c r="F457" s="168">
        <f t="shared" si="14"/>
        <v>10</v>
      </c>
      <c r="G457" s="165">
        <f t="shared" si="13"/>
        <v>0</v>
      </c>
    </row>
    <row r="458" spans="1:7" s="6" customFormat="1" x14ac:dyDescent="0.2">
      <c r="A458" s="33"/>
      <c r="B458" s="5">
        <v>5525</v>
      </c>
      <c r="C458" s="49" t="s">
        <v>46</v>
      </c>
      <c r="D458" s="113">
        <v>600</v>
      </c>
      <c r="E458" s="124">
        <v>348.07</v>
      </c>
      <c r="F458" s="168">
        <f t="shared" si="14"/>
        <v>251.93</v>
      </c>
      <c r="G458" s="165">
        <f t="shared" si="13"/>
        <v>0.58011666666666661</v>
      </c>
    </row>
    <row r="459" spans="1:7" s="6" customFormat="1" x14ac:dyDescent="0.2">
      <c r="A459" s="33"/>
      <c r="B459" s="5">
        <v>5540</v>
      </c>
      <c r="C459" s="49" t="s">
        <v>252</v>
      </c>
      <c r="D459" s="113">
        <v>200</v>
      </c>
      <c r="E459" s="124">
        <v>50.7</v>
      </c>
      <c r="F459" s="168">
        <f t="shared" si="14"/>
        <v>149.30000000000001</v>
      </c>
      <c r="G459" s="165">
        <f t="shared" si="13"/>
        <v>0.2535</v>
      </c>
    </row>
    <row r="460" spans="1:7" s="6" customFormat="1" x14ac:dyDescent="0.2">
      <c r="A460" s="33"/>
      <c r="B460" s="7">
        <v>15</v>
      </c>
      <c r="C460" s="50" t="s">
        <v>283</v>
      </c>
      <c r="D460" s="114">
        <f>SUM(D461)</f>
        <v>404000</v>
      </c>
      <c r="E460" s="139">
        <f>SUM(E461)</f>
        <v>0</v>
      </c>
      <c r="F460" s="163">
        <f t="shared" si="14"/>
        <v>404000</v>
      </c>
      <c r="G460" s="179">
        <f t="shared" si="13"/>
        <v>0</v>
      </c>
    </row>
    <row r="461" spans="1:7" s="6" customFormat="1" x14ac:dyDescent="0.2">
      <c r="A461" s="33"/>
      <c r="B461" s="5">
        <v>1551</v>
      </c>
      <c r="C461" s="49" t="s">
        <v>255</v>
      </c>
      <c r="D461" s="113">
        <f>SUM(D462:D463)</f>
        <v>404000</v>
      </c>
      <c r="E461" s="149">
        <f>SUM(E462:E463)</f>
        <v>0</v>
      </c>
      <c r="F461" s="168">
        <f t="shared" si="14"/>
        <v>404000</v>
      </c>
      <c r="G461" s="165">
        <f t="shared" si="13"/>
        <v>0</v>
      </c>
    </row>
    <row r="462" spans="1:7" s="6" customFormat="1" ht="25.5" x14ac:dyDescent="0.2">
      <c r="A462" s="33"/>
      <c r="B462" s="5"/>
      <c r="C462" s="65" t="s">
        <v>336</v>
      </c>
      <c r="D462" s="113">
        <v>400000</v>
      </c>
      <c r="E462" s="124">
        <v>0</v>
      </c>
      <c r="F462" s="168">
        <f t="shared" si="14"/>
        <v>400000</v>
      </c>
      <c r="G462" s="165">
        <f t="shared" si="13"/>
        <v>0</v>
      </c>
    </row>
    <row r="463" spans="1:7" s="6" customFormat="1" ht="25.5" x14ac:dyDescent="0.2">
      <c r="A463" s="33"/>
      <c r="B463" s="5"/>
      <c r="C463" s="65" t="s">
        <v>337</v>
      </c>
      <c r="D463" s="113">
        <v>4000</v>
      </c>
      <c r="E463" s="124">
        <v>0</v>
      </c>
      <c r="F463" s="168">
        <f t="shared" si="14"/>
        <v>4000</v>
      </c>
      <c r="G463" s="165">
        <f t="shared" si="13"/>
        <v>0</v>
      </c>
    </row>
    <row r="464" spans="1:7" s="6" customFormat="1" x14ac:dyDescent="0.2">
      <c r="A464" s="33" t="s">
        <v>11</v>
      </c>
      <c r="B464" s="9" t="s">
        <v>406</v>
      </c>
      <c r="C464" s="74"/>
      <c r="D464" s="91">
        <f>SUM(D465+D468+D471+D475)</f>
        <v>6319</v>
      </c>
      <c r="E464" s="126">
        <f>SUM(E465+E468+E471+E475)</f>
        <v>8242.369999999999</v>
      </c>
      <c r="F464" s="163">
        <f t="shared" si="14"/>
        <v>-1923.369999999999</v>
      </c>
      <c r="G464" s="179">
        <f t="shared" si="13"/>
        <v>1.3043788574141477</v>
      </c>
    </row>
    <row r="465" spans="1:7" s="6" customFormat="1" x14ac:dyDescent="0.2">
      <c r="A465" s="33"/>
      <c r="B465" s="7">
        <v>50</v>
      </c>
      <c r="C465" s="50" t="s">
        <v>23</v>
      </c>
      <c r="D465" s="154">
        <f>SUM(D466+D467)</f>
        <v>0</v>
      </c>
      <c r="E465" s="191">
        <f>SUM(E466+E467)</f>
        <v>89.87</v>
      </c>
      <c r="F465" s="163">
        <f t="shared" si="14"/>
        <v>-89.87</v>
      </c>
      <c r="G465" s="165"/>
    </row>
    <row r="466" spans="1:7" s="6" customFormat="1" x14ac:dyDescent="0.2">
      <c r="A466" s="33"/>
      <c r="B466" s="5">
        <v>505</v>
      </c>
      <c r="C466" s="49" t="s">
        <v>94</v>
      </c>
      <c r="D466" s="153">
        <v>0</v>
      </c>
      <c r="E466" s="124">
        <v>44.05</v>
      </c>
      <c r="F466" s="168">
        <f t="shared" si="14"/>
        <v>-44.05</v>
      </c>
      <c r="G466" s="165"/>
    </row>
    <row r="467" spans="1:7" s="6" customFormat="1" x14ac:dyDescent="0.2">
      <c r="A467" s="33"/>
      <c r="B467" s="5">
        <v>506</v>
      </c>
      <c r="C467" s="49" t="s">
        <v>229</v>
      </c>
      <c r="D467" s="153">
        <v>0</v>
      </c>
      <c r="E467" s="124">
        <v>45.82</v>
      </c>
      <c r="F467" s="168">
        <f t="shared" si="14"/>
        <v>-45.82</v>
      </c>
      <c r="G467" s="165"/>
    </row>
    <row r="468" spans="1:7" s="6" customFormat="1" x14ac:dyDescent="0.2">
      <c r="A468" s="33"/>
      <c r="B468" s="7">
        <v>55</v>
      </c>
      <c r="C468" s="50" t="s">
        <v>24</v>
      </c>
      <c r="D468" s="154">
        <f>SUM(D469)</f>
        <v>5704</v>
      </c>
      <c r="E468" s="191">
        <f>SUM(E469)</f>
        <v>6212.53</v>
      </c>
      <c r="F468" s="163">
        <f t="shared" si="14"/>
        <v>-508.52999999999975</v>
      </c>
      <c r="G468" s="179">
        <f t="shared" si="13"/>
        <v>1.0891532258064516</v>
      </c>
    </row>
    <row r="469" spans="1:7" s="6" customFormat="1" x14ac:dyDescent="0.2">
      <c r="A469" s="33"/>
      <c r="B469" s="5">
        <v>5525</v>
      </c>
      <c r="C469" s="49" t="s">
        <v>46</v>
      </c>
      <c r="D469" s="153">
        <v>5704</v>
      </c>
      <c r="E469" s="192">
        <v>6212.53</v>
      </c>
      <c r="F469" s="168">
        <f t="shared" si="14"/>
        <v>-508.52999999999975</v>
      </c>
      <c r="G469" s="165">
        <f t="shared" si="13"/>
        <v>1.0891532258064516</v>
      </c>
    </row>
    <row r="470" spans="1:7" s="6" customFormat="1" ht="38.25" x14ac:dyDescent="0.2">
      <c r="A470" s="33"/>
      <c r="B470" s="160" t="s">
        <v>457</v>
      </c>
      <c r="C470" s="54" t="s">
        <v>408</v>
      </c>
      <c r="D470" s="92">
        <f>SUM(D465+D468)</f>
        <v>5704</v>
      </c>
      <c r="E470" s="124">
        <f>SUM(E465+E468)</f>
        <v>6302.4</v>
      </c>
      <c r="F470" s="168">
        <f t="shared" si="14"/>
        <v>-598.39999999999964</v>
      </c>
      <c r="G470" s="165"/>
    </row>
    <row r="471" spans="1:7" s="6" customFormat="1" x14ac:dyDescent="0.2">
      <c r="A471" s="33"/>
      <c r="B471" s="7">
        <v>55</v>
      </c>
      <c r="C471" s="50" t="s">
        <v>24</v>
      </c>
      <c r="D471" s="154">
        <f>SUM(D472)</f>
        <v>615</v>
      </c>
      <c r="E471" s="191">
        <f>SUM(E472)</f>
        <v>948.25</v>
      </c>
      <c r="F471" s="163">
        <f t="shared" si="14"/>
        <v>-333.25</v>
      </c>
      <c r="G471" s="165">
        <f t="shared" si="13"/>
        <v>1.5418699186991869</v>
      </c>
    </row>
    <row r="472" spans="1:7" s="6" customFormat="1" x14ac:dyDescent="0.2">
      <c r="A472" s="33"/>
      <c r="B472" s="5">
        <v>5525</v>
      </c>
      <c r="C472" s="49" t="s">
        <v>46</v>
      </c>
      <c r="D472" s="113">
        <f>SUM(D473:D474)</f>
        <v>615</v>
      </c>
      <c r="E472" s="186">
        <f>SUM(E473:E474)</f>
        <v>948.25</v>
      </c>
      <c r="F472" s="168">
        <f t="shared" si="14"/>
        <v>-333.25</v>
      </c>
      <c r="G472" s="165">
        <f t="shared" si="13"/>
        <v>1.5418699186991869</v>
      </c>
    </row>
    <row r="473" spans="1:7" s="6" customFormat="1" ht="51" x14ac:dyDescent="0.2">
      <c r="A473" s="33"/>
      <c r="B473" s="160"/>
      <c r="C473" s="65" t="s">
        <v>495</v>
      </c>
      <c r="D473" s="113">
        <v>615</v>
      </c>
      <c r="E473" s="124">
        <v>615</v>
      </c>
      <c r="F473" s="168">
        <f t="shared" si="14"/>
        <v>0</v>
      </c>
      <c r="G473" s="165">
        <f t="shared" si="13"/>
        <v>1</v>
      </c>
    </row>
    <row r="474" spans="1:7" s="6" customFormat="1" ht="25.5" x14ac:dyDescent="0.2">
      <c r="A474" s="33"/>
      <c r="B474" s="160"/>
      <c r="C474" s="65" t="s">
        <v>546</v>
      </c>
      <c r="D474" s="113">
        <v>0</v>
      </c>
      <c r="E474" s="124">
        <v>333.25</v>
      </c>
      <c r="F474" s="168">
        <f t="shared" si="14"/>
        <v>-333.25</v>
      </c>
      <c r="G474" s="165"/>
    </row>
    <row r="475" spans="1:7" s="6" customFormat="1" x14ac:dyDescent="0.2">
      <c r="A475" s="33"/>
      <c r="B475" s="7">
        <v>55</v>
      </c>
      <c r="C475" s="50" t="s">
        <v>24</v>
      </c>
      <c r="D475" s="91">
        <f>SUM(D476:D477)</f>
        <v>0</v>
      </c>
      <c r="E475" s="126">
        <f>SUM(E476:E477)</f>
        <v>991.72</v>
      </c>
      <c r="F475" s="163">
        <f t="shared" si="14"/>
        <v>-991.72</v>
      </c>
      <c r="G475" s="165"/>
    </row>
    <row r="476" spans="1:7" x14ac:dyDescent="0.2">
      <c r="A476" s="35"/>
      <c r="B476" s="5">
        <v>5515</v>
      </c>
      <c r="C476" s="49" t="s">
        <v>29</v>
      </c>
      <c r="D476" s="113">
        <v>0</v>
      </c>
      <c r="E476" s="124">
        <v>255</v>
      </c>
      <c r="F476" s="168">
        <f t="shared" si="14"/>
        <v>-255</v>
      </c>
      <c r="G476" s="165"/>
    </row>
    <row r="477" spans="1:7" s="6" customFormat="1" x14ac:dyDescent="0.2">
      <c r="A477" s="33"/>
      <c r="B477" s="5">
        <v>5525</v>
      </c>
      <c r="C477" s="49" t="s">
        <v>46</v>
      </c>
      <c r="D477" s="113">
        <v>0</v>
      </c>
      <c r="E477" s="124">
        <v>736.72</v>
      </c>
      <c r="F477" s="168">
        <f t="shared" si="14"/>
        <v>-736.72</v>
      </c>
      <c r="G477" s="165"/>
    </row>
    <row r="478" spans="1:7" s="6" customFormat="1" ht="25.5" x14ac:dyDescent="0.2">
      <c r="A478" s="33"/>
      <c r="B478" s="160"/>
      <c r="C478" s="65" t="s">
        <v>547</v>
      </c>
      <c r="D478" s="113"/>
      <c r="E478" s="124">
        <f>SUM(E476:E477)</f>
        <v>991.72</v>
      </c>
      <c r="F478" s="168">
        <f t="shared" si="14"/>
        <v>-991.72</v>
      </c>
      <c r="G478" s="165"/>
    </row>
    <row r="479" spans="1:7" x14ac:dyDescent="0.2">
      <c r="A479" s="33" t="s">
        <v>11</v>
      </c>
      <c r="B479" s="9" t="s">
        <v>199</v>
      </c>
      <c r="C479" s="74"/>
      <c r="D479" s="114">
        <f>SUM(D480)</f>
        <v>1440</v>
      </c>
      <c r="E479" s="139">
        <f>SUM(E480)</f>
        <v>1410</v>
      </c>
      <c r="F479" s="163">
        <f t="shared" si="14"/>
        <v>30</v>
      </c>
      <c r="G479" s="179">
        <f t="shared" si="13"/>
        <v>0.97916666666666663</v>
      </c>
    </row>
    <row r="480" spans="1:7" s="6" customFormat="1" x14ac:dyDescent="0.2">
      <c r="A480" s="33"/>
      <c r="B480" s="7">
        <v>55</v>
      </c>
      <c r="C480" s="50" t="s">
        <v>24</v>
      </c>
      <c r="D480" s="114">
        <f>SUM(D481:D481)</f>
        <v>1440</v>
      </c>
      <c r="E480" s="139">
        <f>SUM(E481:E481)</f>
        <v>1410</v>
      </c>
      <c r="F480" s="163">
        <f t="shared" si="14"/>
        <v>30</v>
      </c>
      <c r="G480" s="179">
        <f t="shared" si="13"/>
        <v>0.97916666666666663</v>
      </c>
    </row>
    <row r="481" spans="1:7" s="6" customFormat="1" x14ac:dyDescent="0.2">
      <c r="A481" s="33"/>
      <c r="B481" s="5">
        <v>5525</v>
      </c>
      <c r="C481" s="49" t="s">
        <v>46</v>
      </c>
      <c r="D481" s="113">
        <v>1440</v>
      </c>
      <c r="E481" s="124">
        <v>1410</v>
      </c>
      <c r="F481" s="168">
        <f t="shared" si="14"/>
        <v>30</v>
      </c>
      <c r="G481" s="165">
        <f t="shared" si="13"/>
        <v>0.97916666666666663</v>
      </c>
    </row>
    <row r="482" spans="1:7" s="6" customFormat="1" x14ac:dyDescent="0.2">
      <c r="A482" s="33" t="s">
        <v>72</v>
      </c>
      <c r="B482" s="7" t="s">
        <v>465</v>
      </c>
      <c r="C482" s="49"/>
      <c r="D482" s="114">
        <f>SUM(D483+D490)</f>
        <v>10971</v>
      </c>
      <c r="E482" s="187">
        <f>SUM(E483+E490)</f>
        <v>7711.5599999999995</v>
      </c>
      <c r="F482" s="163">
        <f t="shared" si="14"/>
        <v>3259.4400000000005</v>
      </c>
      <c r="G482" s="179">
        <f t="shared" si="13"/>
        <v>0.70290401968826899</v>
      </c>
    </row>
    <row r="483" spans="1:7" s="8" customFormat="1" x14ac:dyDescent="0.2">
      <c r="A483" s="33" t="s">
        <v>72</v>
      </c>
      <c r="B483" s="7" t="s">
        <v>200</v>
      </c>
      <c r="C483" s="72"/>
      <c r="D483" s="114">
        <f>SUM(D484+D488)</f>
        <v>9171</v>
      </c>
      <c r="E483" s="139">
        <f>SUM(E484+E488)</f>
        <v>5911.5599999999995</v>
      </c>
      <c r="F483" s="163">
        <f t="shared" si="14"/>
        <v>3259.4400000000005</v>
      </c>
      <c r="G483" s="179">
        <f t="shared" si="13"/>
        <v>0.6445927379784101</v>
      </c>
    </row>
    <row r="484" spans="1:7" s="6" customFormat="1" x14ac:dyDescent="0.2">
      <c r="A484" s="33"/>
      <c r="B484" s="7">
        <v>50</v>
      </c>
      <c r="C484" s="50" t="s">
        <v>23</v>
      </c>
      <c r="D484" s="114">
        <f>SUM(D485+D487)</f>
        <v>3956</v>
      </c>
      <c r="E484" s="139">
        <f>SUM(E485+E487)</f>
        <v>2275.09</v>
      </c>
      <c r="F484" s="163">
        <f t="shared" si="14"/>
        <v>1680.9099999999999</v>
      </c>
      <c r="G484" s="179">
        <f t="shared" si="13"/>
        <v>0.57509858442871586</v>
      </c>
    </row>
    <row r="485" spans="1:7" s="6" customFormat="1" x14ac:dyDescent="0.2">
      <c r="A485" s="33"/>
      <c r="B485" s="5">
        <v>500</v>
      </c>
      <c r="C485" s="49" t="s">
        <v>228</v>
      </c>
      <c r="D485" s="113">
        <f>SUM(D486)</f>
        <v>2952</v>
      </c>
      <c r="E485" s="149">
        <f>SUM(E486)</f>
        <v>1702.22</v>
      </c>
      <c r="F485" s="168">
        <f t="shared" si="14"/>
        <v>1249.78</v>
      </c>
      <c r="G485" s="165">
        <f t="shared" si="13"/>
        <v>0.57663279132791334</v>
      </c>
    </row>
    <row r="486" spans="1:7" s="6" customFormat="1" x14ac:dyDescent="0.2">
      <c r="A486" s="33"/>
      <c r="B486" s="5">
        <v>5002</v>
      </c>
      <c r="C486" s="49" t="s">
        <v>236</v>
      </c>
      <c r="D486" s="113">
        <v>2952</v>
      </c>
      <c r="E486" s="124">
        <v>1702.22</v>
      </c>
      <c r="F486" s="168">
        <f t="shared" si="14"/>
        <v>1249.78</v>
      </c>
      <c r="G486" s="165">
        <f t="shared" si="13"/>
        <v>0.57663279132791334</v>
      </c>
    </row>
    <row r="487" spans="1:7" s="6" customFormat="1" x14ac:dyDescent="0.2">
      <c r="A487" s="33"/>
      <c r="B487" s="5">
        <v>506</v>
      </c>
      <c r="C487" s="49" t="s">
        <v>229</v>
      </c>
      <c r="D487" s="113">
        <v>1004</v>
      </c>
      <c r="E487" s="124">
        <v>572.87</v>
      </c>
      <c r="F487" s="168">
        <f t="shared" si="14"/>
        <v>431.13</v>
      </c>
      <c r="G487" s="165">
        <f t="shared" si="13"/>
        <v>0.57058764940239048</v>
      </c>
    </row>
    <row r="488" spans="1:7" s="6" customFormat="1" x14ac:dyDescent="0.2">
      <c r="A488" s="33"/>
      <c r="B488" s="7">
        <v>55</v>
      </c>
      <c r="C488" s="50" t="s">
        <v>24</v>
      </c>
      <c r="D488" s="114">
        <f>SUM(D489)</f>
        <v>5215</v>
      </c>
      <c r="E488" s="139">
        <f>SUM(E489)</f>
        <v>3636.47</v>
      </c>
      <c r="F488" s="163">
        <f t="shared" si="14"/>
        <v>1578.5300000000002</v>
      </c>
      <c r="G488" s="179">
        <f t="shared" si="13"/>
        <v>0.69730968360498558</v>
      </c>
    </row>
    <row r="489" spans="1:7" s="6" customFormat="1" x14ac:dyDescent="0.2">
      <c r="A489" s="33"/>
      <c r="B489" s="5">
        <v>5511</v>
      </c>
      <c r="C489" s="49" t="s">
        <v>230</v>
      </c>
      <c r="D489" s="113">
        <v>5215</v>
      </c>
      <c r="E489" s="124">
        <v>3636.47</v>
      </c>
      <c r="F489" s="168">
        <f t="shared" si="14"/>
        <v>1578.5300000000002</v>
      </c>
      <c r="G489" s="165">
        <f t="shared" si="13"/>
        <v>0.69730968360498558</v>
      </c>
    </row>
    <row r="490" spans="1:7" s="6" customFormat="1" x14ac:dyDescent="0.2">
      <c r="A490" s="33" t="s">
        <v>72</v>
      </c>
      <c r="B490" s="7" t="s">
        <v>463</v>
      </c>
      <c r="C490" s="72"/>
      <c r="D490" s="114">
        <f t="shared" ref="D490:E492" si="15">SUM(D491)</f>
        <v>1800</v>
      </c>
      <c r="E490" s="187">
        <f t="shared" si="15"/>
        <v>1800</v>
      </c>
      <c r="F490" s="163">
        <f t="shared" si="14"/>
        <v>0</v>
      </c>
      <c r="G490" s="179">
        <f t="shared" si="13"/>
        <v>1</v>
      </c>
    </row>
    <row r="491" spans="1:7" s="6" customFormat="1" ht="25.5" x14ac:dyDescent="0.2">
      <c r="A491" s="210" t="s">
        <v>529</v>
      </c>
      <c r="B491" s="7">
        <v>15</v>
      </c>
      <c r="C491" s="50" t="s">
        <v>283</v>
      </c>
      <c r="D491" s="114">
        <f t="shared" si="15"/>
        <v>1800</v>
      </c>
      <c r="E491" s="187">
        <f t="shared" si="15"/>
        <v>1800</v>
      </c>
      <c r="F491" s="163">
        <f t="shared" si="14"/>
        <v>0</v>
      </c>
      <c r="G491" s="179">
        <f t="shared" si="13"/>
        <v>1</v>
      </c>
    </row>
    <row r="492" spans="1:7" s="6" customFormat="1" x14ac:dyDescent="0.2">
      <c r="A492" s="210"/>
      <c r="B492" s="5">
        <v>1551</v>
      </c>
      <c r="C492" s="49" t="s">
        <v>255</v>
      </c>
      <c r="D492" s="113">
        <f t="shared" si="15"/>
        <v>1800</v>
      </c>
      <c r="E492" s="186">
        <f t="shared" si="15"/>
        <v>1800</v>
      </c>
      <c r="F492" s="168">
        <f t="shared" si="14"/>
        <v>0</v>
      </c>
      <c r="G492" s="165">
        <f t="shared" si="13"/>
        <v>1</v>
      </c>
    </row>
    <row r="493" spans="1:7" s="6" customFormat="1" ht="25.5" x14ac:dyDescent="0.2">
      <c r="A493" s="33"/>
      <c r="B493" s="5"/>
      <c r="C493" s="65" t="s">
        <v>464</v>
      </c>
      <c r="D493" s="113">
        <v>1800</v>
      </c>
      <c r="E493" s="124">
        <v>1800</v>
      </c>
      <c r="F493" s="168">
        <f t="shared" si="14"/>
        <v>0</v>
      </c>
      <c r="G493" s="165">
        <f t="shared" si="13"/>
        <v>1</v>
      </c>
    </row>
    <row r="494" spans="1:7" s="6" customFormat="1" x14ac:dyDescent="0.2">
      <c r="A494" s="33" t="s">
        <v>124</v>
      </c>
      <c r="B494" s="7" t="s">
        <v>201</v>
      </c>
      <c r="C494" s="72"/>
      <c r="D494" s="114">
        <f>SUM(D495)</f>
        <v>97850</v>
      </c>
      <c r="E494" s="139">
        <f>SUM(E495)</f>
        <v>63106.9</v>
      </c>
      <c r="F494" s="163">
        <f t="shared" si="14"/>
        <v>34743.1</v>
      </c>
      <c r="G494" s="179">
        <f t="shared" si="13"/>
        <v>0.64493510475217175</v>
      </c>
    </row>
    <row r="495" spans="1:7" s="6" customFormat="1" x14ac:dyDescent="0.2">
      <c r="A495" s="33"/>
      <c r="B495" s="21">
        <v>4500</v>
      </c>
      <c r="C495" s="52" t="s">
        <v>152</v>
      </c>
      <c r="D495" s="114">
        <f>SUM(D534+D543+D544+D546)</f>
        <v>97850</v>
      </c>
      <c r="E495" s="139">
        <f>SUM(E496:E544)</f>
        <v>63106.9</v>
      </c>
      <c r="F495" s="163">
        <f t="shared" si="14"/>
        <v>34743.1</v>
      </c>
      <c r="G495" s="179">
        <f t="shared" si="13"/>
        <v>0.64493510475217175</v>
      </c>
    </row>
    <row r="496" spans="1:7" s="6" customFormat="1" ht="25.5" x14ac:dyDescent="0.2">
      <c r="A496" s="33"/>
      <c r="B496" s="21"/>
      <c r="C496" s="53" t="s">
        <v>362</v>
      </c>
      <c r="D496" s="113">
        <v>325</v>
      </c>
      <c r="E496" s="149">
        <v>325</v>
      </c>
      <c r="F496" s="168">
        <f t="shared" si="14"/>
        <v>0</v>
      </c>
      <c r="G496" s="165">
        <f t="shared" si="13"/>
        <v>1</v>
      </c>
    </row>
    <row r="497" spans="1:7" s="6" customFormat="1" x14ac:dyDescent="0.2">
      <c r="A497" s="33"/>
      <c r="B497" s="21"/>
      <c r="C497" s="53" t="s">
        <v>363</v>
      </c>
      <c r="D497" s="113">
        <v>646</v>
      </c>
      <c r="E497" s="127">
        <v>646</v>
      </c>
      <c r="F497" s="168">
        <f t="shared" si="14"/>
        <v>0</v>
      </c>
      <c r="G497" s="165">
        <f t="shared" si="13"/>
        <v>1</v>
      </c>
    </row>
    <row r="498" spans="1:7" s="6" customFormat="1" x14ac:dyDescent="0.2">
      <c r="A498" s="33"/>
      <c r="B498" s="21"/>
      <c r="C498" s="53" t="s">
        <v>364</v>
      </c>
      <c r="D498" s="113">
        <v>300</v>
      </c>
      <c r="E498" s="127">
        <v>300</v>
      </c>
      <c r="F498" s="168">
        <f t="shared" si="14"/>
        <v>0</v>
      </c>
      <c r="G498" s="165">
        <f t="shared" si="13"/>
        <v>1</v>
      </c>
    </row>
    <row r="499" spans="1:7" s="6" customFormat="1" x14ac:dyDescent="0.2">
      <c r="A499" s="33"/>
      <c r="B499" s="21"/>
      <c r="C499" s="53" t="s">
        <v>365</v>
      </c>
      <c r="D499" s="113">
        <v>300</v>
      </c>
      <c r="E499" s="127">
        <v>300</v>
      </c>
      <c r="F499" s="168">
        <f t="shared" si="14"/>
        <v>0</v>
      </c>
      <c r="G499" s="165">
        <f t="shared" si="13"/>
        <v>1</v>
      </c>
    </row>
    <row r="500" spans="1:7" s="6" customFormat="1" x14ac:dyDescent="0.2">
      <c r="A500" s="33"/>
      <c r="B500" s="21"/>
      <c r="C500" s="53" t="s">
        <v>366</v>
      </c>
      <c r="D500" s="113">
        <v>500</v>
      </c>
      <c r="E500" s="127">
        <v>500</v>
      </c>
      <c r="F500" s="168">
        <f t="shared" si="14"/>
        <v>0</v>
      </c>
      <c r="G500" s="165">
        <f t="shared" si="13"/>
        <v>1</v>
      </c>
    </row>
    <row r="501" spans="1:7" s="6" customFormat="1" x14ac:dyDescent="0.2">
      <c r="A501" s="33"/>
      <c r="B501" s="21"/>
      <c r="C501" s="53" t="s">
        <v>367</v>
      </c>
      <c r="D501" s="113">
        <v>692</v>
      </c>
      <c r="E501" s="127">
        <v>692</v>
      </c>
      <c r="F501" s="168">
        <f t="shared" si="14"/>
        <v>0</v>
      </c>
      <c r="G501" s="165">
        <f t="shared" si="13"/>
        <v>1</v>
      </c>
    </row>
    <row r="502" spans="1:7" s="6" customFormat="1" x14ac:dyDescent="0.2">
      <c r="A502" s="33"/>
      <c r="B502" s="21"/>
      <c r="C502" s="53" t="s">
        <v>368</v>
      </c>
      <c r="D502" s="113">
        <v>300</v>
      </c>
      <c r="E502" s="127">
        <v>300</v>
      </c>
      <c r="F502" s="168">
        <f t="shared" si="14"/>
        <v>0</v>
      </c>
      <c r="G502" s="165">
        <f t="shared" si="13"/>
        <v>1</v>
      </c>
    </row>
    <row r="503" spans="1:7" s="6" customFormat="1" x14ac:dyDescent="0.2">
      <c r="A503" s="33"/>
      <c r="B503" s="21"/>
      <c r="C503" s="53" t="s">
        <v>369</v>
      </c>
      <c r="D503" s="113">
        <v>100</v>
      </c>
      <c r="E503" s="127">
        <v>0</v>
      </c>
      <c r="F503" s="168">
        <f t="shared" si="14"/>
        <v>100</v>
      </c>
      <c r="G503" s="165">
        <f t="shared" si="13"/>
        <v>0</v>
      </c>
    </row>
    <row r="504" spans="1:7" s="6" customFormat="1" x14ac:dyDescent="0.2">
      <c r="A504" s="33"/>
      <c r="B504" s="21"/>
      <c r="C504" s="53" t="s">
        <v>370</v>
      </c>
      <c r="D504" s="113">
        <v>200</v>
      </c>
      <c r="E504" s="127">
        <v>200</v>
      </c>
      <c r="F504" s="168">
        <f t="shared" si="14"/>
        <v>0</v>
      </c>
      <c r="G504" s="165">
        <f t="shared" si="13"/>
        <v>1</v>
      </c>
    </row>
    <row r="505" spans="1:7" s="6" customFormat="1" x14ac:dyDescent="0.2">
      <c r="A505" s="33"/>
      <c r="B505" s="21"/>
      <c r="C505" s="53" t="s">
        <v>371</v>
      </c>
      <c r="D505" s="113">
        <v>3240</v>
      </c>
      <c r="E505" s="127">
        <v>1800</v>
      </c>
      <c r="F505" s="168">
        <f t="shared" si="14"/>
        <v>1440</v>
      </c>
      <c r="G505" s="165">
        <f t="shared" si="13"/>
        <v>0.55555555555555558</v>
      </c>
    </row>
    <row r="506" spans="1:7" s="6" customFormat="1" x14ac:dyDescent="0.2">
      <c r="A506" s="33"/>
      <c r="B506" s="21"/>
      <c r="C506" s="53" t="s">
        <v>372</v>
      </c>
      <c r="D506" s="113">
        <v>350</v>
      </c>
      <c r="E506" s="127">
        <v>350</v>
      </c>
      <c r="F506" s="168">
        <f t="shared" si="14"/>
        <v>0</v>
      </c>
      <c r="G506" s="165">
        <f t="shared" si="13"/>
        <v>1</v>
      </c>
    </row>
    <row r="507" spans="1:7" s="6" customFormat="1" x14ac:dyDescent="0.2">
      <c r="A507" s="33"/>
      <c r="B507" s="21"/>
      <c r="C507" s="53" t="s">
        <v>373</v>
      </c>
      <c r="D507" s="113">
        <v>172</v>
      </c>
      <c r="E507" s="127">
        <v>172</v>
      </c>
      <c r="F507" s="168">
        <f t="shared" si="14"/>
        <v>0</v>
      </c>
      <c r="G507" s="165">
        <f t="shared" si="13"/>
        <v>1</v>
      </c>
    </row>
    <row r="508" spans="1:7" s="6" customFormat="1" x14ac:dyDescent="0.2">
      <c r="A508" s="33"/>
      <c r="B508" s="21"/>
      <c r="C508" s="53" t="s">
        <v>374</v>
      </c>
      <c r="D508" s="113">
        <v>190</v>
      </c>
      <c r="E508" s="127">
        <v>0</v>
      </c>
      <c r="F508" s="168">
        <f t="shared" si="14"/>
        <v>190</v>
      </c>
      <c r="G508" s="165">
        <f t="shared" si="13"/>
        <v>0</v>
      </c>
    </row>
    <row r="509" spans="1:7" s="6" customFormat="1" x14ac:dyDescent="0.2">
      <c r="A509" s="33"/>
      <c r="B509" s="21"/>
      <c r="C509" s="53" t="s">
        <v>375</v>
      </c>
      <c r="D509" s="113">
        <v>24807</v>
      </c>
      <c r="E509" s="127">
        <v>14708.4</v>
      </c>
      <c r="F509" s="168">
        <f t="shared" si="14"/>
        <v>10098.6</v>
      </c>
      <c r="G509" s="165">
        <f t="shared" ref="G509:G590" si="16">SUM(E509/D509)</f>
        <v>0.59291329060345865</v>
      </c>
    </row>
    <row r="510" spans="1:7" s="6" customFormat="1" x14ac:dyDescent="0.2">
      <c r="A510" s="33"/>
      <c r="B510" s="21"/>
      <c r="C510" s="53" t="s">
        <v>376</v>
      </c>
      <c r="D510" s="113">
        <v>200</v>
      </c>
      <c r="E510" s="127">
        <v>0</v>
      </c>
      <c r="F510" s="168">
        <f t="shared" si="14"/>
        <v>200</v>
      </c>
      <c r="G510" s="165">
        <f t="shared" si="16"/>
        <v>0</v>
      </c>
    </row>
    <row r="511" spans="1:7" s="6" customFormat="1" ht="25.5" x14ac:dyDescent="0.2">
      <c r="A511" s="33"/>
      <c r="B511" s="21"/>
      <c r="C511" s="53" t="s">
        <v>377</v>
      </c>
      <c r="D511" s="113">
        <v>120</v>
      </c>
      <c r="E511" s="127">
        <v>0</v>
      </c>
      <c r="F511" s="168">
        <f t="shared" si="14"/>
        <v>120</v>
      </c>
      <c r="G511" s="165">
        <f t="shared" si="16"/>
        <v>0</v>
      </c>
    </row>
    <row r="512" spans="1:7" s="6" customFormat="1" x14ac:dyDescent="0.2">
      <c r="A512" s="33"/>
      <c r="B512" s="21"/>
      <c r="C512" s="53" t="s">
        <v>378</v>
      </c>
      <c r="D512" s="113">
        <v>750</v>
      </c>
      <c r="E512" s="127">
        <v>750</v>
      </c>
      <c r="F512" s="168">
        <f t="shared" si="14"/>
        <v>0</v>
      </c>
      <c r="G512" s="165">
        <f t="shared" si="16"/>
        <v>1</v>
      </c>
    </row>
    <row r="513" spans="1:7" s="6" customFormat="1" x14ac:dyDescent="0.2">
      <c r="A513" s="33"/>
      <c r="B513" s="21"/>
      <c r="C513" s="53" t="s">
        <v>379</v>
      </c>
      <c r="D513" s="113">
        <v>300</v>
      </c>
      <c r="E513" s="127">
        <v>300</v>
      </c>
      <c r="F513" s="168">
        <f t="shared" si="14"/>
        <v>0</v>
      </c>
      <c r="G513" s="165">
        <f t="shared" si="16"/>
        <v>1</v>
      </c>
    </row>
    <row r="514" spans="1:7" s="6" customFormat="1" x14ac:dyDescent="0.2">
      <c r="A514" s="33"/>
      <c r="B514" s="21"/>
      <c r="C514" s="53" t="s">
        <v>380</v>
      </c>
      <c r="D514" s="113">
        <v>1100</v>
      </c>
      <c r="E514" s="127">
        <v>0</v>
      </c>
      <c r="F514" s="168">
        <f t="shared" ref="F514:F605" si="17">SUM(D514-E514)</f>
        <v>1100</v>
      </c>
      <c r="G514" s="165">
        <f t="shared" si="16"/>
        <v>0</v>
      </c>
    </row>
    <row r="515" spans="1:7" s="6" customFormat="1" x14ac:dyDescent="0.2">
      <c r="A515" s="33"/>
      <c r="B515" s="21"/>
      <c r="C515" s="53" t="s">
        <v>381</v>
      </c>
      <c r="D515" s="113">
        <v>229</v>
      </c>
      <c r="E515" s="127">
        <v>0</v>
      </c>
      <c r="F515" s="168">
        <f t="shared" si="17"/>
        <v>229</v>
      </c>
      <c r="G515" s="165">
        <f t="shared" si="16"/>
        <v>0</v>
      </c>
    </row>
    <row r="516" spans="1:7" s="6" customFormat="1" x14ac:dyDescent="0.2">
      <c r="A516" s="33"/>
      <c r="B516" s="21"/>
      <c r="C516" s="53" t="s">
        <v>382</v>
      </c>
      <c r="D516" s="113">
        <v>314</v>
      </c>
      <c r="E516" s="127">
        <v>314</v>
      </c>
      <c r="F516" s="168">
        <f t="shared" si="17"/>
        <v>0</v>
      </c>
      <c r="G516" s="165">
        <f t="shared" si="16"/>
        <v>1</v>
      </c>
    </row>
    <row r="517" spans="1:7" s="6" customFormat="1" x14ac:dyDescent="0.2">
      <c r="A517" s="33"/>
      <c r="B517" s="21"/>
      <c r="C517" s="53" t="s">
        <v>383</v>
      </c>
      <c r="D517" s="113">
        <v>1852</v>
      </c>
      <c r="E517" s="127">
        <v>1852</v>
      </c>
      <c r="F517" s="168">
        <f t="shared" si="17"/>
        <v>0</v>
      </c>
      <c r="G517" s="165">
        <f t="shared" si="16"/>
        <v>1</v>
      </c>
    </row>
    <row r="518" spans="1:7" s="6" customFormat="1" x14ac:dyDescent="0.2">
      <c r="A518" s="33"/>
      <c r="B518" s="21"/>
      <c r="C518" s="53" t="s">
        <v>384</v>
      </c>
      <c r="D518" s="113">
        <v>150</v>
      </c>
      <c r="E518" s="127">
        <v>112.5</v>
      </c>
      <c r="F518" s="168">
        <f t="shared" si="17"/>
        <v>37.5</v>
      </c>
      <c r="G518" s="165">
        <f t="shared" si="16"/>
        <v>0.75</v>
      </c>
    </row>
    <row r="519" spans="1:7" s="6" customFormat="1" x14ac:dyDescent="0.2">
      <c r="A519" s="33"/>
      <c r="B519" s="21"/>
      <c r="C519" s="53" t="s">
        <v>385</v>
      </c>
      <c r="D519" s="113">
        <v>250</v>
      </c>
      <c r="E519" s="127">
        <v>0</v>
      </c>
      <c r="F519" s="168">
        <f t="shared" si="17"/>
        <v>250</v>
      </c>
      <c r="G519" s="165">
        <f t="shared" si="16"/>
        <v>0</v>
      </c>
    </row>
    <row r="520" spans="1:7" s="6" customFormat="1" x14ac:dyDescent="0.2">
      <c r="A520" s="33"/>
      <c r="B520" s="21"/>
      <c r="C520" s="53" t="s">
        <v>386</v>
      </c>
      <c r="D520" s="113">
        <v>1500</v>
      </c>
      <c r="E520" s="127">
        <v>535</v>
      </c>
      <c r="F520" s="168">
        <f t="shared" si="17"/>
        <v>965</v>
      </c>
      <c r="G520" s="165">
        <f t="shared" si="16"/>
        <v>0.35666666666666669</v>
      </c>
    </row>
    <row r="521" spans="1:7" s="6" customFormat="1" x14ac:dyDescent="0.2">
      <c r="A521" s="33"/>
      <c r="B521" s="21"/>
      <c r="C521" s="53" t="s">
        <v>387</v>
      </c>
      <c r="D521" s="113">
        <v>968</v>
      </c>
      <c r="E521" s="127">
        <v>0</v>
      </c>
      <c r="F521" s="168">
        <f t="shared" si="17"/>
        <v>968</v>
      </c>
      <c r="G521" s="165">
        <f t="shared" si="16"/>
        <v>0</v>
      </c>
    </row>
    <row r="522" spans="1:7" s="6" customFormat="1" x14ac:dyDescent="0.2">
      <c r="A522" s="33"/>
      <c r="B522" s="21"/>
      <c r="C522" s="53" t="s">
        <v>388</v>
      </c>
      <c r="D522" s="113">
        <v>724</v>
      </c>
      <c r="E522" s="127">
        <v>724</v>
      </c>
      <c r="F522" s="168">
        <f t="shared" si="17"/>
        <v>0</v>
      </c>
      <c r="G522" s="165">
        <f t="shared" si="16"/>
        <v>1</v>
      </c>
    </row>
    <row r="523" spans="1:7" s="6" customFormat="1" x14ac:dyDescent="0.2">
      <c r="A523" s="33"/>
      <c r="B523" s="21"/>
      <c r="C523" s="53" t="s">
        <v>389</v>
      </c>
      <c r="D523" s="113">
        <v>100</v>
      </c>
      <c r="E523" s="127">
        <v>0</v>
      </c>
      <c r="F523" s="168">
        <f t="shared" si="17"/>
        <v>100</v>
      </c>
      <c r="G523" s="165">
        <f t="shared" si="16"/>
        <v>0</v>
      </c>
    </row>
    <row r="524" spans="1:7" s="6" customFormat="1" x14ac:dyDescent="0.2">
      <c r="A524" s="33"/>
      <c r="B524" s="21"/>
      <c r="C524" s="53" t="s">
        <v>390</v>
      </c>
      <c r="D524" s="113">
        <v>2960</v>
      </c>
      <c r="E524" s="127">
        <v>2960</v>
      </c>
      <c r="F524" s="168">
        <f t="shared" si="17"/>
        <v>0</v>
      </c>
      <c r="G524" s="165">
        <f t="shared" si="16"/>
        <v>1</v>
      </c>
    </row>
    <row r="525" spans="1:7" s="6" customFormat="1" x14ac:dyDescent="0.2">
      <c r="A525" s="33"/>
      <c r="B525" s="21"/>
      <c r="C525" s="53" t="s">
        <v>391</v>
      </c>
      <c r="D525" s="113">
        <v>440</v>
      </c>
      <c r="E525" s="127">
        <v>190</v>
      </c>
      <c r="F525" s="168">
        <f t="shared" si="17"/>
        <v>250</v>
      </c>
      <c r="G525" s="165">
        <f t="shared" si="16"/>
        <v>0.43181818181818182</v>
      </c>
    </row>
    <row r="526" spans="1:7" s="6" customFormat="1" x14ac:dyDescent="0.2">
      <c r="A526" s="33"/>
      <c r="B526" s="21"/>
      <c r="C526" s="53" t="s">
        <v>392</v>
      </c>
      <c r="D526" s="113">
        <v>500</v>
      </c>
      <c r="E526" s="127">
        <v>500</v>
      </c>
      <c r="F526" s="168">
        <f t="shared" si="17"/>
        <v>0</v>
      </c>
      <c r="G526" s="165">
        <f t="shared" si="16"/>
        <v>1</v>
      </c>
    </row>
    <row r="527" spans="1:7" s="6" customFormat="1" x14ac:dyDescent="0.2">
      <c r="A527" s="33"/>
      <c r="B527" s="21"/>
      <c r="C527" s="53" t="s">
        <v>393</v>
      </c>
      <c r="D527" s="113">
        <v>895</v>
      </c>
      <c r="E527" s="127">
        <v>655</v>
      </c>
      <c r="F527" s="168">
        <f t="shared" si="17"/>
        <v>240</v>
      </c>
      <c r="G527" s="165">
        <f t="shared" si="16"/>
        <v>0.73184357541899436</v>
      </c>
    </row>
    <row r="528" spans="1:7" s="6" customFormat="1" x14ac:dyDescent="0.2">
      <c r="A528" s="33"/>
      <c r="B528" s="21"/>
      <c r="C528" s="53" t="s">
        <v>394</v>
      </c>
      <c r="D528" s="113">
        <v>190</v>
      </c>
      <c r="E528" s="127">
        <v>190</v>
      </c>
      <c r="F528" s="168">
        <f t="shared" si="17"/>
        <v>0</v>
      </c>
      <c r="G528" s="165">
        <f t="shared" si="16"/>
        <v>1</v>
      </c>
    </row>
    <row r="529" spans="1:7" s="6" customFormat="1" x14ac:dyDescent="0.2">
      <c r="A529" s="33"/>
      <c r="B529" s="21"/>
      <c r="C529" s="53" t="s">
        <v>395</v>
      </c>
      <c r="D529" s="113">
        <v>461</v>
      </c>
      <c r="E529" s="127">
        <v>461</v>
      </c>
      <c r="F529" s="168">
        <f t="shared" si="17"/>
        <v>0</v>
      </c>
      <c r="G529" s="165">
        <f t="shared" si="16"/>
        <v>1</v>
      </c>
    </row>
    <row r="530" spans="1:7" s="6" customFormat="1" x14ac:dyDescent="0.2">
      <c r="A530" s="33"/>
      <c r="B530" s="21"/>
      <c r="C530" s="53" t="s">
        <v>396</v>
      </c>
      <c r="D530" s="113">
        <v>300</v>
      </c>
      <c r="E530" s="127">
        <v>300</v>
      </c>
      <c r="F530" s="168">
        <f t="shared" si="17"/>
        <v>0</v>
      </c>
      <c r="G530" s="165">
        <f t="shared" si="16"/>
        <v>1</v>
      </c>
    </row>
    <row r="531" spans="1:7" s="6" customFormat="1" x14ac:dyDescent="0.2">
      <c r="A531" s="33"/>
      <c r="B531" s="21"/>
      <c r="C531" s="53" t="s">
        <v>397</v>
      </c>
      <c r="D531" s="113">
        <v>310</v>
      </c>
      <c r="E531" s="127">
        <v>310</v>
      </c>
      <c r="F531" s="168">
        <f t="shared" si="17"/>
        <v>0</v>
      </c>
      <c r="G531" s="165">
        <f t="shared" si="16"/>
        <v>1</v>
      </c>
    </row>
    <row r="532" spans="1:7" s="6" customFormat="1" x14ac:dyDescent="0.2">
      <c r="A532" s="33"/>
      <c r="B532" s="21"/>
      <c r="C532" s="53" t="s">
        <v>398</v>
      </c>
      <c r="D532" s="113">
        <v>30700</v>
      </c>
      <c r="E532" s="127">
        <v>26000</v>
      </c>
      <c r="F532" s="168">
        <f t="shared" si="17"/>
        <v>4700</v>
      </c>
      <c r="G532" s="165">
        <f t="shared" si="16"/>
        <v>0.84690553745928343</v>
      </c>
    </row>
    <row r="533" spans="1:7" s="6" customFormat="1" x14ac:dyDescent="0.2">
      <c r="A533" s="33"/>
      <c r="B533" s="21"/>
      <c r="C533" s="53" t="s">
        <v>361</v>
      </c>
      <c r="D533" s="113">
        <v>1530</v>
      </c>
      <c r="E533" s="127">
        <v>1350</v>
      </c>
      <c r="F533" s="168">
        <f t="shared" si="17"/>
        <v>180</v>
      </c>
      <c r="G533" s="165">
        <f t="shared" si="16"/>
        <v>0.88235294117647056</v>
      </c>
    </row>
    <row r="534" spans="1:7" s="6" customFormat="1" ht="25.5" x14ac:dyDescent="0.2">
      <c r="A534" s="33"/>
      <c r="B534" s="21"/>
      <c r="C534" s="52" t="s">
        <v>515</v>
      </c>
      <c r="D534" s="114">
        <f>SUM(D496:D533)</f>
        <v>78965</v>
      </c>
      <c r="E534" s="126"/>
      <c r="F534" s="163"/>
      <c r="G534" s="179"/>
    </row>
    <row r="535" spans="1:7" s="6" customFormat="1" x14ac:dyDescent="0.2">
      <c r="A535" s="33"/>
      <c r="B535" s="21"/>
      <c r="C535" s="53" t="s">
        <v>480</v>
      </c>
      <c r="D535" s="87">
        <v>1025</v>
      </c>
      <c r="E535" s="124">
        <v>1025</v>
      </c>
      <c r="F535" s="168">
        <f t="shared" si="17"/>
        <v>0</v>
      </c>
      <c r="G535" s="165">
        <f t="shared" si="16"/>
        <v>1</v>
      </c>
    </row>
    <row r="536" spans="1:7" s="6" customFormat="1" x14ac:dyDescent="0.2">
      <c r="A536" s="33"/>
      <c r="B536" s="21"/>
      <c r="C536" s="53" t="s">
        <v>496</v>
      </c>
      <c r="D536" s="87">
        <v>500</v>
      </c>
      <c r="E536" s="124">
        <v>500</v>
      </c>
      <c r="F536" s="168">
        <f t="shared" si="17"/>
        <v>0</v>
      </c>
      <c r="G536" s="165">
        <f t="shared" si="16"/>
        <v>1</v>
      </c>
    </row>
    <row r="537" spans="1:7" s="6" customFormat="1" x14ac:dyDescent="0.2">
      <c r="A537" s="33"/>
      <c r="B537" s="21"/>
      <c r="C537" s="53" t="s">
        <v>497</v>
      </c>
      <c r="D537" s="87">
        <v>720</v>
      </c>
      <c r="E537" s="124">
        <v>1440</v>
      </c>
      <c r="F537" s="168">
        <f t="shared" si="17"/>
        <v>-720</v>
      </c>
      <c r="G537" s="165">
        <f t="shared" si="16"/>
        <v>2</v>
      </c>
    </row>
    <row r="538" spans="1:7" s="6" customFormat="1" x14ac:dyDescent="0.2">
      <c r="A538" s="33"/>
      <c r="B538" s="21"/>
      <c r="C538" s="53" t="s">
        <v>386</v>
      </c>
      <c r="D538" s="87">
        <v>475</v>
      </c>
      <c r="E538" s="124">
        <v>0</v>
      </c>
      <c r="F538" s="168">
        <f t="shared" si="17"/>
        <v>475</v>
      </c>
      <c r="G538" s="165">
        <f t="shared" si="16"/>
        <v>0</v>
      </c>
    </row>
    <row r="539" spans="1:7" s="6" customFormat="1" x14ac:dyDescent="0.2">
      <c r="A539" s="33"/>
      <c r="B539" s="21"/>
      <c r="C539" s="53" t="s">
        <v>498</v>
      </c>
      <c r="D539" s="87">
        <v>630</v>
      </c>
      <c r="E539" s="124">
        <v>630</v>
      </c>
      <c r="F539" s="168">
        <f t="shared" si="17"/>
        <v>0</v>
      </c>
      <c r="G539" s="165">
        <f t="shared" si="16"/>
        <v>1</v>
      </c>
    </row>
    <row r="540" spans="1:7" s="6" customFormat="1" x14ac:dyDescent="0.2">
      <c r="A540" s="33"/>
      <c r="B540" s="21"/>
      <c r="C540" s="53" t="s">
        <v>368</v>
      </c>
      <c r="D540" s="87">
        <v>350</v>
      </c>
      <c r="E540" s="124">
        <v>350</v>
      </c>
      <c r="F540" s="168">
        <f t="shared" si="17"/>
        <v>0</v>
      </c>
      <c r="G540" s="165">
        <f t="shared" si="16"/>
        <v>1</v>
      </c>
    </row>
    <row r="541" spans="1:7" s="6" customFormat="1" x14ac:dyDescent="0.2">
      <c r="A541" s="33"/>
      <c r="B541" s="21"/>
      <c r="C541" s="53" t="s">
        <v>499</v>
      </c>
      <c r="D541" s="87">
        <v>670</v>
      </c>
      <c r="E541" s="124">
        <v>670</v>
      </c>
      <c r="F541" s="168">
        <f t="shared" si="17"/>
        <v>0</v>
      </c>
      <c r="G541" s="165">
        <f t="shared" si="16"/>
        <v>1</v>
      </c>
    </row>
    <row r="542" spans="1:7" s="6" customFormat="1" x14ac:dyDescent="0.2">
      <c r="A542" s="33"/>
      <c r="B542" s="21"/>
      <c r="C542" s="53" t="s">
        <v>479</v>
      </c>
      <c r="D542" s="87">
        <v>1175</v>
      </c>
      <c r="E542" s="124">
        <v>295</v>
      </c>
      <c r="F542" s="168">
        <f t="shared" si="17"/>
        <v>880</v>
      </c>
      <c r="G542" s="165">
        <f t="shared" si="16"/>
        <v>0.25106382978723402</v>
      </c>
    </row>
    <row r="543" spans="1:7" s="6" customFormat="1" ht="25.5" x14ac:dyDescent="0.2">
      <c r="A543" s="33"/>
      <c r="B543" s="21"/>
      <c r="C543" s="52" t="s">
        <v>514</v>
      </c>
      <c r="D543" s="88">
        <f>SUM(D535:D542)</f>
        <v>5545</v>
      </c>
      <c r="E543" s="124"/>
      <c r="F543" s="168"/>
      <c r="G543" s="165"/>
    </row>
    <row r="544" spans="1:7" s="6" customFormat="1" ht="25.5" x14ac:dyDescent="0.2">
      <c r="A544" s="33"/>
      <c r="B544" s="21"/>
      <c r="C544" s="53" t="s">
        <v>501</v>
      </c>
      <c r="D544" s="87">
        <v>400</v>
      </c>
      <c r="E544" s="124">
        <v>400</v>
      </c>
      <c r="F544" s="168">
        <f t="shared" si="17"/>
        <v>0</v>
      </c>
      <c r="G544" s="165">
        <f t="shared" si="16"/>
        <v>1</v>
      </c>
    </row>
    <row r="545" spans="1:7" s="6" customFormat="1" x14ac:dyDescent="0.2">
      <c r="A545" s="33"/>
      <c r="B545" s="21"/>
      <c r="C545" s="53" t="s">
        <v>502</v>
      </c>
      <c r="D545" s="87">
        <v>553</v>
      </c>
      <c r="E545" s="124"/>
      <c r="F545" s="168"/>
      <c r="G545" s="165"/>
    </row>
    <row r="546" spans="1:7" s="6" customFormat="1" x14ac:dyDescent="0.2">
      <c r="A546" s="33"/>
      <c r="B546" s="21"/>
      <c r="C546" s="52" t="s">
        <v>500</v>
      </c>
      <c r="D546" s="88">
        <v>12940</v>
      </c>
      <c r="E546" s="124"/>
      <c r="F546" s="168"/>
      <c r="G546" s="165"/>
    </row>
    <row r="547" spans="1:7" s="6" customFormat="1" x14ac:dyDescent="0.2">
      <c r="A547" s="33" t="s">
        <v>73</v>
      </c>
      <c r="B547" s="7" t="s">
        <v>538</v>
      </c>
      <c r="C547" s="52"/>
      <c r="D547" s="114">
        <f>SUM(D548+D566)</f>
        <v>172109</v>
      </c>
      <c r="E547" s="187">
        <f>SUM(E548+E566)</f>
        <v>93727.849999999991</v>
      </c>
      <c r="F547" s="163">
        <f t="shared" si="17"/>
        <v>78381.150000000009</v>
      </c>
      <c r="G547" s="179">
        <f t="shared" si="16"/>
        <v>0.544584246030132</v>
      </c>
    </row>
    <row r="548" spans="1:7" s="6" customFormat="1" x14ac:dyDescent="0.2">
      <c r="A548" s="33" t="s">
        <v>73</v>
      </c>
      <c r="B548" s="7" t="s">
        <v>202</v>
      </c>
      <c r="C548" s="72"/>
      <c r="D548" s="114">
        <f>SUM(D549+D554)</f>
        <v>172109</v>
      </c>
      <c r="E548" s="139">
        <f>SUM(E549+E554)</f>
        <v>93527.849999999991</v>
      </c>
      <c r="F548" s="163">
        <f t="shared" si="17"/>
        <v>78581.150000000009</v>
      </c>
      <c r="G548" s="179">
        <f t="shared" si="16"/>
        <v>0.5434221917505766</v>
      </c>
    </row>
    <row r="549" spans="1:7" s="6" customFormat="1" x14ac:dyDescent="0.2">
      <c r="A549" s="33"/>
      <c r="B549" s="7">
        <v>50</v>
      </c>
      <c r="C549" s="50" t="s">
        <v>23</v>
      </c>
      <c r="D549" s="114">
        <f>SUM(D550+D553)</f>
        <v>114483</v>
      </c>
      <c r="E549" s="139">
        <f>SUM(E550+E553)</f>
        <v>65365.599999999999</v>
      </c>
      <c r="F549" s="163">
        <f t="shared" si="17"/>
        <v>49117.4</v>
      </c>
      <c r="G549" s="179">
        <f>SUM(E549/D549)</f>
        <v>0.57096337447481282</v>
      </c>
    </row>
    <row r="550" spans="1:7" s="6" customFormat="1" x14ac:dyDescent="0.2">
      <c r="A550" s="33"/>
      <c r="B550" s="5">
        <v>500</v>
      </c>
      <c r="C550" s="49" t="s">
        <v>228</v>
      </c>
      <c r="D550" s="113">
        <f>SUM(D551:D552)</f>
        <v>85435</v>
      </c>
      <c r="E550" s="149">
        <f>SUM(E551:E552)</f>
        <v>48599.13</v>
      </c>
      <c r="F550" s="168">
        <f t="shared" si="17"/>
        <v>36835.870000000003</v>
      </c>
      <c r="G550" s="165">
        <f t="shared" si="16"/>
        <v>0.56884333118745245</v>
      </c>
    </row>
    <row r="551" spans="1:7" s="6" customFormat="1" x14ac:dyDescent="0.2">
      <c r="A551" s="33"/>
      <c r="B551" s="5">
        <v>5002</v>
      </c>
      <c r="C551" s="49" t="s">
        <v>236</v>
      </c>
      <c r="D551" s="113">
        <v>85435</v>
      </c>
      <c r="E551" s="124">
        <v>48510.46</v>
      </c>
      <c r="F551" s="168">
        <f t="shared" si="17"/>
        <v>36924.54</v>
      </c>
      <c r="G551" s="165">
        <f t="shared" si="16"/>
        <v>0.56780546614385208</v>
      </c>
    </row>
    <row r="552" spans="1:7" s="6" customFormat="1" ht="25.5" x14ac:dyDescent="0.2">
      <c r="A552" s="33"/>
      <c r="B552" s="5">
        <v>5005</v>
      </c>
      <c r="C552" s="65" t="s">
        <v>282</v>
      </c>
      <c r="D552" s="113">
        <v>0</v>
      </c>
      <c r="E552" s="124">
        <v>88.67</v>
      </c>
      <c r="F552" s="168">
        <f t="shared" si="17"/>
        <v>-88.67</v>
      </c>
      <c r="G552" s="165"/>
    </row>
    <row r="553" spans="1:7" s="6" customFormat="1" x14ac:dyDescent="0.2">
      <c r="A553" s="33"/>
      <c r="B553" s="5">
        <v>506</v>
      </c>
      <c r="C553" s="49" t="s">
        <v>229</v>
      </c>
      <c r="D553" s="113">
        <v>29048</v>
      </c>
      <c r="E553" s="124">
        <v>16766.47</v>
      </c>
      <c r="F553" s="168">
        <f t="shared" si="17"/>
        <v>12281.529999999999</v>
      </c>
      <c r="G553" s="165">
        <f t="shared" si="16"/>
        <v>0.57719877444230239</v>
      </c>
    </row>
    <row r="554" spans="1:7" s="6" customFormat="1" x14ac:dyDescent="0.2">
      <c r="A554" s="33"/>
      <c r="B554" s="7">
        <v>55</v>
      </c>
      <c r="C554" s="50" t="s">
        <v>24</v>
      </c>
      <c r="D554" s="114">
        <f>SUM(D555:D565)</f>
        <v>57626</v>
      </c>
      <c r="E554" s="139">
        <f>SUM(E555:E565)</f>
        <v>28162.249999999996</v>
      </c>
      <c r="F554" s="163">
        <f t="shared" si="17"/>
        <v>29463.750000000004</v>
      </c>
      <c r="G554" s="179">
        <f>SUM(E554/D554)</f>
        <v>0.48870735431923085</v>
      </c>
    </row>
    <row r="555" spans="1:7" s="6" customFormat="1" x14ac:dyDescent="0.2">
      <c r="A555" s="33"/>
      <c r="B555" s="5">
        <v>5500</v>
      </c>
      <c r="C555" s="49" t="s">
        <v>25</v>
      </c>
      <c r="D555" s="113">
        <v>6480</v>
      </c>
      <c r="E555" s="124">
        <v>3215.96</v>
      </c>
      <c r="F555" s="168">
        <f t="shared" si="17"/>
        <v>3264.04</v>
      </c>
      <c r="G555" s="165">
        <f t="shared" si="16"/>
        <v>0.49629012345679013</v>
      </c>
    </row>
    <row r="556" spans="1:7" s="6" customFormat="1" x14ac:dyDescent="0.2">
      <c r="A556" s="33"/>
      <c r="B556" s="5">
        <v>5503</v>
      </c>
      <c r="C556" s="49" t="s">
        <v>26</v>
      </c>
      <c r="D556" s="113">
        <v>60</v>
      </c>
      <c r="E556" s="124">
        <v>68.77</v>
      </c>
      <c r="F556" s="168">
        <f t="shared" si="17"/>
        <v>-8.769999999999996</v>
      </c>
      <c r="G556" s="165">
        <f t="shared" si="16"/>
        <v>1.1461666666666666</v>
      </c>
    </row>
    <row r="557" spans="1:7" s="6" customFormat="1" x14ac:dyDescent="0.2">
      <c r="A557" s="33"/>
      <c r="B557" s="5">
        <v>5504</v>
      </c>
      <c r="C557" s="49" t="s">
        <v>27</v>
      </c>
      <c r="D557" s="113">
        <v>1550</v>
      </c>
      <c r="E557" s="124">
        <v>1030.25</v>
      </c>
      <c r="F557" s="168">
        <f t="shared" si="17"/>
        <v>519.75</v>
      </c>
      <c r="G557" s="165">
        <f t="shared" si="16"/>
        <v>0.66467741935483871</v>
      </c>
    </row>
    <row r="558" spans="1:7" s="6" customFormat="1" x14ac:dyDescent="0.2">
      <c r="A558" s="33"/>
      <c r="B558" s="5">
        <v>5511</v>
      </c>
      <c r="C558" s="49" t="s">
        <v>230</v>
      </c>
      <c r="D558" s="113">
        <v>23380</v>
      </c>
      <c r="E558" s="124">
        <v>11593.66</v>
      </c>
      <c r="F558" s="168">
        <f t="shared" si="17"/>
        <v>11786.34</v>
      </c>
      <c r="G558" s="165">
        <f t="shared" si="16"/>
        <v>0.49587938408896493</v>
      </c>
    </row>
    <row r="559" spans="1:7" s="6" customFormat="1" x14ac:dyDescent="0.2">
      <c r="A559" s="33"/>
      <c r="B559" s="5">
        <v>5513</v>
      </c>
      <c r="C559" s="49" t="s">
        <v>28</v>
      </c>
      <c r="D559" s="113">
        <v>1200</v>
      </c>
      <c r="E559" s="124">
        <v>698.01</v>
      </c>
      <c r="F559" s="168">
        <f t="shared" si="17"/>
        <v>501.99</v>
      </c>
      <c r="G559" s="165">
        <f t="shared" si="16"/>
        <v>0.58167499999999994</v>
      </c>
    </row>
    <row r="560" spans="1:7" s="6" customFormat="1" x14ac:dyDescent="0.2">
      <c r="A560" s="33"/>
      <c r="B560" s="5">
        <v>5514</v>
      </c>
      <c r="C560" s="49" t="s">
        <v>231</v>
      </c>
      <c r="D560" s="113">
        <v>6630</v>
      </c>
      <c r="E560" s="124">
        <v>1967.53</v>
      </c>
      <c r="F560" s="168">
        <f t="shared" si="17"/>
        <v>4662.47</v>
      </c>
      <c r="G560" s="165">
        <f t="shared" si="16"/>
        <v>0.29676168929110103</v>
      </c>
    </row>
    <row r="561" spans="1:7" s="6" customFormat="1" x14ac:dyDescent="0.2">
      <c r="A561" s="33"/>
      <c r="B561" s="5">
        <v>5515</v>
      </c>
      <c r="C561" s="49" t="s">
        <v>29</v>
      </c>
      <c r="D561" s="113">
        <v>100</v>
      </c>
      <c r="E561" s="124">
        <v>49.14</v>
      </c>
      <c r="F561" s="168">
        <f t="shared" si="17"/>
        <v>50.86</v>
      </c>
      <c r="G561" s="165">
        <f t="shared" si="16"/>
        <v>0.4914</v>
      </c>
    </row>
    <row r="562" spans="1:7" s="6" customFormat="1" x14ac:dyDescent="0.2">
      <c r="A562" s="33"/>
      <c r="B562" s="5">
        <v>5522</v>
      </c>
      <c r="C562" s="49" t="s">
        <v>95</v>
      </c>
      <c r="D562" s="113">
        <v>480</v>
      </c>
      <c r="E562" s="124">
        <v>400</v>
      </c>
      <c r="F562" s="168">
        <f t="shared" si="17"/>
        <v>80</v>
      </c>
      <c r="G562" s="165">
        <f t="shared" si="16"/>
        <v>0.83333333333333337</v>
      </c>
    </row>
    <row r="563" spans="1:7" s="6" customFormat="1" x14ac:dyDescent="0.2">
      <c r="A563" s="33"/>
      <c r="B563" s="5">
        <v>5523</v>
      </c>
      <c r="C563" s="49" t="s">
        <v>32</v>
      </c>
      <c r="D563" s="113">
        <v>17328</v>
      </c>
      <c r="E563" s="124">
        <v>9012.44</v>
      </c>
      <c r="F563" s="168">
        <f t="shared" si="17"/>
        <v>8315.56</v>
      </c>
      <c r="G563" s="165">
        <f t="shared" si="16"/>
        <v>0.52010849492151434</v>
      </c>
    </row>
    <row r="564" spans="1:7" s="6" customFormat="1" x14ac:dyDescent="0.2">
      <c r="A564" s="33"/>
      <c r="B564" s="5">
        <v>5525</v>
      </c>
      <c r="C564" s="49" t="s">
        <v>46</v>
      </c>
      <c r="D564" s="113">
        <v>268</v>
      </c>
      <c r="E564" s="124">
        <v>152.44999999999999</v>
      </c>
      <c r="F564" s="168">
        <f t="shared" si="17"/>
        <v>115.55000000000001</v>
      </c>
      <c r="G564" s="165">
        <f t="shared" si="16"/>
        <v>0.56884328358208947</v>
      </c>
    </row>
    <row r="565" spans="1:7" x14ac:dyDescent="0.2">
      <c r="A565" s="35"/>
      <c r="B565" s="5">
        <v>5540</v>
      </c>
      <c r="C565" s="49" t="s">
        <v>252</v>
      </c>
      <c r="D565" s="113">
        <v>150</v>
      </c>
      <c r="E565" s="124">
        <v>-25.96</v>
      </c>
      <c r="F565" s="168">
        <f t="shared" si="17"/>
        <v>175.96</v>
      </c>
      <c r="G565" s="165">
        <f t="shared" si="16"/>
        <v>-0.17306666666666667</v>
      </c>
    </row>
    <row r="566" spans="1:7" x14ac:dyDescent="0.2">
      <c r="A566" s="33" t="s">
        <v>73</v>
      </c>
      <c r="B566" s="7" t="s">
        <v>537</v>
      </c>
      <c r="C566" s="72"/>
      <c r="D566" s="154">
        <f>SUM(D567)</f>
        <v>0</v>
      </c>
      <c r="E566" s="191">
        <f>SUM(E567)</f>
        <v>200</v>
      </c>
      <c r="F566" s="163">
        <f t="shared" si="17"/>
        <v>-200</v>
      </c>
      <c r="G566" s="165"/>
    </row>
    <row r="567" spans="1:7" x14ac:dyDescent="0.2">
      <c r="A567" s="35"/>
      <c r="B567" s="7">
        <v>55</v>
      </c>
      <c r="C567" s="50" t="s">
        <v>24</v>
      </c>
      <c r="D567" s="154">
        <f>SUM(D568)</f>
        <v>0</v>
      </c>
      <c r="E567" s="191">
        <f>SUM(E568)</f>
        <v>200</v>
      </c>
      <c r="F567" s="163">
        <f t="shared" si="17"/>
        <v>-200</v>
      </c>
      <c r="G567" s="165"/>
    </row>
    <row r="568" spans="1:7" x14ac:dyDescent="0.2">
      <c r="A568" s="35"/>
      <c r="B568" s="5">
        <v>5525</v>
      </c>
      <c r="C568" s="49" t="s">
        <v>46</v>
      </c>
      <c r="D568" s="113">
        <v>0</v>
      </c>
      <c r="E568" s="192">
        <v>200</v>
      </c>
      <c r="F568" s="168">
        <f t="shared" si="17"/>
        <v>-200</v>
      </c>
      <c r="G568" s="165"/>
    </row>
    <row r="569" spans="1:7" ht="51" x14ac:dyDescent="0.2">
      <c r="A569" s="35"/>
      <c r="B569" s="23" t="s">
        <v>539</v>
      </c>
      <c r="C569" s="56" t="s">
        <v>540</v>
      </c>
      <c r="D569" s="153">
        <f>SUM(D568)</f>
        <v>0</v>
      </c>
      <c r="E569" s="192">
        <f>SUM(E568)</f>
        <v>200</v>
      </c>
      <c r="F569" s="168">
        <f t="shared" si="17"/>
        <v>-200</v>
      </c>
      <c r="G569" s="165"/>
    </row>
    <row r="570" spans="1:7" s="6" customFormat="1" x14ac:dyDescent="0.2">
      <c r="A570" s="33" t="s">
        <v>74</v>
      </c>
      <c r="B570" s="7" t="s">
        <v>443</v>
      </c>
      <c r="C570" s="50"/>
      <c r="D570" s="114">
        <f>SUM(D571+D587+D604+D618+D631+D635+D649)</f>
        <v>232411</v>
      </c>
      <c r="E570" s="187">
        <f>SUM(E571+E587+E604+E618+E631+E635+E649)</f>
        <v>155393.74</v>
      </c>
      <c r="F570" s="163">
        <f t="shared" si="17"/>
        <v>77017.260000000009</v>
      </c>
      <c r="G570" s="179">
        <f t="shared" si="16"/>
        <v>0.66861611541622379</v>
      </c>
    </row>
    <row r="571" spans="1:7" s="6" customFormat="1" x14ac:dyDescent="0.2">
      <c r="A571" s="33" t="s">
        <v>74</v>
      </c>
      <c r="B571" s="7" t="s">
        <v>285</v>
      </c>
      <c r="C571" s="72"/>
      <c r="D571" s="114">
        <f>SUM(D572+D578)</f>
        <v>141743</v>
      </c>
      <c r="E571" s="139">
        <f>SUM(E572+E578)</f>
        <v>95580.17</v>
      </c>
      <c r="F571" s="163">
        <f t="shared" si="17"/>
        <v>46162.83</v>
      </c>
      <c r="G571" s="179">
        <f t="shared" si="16"/>
        <v>0.67432021334386882</v>
      </c>
    </row>
    <row r="572" spans="1:7" s="6" customFormat="1" x14ac:dyDescent="0.2">
      <c r="A572" s="33"/>
      <c r="B572" s="7">
        <v>50</v>
      </c>
      <c r="C572" s="50" t="s">
        <v>23</v>
      </c>
      <c r="D572" s="114">
        <f>SUM(D573+D576+D577)</f>
        <v>99748</v>
      </c>
      <c r="E572" s="139">
        <f>SUM(E573+E576+E577)</f>
        <v>58575.839999999997</v>
      </c>
      <c r="F572" s="163">
        <f t="shared" si="17"/>
        <v>41172.160000000003</v>
      </c>
      <c r="G572" s="179">
        <f t="shared" si="16"/>
        <v>0.58723824036572159</v>
      </c>
    </row>
    <row r="573" spans="1:7" s="6" customFormat="1" x14ac:dyDescent="0.2">
      <c r="A573" s="33"/>
      <c r="B573" s="5">
        <v>500</v>
      </c>
      <c r="C573" s="49" t="s">
        <v>228</v>
      </c>
      <c r="D573" s="113">
        <f>SUM(D574:D575)</f>
        <v>74438</v>
      </c>
      <c r="E573" s="149">
        <f>SUM(E574:E575)</f>
        <v>44298.02</v>
      </c>
      <c r="F573" s="168">
        <f t="shared" si="17"/>
        <v>30139.980000000003</v>
      </c>
      <c r="G573" s="165">
        <f t="shared" si="16"/>
        <v>0.59509954593084169</v>
      </c>
    </row>
    <row r="574" spans="1:7" s="6" customFormat="1" x14ac:dyDescent="0.2">
      <c r="A574" s="33"/>
      <c r="B574" s="5">
        <v>5002</v>
      </c>
      <c r="C574" s="49" t="s">
        <v>236</v>
      </c>
      <c r="D574" s="113">
        <v>74438</v>
      </c>
      <c r="E574" s="124">
        <v>44098.02</v>
      </c>
      <c r="F574" s="168">
        <f t="shared" si="17"/>
        <v>30339.980000000003</v>
      </c>
      <c r="G574" s="165">
        <f t="shared" si="16"/>
        <v>0.59241274617802731</v>
      </c>
    </row>
    <row r="575" spans="1:7" s="6" customFormat="1" x14ac:dyDescent="0.2">
      <c r="A575" s="33"/>
      <c r="B575" s="5">
        <v>5005</v>
      </c>
      <c r="C575" s="49" t="s">
        <v>282</v>
      </c>
      <c r="D575" s="113">
        <v>0</v>
      </c>
      <c r="E575" s="124">
        <v>200</v>
      </c>
      <c r="F575" s="168">
        <f t="shared" si="17"/>
        <v>-200</v>
      </c>
      <c r="G575" s="165"/>
    </row>
    <row r="576" spans="1:7" s="6" customFormat="1" x14ac:dyDescent="0.2">
      <c r="A576" s="33"/>
      <c r="B576" s="5">
        <v>505</v>
      </c>
      <c r="C576" s="49" t="s">
        <v>94</v>
      </c>
      <c r="D576" s="113">
        <v>0</v>
      </c>
      <c r="E576" s="124">
        <v>11.65</v>
      </c>
      <c r="F576" s="168">
        <f t="shared" si="17"/>
        <v>-11.65</v>
      </c>
      <c r="G576" s="165"/>
    </row>
    <row r="577" spans="1:7" s="6" customFormat="1" x14ac:dyDescent="0.2">
      <c r="A577" s="33"/>
      <c r="B577" s="5">
        <v>506</v>
      </c>
      <c r="C577" s="49" t="s">
        <v>229</v>
      </c>
      <c r="D577" s="113">
        <v>25310</v>
      </c>
      <c r="E577" s="124">
        <v>14266.17</v>
      </c>
      <c r="F577" s="168">
        <f t="shared" si="17"/>
        <v>11043.83</v>
      </c>
      <c r="G577" s="165">
        <f t="shared" si="16"/>
        <v>0.56365744764915049</v>
      </c>
    </row>
    <row r="578" spans="1:7" s="6" customFormat="1" x14ac:dyDescent="0.2">
      <c r="A578" s="33"/>
      <c r="B578" s="7">
        <v>55</v>
      </c>
      <c r="C578" s="50" t="s">
        <v>24</v>
      </c>
      <c r="D578" s="114">
        <f>SUM(D579:D586)</f>
        <v>41995</v>
      </c>
      <c r="E578" s="139">
        <f>SUM(E579:E586)</f>
        <v>37004.33</v>
      </c>
      <c r="F578" s="163">
        <f t="shared" si="17"/>
        <v>4990.6699999999983</v>
      </c>
      <c r="G578" s="179">
        <f t="shared" si="16"/>
        <v>0.88116037623526611</v>
      </c>
    </row>
    <row r="579" spans="1:7" s="6" customFormat="1" x14ac:dyDescent="0.2">
      <c r="A579" s="33"/>
      <c r="B579" s="5">
        <v>5500</v>
      </c>
      <c r="C579" s="49" t="s">
        <v>25</v>
      </c>
      <c r="D579" s="113">
        <v>1130</v>
      </c>
      <c r="E579" s="124">
        <v>752.32</v>
      </c>
      <c r="F579" s="168">
        <f t="shared" si="17"/>
        <v>377.67999999999995</v>
      </c>
      <c r="G579" s="165">
        <f t="shared" si="16"/>
        <v>0.66576991150442477</v>
      </c>
    </row>
    <row r="580" spans="1:7" s="6" customFormat="1" x14ac:dyDescent="0.2">
      <c r="A580" s="33"/>
      <c r="B580" s="5">
        <v>5503</v>
      </c>
      <c r="C580" s="49" t="s">
        <v>26</v>
      </c>
      <c r="D580" s="113">
        <v>200</v>
      </c>
      <c r="E580" s="124">
        <v>0</v>
      </c>
      <c r="F580" s="168">
        <f t="shared" si="17"/>
        <v>200</v>
      </c>
      <c r="G580" s="165">
        <f t="shared" si="16"/>
        <v>0</v>
      </c>
    </row>
    <row r="581" spans="1:7" s="6" customFormat="1" x14ac:dyDescent="0.2">
      <c r="A581" s="33"/>
      <c r="B581" s="5">
        <v>5504</v>
      </c>
      <c r="C581" s="49" t="s">
        <v>27</v>
      </c>
      <c r="D581" s="113">
        <v>600</v>
      </c>
      <c r="E581" s="124">
        <v>114.29</v>
      </c>
      <c r="F581" s="168">
        <f t="shared" si="17"/>
        <v>485.71</v>
      </c>
      <c r="G581" s="165">
        <f t="shared" si="16"/>
        <v>0.19048333333333334</v>
      </c>
    </row>
    <row r="582" spans="1:7" s="6" customFormat="1" x14ac:dyDescent="0.2">
      <c r="A582" s="33"/>
      <c r="B582" s="5">
        <v>5511</v>
      </c>
      <c r="C582" s="49" t="s">
        <v>230</v>
      </c>
      <c r="D582" s="113">
        <v>30700</v>
      </c>
      <c r="E582" s="124">
        <v>23534.35</v>
      </c>
      <c r="F582" s="168">
        <f t="shared" si="17"/>
        <v>7165.6500000000015</v>
      </c>
      <c r="G582" s="165">
        <f t="shared" si="16"/>
        <v>0.7665912052117263</v>
      </c>
    </row>
    <row r="583" spans="1:7" s="6" customFormat="1" x14ac:dyDescent="0.2">
      <c r="A583" s="33"/>
      <c r="B583" s="5">
        <v>5513</v>
      </c>
      <c r="C583" s="49" t="s">
        <v>28</v>
      </c>
      <c r="D583" s="113">
        <v>600</v>
      </c>
      <c r="E583" s="124">
        <v>308.74</v>
      </c>
      <c r="F583" s="168">
        <f t="shared" si="17"/>
        <v>291.26</v>
      </c>
      <c r="G583" s="165">
        <f t="shared" si="16"/>
        <v>0.51456666666666673</v>
      </c>
    </row>
    <row r="584" spans="1:7" s="6" customFormat="1" x14ac:dyDescent="0.2">
      <c r="A584" s="33"/>
      <c r="B584" s="5">
        <v>5514</v>
      </c>
      <c r="C584" s="49" t="s">
        <v>231</v>
      </c>
      <c r="D584" s="113">
        <v>1750</v>
      </c>
      <c r="E584" s="124">
        <v>506.49</v>
      </c>
      <c r="F584" s="168">
        <f t="shared" si="17"/>
        <v>1243.51</v>
      </c>
      <c r="G584" s="165">
        <f t="shared" si="16"/>
        <v>0.28942285714285715</v>
      </c>
    </row>
    <row r="585" spans="1:7" s="6" customFormat="1" x14ac:dyDescent="0.2">
      <c r="A585" s="33"/>
      <c r="B585" s="5">
        <v>5515</v>
      </c>
      <c r="C585" s="49" t="s">
        <v>29</v>
      </c>
      <c r="D585" s="113">
        <v>315</v>
      </c>
      <c r="E585" s="124">
        <v>2050.4699999999998</v>
      </c>
      <c r="F585" s="168">
        <f t="shared" si="17"/>
        <v>-1735.4699999999998</v>
      </c>
      <c r="G585" s="165">
        <f t="shared" si="16"/>
        <v>6.5094285714285709</v>
      </c>
    </row>
    <row r="586" spans="1:7" s="6" customFormat="1" x14ac:dyDescent="0.2">
      <c r="A586" s="33"/>
      <c r="B586" s="5">
        <v>5525</v>
      </c>
      <c r="C586" s="49" t="s">
        <v>46</v>
      </c>
      <c r="D586" s="113">
        <v>6700</v>
      </c>
      <c r="E586" s="124">
        <v>9737.67</v>
      </c>
      <c r="F586" s="168">
        <f t="shared" si="17"/>
        <v>-3037.67</v>
      </c>
      <c r="G586" s="165">
        <f t="shared" si="16"/>
        <v>1.4533835820895522</v>
      </c>
    </row>
    <row r="587" spans="1:7" s="6" customFormat="1" x14ac:dyDescent="0.2">
      <c r="A587" s="33" t="s">
        <v>74</v>
      </c>
      <c r="B587" s="7" t="s">
        <v>286</v>
      </c>
      <c r="C587" s="72"/>
      <c r="D587" s="114">
        <f>SUM(D588+D601)</f>
        <v>8540</v>
      </c>
      <c r="E587" s="139">
        <f>SUM(E588+E601)</f>
        <v>9824.49</v>
      </c>
      <c r="F587" s="163">
        <f t="shared" si="17"/>
        <v>-1284.4899999999998</v>
      </c>
      <c r="G587" s="179">
        <f t="shared" si="16"/>
        <v>1.1504086651053864</v>
      </c>
    </row>
    <row r="588" spans="1:7" s="6" customFormat="1" x14ac:dyDescent="0.2">
      <c r="A588" s="33"/>
      <c r="B588" s="7">
        <v>55</v>
      </c>
      <c r="C588" s="50" t="s">
        <v>24</v>
      </c>
      <c r="D588" s="114">
        <f>SUM(D589)</f>
        <v>4500</v>
      </c>
      <c r="E588" s="139">
        <f>SUM(E589)</f>
        <v>5784.49</v>
      </c>
      <c r="F588" s="163">
        <f t="shared" si="17"/>
        <v>-1284.4899999999998</v>
      </c>
      <c r="G588" s="179">
        <f t="shared" si="16"/>
        <v>1.2854422222222222</v>
      </c>
    </row>
    <row r="589" spans="1:7" s="6" customFormat="1" x14ac:dyDescent="0.2">
      <c r="A589" s="33"/>
      <c r="B589" s="5">
        <v>5525</v>
      </c>
      <c r="C589" s="49" t="s">
        <v>46</v>
      </c>
      <c r="D589" s="113">
        <f>SUM(D590:D600)</f>
        <v>4500</v>
      </c>
      <c r="E589" s="149">
        <f>SUM(E590:E600)</f>
        <v>5784.49</v>
      </c>
      <c r="F589" s="168">
        <f t="shared" si="17"/>
        <v>-1284.4899999999998</v>
      </c>
      <c r="G589" s="165">
        <f t="shared" si="16"/>
        <v>1.2854422222222222</v>
      </c>
    </row>
    <row r="590" spans="1:7" s="6" customFormat="1" ht="38.25" x14ac:dyDescent="0.2">
      <c r="A590" s="33"/>
      <c r="B590" s="23" t="s">
        <v>410</v>
      </c>
      <c r="C590" s="56" t="s">
        <v>411</v>
      </c>
      <c r="D590" s="113">
        <v>1200</v>
      </c>
      <c r="E590" s="149">
        <v>1198.1300000000001</v>
      </c>
      <c r="F590" s="168">
        <f t="shared" si="17"/>
        <v>1.8699999999998909</v>
      </c>
      <c r="G590" s="165">
        <f t="shared" si="16"/>
        <v>0.99844166666666678</v>
      </c>
    </row>
    <row r="591" spans="1:7" s="6" customFormat="1" ht="38.25" x14ac:dyDescent="0.2">
      <c r="A591" s="33"/>
      <c r="B591" s="23" t="s">
        <v>481</v>
      </c>
      <c r="C591" s="56" t="s">
        <v>411</v>
      </c>
      <c r="D591" s="113">
        <v>300</v>
      </c>
      <c r="E591" s="149">
        <v>300</v>
      </c>
      <c r="F591" s="168">
        <f t="shared" si="17"/>
        <v>0</v>
      </c>
      <c r="G591" s="165">
        <f t="shared" ref="G591:G597" si="18">SUM(E591/D591)</f>
        <v>1</v>
      </c>
    </row>
    <row r="592" spans="1:7" s="6" customFormat="1" ht="38.25" x14ac:dyDescent="0.2">
      <c r="A592" s="33"/>
      <c r="B592" s="23" t="s">
        <v>482</v>
      </c>
      <c r="C592" s="56" t="s">
        <v>411</v>
      </c>
      <c r="D592" s="113">
        <v>900</v>
      </c>
      <c r="E592" s="149">
        <v>899.2</v>
      </c>
      <c r="F592" s="168">
        <f t="shared" si="17"/>
        <v>0.79999999999995453</v>
      </c>
      <c r="G592" s="165">
        <f t="shared" si="18"/>
        <v>0.99911111111111117</v>
      </c>
    </row>
    <row r="593" spans="1:7" s="6" customFormat="1" ht="38.25" x14ac:dyDescent="0.2">
      <c r="A593" s="33"/>
      <c r="B593" s="23" t="s">
        <v>489</v>
      </c>
      <c r="C593" s="56" t="s">
        <v>420</v>
      </c>
      <c r="D593" s="113">
        <v>600</v>
      </c>
      <c r="E593" s="149">
        <v>600</v>
      </c>
      <c r="F593" s="168">
        <f t="shared" si="17"/>
        <v>0</v>
      </c>
      <c r="G593" s="165">
        <f t="shared" si="18"/>
        <v>1</v>
      </c>
    </row>
    <row r="594" spans="1:7" s="6" customFormat="1" ht="38.25" x14ac:dyDescent="0.2">
      <c r="A594" s="33"/>
      <c r="B594" s="23" t="s">
        <v>503</v>
      </c>
      <c r="C594" s="56" t="s">
        <v>420</v>
      </c>
      <c r="D594" s="113">
        <v>300</v>
      </c>
      <c r="E594" s="149">
        <v>301.8</v>
      </c>
      <c r="F594" s="168">
        <f t="shared" si="17"/>
        <v>-1.8000000000000114</v>
      </c>
      <c r="G594" s="165">
        <f t="shared" si="18"/>
        <v>1.006</v>
      </c>
    </row>
    <row r="595" spans="1:7" s="6" customFormat="1" ht="25.5" x14ac:dyDescent="0.2">
      <c r="A595" s="33"/>
      <c r="B595" s="23" t="s">
        <v>490</v>
      </c>
      <c r="C595" s="56" t="s">
        <v>488</v>
      </c>
      <c r="D595" s="113">
        <v>300</v>
      </c>
      <c r="E595" s="149">
        <v>300</v>
      </c>
      <c r="F595" s="168">
        <f t="shared" si="17"/>
        <v>0</v>
      </c>
      <c r="G595" s="165">
        <f t="shared" si="18"/>
        <v>1</v>
      </c>
    </row>
    <row r="596" spans="1:7" s="6" customFormat="1" ht="38.25" x14ac:dyDescent="0.2">
      <c r="A596" s="33"/>
      <c r="B596" s="23" t="s">
        <v>485</v>
      </c>
      <c r="C596" s="56" t="s">
        <v>486</v>
      </c>
      <c r="D596" s="113">
        <v>800</v>
      </c>
      <c r="E596" s="149">
        <v>800.04</v>
      </c>
      <c r="F596" s="168">
        <f t="shared" si="17"/>
        <v>-3.999999999996362E-2</v>
      </c>
      <c r="G596" s="165">
        <f t="shared" si="18"/>
        <v>1.0000499999999999</v>
      </c>
    </row>
    <row r="597" spans="1:7" s="6" customFormat="1" ht="25.5" x14ac:dyDescent="0.2">
      <c r="A597" s="33"/>
      <c r="B597" s="23" t="s">
        <v>487</v>
      </c>
      <c r="C597" s="56" t="s">
        <v>488</v>
      </c>
      <c r="D597" s="113">
        <v>100</v>
      </c>
      <c r="E597" s="149">
        <v>100</v>
      </c>
      <c r="F597" s="168">
        <f t="shared" si="17"/>
        <v>0</v>
      </c>
      <c r="G597" s="165">
        <f t="shared" si="18"/>
        <v>1</v>
      </c>
    </row>
    <row r="598" spans="1:7" s="6" customFormat="1" ht="25.5" x14ac:dyDescent="0.2">
      <c r="A598" s="33"/>
      <c r="B598" s="23"/>
      <c r="C598" s="56" t="s">
        <v>520</v>
      </c>
      <c r="D598" s="113">
        <v>0</v>
      </c>
      <c r="E598" s="149">
        <v>296.32</v>
      </c>
      <c r="F598" s="168">
        <f t="shared" si="17"/>
        <v>-296.32</v>
      </c>
      <c r="G598" s="165"/>
    </row>
    <row r="599" spans="1:7" s="6" customFormat="1" ht="38.25" x14ac:dyDescent="0.2">
      <c r="A599" s="33"/>
      <c r="B599" s="23" t="s">
        <v>548</v>
      </c>
      <c r="C599" s="56" t="s">
        <v>549</v>
      </c>
      <c r="D599" s="113">
        <v>0</v>
      </c>
      <c r="E599" s="149">
        <v>700</v>
      </c>
      <c r="F599" s="168">
        <f t="shared" si="17"/>
        <v>-700</v>
      </c>
      <c r="G599" s="165"/>
    </row>
    <row r="600" spans="1:7" s="6" customFormat="1" ht="38.25" x14ac:dyDescent="0.2">
      <c r="A600" s="33"/>
      <c r="B600" s="23" t="s">
        <v>521</v>
      </c>
      <c r="C600" s="56" t="s">
        <v>522</v>
      </c>
      <c r="D600" s="113">
        <v>0</v>
      </c>
      <c r="E600" s="149">
        <v>289</v>
      </c>
      <c r="F600" s="168">
        <f t="shared" si="17"/>
        <v>-289</v>
      </c>
      <c r="G600" s="165"/>
    </row>
    <row r="601" spans="1:7" s="6" customFormat="1" x14ac:dyDescent="0.2">
      <c r="A601" s="33"/>
      <c r="B601" s="7">
        <v>15</v>
      </c>
      <c r="C601" s="50" t="s">
        <v>283</v>
      </c>
      <c r="D601" s="114">
        <f>SUM(D602)</f>
        <v>4040</v>
      </c>
      <c r="E601" s="139">
        <f>SUM(E602)</f>
        <v>4040</v>
      </c>
      <c r="F601" s="163">
        <f t="shared" si="17"/>
        <v>0</v>
      </c>
      <c r="G601" s="179">
        <f t="shared" ref="G601:G680" si="19">SUM(E601/D601)</f>
        <v>1</v>
      </c>
    </row>
    <row r="602" spans="1:7" s="6" customFormat="1" x14ac:dyDescent="0.2">
      <c r="A602" s="33"/>
      <c r="B602" s="5">
        <v>1556</v>
      </c>
      <c r="C602" s="49" t="s">
        <v>131</v>
      </c>
      <c r="D602" s="113">
        <f>SUM(D603)</f>
        <v>4040</v>
      </c>
      <c r="E602" s="149">
        <f>SUM(E603)</f>
        <v>4040</v>
      </c>
      <c r="F602" s="168">
        <f t="shared" si="17"/>
        <v>0</v>
      </c>
      <c r="G602" s="165">
        <f t="shared" si="19"/>
        <v>1</v>
      </c>
    </row>
    <row r="603" spans="1:7" s="6" customFormat="1" ht="51" x14ac:dyDescent="0.2">
      <c r="A603" s="33"/>
      <c r="B603" s="47"/>
      <c r="C603" s="65" t="s">
        <v>338</v>
      </c>
      <c r="D603" s="113">
        <v>4040</v>
      </c>
      <c r="E603" s="124">
        <v>4040</v>
      </c>
      <c r="F603" s="168">
        <f t="shared" si="17"/>
        <v>0</v>
      </c>
      <c r="G603" s="165">
        <f t="shared" si="19"/>
        <v>1</v>
      </c>
    </row>
    <row r="604" spans="1:7" x14ac:dyDescent="0.2">
      <c r="A604" s="33" t="s">
        <v>74</v>
      </c>
      <c r="B604" s="7" t="s">
        <v>4</v>
      </c>
      <c r="C604" s="72"/>
      <c r="D604" s="114">
        <f>SUM(D605+D611)</f>
        <v>30280</v>
      </c>
      <c r="E604" s="139">
        <f>SUM(E605+E611)</f>
        <v>19525.39</v>
      </c>
      <c r="F604" s="163">
        <f t="shared" si="17"/>
        <v>10754.61</v>
      </c>
      <c r="G604" s="179">
        <f t="shared" si="19"/>
        <v>0.64482793923381765</v>
      </c>
    </row>
    <row r="605" spans="1:7" s="6" customFormat="1" x14ac:dyDescent="0.2">
      <c r="A605" s="33"/>
      <c r="B605" s="7">
        <v>50</v>
      </c>
      <c r="C605" s="50" t="s">
        <v>23</v>
      </c>
      <c r="D605" s="88">
        <f>SUM(D606+D609+D610)</f>
        <v>23574</v>
      </c>
      <c r="E605" s="139">
        <f>SUM(E606+E609+E610)</f>
        <v>14809.34</v>
      </c>
      <c r="F605" s="163">
        <f t="shared" si="17"/>
        <v>8764.66</v>
      </c>
      <c r="G605" s="179">
        <f t="shared" si="19"/>
        <v>0.6282064986849919</v>
      </c>
    </row>
    <row r="606" spans="1:7" s="6" customFormat="1" x14ac:dyDescent="0.2">
      <c r="A606" s="33"/>
      <c r="B606" s="5">
        <v>500</v>
      </c>
      <c r="C606" s="49" t="s">
        <v>228</v>
      </c>
      <c r="D606" s="113">
        <f>SUM(D607:D608)</f>
        <v>17592</v>
      </c>
      <c r="E606" s="149">
        <f>SUM(E607:E608)</f>
        <v>11144.380000000001</v>
      </c>
      <c r="F606" s="168">
        <f t="shared" ref="F606:F685" si="20">SUM(D606-E606)</f>
        <v>6447.619999999999</v>
      </c>
      <c r="G606" s="165">
        <f t="shared" si="19"/>
        <v>0.63349135970895865</v>
      </c>
    </row>
    <row r="607" spans="1:7" s="6" customFormat="1" x14ac:dyDescent="0.2">
      <c r="A607" s="33"/>
      <c r="B607" s="5">
        <v>5002</v>
      </c>
      <c r="C607" s="49" t="s">
        <v>236</v>
      </c>
      <c r="D607" s="113">
        <v>15638</v>
      </c>
      <c r="E607" s="124">
        <v>10146.67</v>
      </c>
      <c r="F607" s="168">
        <f t="shared" si="20"/>
        <v>5491.33</v>
      </c>
      <c r="G607" s="165">
        <f t="shared" si="19"/>
        <v>0.64884703926333287</v>
      </c>
    </row>
    <row r="608" spans="1:7" s="6" customFormat="1" x14ac:dyDescent="0.2">
      <c r="A608" s="33"/>
      <c r="B608" s="5">
        <v>5005</v>
      </c>
      <c r="C608" s="49" t="s">
        <v>282</v>
      </c>
      <c r="D608" s="113">
        <v>1954</v>
      </c>
      <c r="E608" s="124">
        <v>997.71</v>
      </c>
      <c r="F608" s="168">
        <f t="shared" si="20"/>
        <v>956.29</v>
      </c>
      <c r="G608" s="165">
        <f t="shared" si="19"/>
        <v>0.51059877175025592</v>
      </c>
    </row>
    <row r="609" spans="1:7" s="6" customFormat="1" x14ac:dyDescent="0.2">
      <c r="A609" s="33"/>
      <c r="B609" s="5">
        <v>505</v>
      </c>
      <c r="C609" s="49" t="s">
        <v>94</v>
      </c>
      <c r="D609" s="113">
        <v>0</v>
      </c>
      <c r="E609" s="124">
        <v>1.25</v>
      </c>
      <c r="F609" s="168"/>
      <c r="G609" s="165"/>
    </row>
    <row r="610" spans="1:7" s="6" customFormat="1" x14ac:dyDescent="0.2">
      <c r="A610" s="33"/>
      <c r="B610" s="5">
        <v>506</v>
      </c>
      <c r="C610" s="49" t="s">
        <v>229</v>
      </c>
      <c r="D610" s="113">
        <v>5982</v>
      </c>
      <c r="E610" s="124">
        <v>3663.71</v>
      </c>
      <c r="F610" s="168">
        <f t="shared" si="20"/>
        <v>2318.29</v>
      </c>
      <c r="G610" s="165">
        <f t="shared" si="19"/>
        <v>0.61245570043463726</v>
      </c>
    </row>
    <row r="611" spans="1:7" s="6" customFormat="1" x14ac:dyDescent="0.2">
      <c r="A611" s="33"/>
      <c r="B611" s="7">
        <v>55</v>
      </c>
      <c r="C611" s="50" t="s">
        <v>24</v>
      </c>
      <c r="D611" s="114">
        <f>SUM(D612:D617)</f>
        <v>6706</v>
      </c>
      <c r="E611" s="139">
        <f>SUM(E612:E617)</f>
        <v>4716.0499999999993</v>
      </c>
      <c r="F611" s="163">
        <f t="shared" si="20"/>
        <v>1989.9500000000007</v>
      </c>
      <c r="G611" s="179">
        <f t="shared" si="19"/>
        <v>0.70325827617059344</v>
      </c>
    </row>
    <row r="612" spans="1:7" s="6" customFormat="1" x14ac:dyDescent="0.2">
      <c r="A612" s="33"/>
      <c r="B612" s="5">
        <v>5500</v>
      </c>
      <c r="C612" s="49" t="s">
        <v>25</v>
      </c>
      <c r="D612" s="113">
        <v>380</v>
      </c>
      <c r="E612" s="124">
        <v>108.21</v>
      </c>
      <c r="F612" s="168">
        <f t="shared" si="20"/>
        <v>271.79000000000002</v>
      </c>
      <c r="G612" s="165">
        <f t="shared" si="19"/>
        <v>0.28476315789473683</v>
      </c>
    </row>
    <row r="613" spans="1:7" s="6" customFormat="1" x14ac:dyDescent="0.2">
      <c r="A613" s="33"/>
      <c r="B613" s="5">
        <v>5504</v>
      </c>
      <c r="C613" s="49" t="s">
        <v>27</v>
      </c>
      <c r="D613" s="113">
        <v>100</v>
      </c>
      <c r="E613" s="124">
        <v>14.28</v>
      </c>
      <c r="F613" s="168">
        <f t="shared" si="20"/>
        <v>85.72</v>
      </c>
      <c r="G613" s="165">
        <f t="shared" si="19"/>
        <v>0.14279999999999998</v>
      </c>
    </row>
    <row r="614" spans="1:7" s="6" customFormat="1" x14ac:dyDescent="0.2">
      <c r="A614" s="33"/>
      <c r="B614" s="5">
        <v>5511</v>
      </c>
      <c r="C614" s="49" t="s">
        <v>230</v>
      </c>
      <c r="D614" s="113">
        <v>5176</v>
      </c>
      <c r="E614" s="124">
        <v>4299.95</v>
      </c>
      <c r="F614" s="168">
        <f t="shared" si="20"/>
        <v>876.05000000000018</v>
      </c>
      <c r="G614" s="165">
        <f t="shared" si="19"/>
        <v>0.83074768160741885</v>
      </c>
    </row>
    <row r="615" spans="1:7" s="6" customFormat="1" x14ac:dyDescent="0.2">
      <c r="A615" s="33"/>
      <c r="B615" s="5">
        <v>5514</v>
      </c>
      <c r="C615" s="49" t="s">
        <v>231</v>
      </c>
      <c r="D615" s="113">
        <v>150</v>
      </c>
      <c r="E615" s="124">
        <v>72.400000000000006</v>
      </c>
      <c r="F615" s="168">
        <f t="shared" si="20"/>
        <v>77.599999999999994</v>
      </c>
      <c r="G615" s="165">
        <f t="shared" si="19"/>
        <v>0.48266666666666669</v>
      </c>
    </row>
    <row r="616" spans="1:7" s="6" customFormat="1" x14ac:dyDescent="0.2">
      <c r="A616" s="33"/>
      <c r="B616" s="5">
        <v>5515</v>
      </c>
      <c r="C616" s="49" t="s">
        <v>29</v>
      </c>
      <c r="D616" s="113">
        <v>400</v>
      </c>
      <c r="E616" s="124">
        <v>0</v>
      </c>
      <c r="F616" s="168">
        <f t="shared" si="20"/>
        <v>400</v>
      </c>
      <c r="G616" s="165">
        <f t="shared" si="19"/>
        <v>0</v>
      </c>
    </row>
    <row r="617" spans="1:7" s="6" customFormat="1" x14ac:dyDescent="0.2">
      <c r="A617" s="33"/>
      <c r="B617" s="5">
        <v>5525</v>
      </c>
      <c r="C617" s="49" t="s">
        <v>46</v>
      </c>
      <c r="D617" s="113">
        <v>500</v>
      </c>
      <c r="E617" s="124">
        <v>221.21</v>
      </c>
      <c r="F617" s="168">
        <f t="shared" si="20"/>
        <v>278.78999999999996</v>
      </c>
      <c r="G617" s="165">
        <f t="shared" si="19"/>
        <v>0.44242000000000004</v>
      </c>
    </row>
    <row r="618" spans="1:7" x14ac:dyDescent="0.2">
      <c r="A618" s="33" t="s">
        <v>74</v>
      </c>
      <c r="B618" s="7" t="s">
        <v>5</v>
      </c>
      <c r="C618" s="72"/>
      <c r="D618" s="114">
        <f>SUM(D619+D623)</f>
        <v>18077</v>
      </c>
      <c r="E618" s="139">
        <f>SUM(E619+E623)</f>
        <v>9534.8499999999985</v>
      </c>
      <c r="F618" s="163">
        <f t="shared" si="20"/>
        <v>8542.1500000000015</v>
      </c>
      <c r="G618" s="179">
        <f t="shared" si="19"/>
        <v>0.52745754273386058</v>
      </c>
    </row>
    <row r="619" spans="1:7" s="6" customFormat="1" x14ac:dyDescent="0.2">
      <c r="A619" s="33"/>
      <c r="B619" s="7">
        <v>50</v>
      </c>
      <c r="C619" s="50" t="s">
        <v>23</v>
      </c>
      <c r="D619" s="114">
        <f>SUM(D620+D622)</f>
        <v>14444</v>
      </c>
      <c r="E619" s="139">
        <f>SUM(E620+E622)</f>
        <v>8909.7999999999993</v>
      </c>
      <c r="F619" s="163">
        <f t="shared" si="20"/>
        <v>5534.2000000000007</v>
      </c>
      <c r="G619" s="179">
        <f t="shared" si="19"/>
        <v>0.61685128773193021</v>
      </c>
    </row>
    <row r="620" spans="1:7" s="6" customFormat="1" x14ac:dyDescent="0.2">
      <c r="A620" s="33"/>
      <c r="B620" s="5">
        <v>500</v>
      </c>
      <c r="C620" s="49" t="s">
        <v>228</v>
      </c>
      <c r="D620" s="113">
        <f>SUM(D621)</f>
        <v>10779</v>
      </c>
      <c r="E620" s="149">
        <f>SUM(E621)</f>
        <v>6852.72</v>
      </c>
      <c r="F620" s="168">
        <f t="shared" si="20"/>
        <v>3926.2799999999997</v>
      </c>
      <c r="G620" s="165">
        <f t="shared" si="19"/>
        <v>0.63574728639020317</v>
      </c>
    </row>
    <row r="621" spans="1:7" s="6" customFormat="1" x14ac:dyDescent="0.2">
      <c r="A621" s="33"/>
      <c r="B621" s="5">
        <v>5002</v>
      </c>
      <c r="C621" s="49" t="s">
        <v>236</v>
      </c>
      <c r="D621" s="113">
        <v>10779</v>
      </c>
      <c r="E621" s="124">
        <v>6852.72</v>
      </c>
      <c r="F621" s="168">
        <f t="shared" si="20"/>
        <v>3926.2799999999997</v>
      </c>
      <c r="G621" s="165">
        <f t="shared" si="19"/>
        <v>0.63574728639020317</v>
      </c>
    </row>
    <row r="622" spans="1:7" s="6" customFormat="1" x14ac:dyDescent="0.2">
      <c r="A622" s="33"/>
      <c r="B622" s="5">
        <v>506</v>
      </c>
      <c r="C622" s="49" t="s">
        <v>229</v>
      </c>
      <c r="D622" s="113">
        <v>3665</v>
      </c>
      <c r="E622" s="124">
        <v>2057.08</v>
      </c>
      <c r="F622" s="168">
        <f t="shared" si="20"/>
        <v>1607.92</v>
      </c>
      <c r="G622" s="165">
        <f t="shared" si="19"/>
        <v>0.56127694406548434</v>
      </c>
    </row>
    <row r="623" spans="1:7" s="6" customFormat="1" x14ac:dyDescent="0.2">
      <c r="A623" s="33"/>
      <c r="B623" s="7">
        <v>55</v>
      </c>
      <c r="C623" s="50" t="s">
        <v>24</v>
      </c>
      <c r="D623" s="114">
        <f>SUM(D624:D630)</f>
        <v>3633</v>
      </c>
      <c r="E623" s="139">
        <f>SUM(E624:E630)</f>
        <v>625.04999999999995</v>
      </c>
      <c r="F623" s="163">
        <f t="shared" si="20"/>
        <v>3007.95</v>
      </c>
      <c r="G623" s="179">
        <f t="shared" si="19"/>
        <v>0.17204789430222955</v>
      </c>
    </row>
    <row r="624" spans="1:7" s="6" customFormat="1" x14ac:dyDescent="0.2">
      <c r="A624" s="33"/>
      <c r="B624" s="5">
        <v>5500</v>
      </c>
      <c r="C624" s="49" t="s">
        <v>25</v>
      </c>
      <c r="D624" s="113">
        <v>450</v>
      </c>
      <c r="E624" s="124">
        <v>16.68</v>
      </c>
      <c r="F624" s="168">
        <f t="shared" si="20"/>
        <v>433.32</v>
      </c>
      <c r="G624" s="165">
        <f t="shared" si="19"/>
        <v>3.7066666666666664E-2</v>
      </c>
    </row>
    <row r="625" spans="1:7" s="6" customFormat="1" x14ac:dyDescent="0.2">
      <c r="A625" s="33"/>
      <c r="B625" s="5">
        <v>5504</v>
      </c>
      <c r="C625" s="49" t="s">
        <v>27</v>
      </c>
      <c r="D625" s="113">
        <v>180</v>
      </c>
      <c r="E625" s="124">
        <v>114.28</v>
      </c>
      <c r="F625" s="168">
        <f t="shared" si="20"/>
        <v>65.72</v>
      </c>
      <c r="G625" s="165">
        <f t="shared" si="19"/>
        <v>0.63488888888888895</v>
      </c>
    </row>
    <row r="626" spans="1:7" s="6" customFormat="1" x14ac:dyDescent="0.2">
      <c r="A626" s="33"/>
      <c r="B626" s="5">
        <v>5511</v>
      </c>
      <c r="C626" s="49" t="s">
        <v>230</v>
      </c>
      <c r="D626" s="113">
        <v>1373</v>
      </c>
      <c r="E626" s="124">
        <v>421.69</v>
      </c>
      <c r="F626" s="168">
        <f t="shared" si="20"/>
        <v>951.31</v>
      </c>
      <c r="G626" s="165">
        <f t="shared" si="19"/>
        <v>0.30713037144938093</v>
      </c>
    </row>
    <row r="627" spans="1:7" s="6" customFormat="1" x14ac:dyDescent="0.2">
      <c r="A627" s="33"/>
      <c r="B627" s="5">
        <v>5514</v>
      </c>
      <c r="C627" s="49" t="s">
        <v>231</v>
      </c>
      <c r="D627" s="113">
        <v>150</v>
      </c>
      <c r="E627" s="124">
        <v>72.400000000000006</v>
      </c>
      <c r="F627" s="168">
        <f t="shared" si="20"/>
        <v>77.599999999999994</v>
      </c>
      <c r="G627" s="165">
        <f t="shared" si="19"/>
        <v>0.48266666666666669</v>
      </c>
    </row>
    <row r="628" spans="1:7" s="6" customFormat="1" x14ac:dyDescent="0.2">
      <c r="A628" s="33"/>
      <c r="B628" s="5">
        <v>5515</v>
      </c>
      <c r="C628" s="49" t="s">
        <v>29</v>
      </c>
      <c r="D628" s="113">
        <v>450</v>
      </c>
      <c r="E628" s="124">
        <v>0</v>
      </c>
      <c r="F628" s="168">
        <f t="shared" si="20"/>
        <v>450</v>
      </c>
      <c r="G628" s="165">
        <f t="shared" si="19"/>
        <v>0</v>
      </c>
    </row>
    <row r="629" spans="1:7" s="6" customFormat="1" x14ac:dyDescent="0.2">
      <c r="A629" s="33"/>
      <c r="B629" s="5">
        <v>5522</v>
      </c>
      <c r="C629" s="49" t="s">
        <v>95</v>
      </c>
      <c r="D629" s="113">
        <v>30</v>
      </c>
      <c r="E629" s="124">
        <v>0</v>
      </c>
      <c r="F629" s="168">
        <f t="shared" si="20"/>
        <v>30</v>
      </c>
      <c r="G629" s="165">
        <f t="shared" si="19"/>
        <v>0</v>
      </c>
    </row>
    <row r="630" spans="1:7" s="6" customFormat="1" x14ac:dyDescent="0.2">
      <c r="A630" s="33"/>
      <c r="B630" s="5">
        <v>5525</v>
      </c>
      <c r="C630" s="49" t="s">
        <v>46</v>
      </c>
      <c r="D630" s="113">
        <v>1000</v>
      </c>
      <c r="E630" s="124">
        <v>0</v>
      </c>
      <c r="F630" s="168">
        <f t="shared" si="20"/>
        <v>1000</v>
      </c>
      <c r="G630" s="165">
        <f t="shared" si="19"/>
        <v>0</v>
      </c>
    </row>
    <row r="631" spans="1:7" s="6" customFormat="1" x14ac:dyDescent="0.2">
      <c r="A631" s="33" t="s">
        <v>74</v>
      </c>
      <c r="B631" s="7" t="s">
        <v>483</v>
      </c>
      <c r="C631" s="72"/>
      <c r="D631" s="154">
        <f t="shared" ref="D631:E633" si="21">SUM(D632)</f>
        <v>300</v>
      </c>
      <c r="E631" s="126">
        <f t="shared" si="21"/>
        <v>300</v>
      </c>
      <c r="F631" s="163">
        <f t="shared" si="20"/>
        <v>0</v>
      </c>
      <c r="G631" s="179">
        <f t="shared" si="19"/>
        <v>1</v>
      </c>
    </row>
    <row r="632" spans="1:7" s="6" customFormat="1" x14ac:dyDescent="0.2">
      <c r="A632" s="33"/>
      <c r="B632" s="7">
        <v>55</v>
      </c>
      <c r="C632" s="50" t="s">
        <v>24</v>
      </c>
      <c r="D632" s="154">
        <f t="shared" si="21"/>
        <v>300</v>
      </c>
      <c r="E632" s="126">
        <f t="shared" si="21"/>
        <v>300</v>
      </c>
      <c r="F632" s="163">
        <f t="shared" si="20"/>
        <v>0</v>
      </c>
      <c r="G632" s="179">
        <f t="shared" si="19"/>
        <v>1</v>
      </c>
    </row>
    <row r="633" spans="1:7" s="6" customFormat="1" x14ac:dyDescent="0.2">
      <c r="A633" s="33"/>
      <c r="B633" s="5">
        <v>5525</v>
      </c>
      <c r="C633" s="49" t="s">
        <v>46</v>
      </c>
      <c r="D633" s="153">
        <f t="shared" si="21"/>
        <v>300</v>
      </c>
      <c r="E633" s="124">
        <f t="shared" si="21"/>
        <v>300</v>
      </c>
      <c r="F633" s="168">
        <f t="shared" si="20"/>
        <v>0</v>
      </c>
      <c r="G633" s="165">
        <f t="shared" si="19"/>
        <v>1</v>
      </c>
    </row>
    <row r="634" spans="1:7" s="6" customFormat="1" ht="38.25" x14ac:dyDescent="0.2">
      <c r="A634" s="33"/>
      <c r="B634" s="157" t="s">
        <v>484</v>
      </c>
      <c r="C634" s="56" t="s">
        <v>413</v>
      </c>
      <c r="D634" s="113">
        <v>300</v>
      </c>
      <c r="E634" s="124">
        <v>300</v>
      </c>
      <c r="F634" s="168">
        <f t="shared" si="20"/>
        <v>0</v>
      </c>
      <c r="G634" s="165">
        <f t="shared" si="19"/>
        <v>1</v>
      </c>
    </row>
    <row r="635" spans="1:7" x14ac:dyDescent="0.2">
      <c r="A635" s="33" t="s">
        <v>74</v>
      </c>
      <c r="B635" s="7" t="s">
        <v>6</v>
      </c>
      <c r="C635" s="72"/>
      <c r="D635" s="114">
        <f>SUM(D636+D640)</f>
        <v>33171</v>
      </c>
      <c r="E635" s="139">
        <f>SUM(E636+E640)</f>
        <v>20328.84</v>
      </c>
      <c r="F635" s="163">
        <f t="shared" si="20"/>
        <v>12842.16</v>
      </c>
      <c r="G635" s="179">
        <f t="shared" si="19"/>
        <v>0.61284977842090982</v>
      </c>
    </row>
    <row r="636" spans="1:7" s="6" customFormat="1" x14ac:dyDescent="0.2">
      <c r="A636" s="33"/>
      <c r="B636" s="7">
        <v>50</v>
      </c>
      <c r="C636" s="50" t="s">
        <v>23</v>
      </c>
      <c r="D636" s="114">
        <f>SUM(D637+D639)</f>
        <v>23442</v>
      </c>
      <c r="E636" s="139">
        <f>SUM(E637+E639)</f>
        <v>14675.59</v>
      </c>
      <c r="F636" s="163">
        <f t="shared" si="20"/>
        <v>8766.41</v>
      </c>
      <c r="G636" s="179">
        <f t="shared" si="19"/>
        <v>0.62603830731166288</v>
      </c>
    </row>
    <row r="637" spans="1:7" s="6" customFormat="1" x14ac:dyDescent="0.2">
      <c r="A637" s="33"/>
      <c r="B637" s="5">
        <v>500</v>
      </c>
      <c r="C637" s="49" t="s">
        <v>228</v>
      </c>
      <c r="D637" s="113">
        <f>SUM(D638)</f>
        <v>17494</v>
      </c>
      <c r="E637" s="149">
        <f>SUM(E638)</f>
        <v>11037.74</v>
      </c>
      <c r="F637" s="168">
        <f t="shared" si="20"/>
        <v>6456.26</v>
      </c>
      <c r="G637" s="165">
        <f t="shared" si="19"/>
        <v>0.63094432376814902</v>
      </c>
    </row>
    <row r="638" spans="1:7" s="6" customFormat="1" x14ac:dyDescent="0.2">
      <c r="A638" s="33"/>
      <c r="B638" s="5">
        <v>5002</v>
      </c>
      <c r="C638" s="49" t="s">
        <v>236</v>
      </c>
      <c r="D638" s="113">
        <v>17494</v>
      </c>
      <c r="E638" s="124">
        <v>11037.74</v>
      </c>
      <c r="F638" s="168">
        <f t="shared" si="20"/>
        <v>6456.26</v>
      </c>
      <c r="G638" s="165">
        <f t="shared" si="19"/>
        <v>0.63094432376814902</v>
      </c>
    </row>
    <row r="639" spans="1:7" s="6" customFormat="1" x14ac:dyDescent="0.2">
      <c r="A639" s="33"/>
      <c r="B639" s="5">
        <v>506</v>
      </c>
      <c r="C639" s="49" t="s">
        <v>229</v>
      </c>
      <c r="D639" s="113">
        <v>5948</v>
      </c>
      <c r="E639" s="124">
        <v>3637.85</v>
      </c>
      <c r="F639" s="168">
        <f t="shared" si="20"/>
        <v>2310.15</v>
      </c>
      <c r="G639" s="165">
        <f t="shared" si="19"/>
        <v>0.61160894418291867</v>
      </c>
    </row>
    <row r="640" spans="1:7" s="6" customFormat="1" x14ac:dyDescent="0.2">
      <c r="A640" s="33"/>
      <c r="B640" s="7">
        <v>55</v>
      </c>
      <c r="C640" s="50" t="s">
        <v>24</v>
      </c>
      <c r="D640" s="114">
        <f>SUM(D641:D648)</f>
        <v>9729</v>
      </c>
      <c r="E640" s="139">
        <f>SUM(E641:E648)</f>
        <v>5653.25</v>
      </c>
      <c r="F640" s="163">
        <f t="shared" si="20"/>
        <v>4075.75</v>
      </c>
      <c r="G640" s="179">
        <f t="shared" si="19"/>
        <v>0.58107205262616923</v>
      </c>
    </row>
    <row r="641" spans="1:7" s="6" customFormat="1" x14ac:dyDescent="0.2">
      <c r="A641" s="33"/>
      <c r="B641" s="5">
        <v>5500</v>
      </c>
      <c r="C641" s="49" t="s">
        <v>25</v>
      </c>
      <c r="D641" s="113">
        <v>110</v>
      </c>
      <c r="E641" s="124">
        <v>454.88</v>
      </c>
      <c r="F641" s="168">
        <f t="shared" si="20"/>
        <v>-344.88</v>
      </c>
      <c r="G641" s="165">
        <f t="shared" si="19"/>
        <v>4.135272727272727</v>
      </c>
    </row>
    <row r="642" spans="1:7" s="6" customFormat="1" x14ac:dyDescent="0.2">
      <c r="A642" s="33"/>
      <c r="B642" s="5">
        <v>5503</v>
      </c>
      <c r="C642" s="49" t="s">
        <v>26</v>
      </c>
      <c r="D642" s="113">
        <v>100</v>
      </c>
      <c r="E642" s="124">
        <v>0</v>
      </c>
      <c r="F642" s="168">
        <f t="shared" si="20"/>
        <v>100</v>
      </c>
      <c r="G642" s="165">
        <f t="shared" si="19"/>
        <v>0</v>
      </c>
    </row>
    <row r="643" spans="1:7" s="6" customFormat="1" x14ac:dyDescent="0.2">
      <c r="A643" s="33"/>
      <c r="B643" s="5">
        <v>5504</v>
      </c>
      <c r="C643" s="49" t="s">
        <v>27</v>
      </c>
      <c r="D643" s="113">
        <v>300</v>
      </c>
      <c r="E643" s="124">
        <v>182.28</v>
      </c>
      <c r="F643" s="168">
        <f t="shared" si="20"/>
        <v>117.72</v>
      </c>
      <c r="G643" s="165">
        <f t="shared" si="19"/>
        <v>0.60760000000000003</v>
      </c>
    </row>
    <row r="644" spans="1:7" s="6" customFormat="1" x14ac:dyDescent="0.2">
      <c r="A644" s="33"/>
      <c r="B644" s="5">
        <v>5511</v>
      </c>
      <c r="C644" s="49" t="s">
        <v>230</v>
      </c>
      <c r="D644" s="113">
        <v>7641</v>
      </c>
      <c r="E644" s="124">
        <v>4009.63</v>
      </c>
      <c r="F644" s="168">
        <f t="shared" si="20"/>
        <v>3631.37</v>
      </c>
      <c r="G644" s="165">
        <f t="shared" si="19"/>
        <v>0.52475199581206655</v>
      </c>
    </row>
    <row r="645" spans="1:7" s="6" customFormat="1" x14ac:dyDescent="0.2">
      <c r="A645" s="33"/>
      <c r="B645" s="5">
        <v>5513</v>
      </c>
      <c r="C645" s="49" t="s">
        <v>28</v>
      </c>
      <c r="D645" s="113">
        <v>450</v>
      </c>
      <c r="E645" s="124">
        <v>316.73</v>
      </c>
      <c r="F645" s="168">
        <f t="shared" si="20"/>
        <v>133.26999999999998</v>
      </c>
      <c r="G645" s="165">
        <f t="shared" si="19"/>
        <v>0.70384444444444449</v>
      </c>
    </row>
    <row r="646" spans="1:7" s="6" customFormat="1" x14ac:dyDescent="0.2">
      <c r="A646" s="33"/>
      <c r="B646" s="5">
        <v>5514</v>
      </c>
      <c r="C646" s="49" t="s">
        <v>231</v>
      </c>
      <c r="D646" s="113">
        <v>462</v>
      </c>
      <c r="E646" s="124">
        <v>72.400000000000006</v>
      </c>
      <c r="F646" s="168">
        <f t="shared" si="20"/>
        <v>389.6</v>
      </c>
      <c r="G646" s="165">
        <f t="shared" si="19"/>
        <v>0.15670995670995672</v>
      </c>
    </row>
    <row r="647" spans="1:7" s="6" customFormat="1" x14ac:dyDescent="0.2">
      <c r="A647" s="33"/>
      <c r="B647" s="5">
        <v>5515</v>
      </c>
      <c r="C647" s="49" t="s">
        <v>29</v>
      </c>
      <c r="D647" s="113">
        <v>0</v>
      </c>
      <c r="E647" s="124">
        <v>109.53</v>
      </c>
      <c r="F647" s="168">
        <f t="shared" si="20"/>
        <v>-109.53</v>
      </c>
      <c r="G647" s="165"/>
    </row>
    <row r="648" spans="1:7" s="6" customFormat="1" x14ac:dyDescent="0.2">
      <c r="A648" s="33"/>
      <c r="B648" s="5">
        <v>5525</v>
      </c>
      <c r="C648" s="49" t="s">
        <v>46</v>
      </c>
      <c r="D648" s="113">
        <v>666</v>
      </c>
      <c r="E648" s="124">
        <v>507.8</v>
      </c>
      <c r="F648" s="168">
        <f t="shared" si="20"/>
        <v>158.19999999999999</v>
      </c>
      <c r="G648" s="165">
        <f t="shared" si="19"/>
        <v>0.76246246246246252</v>
      </c>
    </row>
    <row r="649" spans="1:7" s="6" customFormat="1" x14ac:dyDescent="0.2">
      <c r="A649" s="33" t="s">
        <v>74</v>
      </c>
      <c r="B649" s="7" t="s">
        <v>412</v>
      </c>
      <c r="C649" s="72"/>
      <c r="D649" s="114">
        <f t="shared" ref="D649:E651" si="22">SUM(D650)</f>
        <v>300</v>
      </c>
      <c r="E649" s="139">
        <f t="shared" si="22"/>
        <v>300</v>
      </c>
      <c r="F649" s="163">
        <f t="shared" si="20"/>
        <v>0</v>
      </c>
      <c r="G649" s="179">
        <f t="shared" si="19"/>
        <v>1</v>
      </c>
    </row>
    <row r="650" spans="1:7" s="6" customFormat="1" x14ac:dyDescent="0.2">
      <c r="A650" s="33"/>
      <c r="B650" s="7">
        <v>55</v>
      </c>
      <c r="C650" s="50" t="s">
        <v>24</v>
      </c>
      <c r="D650" s="114">
        <f t="shared" si="22"/>
        <v>300</v>
      </c>
      <c r="E650" s="139">
        <f t="shared" si="22"/>
        <v>300</v>
      </c>
      <c r="F650" s="163">
        <f t="shared" si="20"/>
        <v>0</v>
      </c>
      <c r="G650" s="179">
        <f t="shared" si="19"/>
        <v>1</v>
      </c>
    </row>
    <row r="651" spans="1:7" s="6" customFormat="1" x14ac:dyDescent="0.2">
      <c r="A651" s="33"/>
      <c r="B651" s="5">
        <v>5525</v>
      </c>
      <c r="C651" s="49" t="s">
        <v>46</v>
      </c>
      <c r="D651" s="113">
        <f t="shared" si="22"/>
        <v>300</v>
      </c>
      <c r="E651" s="149">
        <f t="shared" si="22"/>
        <v>300</v>
      </c>
      <c r="F651" s="168">
        <f t="shared" si="20"/>
        <v>0</v>
      </c>
      <c r="G651" s="165">
        <f t="shared" si="19"/>
        <v>1</v>
      </c>
    </row>
    <row r="652" spans="1:7" s="6" customFormat="1" ht="38.25" x14ac:dyDescent="0.2">
      <c r="A652" s="33"/>
      <c r="B652" s="157" t="s">
        <v>414</v>
      </c>
      <c r="C652" s="56" t="s">
        <v>413</v>
      </c>
      <c r="D652" s="113">
        <v>300</v>
      </c>
      <c r="E652" s="124">
        <v>300</v>
      </c>
      <c r="F652" s="168">
        <f t="shared" si="20"/>
        <v>0</v>
      </c>
      <c r="G652" s="165">
        <f t="shared" si="19"/>
        <v>1</v>
      </c>
    </row>
    <row r="653" spans="1:7" s="6" customFormat="1" x14ac:dyDescent="0.2">
      <c r="A653" s="33" t="s">
        <v>75</v>
      </c>
      <c r="B653" s="7" t="s">
        <v>525</v>
      </c>
      <c r="C653" s="56"/>
      <c r="D653" s="114">
        <f>SUM(D654+D668)</f>
        <v>31945</v>
      </c>
      <c r="E653" s="126">
        <f>SUM(E654+E668)</f>
        <v>19881.969999999998</v>
      </c>
      <c r="F653" s="163">
        <f t="shared" si="20"/>
        <v>12063.030000000002</v>
      </c>
      <c r="G653" s="179">
        <f t="shared" si="19"/>
        <v>0.6223812803255595</v>
      </c>
    </row>
    <row r="654" spans="1:7" s="6" customFormat="1" x14ac:dyDescent="0.2">
      <c r="A654" s="33" t="s">
        <v>75</v>
      </c>
      <c r="B654" s="7" t="s">
        <v>33</v>
      </c>
      <c r="C654" s="72"/>
      <c r="D654" s="114">
        <f>SUM(D655+D659)</f>
        <v>31945</v>
      </c>
      <c r="E654" s="139">
        <f>SUM(E655+E659)</f>
        <v>19581.969999999998</v>
      </c>
      <c r="F654" s="163">
        <f t="shared" si="20"/>
        <v>12363.030000000002</v>
      </c>
      <c r="G654" s="179">
        <f t="shared" si="19"/>
        <v>0.61299013930192514</v>
      </c>
    </row>
    <row r="655" spans="1:7" s="6" customFormat="1" x14ac:dyDescent="0.2">
      <c r="A655" s="33"/>
      <c r="B655" s="7">
        <v>50</v>
      </c>
      <c r="C655" s="50" t="s">
        <v>23</v>
      </c>
      <c r="D655" s="114">
        <f>SUM(D656+D658)</f>
        <v>26387</v>
      </c>
      <c r="E655" s="139">
        <f>SUM(E656+E658)</f>
        <v>16546.53</v>
      </c>
      <c r="F655" s="163">
        <f t="shared" si="20"/>
        <v>9840.4700000000012</v>
      </c>
      <c r="G655" s="179">
        <f t="shared" si="19"/>
        <v>0.62707128510251253</v>
      </c>
    </row>
    <row r="656" spans="1:7" s="6" customFormat="1" x14ac:dyDescent="0.2">
      <c r="A656" s="33"/>
      <c r="B656" s="5">
        <v>500</v>
      </c>
      <c r="C656" s="49" t="s">
        <v>228</v>
      </c>
      <c r="D656" s="113">
        <f>SUM(D657)</f>
        <v>19692</v>
      </c>
      <c r="E656" s="149">
        <f>SUM(E657)</f>
        <v>12312.67</v>
      </c>
      <c r="F656" s="168">
        <f t="shared" si="20"/>
        <v>7379.33</v>
      </c>
      <c r="G656" s="165">
        <f t="shared" si="19"/>
        <v>0.62526254316473695</v>
      </c>
    </row>
    <row r="657" spans="1:7" s="6" customFormat="1" x14ac:dyDescent="0.2">
      <c r="A657" s="33"/>
      <c r="B657" s="5">
        <v>5002</v>
      </c>
      <c r="C657" s="49" t="s">
        <v>236</v>
      </c>
      <c r="D657" s="113">
        <v>19692</v>
      </c>
      <c r="E657" s="124">
        <v>12312.67</v>
      </c>
      <c r="F657" s="168">
        <f t="shared" si="20"/>
        <v>7379.33</v>
      </c>
      <c r="G657" s="165">
        <f t="shared" si="19"/>
        <v>0.62526254316473695</v>
      </c>
    </row>
    <row r="658" spans="1:7" s="6" customFormat="1" x14ac:dyDescent="0.2">
      <c r="A658" s="33"/>
      <c r="B658" s="5">
        <v>506</v>
      </c>
      <c r="C658" s="49" t="s">
        <v>229</v>
      </c>
      <c r="D658" s="113">
        <v>6695</v>
      </c>
      <c r="E658" s="124">
        <v>4233.8599999999997</v>
      </c>
      <c r="F658" s="168">
        <f t="shared" si="20"/>
        <v>2461.1400000000003</v>
      </c>
      <c r="G658" s="165">
        <f t="shared" si="19"/>
        <v>0.63239133681852122</v>
      </c>
    </row>
    <row r="659" spans="1:7" s="6" customFormat="1" x14ac:dyDescent="0.2">
      <c r="A659" s="33"/>
      <c r="B659" s="7">
        <v>55</v>
      </c>
      <c r="C659" s="50" t="s">
        <v>24</v>
      </c>
      <c r="D659" s="114">
        <f>SUM(D660:D667)</f>
        <v>5558</v>
      </c>
      <c r="E659" s="139">
        <f>SUM(E660:E667)</f>
        <v>3035.4399999999996</v>
      </c>
      <c r="F659" s="163">
        <f t="shared" si="20"/>
        <v>2522.5600000000004</v>
      </c>
      <c r="G659" s="179">
        <f t="shared" si="19"/>
        <v>0.54613889888449074</v>
      </c>
    </row>
    <row r="660" spans="1:7" s="6" customFormat="1" x14ac:dyDescent="0.2">
      <c r="A660" s="33"/>
      <c r="B660" s="5">
        <v>5500</v>
      </c>
      <c r="C660" s="49" t="s">
        <v>25</v>
      </c>
      <c r="D660" s="113">
        <v>672</v>
      </c>
      <c r="E660" s="124">
        <v>574.79999999999995</v>
      </c>
      <c r="F660" s="168">
        <f t="shared" si="20"/>
        <v>97.200000000000045</v>
      </c>
      <c r="G660" s="165">
        <f t="shared" si="19"/>
        <v>0.85535714285714282</v>
      </c>
    </row>
    <row r="661" spans="1:7" s="6" customFormat="1" x14ac:dyDescent="0.2">
      <c r="A661" s="33"/>
      <c r="B661" s="5">
        <v>5503</v>
      </c>
      <c r="C661" s="49" t="s">
        <v>26</v>
      </c>
      <c r="D661" s="113">
        <v>0</v>
      </c>
      <c r="E661" s="124">
        <v>38.4</v>
      </c>
      <c r="F661" s="168">
        <f t="shared" si="20"/>
        <v>-38.4</v>
      </c>
      <c r="G661" s="165"/>
    </row>
    <row r="662" spans="1:7" s="6" customFormat="1" x14ac:dyDescent="0.2">
      <c r="A662" s="33"/>
      <c r="B662" s="5">
        <v>5504</v>
      </c>
      <c r="C662" s="49" t="s">
        <v>27</v>
      </c>
      <c r="D662" s="113">
        <v>229</v>
      </c>
      <c r="E662" s="124">
        <v>14.28</v>
      </c>
      <c r="F662" s="168">
        <f t="shared" si="20"/>
        <v>214.72</v>
      </c>
      <c r="G662" s="165">
        <f t="shared" si="19"/>
        <v>6.2358078602620083E-2</v>
      </c>
    </row>
    <row r="663" spans="1:7" s="6" customFormat="1" x14ac:dyDescent="0.2">
      <c r="A663" s="33"/>
      <c r="B663" s="5">
        <v>5511</v>
      </c>
      <c r="C663" s="49" t="s">
        <v>230</v>
      </c>
      <c r="D663" s="113">
        <v>1938</v>
      </c>
      <c r="E663" s="124">
        <v>1036.08</v>
      </c>
      <c r="F663" s="168">
        <f t="shared" si="20"/>
        <v>901.92000000000007</v>
      </c>
      <c r="G663" s="165">
        <f t="shared" si="19"/>
        <v>0.53461300309597515</v>
      </c>
    </row>
    <row r="664" spans="1:7" s="6" customFormat="1" x14ac:dyDescent="0.2">
      <c r="A664" s="33"/>
      <c r="B664" s="5">
        <v>5513</v>
      </c>
      <c r="C664" s="49" t="s">
        <v>28</v>
      </c>
      <c r="D664" s="113">
        <v>607</v>
      </c>
      <c r="E664" s="124">
        <v>408.22</v>
      </c>
      <c r="F664" s="168">
        <f t="shared" si="20"/>
        <v>198.77999999999997</v>
      </c>
      <c r="G664" s="165">
        <f t="shared" si="19"/>
        <v>0.67252059308072487</v>
      </c>
    </row>
    <row r="665" spans="1:7" s="6" customFormat="1" x14ac:dyDescent="0.2">
      <c r="A665" s="33"/>
      <c r="B665" s="5">
        <v>5514</v>
      </c>
      <c r="C665" s="49" t="s">
        <v>231</v>
      </c>
      <c r="D665" s="113">
        <v>1112</v>
      </c>
      <c r="E665" s="124">
        <v>404.29</v>
      </c>
      <c r="F665" s="168">
        <f t="shared" si="20"/>
        <v>707.71</v>
      </c>
      <c r="G665" s="165">
        <f t="shared" si="19"/>
        <v>0.36357014388489212</v>
      </c>
    </row>
    <row r="666" spans="1:7" s="6" customFormat="1" x14ac:dyDescent="0.2">
      <c r="A666" s="33"/>
      <c r="B666" s="5">
        <v>5515</v>
      </c>
      <c r="C666" s="49" t="s">
        <v>29</v>
      </c>
      <c r="D666" s="113">
        <v>0</v>
      </c>
      <c r="E666" s="124">
        <v>99</v>
      </c>
      <c r="F666" s="168">
        <f t="shared" si="20"/>
        <v>-99</v>
      </c>
      <c r="G666" s="165"/>
    </row>
    <row r="667" spans="1:7" s="6" customFormat="1" x14ac:dyDescent="0.2">
      <c r="A667" s="33"/>
      <c r="B667" s="5">
        <v>5525</v>
      </c>
      <c r="C667" s="49" t="s">
        <v>46</v>
      </c>
      <c r="D667" s="113">
        <v>1000</v>
      </c>
      <c r="E667" s="124">
        <v>460.37</v>
      </c>
      <c r="F667" s="168">
        <f t="shared" si="20"/>
        <v>539.63</v>
      </c>
      <c r="G667" s="165">
        <f t="shared" si="19"/>
        <v>0.46037</v>
      </c>
    </row>
    <row r="668" spans="1:7" s="6" customFormat="1" x14ac:dyDescent="0.2">
      <c r="A668" s="33" t="s">
        <v>75</v>
      </c>
      <c r="B668" s="7" t="s">
        <v>544</v>
      </c>
      <c r="C668" s="72"/>
      <c r="D668" s="209">
        <f t="shared" ref="D668:E670" si="23">SUM(D669)</f>
        <v>0</v>
      </c>
      <c r="E668" s="126">
        <f t="shared" si="23"/>
        <v>300</v>
      </c>
      <c r="F668" s="163">
        <f t="shared" si="20"/>
        <v>-300</v>
      </c>
      <c r="G668" s="165"/>
    </row>
    <row r="669" spans="1:7" s="6" customFormat="1" x14ac:dyDescent="0.2">
      <c r="A669" s="33"/>
      <c r="B669" s="7">
        <v>55</v>
      </c>
      <c r="C669" s="50" t="s">
        <v>24</v>
      </c>
      <c r="D669" s="209">
        <f t="shared" si="23"/>
        <v>0</v>
      </c>
      <c r="E669" s="126">
        <f t="shared" si="23"/>
        <v>300</v>
      </c>
      <c r="F669" s="163">
        <f t="shared" si="20"/>
        <v>-300</v>
      </c>
      <c r="G669" s="165"/>
    </row>
    <row r="670" spans="1:7" s="6" customFormat="1" x14ac:dyDescent="0.2">
      <c r="A670" s="33"/>
      <c r="B670" s="5">
        <v>5525</v>
      </c>
      <c r="C670" s="49" t="s">
        <v>46</v>
      </c>
      <c r="D670" s="207">
        <f t="shared" si="23"/>
        <v>0</v>
      </c>
      <c r="E670" s="124">
        <f t="shared" si="23"/>
        <v>300</v>
      </c>
      <c r="F670" s="168">
        <f t="shared" si="20"/>
        <v>-300</v>
      </c>
      <c r="G670" s="165"/>
    </row>
    <row r="671" spans="1:7" s="6" customFormat="1" ht="38.25" x14ac:dyDescent="0.2">
      <c r="A671" s="33"/>
      <c r="B671" s="157" t="s">
        <v>541</v>
      </c>
      <c r="C671" s="56" t="s">
        <v>524</v>
      </c>
      <c r="D671" s="208">
        <v>0</v>
      </c>
      <c r="E671" s="124">
        <v>300</v>
      </c>
      <c r="F671" s="168">
        <f t="shared" si="20"/>
        <v>-300</v>
      </c>
      <c r="G671" s="165"/>
    </row>
    <row r="672" spans="1:7" s="6" customFormat="1" x14ac:dyDescent="0.2">
      <c r="A672" s="33" t="s">
        <v>76</v>
      </c>
      <c r="B672" s="7" t="s">
        <v>180</v>
      </c>
      <c r="C672" s="72"/>
      <c r="D672" s="114">
        <f>SUM(D673+D677+D688)</f>
        <v>22010</v>
      </c>
      <c r="E672" s="187">
        <f>SUM(E673+E677+E688)</f>
        <v>9782.02</v>
      </c>
      <c r="F672" s="163">
        <f t="shared" si="20"/>
        <v>12227.98</v>
      </c>
      <c r="G672" s="179">
        <f t="shared" si="19"/>
        <v>0.44443525670149936</v>
      </c>
    </row>
    <row r="673" spans="1:7" s="6" customFormat="1" x14ac:dyDescent="0.2">
      <c r="A673" s="33"/>
      <c r="B673" s="7">
        <v>50</v>
      </c>
      <c r="C673" s="50" t="s">
        <v>23</v>
      </c>
      <c r="D673" s="114">
        <f>SUM(D674+D675)</f>
        <v>0</v>
      </c>
      <c r="E673" s="187">
        <f>SUM(E674+E675)</f>
        <v>18.829999999999998</v>
      </c>
      <c r="F673" s="163">
        <f t="shared" si="20"/>
        <v>-18.829999999999998</v>
      </c>
      <c r="G673" s="179"/>
    </row>
    <row r="674" spans="1:7" s="6" customFormat="1" x14ac:dyDescent="0.2">
      <c r="A674" s="33"/>
      <c r="B674" s="5">
        <v>505</v>
      </c>
      <c r="C674" s="49" t="s">
        <v>94</v>
      </c>
      <c r="D674" s="113">
        <v>0</v>
      </c>
      <c r="E674" s="149">
        <v>18.829999999999998</v>
      </c>
      <c r="F674" s="168">
        <f t="shared" si="20"/>
        <v>-18.829999999999998</v>
      </c>
      <c r="G674" s="179"/>
    </row>
    <row r="675" spans="1:7" s="6" customFormat="1" x14ac:dyDescent="0.2">
      <c r="A675" s="33"/>
      <c r="B675" s="5">
        <v>506</v>
      </c>
      <c r="C675" s="49" t="s">
        <v>229</v>
      </c>
      <c r="D675" s="113">
        <v>0</v>
      </c>
      <c r="E675" s="149">
        <v>0</v>
      </c>
      <c r="F675" s="168">
        <f t="shared" si="20"/>
        <v>0</v>
      </c>
      <c r="G675" s="179"/>
    </row>
    <row r="676" spans="1:7" x14ac:dyDescent="0.2">
      <c r="A676" s="35"/>
      <c r="B676" s="5"/>
      <c r="C676" s="67" t="s">
        <v>551</v>
      </c>
      <c r="D676" s="113"/>
      <c r="E676" s="149">
        <f>SUM(E673)</f>
        <v>18.829999999999998</v>
      </c>
      <c r="F676" s="168">
        <f t="shared" si="20"/>
        <v>-18.829999999999998</v>
      </c>
      <c r="G676" s="165"/>
    </row>
    <row r="677" spans="1:7" s="6" customFormat="1" x14ac:dyDescent="0.2">
      <c r="A677" s="33"/>
      <c r="B677" s="7">
        <v>55</v>
      </c>
      <c r="C677" s="50" t="s">
        <v>24</v>
      </c>
      <c r="D677" s="114">
        <f>SUM(D678)</f>
        <v>22010</v>
      </c>
      <c r="E677" s="139">
        <f>SUM(E678)</f>
        <v>6931.1900000000005</v>
      </c>
      <c r="F677" s="163">
        <f t="shared" si="20"/>
        <v>15078.81</v>
      </c>
      <c r="G677" s="179">
        <f t="shared" si="19"/>
        <v>0.31491094956837801</v>
      </c>
    </row>
    <row r="678" spans="1:7" s="6" customFormat="1" x14ac:dyDescent="0.2">
      <c r="A678" s="33"/>
      <c r="B678" s="5">
        <v>5525</v>
      </c>
      <c r="C678" s="49" t="s">
        <v>46</v>
      </c>
      <c r="D678" s="114">
        <f>SUM(D679:D687)</f>
        <v>22010</v>
      </c>
      <c r="E678" s="139">
        <f>SUM(E679:E687)</f>
        <v>6931.1900000000005</v>
      </c>
      <c r="F678" s="163">
        <f t="shared" si="20"/>
        <v>15078.81</v>
      </c>
      <c r="G678" s="179">
        <f t="shared" si="19"/>
        <v>0.31491094956837801</v>
      </c>
    </row>
    <row r="679" spans="1:7" s="6" customFormat="1" x14ac:dyDescent="0.2">
      <c r="A679" s="33"/>
      <c r="B679" s="7"/>
      <c r="C679" s="67" t="s">
        <v>287</v>
      </c>
      <c r="D679" s="113">
        <v>3000</v>
      </c>
      <c r="E679" s="124">
        <v>3021.61</v>
      </c>
      <c r="F679" s="168">
        <f t="shared" si="20"/>
        <v>-21.610000000000127</v>
      </c>
      <c r="G679" s="165">
        <f t="shared" si="19"/>
        <v>1.0072033333333335</v>
      </c>
    </row>
    <row r="680" spans="1:7" s="6" customFormat="1" x14ac:dyDescent="0.2">
      <c r="A680" s="33"/>
      <c r="B680" s="7"/>
      <c r="C680" s="67" t="s">
        <v>111</v>
      </c>
      <c r="D680" s="113">
        <v>11960</v>
      </c>
      <c r="E680" s="124">
        <v>2560.5</v>
      </c>
      <c r="F680" s="168">
        <f t="shared" si="20"/>
        <v>9399.5</v>
      </c>
      <c r="G680" s="165">
        <f t="shared" si="19"/>
        <v>0.21408862876254181</v>
      </c>
    </row>
    <row r="681" spans="1:7" s="6" customFormat="1" x14ac:dyDescent="0.2">
      <c r="A681" s="33"/>
      <c r="B681" s="7"/>
      <c r="C681" s="67" t="s">
        <v>1</v>
      </c>
      <c r="D681" s="113">
        <v>200</v>
      </c>
      <c r="E681" s="124">
        <v>186.35</v>
      </c>
      <c r="F681" s="168">
        <f t="shared" si="20"/>
        <v>13.650000000000006</v>
      </c>
      <c r="G681" s="165">
        <f t="shared" ref="G681:G750" si="24">SUM(E681/D681)</f>
        <v>0.93174999999999997</v>
      </c>
    </row>
    <row r="682" spans="1:7" s="6" customFormat="1" x14ac:dyDescent="0.2">
      <c r="A682" s="33"/>
      <c r="B682" s="7"/>
      <c r="C682" s="67" t="s">
        <v>288</v>
      </c>
      <c r="D682" s="113">
        <v>2000</v>
      </c>
      <c r="E682" s="124">
        <v>387.16</v>
      </c>
      <c r="F682" s="168">
        <f t="shared" si="20"/>
        <v>1612.84</v>
      </c>
      <c r="G682" s="165">
        <f t="shared" si="24"/>
        <v>0.19358</v>
      </c>
    </row>
    <row r="683" spans="1:7" x14ac:dyDescent="0.2">
      <c r="A683" s="35"/>
      <c r="B683" s="5"/>
      <c r="C683" s="67" t="s">
        <v>118</v>
      </c>
      <c r="D683" s="113">
        <v>150</v>
      </c>
      <c r="E683" s="124">
        <v>150</v>
      </c>
      <c r="F683" s="168">
        <f t="shared" si="20"/>
        <v>0</v>
      </c>
      <c r="G683" s="165">
        <f t="shared" si="24"/>
        <v>1</v>
      </c>
    </row>
    <row r="684" spans="1:7" x14ac:dyDescent="0.2">
      <c r="A684" s="35"/>
      <c r="B684" s="5"/>
      <c r="C684" s="67" t="s">
        <v>207</v>
      </c>
      <c r="D684" s="113">
        <v>500</v>
      </c>
      <c r="E684" s="124">
        <v>500</v>
      </c>
      <c r="F684" s="168">
        <f t="shared" si="20"/>
        <v>0</v>
      </c>
      <c r="G684" s="165">
        <f t="shared" si="24"/>
        <v>1</v>
      </c>
    </row>
    <row r="685" spans="1:7" x14ac:dyDescent="0.2">
      <c r="A685" s="35"/>
      <c r="B685" s="5"/>
      <c r="C685" s="67" t="s">
        <v>289</v>
      </c>
      <c r="D685" s="113">
        <v>200</v>
      </c>
      <c r="E685" s="124">
        <v>0</v>
      </c>
      <c r="F685" s="168">
        <f t="shared" si="20"/>
        <v>200</v>
      </c>
      <c r="G685" s="165">
        <f t="shared" si="24"/>
        <v>0</v>
      </c>
    </row>
    <row r="686" spans="1:7" x14ac:dyDescent="0.2">
      <c r="A686" s="35"/>
      <c r="B686" s="5"/>
      <c r="C686" s="67" t="s">
        <v>334</v>
      </c>
      <c r="D686" s="113">
        <v>4000</v>
      </c>
      <c r="E686" s="124">
        <v>0</v>
      </c>
      <c r="F686" s="168">
        <f t="shared" ref="F686:F755" si="25">SUM(D686-E686)</f>
        <v>4000</v>
      </c>
      <c r="G686" s="165">
        <f t="shared" si="24"/>
        <v>0</v>
      </c>
    </row>
    <row r="687" spans="1:7" x14ac:dyDescent="0.2">
      <c r="A687" s="35"/>
      <c r="B687" s="5"/>
      <c r="C687" s="67" t="s">
        <v>551</v>
      </c>
      <c r="D687" s="113">
        <v>0</v>
      </c>
      <c r="E687" s="124">
        <v>125.57</v>
      </c>
      <c r="F687" s="168">
        <f t="shared" si="25"/>
        <v>-125.57</v>
      </c>
      <c r="G687" s="165"/>
    </row>
    <row r="688" spans="1:7" x14ac:dyDescent="0.2">
      <c r="A688" s="33"/>
      <c r="B688" s="7">
        <v>55</v>
      </c>
      <c r="C688" s="50" t="s">
        <v>24</v>
      </c>
      <c r="D688" s="114"/>
      <c r="E688" s="126">
        <f>SUM(E689)</f>
        <v>2832</v>
      </c>
      <c r="F688" s="163">
        <f t="shared" si="25"/>
        <v>-2832</v>
      </c>
      <c r="G688" s="165"/>
    </row>
    <row r="689" spans="1:7" x14ac:dyDescent="0.2">
      <c r="A689" s="33"/>
      <c r="B689" s="5">
        <v>5525</v>
      </c>
      <c r="C689" s="49" t="s">
        <v>46</v>
      </c>
      <c r="D689" s="113"/>
      <c r="E689" s="124">
        <f>SUM(E690)</f>
        <v>2832</v>
      </c>
      <c r="F689" s="168">
        <f t="shared" si="25"/>
        <v>-2832</v>
      </c>
      <c r="G689" s="165"/>
    </row>
    <row r="690" spans="1:7" x14ac:dyDescent="0.2">
      <c r="A690" s="35"/>
      <c r="B690" s="5"/>
      <c r="C690" s="67" t="s">
        <v>550</v>
      </c>
      <c r="D690" s="113"/>
      <c r="E690" s="124">
        <v>2832</v>
      </c>
      <c r="F690" s="168">
        <f t="shared" si="25"/>
        <v>-2832</v>
      </c>
      <c r="G690" s="165"/>
    </row>
    <row r="691" spans="1:7" x14ac:dyDescent="0.2">
      <c r="A691" s="33" t="s">
        <v>343</v>
      </c>
      <c r="B691" s="7" t="s">
        <v>203</v>
      </c>
      <c r="C691" s="72"/>
      <c r="D691" s="115">
        <f>SUM(D692+D696)</f>
        <v>15147</v>
      </c>
      <c r="E691" s="159">
        <f>SUM(E692+E696)</f>
        <v>7870.37</v>
      </c>
      <c r="F691" s="163">
        <f t="shared" si="25"/>
        <v>7276.63</v>
      </c>
      <c r="G691" s="179">
        <f t="shared" si="24"/>
        <v>0.51959926057965278</v>
      </c>
    </row>
    <row r="692" spans="1:7" x14ac:dyDescent="0.2">
      <c r="A692" s="33"/>
      <c r="B692" s="7">
        <v>50</v>
      </c>
      <c r="C692" s="50" t="s">
        <v>23</v>
      </c>
      <c r="D692" s="114">
        <f>SUM(D693+D695)</f>
        <v>7558</v>
      </c>
      <c r="E692" s="139">
        <f>SUM(E693+E695)</f>
        <v>4408.6000000000004</v>
      </c>
      <c r="F692" s="163">
        <f t="shared" si="25"/>
        <v>3149.3999999999996</v>
      </c>
      <c r="G692" s="179">
        <f t="shared" si="24"/>
        <v>0.58330246096851024</v>
      </c>
    </row>
    <row r="693" spans="1:7" x14ac:dyDescent="0.2">
      <c r="A693" s="33"/>
      <c r="B693" s="5">
        <v>500</v>
      </c>
      <c r="C693" s="49" t="s">
        <v>228</v>
      </c>
      <c r="D693" s="113">
        <f>SUM(D694)</f>
        <v>5640</v>
      </c>
      <c r="E693" s="149">
        <f>SUM(E694)</f>
        <v>3290</v>
      </c>
      <c r="F693" s="168">
        <f t="shared" si="25"/>
        <v>2350</v>
      </c>
      <c r="G693" s="165">
        <f t="shared" si="24"/>
        <v>0.58333333333333337</v>
      </c>
    </row>
    <row r="694" spans="1:7" x14ac:dyDescent="0.2">
      <c r="A694" s="33"/>
      <c r="B694" s="5">
        <v>5002</v>
      </c>
      <c r="C694" s="49" t="s">
        <v>236</v>
      </c>
      <c r="D694" s="113">
        <v>5640</v>
      </c>
      <c r="E694" s="124">
        <v>3290</v>
      </c>
      <c r="F694" s="168">
        <f t="shared" si="25"/>
        <v>2350</v>
      </c>
      <c r="G694" s="165">
        <f t="shared" si="24"/>
        <v>0.58333333333333337</v>
      </c>
    </row>
    <row r="695" spans="1:7" x14ac:dyDescent="0.2">
      <c r="A695" s="33"/>
      <c r="B695" s="5">
        <v>506</v>
      </c>
      <c r="C695" s="49" t="s">
        <v>229</v>
      </c>
      <c r="D695" s="113">
        <v>1918</v>
      </c>
      <c r="E695" s="124">
        <v>1118.5999999999999</v>
      </c>
      <c r="F695" s="168">
        <f t="shared" si="25"/>
        <v>799.40000000000009</v>
      </c>
      <c r="G695" s="165">
        <f t="shared" si="24"/>
        <v>0.58321167883211678</v>
      </c>
    </row>
    <row r="696" spans="1:7" x14ac:dyDescent="0.2">
      <c r="A696" s="33"/>
      <c r="B696" s="7">
        <v>55</v>
      </c>
      <c r="C696" s="50" t="s">
        <v>24</v>
      </c>
      <c r="D696" s="114">
        <f>SUM(D697:D703)</f>
        <v>7589</v>
      </c>
      <c r="E696" s="139">
        <f>SUM(E697:E703)</f>
        <v>3461.7699999999995</v>
      </c>
      <c r="F696" s="163">
        <f t="shared" si="25"/>
        <v>4127.2300000000005</v>
      </c>
      <c r="G696" s="179">
        <f t="shared" si="24"/>
        <v>0.45615627882461451</v>
      </c>
    </row>
    <row r="697" spans="1:7" x14ac:dyDescent="0.2">
      <c r="A697" s="33"/>
      <c r="B697" s="5">
        <v>5500</v>
      </c>
      <c r="C697" s="49" t="s">
        <v>25</v>
      </c>
      <c r="D697" s="113">
        <v>1229</v>
      </c>
      <c r="E697" s="124">
        <v>292.43</v>
      </c>
      <c r="F697" s="168">
        <f t="shared" si="25"/>
        <v>936.56999999999994</v>
      </c>
      <c r="G697" s="165">
        <f t="shared" si="24"/>
        <v>0.23794141578519121</v>
      </c>
    </row>
    <row r="698" spans="1:7" x14ac:dyDescent="0.2">
      <c r="A698" s="33"/>
      <c r="B698" s="5">
        <v>5504</v>
      </c>
      <c r="C698" s="49" t="s">
        <v>27</v>
      </c>
      <c r="D698" s="113">
        <v>140</v>
      </c>
      <c r="E698" s="124">
        <v>0</v>
      </c>
      <c r="F698" s="168">
        <f t="shared" si="25"/>
        <v>140</v>
      </c>
      <c r="G698" s="165">
        <f t="shared" si="24"/>
        <v>0</v>
      </c>
    </row>
    <row r="699" spans="1:7" x14ac:dyDescent="0.2">
      <c r="A699" s="33"/>
      <c r="B699" s="5">
        <v>5511</v>
      </c>
      <c r="C699" s="49" t="s">
        <v>230</v>
      </c>
      <c r="D699" s="113">
        <v>80</v>
      </c>
      <c r="E699" s="124">
        <v>9.7899999999999991</v>
      </c>
      <c r="F699" s="168">
        <f t="shared" si="25"/>
        <v>70.210000000000008</v>
      </c>
      <c r="G699" s="165">
        <f t="shared" si="24"/>
        <v>0.12237499999999998</v>
      </c>
    </row>
    <row r="700" spans="1:7" x14ac:dyDescent="0.2">
      <c r="A700" s="33"/>
      <c r="B700" s="5">
        <v>5515</v>
      </c>
      <c r="C700" s="49" t="s">
        <v>29</v>
      </c>
      <c r="D700" s="113">
        <v>6000</v>
      </c>
      <c r="E700" s="124">
        <v>3152.89</v>
      </c>
      <c r="F700" s="168">
        <f t="shared" si="25"/>
        <v>2847.11</v>
      </c>
      <c r="G700" s="165">
        <f t="shared" si="24"/>
        <v>0.52548166666666662</v>
      </c>
    </row>
    <row r="701" spans="1:7" x14ac:dyDescent="0.2">
      <c r="A701" s="33"/>
      <c r="B701" s="5">
        <v>5522</v>
      </c>
      <c r="C701" s="49" t="s">
        <v>95</v>
      </c>
      <c r="D701" s="113">
        <v>40</v>
      </c>
      <c r="E701" s="124">
        <v>0</v>
      </c>
      <c r="F701" s="168">
        <f t="shared" si="25"/>
        <v>40</v>
      </c>
      <c r="G701" s="165">
        <f t="shared" si="24"/>
        <v>0</v>
      </c>
    </row>
    <row r="702" spans="1:7" x14ac:dyDescent="0.2">
      <c r="A702" s="33"/>
      <c r="B702" s="5">
        <v>5524</v>
      </c>
      <c r="C702" s="49" t="s">
        <v>31</v>
      </c>
      <c r="D702" s="113">
        <v>100</v>
      </c>
      <c r="E702" s="124">
        <v>0</v>
      </c>
      <c r="F702" s="168">
        <f t="shared" si="25"/>
        <v>100</v>
      </c>
      <c r="G702" s="165">
        <f t="shared" si="24"/>
        <v>0</v>
      </c>
    </row>
    <row r="703" spans="1:7" x14ac:dyDescent="0.2">
      <c r="A703" s="33"/>
      <c r="B703" s="5">
        <v>5525</v>
      </c>
      <c r="C703" s="49" t="s">
        <v>46</v>
      </c>
      <c r="D703" s="113">
        <v>0</v>
      </c>
      <c r="E703" s="124">
        <v>6.66</v>
      </c>
      <c r="F703" s="168">
        <f t="shared" si="25"/>
        <v>-6.66</v>
      </c>
      <c r="G703" s="165"/>
    </row>
    <row r="704" spans="1:7" s="6" customFormat="1" x14ac:dyDescent="0.2">
      <c r="A704" s="33" t="s">
        <v>77</v>
      </c>
      <c r="B704" s="7" t="s">
        <v>256</v>
      </c>
      <c r="C704" s="72"/>
      <c r="D704" s="114">
        <f>SUM(D705+D710)</f>
        <v>31043</v>
      </c>
      <c r="E704" s="139">
        <f>SUM(E705+E710)</f>
        <v>16754.25</v>
      </c>
      <c r="F704" s="163">
        <f t="shared" si="25"/>
        <v>14288.75</v>
      </c>
      <c r="G704" s="179">
        <f t="shared" si="24"/>
        <v>0.53971104596849528</v>
      </c>
    </row>
    <row r="705" spans="1:8" s="6" customFormat="1" x14ac:dyDescent="0.2">
      <c r="A705" s="33"/>
      <c r="B705" s="7">
        <v>50</v>
      </c>
      <c r="C705" s="50" t="s">
        <v>23</v>
      </c>
      <c r="D705" s="114">
        <f>SUM(D706+D709)</f>
        <v>11336</v>
      </c>
      <c r="E705" s="139">
        <f>SUM(E706+E709)</f>
        <v>6539.17</v>
      </c>
      <c r="F705" s="163">
        <f t="shared" si="25"/>
        <v>4796.83</v>
      </c>
      <c r="G705" s="179">
        <f t="shared" si="24"/>
        <v>0.57684985885673956</v>
      </c>
    </row>
    <row r="706" spans="1:8" s="6" customFormat="1" x14ac:dyDescent="0.2">
      <c r="A706" s="33"/>
      <c r="B706" s="5">
        <v>500</v>
      </c>
      <c r="C706" s="49" t="s">
        <v>228</v>
      </c>
      <c r="D706" s="113">
        <f>SUM(D707:D708)</f>
        <v>8460</v>
      </c>
      <c r="E706" s="149">
        <f>SUM(E707:E708)</f>
        <v>4882.3999999999996</v>
      </c>
      <c r="F706" s="168">
        <f t="shared" si="25"/>
        <v>3577.6000000000004</v>
      </c>
      <c r="G706" s="165">
        <f t="shared" si="24"/>
        <v>0.57711583924349874</v>
      </c>
    </row>
    <row r="707" spans="1:8" s="6" customFormat="1" x14ac:dyDescent="0.2">
      <c r="A707" s="33"/>
      <c r="B707" s="5">
        <v>5002</v>
      </c>
      <c r="C707" s="49" t="s">
        <v>236</v>
      </c>
      <c r="D707" s="113">
        <v>7740</v>
      </c>
      <c r="E707" s="124">
        <v>4524.49</v>
      </c>
      <c r="F707" s="168">
        <f t="shared" si="25"/>
        <v>3215.51</v>
      </c>
      <c r="G707" s="165">
        <f t="shared" si="24"/>
        <v>0.58455943152454781</v>
      </c>
    </row>
    <row r="708" spans="1:8" s="6" customFormat="1" x14ac:dyDescent="0.2">
      <c r="A708" s="33"/>
      <c r="B708" s="5">
        <v>5005</v>
      </c>
      <c r="C708" s="49" t="s">
        <v>282</v>
      </c>
      <c r="D708" s="113">
        <v>720</v>
      </c>
      <c r="E708" s="124">
        <v>357.91</v>
      </c>
      <c r="F708" s="168">
        <f t="shared" si="25"/>
        <v>362.09</v>
      </c>
      <c r="G708" s="165">
        <f t="shared" si="24"/>
        <v>0.49709722222222225</v>
      </c>
    </row>
    <row r="709" spans="1:8" s="6" customFormat="1" x14ac:dyDescent="0.2">
      <c r="A709" s="33"/>
      <c r="B709" s="5">
        <v>506</v>
      </c>
      <c r="C709" s="49" t="s">
        <v>229</v>
      </c>
      <c r="D709" s="113">
        <v>2876</v>
      </c>
      <c r="E709" s="124">
        <v>1656.77</v>
      </c>
      <c r="F709" s="168">
        <f t="shared" si="25"/>
        <v>1219.23</v>
      </c>
      <c r="G709" s="165">
        <f t="shared" si="24"/>
        <v>0.57606745479833099</v>
      </c>
    </row>
    <row r="710" spans="1:8" s="6" customFormat="1" x14ac:dyDescent="0.2">
      <c r="A710" s="33"/>
      <c r="B710" s="7">
        <v>55</v>
      </c>
      <c r="C710" s="50" t="s">
        <v>24</v>
      </c>
      <c r="D710" s="114">
        <f>SUM(D711:D712)</f>
        <v>19707</v>
      </c>
      <c r="E710" s="187">
        <f>SUM(E711:E712)</f>
        <v>10215.08</v>
      </c>
      <c r="F710" s="163">
        <f t="shared" si="25"/>
        <v>9491.92</v>
      </c>
      <c r="G710" s="179">
        <f t="shared" si="24"/>
        <v>0.51834779519967522</v>
      </c>
    </row>
    <row r="711" spans="1:8" s="6" customFormat="1" x14ac:dyDescent="0.2">
      <c r="A711" s="33"/>
      <c r="B711" s="5">
        <v>5500</v>
      </c>
      <c r="C711" s="49" t="s">
        <v>25</v>
      </c>
      <c r="D711" s="113">
        <v>19500</v>
      </c>
      <c r="E711" s="124">
        <v>10096.280000000001</v>
      </c>
      <c r="F711" s="168">
        <f t="shared" si="25"/>
        <v>9403.7199999999993</v>
      </c>
      <c r="G711" s="165">
        <f t="shared" si="24"/>
        <v>0.51775794871794878</v>
      </c>
    </row>
    <row r="712" spans="1:8" s="6" customFormat="1" ht="13.5" thickBot="1" x14ac:dyDescent="0.25">
      <c r="A712" s="46"/>
      <c r="B712" s="196">
        <v>5504</v>
      </c>
      <c r="C712" s="197" t="s">
        <v>27</v>
      </c>
      <c r="D712" s="113">
        <v>207</v>
      </c>
      <c r="E712" s="124">
        <v>118.8</v>
      </c>
      <c r="F712" s="168">
        <f t="shared" si="25"/>
        <v>88.2</v>
      </c>
      <c r="G712" s="165">
        <f t="shared" si="24"/>
        <v>0.57391304347826089</v>
      </c>
    </row>
    <row r="713" spans="1:8" ht="13.5" thickBot="1" x14ac:dyDescent="0.25">
      <c r="A713" s="44" t="s">
        <v>78</v>
      </c>
      <c r="B713" s="4" t="s">
        <v>181</v>
      </c>
      <c r="C713" s="183"/>
      <c r="D713" s="112">
        <f>SUM(D714+D823+D877+D908+D914+D955+D960+D1000+D1015)</f>
        <v>3268254</v>
      </c>
      <c r="E713" s="138">
        <f>SUM(E714+E823+E877+E908+E914+E955+E960+E1000+E1015)</f>
        <v>2071911.1</v>
      </c>
      <c r="F713" s="177">
        <f t="shared" si="25"/>
        <v>1196342.8999999999</v>
      </c>
      <c r="G713" s="175">
        <f t="shared" si="24"/>
        <v>0.63395045183146725</v>
      </c>
      <c r="H713" s="158"/>
    </row>
    <row r="714" spans="1:8" x14ac:dyDescent="0.2">
      <c r="A714" s="33" t="s">
        <v>79</v>
      </c>
      <c r="B714" s="7" t="s">
        <v>444</v>
      </c>
      <c r="C714" s="184"/>
      <c r="D714" s="95">
        <f>SUM(D715+D738+D764+D783+D804+D812+D820)</f>
        <v>1034544</v>
      </c>
      <c r="E714" s="144">
        <f>SUM(E715+E738+E764+E783+E804+E812+E820)</f>
        <v>599856.18000000005</v>
      </c>
      <c r="F714" s="163">
        <f t="shared" si="25"/>
        <v>434687.81999999995</v>
      </c>
      <c r="G714" s="179">
        <f t="shared" si="24"/>
        <v>0.57982664826242292</v>
      </c>
      <c r="H714" s="158"/>
    </row>
    <row r="715" spans="1:8" s="6" customFormat="1" x14ac:dyDescent="0.2">
      <c r="A715" s="33" t="s">
        <v>79</v>
      </c>
      <c r="B715" s="7" t="s">
        <v>114</v>
      </c>
      <c r="C715" s="72"/>
      <c r="D715" s="88">
        <f>SUM(D716+D722+D735)</f>
        <v>382533</v>
      </c>
      <c r="E715" s="139">
        <f>SUM(E716+E722+E735)</f>
        <v>211239.05000000002</v>
      </c>
      <c r="F715" s="163">
        <f t="shared" si="25"/>
        <v>171293.94999999998</v>
      </c>
      <c r="G715" s="179">
        <f t="shared" si="24"/>
        <v>0.55221131248807298</v>
      </c>
    </row>
    <row r="716" spans="1:8" s="6" customFormat="1" x14ac:dyDescent="0.2">
      <c r="A716" s="33"/>
      <c r="B716" s="7">
        <v>50</v>
      </c>
      <c r="C716" s="50" t="s">
        <v>23</v>
      </c>
      <c r="D716" s="88">
        <f>SUM(D717+D720+D721)</f>
        <v>266937</v>
      </c>
      <c r="E716" s="139">
        <f>SUM(E717+E720+E721)</f>
        <v>158101.65000000002</v>
      </c>
      <c r="F716" s="163">
        <f t="shared" si="25"/>
        <v>108835.34999999998</v>
      </c>
      <c r="G716" s="179">
        <f t="shared" si="24"/>
        <v>0.59228076287663389</v>
      </c>
    </row>
    <row r="717" spans="1:8" s="6" customFormat="1" x14ac:dyDescent="0.2">
      <c r="A717" s="33"/>
      <c r="B717" s="5">
        <v>500</v>
      </c>
      <c r="C717" s="49" t="s">
        <v>228</v>
      </c>
      <c r="D717" s="87">
        <f>SUM(D718:D719)</f>
        <v>198243</v>
      </c>
      <c r="E717" s="149">
        <f>SUM(E718:E719)</f>
        <v>116888.77</v>
      </c>
      <c r="F717" s="168">
        <f t="shared" si="25"/>
        <v>81354.23</v>
      </c>
      <c r="G717" s="165">
        <f t="shared" si="24"/>
        <v>0.58962369415313531</v>
      </c>
    </row>
    <row r="718" spans="1:8" s="6" customFormat="1" x14ac:dyDescent="0.2">
      <c r="A718" s="33"/>
      <c r="B718" s="5">
        <v>5002</v>
      </c>
      <c r="C718" s="49" t="s">
        <v>236</v>
      </c>
      <c r="D718" s="87">
        <v>198243</v>
      </c>
      <c r="E718" s="124">
        <v>116583.49</v>
      </c>
      <c r="F718" s="168">
        <f t="shared" si="25"/>
        <v>81659.509999999995</v>
      </c>
      <c r="G718" s="165">
        <f t="shared" si="24"/>
        <v>0.5880837658832847</v>
      </c>
    </row>
    <row r="719" spans="1:8" s="6" customFormat="1" x14ac:dyDescent="0.2">
      <c r="A719" s="33"/>
      <c r="B719" s="5">
        <v>5005</v>
      </c>
      <c r="C719" s="49" t="s">
        <v>282</v>
      </c>
      <c r="D719" s="87">
        <v>0</v>
      </c>
      <c r="E719" s="124">
        <v>305.27999999999997</v>
      </c>
      <c r="F719" s="168">
        <f t="shared" si="25"/>
        <v>-305.27999999999997</v>
      </c>
      <c r="G719" s="165"/>
    </row>
    <row r="720" spans="1:8" s="6" customFormat="1" x14ac:dyDescent="0.2">
      <c r="A720" s="33"/>
      <c r="B720" s="5">
        <v>505</v>
      </c>
      <c r="C720" s="49" t="s">
        <v>94</v>
      </c>
      <c r="D720" s="87">
        <v>766</v>
      </c>
      <c r="E720" s="124">
        <v>866.24</v>
      </c>
      <c r="F720" s="168">
        <f t="shared" si="25"/>
        <v>-100.24000000000001</v>
      </c>
      <c r="G720" s="165">
        <f t="shared" si="24"/>
        <v>1.1308616187989555</v>
      </c>
    </row>
    <row r="721" spans="1:7" s="6" customFormat="1" x14ac:dyDescent="0.2">
      <c r="A721" s="33"/>
      <c r="B721" s="5">
        <v>506</v>
      </c>
      <c r="C721" s="49" t="s">
        <v>229</v>
      </c>
      <c r="D721" s="87">
        <v>67928</v>
      </c>
      <c r="E721" s="124">
        <v>40346.639999999999</v>
      </c>
      <c r="F721" s="168">
        <f t="shared" si="25"/>
        <v>27581.360000000001</v>
      </c>
      <c r="G721" s="165">
        <f t="shared" si="24"/>
        <v>0.59396184195030033</v>
      </c>
    </row>
    <row r="722" spans="1:7" s="6" customFormat="1" x14ac:dyDescent="0.2">
      <c r="A722" s="33"/>
      <c r="B722" s="7">
        <v>55</v>
      </c>
      <c r="C722" s="50" t="s">
        <v>24</v>
      </c>
      <c r="D722" s="88">
        <f>SUM(D723:D734)</f>
        <v>77596</v>
      </c>
      <c r="E722" s="139">
        <f>SUM(E723:E734)</f>
        <v>52813.399999999994</v>
      </c>
      <c r="F722" s="163">
        <f t="shared" si="25"/>
        <v>24782.600000000006</v>
      </c>
      <c r="G722" s="179">
        <f t="shared" si="24"/>
        <v>0.68062013505850805</v>
      </c>
    </row>
    <row r="723" spans="1:7" s="6" customFormat="1" x14ac:dyDescent="0.2">
      <c r="A723" s="33"/>
      <c r="B723" s="5">
        <v>5500</v>
      </c>
      <c r="C723" s="49" t="s">
        <v>25</v>
      </c>
      <c r="D723" s="87">
        <v>380</v>
      </c>
      <c r="E723" s="124">
        <v>603.84</v>
      </c>
      <c r="F723" s="168">
        <f t="shared" si="25"/>
        <v>-223.84000000000003</v>
      </c>
      <c r="G723" s="165">
        <f t="shared" si="24"/>
        <v>1.5890526315789475</v>
      </c>
    </row>
    <row r="724" spans="1:7" s="6" customFormat="1" x14ac:dyDescent="0.2">
      <c r="A724" s="33"/>
      <c r="B724" s="5">
        <v>5503</v>
      </c>
      <c r="C724" s="49" t="s">
        <v>26</v>
      </c>
      <c r="D724" s="87">
        <v>0</v>
      </c>
      <c r="E724" s="124">
        <v>11.6</v>
      </c>
      <c r="F724" s="168">
        <f t="shared" si="25"/>
        <v>-11.6</v>
      </c>
      <c r="G724" s="165"/>
    </row>
    <row r="725" spans="1:7" s="6" customFormat="1" x14ac:dyDescent="0.2">
      <c r="A725" s="33"/>
      <c r="B725" s="5">
        <v>5504</v>
      </c>
      <c r="C725" s="49" t="s">
        <v>27</v>
      </c>
      <c r="D725" s="87">
        <v>2430</v>
      </c>
      <c r="E725" s="124">
        <v>1369.44</v>
      </c>
      <c r="F725" s="168">
        <f t="shared" si="25"/>
        <v>1060.56</v>
      </c>
      <c r="G725" s="165">
        <f t="shared" si="24"/>
        <v>0.56355555555555559</v>
      </c>
    </row>
    <row r="726" spans="1:7" s="6" customFormat="1" x14ac:dyDescent="0.2">
      <c r="A726" s="33"/>
      <c r="B726" s="5">
        <v>5511</v>
      </c>
      <c r="C726" s="49" t="s">
        <v>230</v>
      </c>
      <c r="D726" s="87">
        <v>39440</v>
      </c>
      <c r="E726" s="124">
        <v>32295.79</v>
      </c>
      <c r="F726" s="168">
        <f t="shared" si="25"/>
        <v>7144.2099999999991</v>
      </c>
      <c r="G726" s="165">
        <f t="shared" si="24"/>
        <v>0.81885877281947261</v>
      </c>
    </row>
    <row r="727" spans="1:7" s="6" customFormat="1" x14ac:dyDescent="0.2">
      <c r="A727" s="33"/>
      <c r="B727" s="5">
        <v>5513</v>
      </c>
      <c r="C727" s="49" t="s">
        <v>28</v>
      </c>
      <c r="D727" s="87">
        <v>100</v>
      </c>
      <c r="E727" s="124">
        <v>0</v>
      </c>
      <c r="F727" s="168">
        <f t="shared" si="25"/>
        <v>100</v>
      </c>
      <c r="G727" s="165">
        <f t="shared" si="24"/>
        <v>0</v>
      </c>
    </row>
    <row r="728" spans="1:7" s="6" customFormat="1" x14ac:dyDescent="0.2">
      <c r="A728" s="33"/>
      <c r="B728" s="5">
        <v>5514</v>
      </c>
      <c r="C728" s="49" t="s">
        <v>231</v>
      </c>
      <c r="D728" s="87">
        <v>1425</v>
      </c>
      <c r="E728" s="124">
        <v>519.66999999999996</v>
      </c>
      <c r="F728" s="168">
        <f t="shared" si="25"/>
        <v>905.33</v>
      </c>
      <c r="G728" s="165">
        <f t="shared" si="24"/>
        <v>0.36468070175438594</v>
      </c>
    </row>
    <row r="729" spans="1:7" s="6" customFormat="1" x14ac:dyDescent="0.2">
      <c r="A729" s="33"/>
      <c r="B729" s="5">
        <v>5515</v>
      </c>
      <c r="C729" s="49" t="s">
        <v>29</v>
      </c>
      <c r="D729" s="87">
        <v>3406</v>
      </c>
      <c r="E729" s="124">
        <v>2498.42</v>
      </c>
      <c r="F729" s="168">
        <f t="shared" si="25"/>
        <v>907.57999999999993</v>
      </c>
      <c r="G729" s="165">
        <f t="shared" si="24"/>
        <v>0.73353493834409866</v>
      </c>
    </row>
    <row r="730" spans="1:7" s="6" customFormat="1" x14ac:dyDescent="0.2">
      <c r="A730" s="33"/>
      <c r="B730" s="5">
        <v>5521</v>
      </c>
      <c r="C730" s="49" t="s">
        <v>133</v>
      </c>
      <c r="D730" s="87">
        <v>19300</v>
      </c>
      <c r="E730" s="124">
        <v>9060.33</v>
      </c>
      <c r="F730" s="168">
        <f t="shared" si="25"/>
        <v>10239.67</v>
      </c>
      <c r="G730" s="165">
        <f t="shared" si="24"/>
        <v>0.46944715025906736</v>
      </c>
    </row>
    <row r="731" spans="1:7" s="6" customFormat="1" x14ac:dyDescent="0.2">
      <c r="A731" s="33"/>
      <c r="B731" s="5">
        <v>5522</v>
      </c>
      <c r="C731" s="49" t="s">
        <v>95</v>
      </c>
      <c r="D731" s="87">
        <v>190</v>
      </c>
      <c r="E731" s="124">
        <v>90</v>
      </c>
      <c r="F731" s="168">
        <f t="shared" si="25"/>
        <v>100</v>
      </c>
      <c r="G731" s="165">
        <f t="shared" si="24"/>
        <v>0.47368421052631576</v>
      </c>
    </row>
    <row r="732" spans="1:7" s="6" customFormat="1" x14ac:dyDescent="0.2">
      <c r="A732" s="33"/>
      <c r="B732" s="5">
        <v>5524</v>
      </c>
      <c r="C732" s="49" t="s">
        <v>31</v>
      </c>
      <c r="D732" s="87">
        <v>10350</v>
      </c>
      <c r="E732" s="124">
        <v>6358.31</v>
      </c>
      <c r="F732" s="168">
        <f t="shared" si="25"/>
        <v>3991.6899999999996</v>
      </c>
      <c r="G732" s="165">
        <f t="shared" si="24"/>
        <v>0.61432946859903381</v>
      </c>
    </row>
    <row r="733" spans="1:7" s="6" customFormat="1" x14ac:dyDescent="0.2">
      <c r="A733" s="33"/>
      <c r="B733" s="5">
        <v>5525</v>
      </c>
      <c r="C733" s="49" t="s">
        <v>46</v>
      </c>
      <c r="D733" s="87">
        <v>575</v>
      </c>
      <c r="E733" s="124">
        <v>0</v>
      </c>
      <c r="F733" s="168">
        <f t="shared" si="25"/>
        <v>575</v>
      </c>
      <c r="G733" s="165">
        <f t="shared" si="24"/>
        <v>0</v>
      </c>
    </row>
    <row r="734" spans="1:7" s="6" customFormat="1" x14ac:dyDescent="0.2">
      <c r="A734" s="33"/>
      <c r="B734" s="5">
        <v>5539</v>
      </c>
      <c r="C734" s="49" t="s">
        <v>257</v>
      </c>
      <c r="D734" s="87">
        <v>0</v>
      </c>
      <c r="E734" s="124">
        <v>6</v>
      </c>
      <c r="F734" s="168">
        <f t="shared" si="25"/>
        <v>-6</v>
      </c>
      <c r="G734" s="165"/>
    </row>
    <row r="735" spans="1:7" x14ac:dyDescent="0.2">
      <c r="A735" s="35"/>
      <c r="B735" s="7">
        <v>15</v>
      </c>
      <c r="C735" s="50" t="s">
        <v>283</v>
      </c>
      <c r="D735" s="88">
        <f>SUM(D736)</f>
        <v>38000</v>
      </c>
      <c r="E735" s="139">
        <f>SUM(E736)</f>
        <v>324</v>
      </c>
      <c r="F735" s="163">
        <f t="shared" si="25"/>
        <v>37676</v>
      </c>
      <c r="G735" s="179">
        <f t="shared" si="24"/>
        <v>8.5263157894736839E-3</v>
      </c>
    </row>
    <row r="736" spans="1:7" x14ac:dyDescent="0.2">
      <c r="A736" s="35"/>
      <c r="B736" s="5">
        <v>1551</v>
      </c>
      <c r="C736" s="49" t="s">
        <v>255</v>
      </c>
      <c r="D736" s="87">
        <f>SUM(D737)</f>
        <v>38000</v>
      </c>
      <c r="E736" s="149">
        <f>SUM(E737)</f>
        <v>324</v>
      </c>
      <c r="F736" s="168">
        <f t="shared" si="25"/>
        <v>37676</v>
      </c>
      <c r="G736" s="165">
        <f t="shared" si="24"/>
        <v>8.5263157894736839E-3</v>
      </c>
    </row>
    <row r="737" spans="1:7" ht="38.25" x14ac:dyDescent="0.2">
      <c r="A737" s="35"/>
      <c r="B737" s="5"/>
      <c r="C737" s="65" t="s">
        <v>340</v>
      </c>
      <c r="D737" s="87">
        <v>38000</v>
      </c>
      <c r="E737" s="124">
        <v>324</v>
      </c>
      <c r="F737" s="168">
        <f t="shared" si="25"/>
        <v>37676</v>
      </c>
      <c r="G737" s="165">
        <f t="shared" si="24"/>
        <v>8.5263157894736839E-3</v>
      </c>
    </row>
    <row r="738" spans="1:7" s="10" customFormat="1" ht="13.5" x14ac:dyDescent="0.25">
      <c r="A738" s="33" t="s">
        <v>79</v>
      </c>
      <c r="B738" s="7" t="s">
        <v>115</v>
      </c>
      <c r="C738" s="72"/>
      <c r="D738" s="88">
        <f>SUM(D739+D745+D759+D761)</f>
        <v>271557</v>
      </c>
      <c r="E738" s="139">
        <f>SUM(E739+E745+E759+E761)</f>
        <v>139827.74000000002</v>
      </c>
      <c r="F738" s="163">
        <f t="shared" si="25"/>
        <v>131729.25999999998</v>
      </c>
      <c r="G738" s="179">
        <f t="shared" si="24"/>
        <v>0.51491119728086565</v>
      </c>
    </row>
    <row r="739" spans="1:7" s="6" customFormat="1" x14ac:dyDescent="0.2">
      <c r="A739" s="33"/>
      <c r="B739" s="7">
        <v>50</v>
      </c>
      <c r="C739" s="50" t="s">
        <v>23</v>
      </c>
      <c r="D739" s="88">
        <f>SUM(D740+D743+D744)</f>
        <v>169490</v>
      </c>
      <c r="E739" s="139">
        <f>SUM(E740+E743+E744)</f>
        <v>109385.22</v>
      </c>
      <c r="F739" s="163">
        <f t="shared" si="25"/>
        <v>60104.78</v>
      </c>
      <c r="G739" s="179">
        <f t="shared" si="24"/>
        <v>0.6453786064074577</v>
      </c>
    </row>
    <row r="740" spans="1:7" s="6" customFormat="1" x14ac:dyDescent="0.2">
      <c r="A740" s="33"/>
      <c r="B740" s="5">
        <v>500</v>
      </c>
      <c r="C740" s="49" t="s">
        <v>228</v>
      </c>
      <c r="D740" s="87">
        <f>SUM(D741:D742)</f>
        <v>126357</v>
      </c>
      <c r="E740" s="149">
        <f>SUM(E741:E742)</f>
        <v>81069.94</v>
      </c>
      <c r="F740" s="168">
        <f t="shared" si="25"/>
        <v>45287.06</v>
      </c>
      <c r="G740" s="165">
        <f t="shared" si="24"/>
        <v>0.64159437150296383</v>
      </c>
    </row>
    <row r="741" spans="1:7" s="6" customFormat="1" x14ac:dyDescent="0.2">
      <c r="A741" s="33"/>
      <c r="B741" s="5">
        <v>5002</v>
      </c>
      <c r="C741" s="49" t="s">
        <v>236</v>
      </c>
      <c r="D741" s="87">
        <v>126357</v>
      </c>
      <c r="E741" s="124">
        <v>80871.240000000005</v>
      </c>
      <c r="F741" s="168">
        <f t="shared" si="25"/>
        <v>45485.759999999995</v>
      </c>
      <c r="G741" s="165">
        <f t="shared" si="24"/>
        <v>0.64002184287376251</v>
      </c>
    </row>
    <row r="742" spans="1:7" s="6" customFormat="1" x14ac:dyDescent="0.2">
      <c r="A742" s="33"/>
      <c r="B742" s="5">
        <v>5005</v>
      </c>
      <c r="C742" s="49" t="s">
        <v>282</v>
      </c>
      <c r="D742" s="87">
        <v>0</v>
      </c>
      <c r="E742" s="124">
        <v>198.7</v>
      </c>
      <c r="F742" s="168"/>
      <c r="G742" s="165"/>
    </row>
    <row r="743" spans="1:7" s="6" customFormat="1" x14ac:dyDescent="0.2">
      <c r="A743" s="33"/>
      <c r="B743" s="5">
        <v>505</v>
      </c>
      <c r="C743" s="49" t="s">
        <v>94</v>
      </c>
      <c r="D743" s="87">
        <v>102</v>
      </c>
      <c r="E743" s="124">
        <v>150.6</v>
      </c>
      <c r="F743" s="168">
        <f t="shared" si="25"/>
        <v>-48.599999999999994</v>
      </c>
      <c r="G743" s="165">
        <f t="shared" si="24"/>
        <v>1.476470588235294</v>
      </c>
    </row>
    <row r="744" spans="1:7" s="6" customFormat="1" x14ac:dyDescent="0.2">
      <c r="A744" s="33"/>
      <c r="B744" s="5">
        <v>506</v>
      </c>
      <c r="C744" s="49" t="s">
        <v>229</v>
      </c>
      <c r="D744" s="87">
        <v>43031</v>
      </c>
      <c r="E744" s="124">
        <v>28164.68</v>
      </c>
      <c r="F744" s="168">
        <f t="shared" si="25"/>
        <v>14866.32</v>
      </c>
      <c r="G744" s="165">
        <f t="shared" si="24"/>
        <v>0.65452069438311911</v>
      </c>
    </row>
    <row r="745" spans="1:7" s="6" customFormat="1" x14ac:dyDescent="0.2">
      <c r="A745" s="33"/>
      <c r="B745" s="7">
        <v>55</v>
      </c>
      <c r="C745" s="50" t="s">
        <v>24</v>
      </c>
      <c r="D745" s="88">
        <f>SUM(D746:D758)</f>
        <v>56067</v>
      </c>
      <c r="E745" s="139">
        <f>SUM(E746:E758)</f>
        <v>30441.039999999997</v>
      </c>
      <c r="F745" s="163">
        <f t="shared" si="25"/>
        <v>25625.960000000003</v>
      </c>
      <c r="G745" s="179">
        <f t="shared" si="24"/>
        <v>0.5429404105801986</v>
      </c>
    </row>
    <row r="746" spans="1:7" s="6" customFormat="1" x14ac:dyDescent="0.2">
      <c r="A746" s="33"/>
      <c r="B746" s="5">
        <v>5500</v>
      </c>
      <c r="C746" s="49" t="s">
        <v>25</v>
      </c>
      <c r="D746" s="87">
        <v>385</v>
      </c>
      <c r="E746" s="124">
        <v>507.48</v>
      </c>
      <c r="F746" s="168">
        <f t="shared" si="25"/>
        <v>-122.48000000000002</v>
      </c>
      <c r="G746" s="165">
        <f t="shared" si="24"/>
        <v>1.3181298701298703</v>
      </c>
    </row>
    <row r="747" spans="1:7" s="6" customFormat="1" x14ac:dyDescent="0.2">
      <c r="A747" s="33"/>
      <c r="B747" s="5">
        <v>5504</v>
      </c>
      <c r="C747" s="49" t="s">
        <v>27</v>
      </c>
      <c r="D747" s="87">
        <v>658</v>
      </c>
      <c r="E747" s="124">
        <v>658.38</v>
      </c>
      <c r="F747" s="168">
        <f t="shared" si="25"/>
        <v>-0.37999999999999545</v>
      </c>
      <c r="G747" s="165">
        <f t="shared" si="24"/>
        <v>1.0005775075987842</v>
      </c>
    </row>
    <row r="748" spans="1:7" s="6" customFormat="1" x14ac:dyDescent="0.2">
      <c r="A748" s="33"/>
      <c r="B748" s="5">
        <v>5511</v>
      </c>
      <c r="C748" s="49" t="s">
        <v>230</v>
      </c>
      <c r="D748" s="87">
        <v>28213</v>
      </c>
      <c r="E748" s="124">
        <v>18276.28</v>
      </c>
      <c r="F748" s="168">
        <f t="shared" si="25"/>
        <v>9936.7200000000012</v>
      </c>
      <c r="G748" s="165">
        <f t="shared" si="24"/>
        <v>0.64779640591216814</v>
      </c>
    </row>
    <row r="749" spans="1:7" s="6" customFormat="1" x14ac:dyDescent="0.2">
      <c r="A749" s="33"/>
      <c r="B749" s="5">
        <v>5513</v>
      </c>
      <c r="C749" s="49" t="s">
        <v>28</v>
      </c>
      <c r="D749" s="87">
        <v>180</v>
      </c>
      <c r="E749" s="124">
        <v>79.8</v>
      </c>
      <c r="F749" s="168">
        <f t="shared" si="25"/>
        <v>100.2</v>
      </c>
      <c r="G749" s="165">
        <f t="shared" si="24"/>
        <v>0.4433333333333333</v>
      </c>
    </row>
    <row r="750" spans="1:7" s="6" customFormat="1" x14ac:dyDescent="0.2">
      <c r="A750" s="33"/>
      <c r="B750" s="5">
        <v>5514</v>
      </c>
      <c r="C750" s="49" t="s">
        <v>231</v>
      </c>
      <c r="D750" s="87">
        <v>2000</v>
      </c>
      <c r="E750" s="124">
        <v>1094.75</v>
      </c>
      <c r="F750" s="168">
        <f t="shared" si="25"/>
        <v>905.25</v>
      </c>
      <c r="G750" s="165">
        <f t="shared" si="24"/>
        <v>0.54737499999999994</v>
      </c>
    </row>
    <row r="751" spans="1:7" s="6" customFormat="1" x14ac:dyDescent="0.2">
      <c r="A751" s="33"/>
      <c r="B751" s="5">
        <v>5515</v>
      </c>
      <c r="C751" s="49" t="s">
        <v>29</v>
      </c>
      <c r="D751" s="87">
        <v>2214</v>
      </c>
      <c r="E751" s="124">
        <v>937.8</v>
      </c>
      <c r="F751" s="168">
        <f t="shared" si="25"/>
        <v>1276.2</v>
      </c>
      <c r="G751" s="165">
        <f t="shared" ref="G751:G816" si="26">SUM(E751/D751)</f>
        <v>0.42357723577235773</v>
      </c>
    </row>
    <row r="752" spans="1:7" s="6" customFormat="1" x14ac:dyDescent="0.2">
      <c r="A752" s="33"/>
      <c r="B752" s="5">
        <v>5521</v>
      </c>
      <c r="C752" s="49" t="s">
        <v>133</v>
      </c>
      <c r="D752" s="87">
        <v>13700</v>
      </c>
      <c r="E752" s="124">
        <v>6119.84</v>
      </c>
      <c r="F752" s="168">
        <f t="shared" si="25"/>
        <v>7580.16</v>
      </c>
      <c r="G752" s="165">
        <f t="shared" si="26"/>
        <v>0.4467036496350365</v>
      </c>
    </row>
    <row r="753" spans="1:7" s="6" customFormat="1" x14ac:dyDescent="0.2">
      <c r="A753" s="33"/>
      <c r="B753" s="5">
        <v>5522</v>
      </c>
      <c r="C753" s="49" t="s">
        <v>95</v>
      </c>
      <c r="D753" s="87">
        <v>150</v>
      </c>
      <c r="E753" s="124">
        <v>0</v>
      </c>
      <c r="F753" s="168">
        <f t="shared" si="25"/>
        <v>150</v>
      </c>
      <c r="G753" s="165">
        <f t="shared" si="26"/>
        <v>0</v>
      </c>
    </row>
    <row r="754" spans="1:7" s="6" customFormat="1" x14ac:dyDescent="0.2">
      <c r="A754" s="33"/>
      <c r="B754" s="5">
        <v>5524</v>
      </c>
      <c r="C754" s="49" t="s">
        <v>31</v>
      </c>
      <c r="D754" s="87">
        <v>7200</v>
      </c>
      <c r="E754" s="124">
        <v>2603.23</v>
      </c>
      <c r="F754" s="168">
        <f t="shared" si="25"/>
        <v>4596.7700000000004</v>
      </c>
      <c r="G754" s="165">
        <f t="shared" si="26"/>
        <v>0.36155972222222221</v>
      </c>
    </row>
    <row r="755" spans="1:7" s="6" customFormat="1" x14ac:dyDescent="0.2">
      <c r="A755" s="33"/>
      <c r="B755" s="5">
        <v>5525</v>
      </c>
      <c r="C755" s="49" t="s">
        <v>46</v>
      </c>
      <c r="D755" s="87">
        <v>400</v>
      </c>
      <c r="E755" s="124">
        <v>55.26</v>
      </c>
      <c r="F755" s="168">
        <f t="shared" si="25"/>
        <v>344.74</v>
      </c>
      <c r="G755" s="165">
        <f t="shared" si="26"/>
        <v>0.13815</v>
      </c>
    </row>
    <row r="756" spans="1:7" s="6" customFormat="1" x14ac:dyDescent="0.2">
      <c r="A756" s="33"/>
      <c r="B756" s="5">
        <v>5532</v>
      </c>
      <c r="C756" s="49" t="s">
        <v>93</v>
      </c>
      <c r="D756" s="87">
        <v>25</v>
      </c>
      <c r="E756" s="124">
        <v>35.64</v>
      </c>
      <c r="F756" s="168">
        <f t="shared" ref="F756:F821" si="27">SUM(D756-E756)</f>
        <v>-10.64</v>
      </c>
      <c r="G756" s="165">
        <f t="shared" si="26"/>
        <v>1.4256</v>
      </c>
    </row>
    <row r="757" spans="1:7" s="6" customFormat="1" x14ac:dyDescent="0.2">
      <c r="A757" s="33"/>
      <c r="B757" s="5">
        <v>5539</v>
      </c>
      <c r="C757" s="49" t="s">
        <v>257</v>
      </c>
      <c r="D757" s="87">
        <v>27</v>
      </c>
      <c r="E757" s="124">
        <v>0</v>
      </c>
      <c r="F757" s="168">
        <f t="shared" si="27"/>
        <v>27</v>
      </c>
      <c r="G757" s="165">
        <f t="shared" si="26"/>
        <v>0</v>
      </c>
    </row>
    <row r="758" spans="1:7" x14ac:dyDescent="0.2">
      <c r="A758" s="35"/>
      <c r="B758" s="5">
        <v>5540</v>
      </c>
      <c r="C758" s="49" t="s">
        <v>252</v>
      </c>
      <c r="D758" s="87">
        <v>915</v>
      </c>
      <c r="E758" s="124">
        <v>72.58</v>
      </c>
      <c r="F758" s="168">
        <f t="shared" si="27"/>
        <v>842.42</v>
      </c>
      <c r="G758" s="165">
        <f t="shared" si="26"/>
        <v>7.9322404371584693E-2</v>
      </c>
    </row>
    <row r="759" spans="1:7" x14ac:dyDescent="0.2">
      <c r="A759" s="35"/>
      <c r="B759" s="22">
        <v>60</v>
      </c>
      <c r="C759" s="51" t="s">
        <v>90</v>
      </c>
      <c r="D759" s="88">
        <f>SUM(D760)</f>
        <v>0</v>
      </c>
      <c r="E759" s="139">
        <f>SUM(E760)</f>
        <v>1.48</v>
      </c>
      <c r="F759" s="163">
        <f t="shared" si="27"/>
        <v>-1.48</v>
      </c>
      <c r="G759" s="165"/>
    </row>
    <row r="760" spans="1:7" x14ac:dyDescent="0.2">
      <c r="A760" s="35"/>
      <c r="B760" s="20">
        <v>608</v>
      </c>
      <c r="C760" s="54" t="s">
        <v>154</v>
      </c>
      <c r="D760" s="87">
        <v>0</v>
      </c>
      <c r="E760" s="124">
        <v>1.48</v>
      </c>
      <c r="F760" s="168">
        <f t="shared" si="27"/>
        <v>-1.48</v>
      </c>
      <c r="G760" s="165"/>
    </row>
    <row r="761" spans="1:7" x14ac:dyDescent="0.2">
      <c r="A761" s="35"/>
      <c r="B761" s="7">
        <v>15</v>
      </c>
      <c r="C761" s="50" t="s">
        <v>283</v>
      </c>
      <c r="D761" s="88">
        <f>SUM(D762)</f>
        <v>46000</v>
      </c>
      <c r="E761" s="139">
        <f>SUM(E762)</f>
        <v>0</v>
      </c>
      <c r="F761" s="163">
        <f t="shared" si="27"/>
        <v>46000</v>
      </c>
      <c r="G761" s="179">
        <f t="shared" si="26"/>
        <v>0</v>
      </c>
    </row>
    <row r="762" spans="1:7" x14ac:dyDescent="0.2">
      <c r="A762" s="35"/>
      <c r="B762" s="5">
        <v>1551</v>
      </c>
      <c r="C762" s="49" t="s">
        <v>255</v>
      </c>
      <c r="D762" s="87">
        <f>SUM(D763)</f>
        <v>46000</v>
      </c>
      <c r="E762" s="149">
        <f>SUM(E763)</f>
        <v>0</v>
      </c>
      <c r="F762" s="168">
        <f t="shared" si="27"/>
        <v>46000</v>
      </c>
      <c r="G762" s="165">
        <f t="shared" si="26"/>
        <v>0</v>
      </c>
    </row>
    <row r="763" spans="1:7" ht="25.5" x14ac:dyDescent="0.2">
      <c r="A763" s="35"/>
      <c r="B763" s="5"/>
      <c r="C763" s="65" t="s">
        <v>341</v>
      </c>
      <c r="D763" s="87">
        <v>46000</v>
      </c>
      <c r="E763" s="124">
        <v>0</v>
      </c>
      <c r="F763" s="168">
        <f t="shared" si="27"/>
        <v>46000</v>
      </c>
      <c r="G763" s="165">
        <f t="shared" si="26"/>
        <v>0</v>
      </c>
    </row>
    <row r="764" spans="1:7" s="10" customFormat="1" ht="13.5" x14ac:dyDescent="0.25">
      <c r="A764" s="33" t="s">
        <v>79</v>
      </c>
      <c r="B764" s="7" t="s">
        <v>116</v>
      </c>
      <c r="C764" s="72"/>
      <c r="D764" s="88">
        <f>SUM(D765+D770)</f>
        <v>127846</v>
      </c>
      <c r="E764" s="139">
        <f>SUM(E765+E770)</f>
        <v>81422.109999999986</v>
      </c>
      <c r="F764" s="163">
        <f t="shared" si="27"/>
        <v>46423.890000000014</v>
      </c>
      <c r="G764" s="179">
        <f t="shared" si="26"/>
        <v>0.63687647638565137</v>
      </c>
    </row>
    <row r="765" spans="1:7" s="6" customFormat="1" x14ac:dyDescent="0.2">
      <c r="A765" s="33"/>
      <c r="B765" s="7">
        <v>50</v>
      </c>
      <c r="C765" s="50" t="s">
        <v>23</v>
      </c>
      <c r="D765" s="88">
        <f>SUM(D766+D768+D769)</f>
        <v>86416</v>
      </c>
      <c r="E765" s="139">
        <f>SUM(E766+E768+E769)</f>
        <v>57069.209999999992</v>
      </c>
      <c r="F765" s="163">
        <f t="shared" si="27"/>
        <v>29346.790000000008</v>
      </c>
      <c r="G765" s="179">
        <f t="shared" si="26"/>
        <v>0.6604009674134419</v>
      </c>
    </row>
    <row r="766" spans="1:7" s="6" customFormat="1" x14ac:dyDescent="0.2">
      <c r="A766" s="33"/>
      <c r="B766" s="5">
        <v>500</v>
      </c>
      <c r="C766" s="49" t="s">
        <v>228</v>
      </c>
      <c r="D766" s="87">
        <f>SUM(D767)</f>
        <v>63693</v>
      </c>
      <c r="E766" s="149">
        <f>SUM(E767)</f>
        <v>42290.2</v>
      </c>
      <c r="F766" s="168">
        <f t="shared" si="27"/>
        <v>21402.800000000003</v>
      </c>
      <c r="G766" s="165">
        <f t="shared" si="26"/>
        <v>0.6639693529901245</v>
      </c>
    </row>
    <row r="767" spans="1:7" s="6" customFormat="1" x14ac:dyDescent="0.2">
      <c r="A767" s="33"/>
      <c r="B767" s="5">
        <v>5002</v>
      </c>
      <c r="C767" s="49" t="s">
        <v>236</v>
      </c>
      <c r="D767" s="87">
        <v>63693</v>
      </c>
      <c r="E767" s="124">
        <v>42290.2</v>
      </c>
      <c r="F767" s="168">
        <f t="shared" si="27"/>
        <v>21402.800000000003</v>
      </c>
      <c r="G767" s="165">
        <f t="shared" si="26"/>
        <v>0.6639693529901245</v>
      </c>
    </row>
    <row r="768" spans="1:7" s="6" customFormat="1" x14ac:dyDescent="0.2">
      <c r="A768" s="33"/>
      <c r="B768" s="5">
        <v>505</v>
      </c>
      <c r="C768" s="49" t="s">
        <v>94</v>
      </c>
      <c r="D768" s="87">
        <v>634</v>
      </c>
      <c r="E768" s="124">
        <v>369.74</v>
      </c>
      <c r="F768" s="168">
        <f t="shared" si="27"/>
        <v>264.26</v>
      </c>
      <c r="G768" s="165">
        <f t="shared" si="26"/>
        <v>0.58318611987381708</v>
      </c>
    </row>
    <row r="769" spans="1:7" s="6" customFormat="1" x14ac:dyDescent="0.2">
      <c r="A769" s="33"/>
      <c r="B769" s="5">
        <v>506</v>
      </c>
      <c r="C769" s="49" t="s">
        <v>229</v>
      </c>
      <c r="D769" s="87">
        <v>22089</v>
      </c>
      <c r="E769" s="124">
        <v>14409.27</v>
      </c>
      <c r="F769" s="168">
        <f t="shared" si="27"/>
        <v>7679.73</v>
      </c>
      <c r="G769" s="165">
        <f t="shared" si="26"/>
        <v>0.65232785549368466</v>
      </c>
    </row>
    <row r="770" spans="1:7" s="6" customFormat="1" x14ac:dyDescent="0.2">
      <c r="A770" s="33"/>
      <c r="B770" s="7">
        <v>55</v>
      </c>
      <c r="C770" s="50" t="s">
        <v>24</v>
      </c>
      <c r="D770" s="88">
        <f>SUM(D771:D782)</f>
        <v>41430</v>
      </c>
      <c r="E770" s="139">
        <f>SUM(E771:E782)</f>
        <v>24352.899999999998</v>
      </c>
      <c r="F770" s="163">
        <f t="shared" si="27"/>
        <v>17077.100000000002</v>
      </c>
      <c r="G770" s="179">
        <f t="shared" si="26"/>
        <v>0.58780835143615728</v>
      </c>
    </row>
    <row r="771" spans="1:7" s="6" customFormat="1" x14ac:dyDescent="0.2">
      <c r="A771" s="33"/>
      <c r="B771" s="5">
        <v>5500</v>
      </c>
      <c r="C771" s="49" t="s">
        <v>25</v>
      </c>
      <c r="D771" s="87">
        <v>584</v>
      </c>
      <c r="E771" s="124">
        <v>693.03</v>
      </c>
      <c r="F771" s="168">
        <f t="shared" si="27"/>
        <v>-109.02999999999997</v>
      </c>
      <c r="G771" s="165">
        <f t="shared" si="26"/>
        <v>1.186695205479452</v>
      </c>
    </row>
    <row r="772" spans="1:7" s="6" customFormat="1" x14ac:dyDescent="0.2">
      <c r="A772" s="33"/>
      <c r="B772" s="5">
        <v>5504</v>
      </c>
      <c r="C772" s="49" t="s">
        <v>27</v>
      </c>
      <c r="D772" s="87">
        <v>380</v>
      </c>
      <c r="E772" s="124">
        <v>211.91</v>
      </c>
      <c r="F772" s="168">
        <f t="shared" si="27"/>
        <v>168.09</v>
      </c>
      <c r="G772" s="165">
        <f t="shared" si="26"/>
        <v>0.55765789473684213</v>
      </c>
    </row>
    <row r="773" spans="1:7" s="6" customFormat="1" x14ac:dyDescent="0.2">
      <c r="A773" s="33"/>
      <c r="B773" s="5">
        <v>5511</v>
      </c>
      <c r="C773" s="49" t="s">
        <v>230</v>
      </c>
      <c r="D773" s="87">
        <v>30274</v>
      </c>
      <c r="E773" s="124">
        <v>19065.509999999998</v>
      </c>
      <c r="F773" s="168">
        <f t="shared" si="27"/>
        <v>11208.490000000002</v>
      </c>
      <c r="G773" s="165">
        <f t="shared" si="26"/>
        <v>0.62976514500891845</v>
      </c>
    </row>
    <row r="774" spans="1:7" s="6" customFormat="1" x14ac:dyDescent="0.2">
      <c r="A774" s="33"/>
      <c r="B774" s="5">
        <v>5513</v>
      </c>
      <c r="C774" s="49" t="s">
        <v>28</v>
      </c>
      <c r="D774" s="87">
        <v>100</v>
      </c>
      <c r="E774" s="124">
        <v>0</v>
      </c>
      <c r="F774" s="168">
        <f t="shared" si="27"/>
        <v>100</v>
      </c>
      <c r="G774" s="165">
        <f t="shared" si="26"/>
        <v>0</v>
      </c>
    </row>
    <row r="775" spans="1:7" s="6" customFormat="1" x14ac:dyDescent="0.2">
      <c r="A775" s="33"/>
      <c r="B775" s="5">
        <v>5514</v>
      </c>
      <c r="C775" s="49" t="s">
        <v>231</v>
      </c>
      <c r="D775" s="87">
        <v>950</v>
      </c>
      <c r="E775" s="124">
        <v>544.75</v>
      </c>
      <c r="F775" s="168">
        <f t="shared" si="27"/>
        <v>405.25</v>
      </c>
      <c r="G775" s="165">
        <f t="shared" si="26"/>
        <v>0.57342105263157894</v>
      </c>
    </row>
    <row r="776" spans="1:7" s="6" customFormat="1" x14ac:dyDescent="0.2">
      <c r="A776" s="33"/>
      <c r="B776" s="5">
        <v>5515</v>
      </c>
      <c r="C776" s="49" t="s">
        <v>29</v>
      </c>
      <c r="D776" s="87">
        <v>1000</v>
      </c>
      <c r="E776" s="124">
        <v>122.52</v>
      </c>
      <c r="F776" s="168">
        <f t="shared" si="27"/>
        <v>877.48</v>
      </c>
      <c r="G776" s="165">
        <f t="shared" si="26"/>
        <v>0.12251999999999999</v>
      </c>
    </row>
    <row r="777" spans="1:7" s="6" customFormat="1" x14ac:dyDescent="0.2">
      <c r="A777" s="33"/>
      <c r="B777" s="5">
        <v>5521</v>
      </c>
      <c r="C777" s="49" t="s">
        <v>133</v>
      </c>
      <c r="D777" s="87">
        <v>4995</v>
      </c>
      <c r="E777" s="124">
        <v>2685.71</v>
      </c>
      <c r="F777" s="168">
        <f t="shared" si="27"/>
        <v>2309.29</v>
      </c>
      <c r="G777" s="165">
        <f t="shared" si="26"/>
        <v>0.53767967967967967</v>
      </c>
    </row>
    <row r="778" spans="1:7" s="6" customFormat="1" x14ac:dyDescent="0.2">
      <c r="A778" s="33"/>
      <c r="B778" s="5">
        <v>5522</v>
      </c>
      <c r="C778" s="49" t="s">
        <v>95</v>
      </c>
      <c r="D778" s="87">
        <v>20</v>
      </c>
      <c r="E778" s="124">
        <v>16.59</v>
      </c>
      <c r="F778" s="168">
        <f t="shared" si="27"/>
        <v>3.41</v>
      </c>
      <c r="G778" s="165">
        <f t="shared" si="26"/>
        <v>0.82950000000000002</v>
      </c>
    </row>
    <row r="779" spans="1:7" s="6" customFormat="1" x14ac:dyDescent="0.2">
      <c r="A779" s="33"/>
      <c r="B779" s="5">
        <v>5524</v>
      </c>
      <c r="C779" s="49" t="s">
        <v>31</v>
      </c>
      <c r="D779" s="87">
        <v>2700</v>
      </c>
      <c r="E779" s="124">
        <v>915.76</v>
      </c>
      <c r="F779" s="168">
        <f t="shared" si="27"/>
        <v>1784.24</v>
      </c>
      <c r="G779" s="165">
        <f t="shared" si="26"/>
        <v>0.33917037037037034</v>
      </c>
    </row>
    <row r="780" spans="1:7" s="6" customFormat="1" x14ac:dyDescent="0.2">
      <c r="A780" s="33"/>
      <c r="B780" s="5">
        <v>5525</v>
      </c>
      <c r="C780" s="49" t="s">
        <v>46</v>
      </c>
      <c r="D780" s="87">
        <v>150</v>
      </c>
      <c r="E780" s="124">
        <v>0</v>
      </c>
      <c r="F780" s="168">
        <f t="shared" si="27"/>
        <v>150</v>
      </c>
      <c r="G780" s="165">
        <f t="shared" si="26"/>
        <v>0</v>
      </c>
    </row>
    <row r="781" spans="1:7" s="6" customFormat="1" x14ac:dyDescent="0.2">
      <c r="A781" s="33"/>
      <c r="B781" s="5">
        <v>5539</v>
      </c>
      <c r="C781" s="49" t="s">
        <v>257</v>
      </c>
      <c r="D781" s="87">
        <v>0</v>
      </c>
      <c r="E781" s="124">
        <v>36.4</v>
      </c>
      <c r="F781" s="168">
        <f t="shared" si="27"/>
        <v>-36.4</v>
      </c>
      <c r="G781" s="165"/>
    </row>
    <row r="782" spans="1:7" s="6" customFormat="1" x14ac:dyDescent="0.2">
      <c r="A782" s="33"/>
      <c r="B782" s="5">
        <v>5540</v>
      </c>
      <c r="C782" s="49" t="s">
        <v>252</v>
      </c>
      <c r="D782" s="87">
        <v>277</v>
      </c>
      <c r="E782" s="124">
        <v>60.72</v>
      </c>
      <c r="F782" s="168">
        <f t="shared" si="27"/>
        <v>216.28</v>
      </c>
      <c r="G782" s="165">
        <f t="shared" si="26"/>
        <v>0.21920577617328518</v>
      </c>
    </row>
    <row r="783" spans="1:7" s="10" customFormat="1" ht="13.5" x14ac:dyDescent="0.25">
      <c r="A783" s="33" t="s">
        <v>79</v>
      </c>
      <c r="B783" s="7" t="s">
        <v>204</v>
      </c>
      <c r="C783" s="72"/>
      <c r="D783" s="88">
        <f>SUM(D784+D789)</f>
        <v>160720</v>
      </c>
      <c r="E783" s="139">
        <f>SUM(E784+E789)</f>
        <v>107069.31999999998</v>
      </c>
      <c r="F783" s="163">
        <f t="shared" si="27"/>
        <v>53650.680000000022</v>
      </c>
      <c r="G783" s="179">
        <f t="shared" si="26"/>
        <v>0.66618541562966638</v>
      </c>
    </row>
    <row r="784" spans="1:7" s="6" customFormat="1" x14ac:dyDescent="0.2">
      <c r="A784" s="33"/>
      <c r="B784" s="7">
        <v>50</v>
      </c>
      <c r="C784" s="50" t="s">
        <v>23</v>
      </c>
      <c r="D784" s="88">
        <f>SUM(D785+D787+D788)</f>
        <v>109837</v>
      </c>
      <c r="E784" s="139">
        <f>SUM(E785+E787+E788)</f>
        <v>72549.209999999992</v>
      </c>
      <c r="F784" s="163">
        <f t="shared" si="27"/>
        <v>37287.790000000008</v>
      </c>
      <c r="G784" s="179">
        <f t="shared" si="26"/>
        <v>0.66051703888489299</v>
      </c>
    </row>
    <row r="785" spans="1:7" s="6" customFormat="1" x14ac:dyDescent="0.2">
      <c r="A785" s="33"/>
      <c r="B785" s="5">
        <v>500</v>
      </c>
      <c r="C785" s="49" t="s">
        <v>228</v>
      </c>
      <c r="D785" s="87">
        <f>SUM(D786)</f>
        <v>80574</v>
      </c>
      <c r="E785" s="149">
        <f>SUM(E786)</f>
        <v>51966.42</v>
      </c>
      <c r="F785" s="168">
        <f t="shared" si="27"/>
        <v>28607.58</v>
      </c>
      <c r="G785" s="165">
        <f t="shared" si="26"/>
        <v>0.64495271427507628</v>
      </c>
    </row>
    <row r="786" spans="1:7" s="6" customFormat="1" x14ac:dyDescent="0.2">
      <c r="A786" s="33"/>
      <c r="B786" s="5">
        <v>5002</v>
      </c>
      <c r="C786" s="49" t="s">
        <v>236</v>
      </c>
      <c r="D786" s="87">
        <v>80574</v>
      </c>
      <c r="E786" s="124">
        <v>51966.42</v>
      </c>
      <c r="F786" s="168">
        <f t="shared" si="27"/>
        <v>28607.58</v>
      </c>
      <c r="G786" s="165">
        <f t="shared" si="26"/>
        <v>0.64495271427507628</v>
      </c>
    </row>
    <row r="787" spans="1:7" s="6" customFormat="1" x14ac:dyDescent="0.2">
      <c r="A787" s="33"/>
      <c r="B787" s="5">
        <v>505</v>
      </c>
      <c r="C787" s="49" t="s">
        <v>94</v>
      </c>
      <c r="D787" s="87">
        <v>1110</v>
      </c>
      <c r="E787" s="124">
        <v>674.76</v>
      </c>
      <c r="F787" s="168">
        <f t="shared" si="27"/>
        <v>435.24</v>
      </c>
      <c r="G787" s="165">
        <f t="shared" si="26"/>
        <v>0.60789189189189186</v>
      </c>
    </row>
    <row r="788" spans="1:7" s="6" customFormat="1" x14ac:dyDescent="0.2">
      <c r="A788" s="33"/>
      <c r="B788" s="5">
        <v>506</v>
      </c>
      <c r="C788" s="49" t="s">
        <v>229</v>
      </c>
      <c r="D788" s="87">
        <v>28153</v>
      </c>
      <c r="E788" s="124">
        <v>19908.03</v>
      </c>
      <c r="F788" s="168">
        <f t="shared" si="27"/>
        <v>8244.9700000000012</v>
      </c>
      <c r="G788" s="165">
        <f t="shared" si="26"/>
        <v>0.70713707242567392</v>
      </c>
    </row>
    <row r="789" spans="1:7" s="6" customFormat="1" x14ac:dyDescent="0.2">
      <c r="A789" s="33"/>
      <c r="B789" s="7">
        <v>55</v>
      </c>
      <c r="C789" s="50" t="s">
        <v>24</v>
      </c>
      <c r="D789" s="88">
        <f>SUM(D790:D803)</f>
        <v>50883</v>
      </c>
      <c r="E789" s="139">
        <f>SUM(E790:E803)</f>
        <v>34520.109999999993</v>
      </c>
      <c r="F789" s="163">
        <f t="shared" si="27"/>
        <v>16362.890000000007</v>
      </c>
      <c r="G789" s="179">
        <f t="shared" si="26"/>
        <v>0.67842128019181247</v>
      </c>
    </row>
    <row r="790" spans="1:7" s="6" customFormat="1" x14ac:dyDescent="0.2">
      <c r="A790" s="33"/>
      <c r="B790" s="5">
        <v>5500</v>
      </c>
      <c r="C790" s="49" t="s">
        <v>25</v>
      </c>
      <c r="D790" s="87">
        <v>910</v>
      </c>
      <c r="E790" s="124">
        <v>260.58999999999997</v>
      </c>
      <c r="F790" s="168">
        <f t="shared" si="27"/>
        <v>649.41000000000008</v>
      </c>
      <c r="G790" s="165">
        <f t="shared" si="26"/>
        <v>0.28636263736263734</v>
      </c>
    </row>
    <row r="791" spans="1:7" s="6" customFormat="1" x14ac:dyDescent="0.2">
      <c r="A791" s="33"/>
      <c r="B791" s="5">
        <v>5503</v>
      </c>
      <c r="C791" s="49" t="s">
        <v>26</v>
      </c>
      <c r="D791" s="87">
        <v>0</v>
      </c>
      <c r="E791" s="124">
        <v>13.2</v>
      </c>
      <c r="F791" s="168">
        <f t="shared" si="27"/>
        <v>-13.2</v>
      </c>
      <c r="G791" s="165"/>
    </row>
    <row r="792" spans="1:7" s="6" customFormat="1" x14ac:dyDescent="0.2">
      <c r="A792" s="33"/>
      <c r="B792" s="5">
        <v>5504</v>
      </c>
      <c r="C792" s="49" t="s">
        <v>27</v>
      </c>
      <c r="D792" s="87">
        <v>213</v>
      </c>
      <c r="E792" s="124">
        <v>14.29</v>
      </c>
      <c r="F792" s="168">
        <f t="shared" si="27"/>
        <v>198.71</v>
      </c>
      <c r="G792" s="165">
        <f t="shared" si="26"/>
        <v>6.7089201877934268E-2</v>
      </c>
    </row>
    <row r="793" spans="1:7" s="6" customFormat="1" x14ac:dyDescent="0.2">
      <c r="A793" s="33"/>
      <c r="B793" s="5">
        <v>5511</v>
      </c>
      <c r="C793" s="49" t="s">
        <v>230</v>
      </c>
      <c r="D793" s="87">
        <v>39480</v>
      </c>
      <c r="E793" s="124">
        <v>29448.639999999999</v>
      </c>
      <c r="F793" s="168">
        <f t="shared" si="27"/>
        <v>10031.36</v>
      </c>
      <c r="G793" s="165">
        <f t="shared" si="26"/>
        <v>0.7459128672745694</v>
      </c>
    </row>
    <row r="794" spans="1:7" s="6" customFormat="1" x14ac:dyDescent="0.2">
      <c r="A794" s="33"/>
      <c r="B794" s="5">
        <v>5513</v>
      </c>
      <c r="C794" s="49" t="s">
        <v>28</v>
      </c>
      <c r="D794" s="87">
        <v>950</v>
      </c>
      <c r="E794" s="124">
        <v>519.37</v>
      </c>
      <c r="F794" s="168">
        <f t="shared" si="27"/>
        <v>430.63</v>
      </c>
      <c r="G794" s="165">
        <f t="shared" si="26"/>
        <v>0.54670526315789469</v>
      </c>
    </row>
    <row r="795" spans="1:7" s="6" customFormat="1" x14ac:dyDescent="0.2">
      <c r="A795" s="33"/>
      <c r="B795" s="5">
        <v>5514</v>
      </c>
      <c r="C795" s="49" t="s">
        <v>231</v>
      </c>
      <c r="D795" s="87">
        <v>300</v>
      </c>
      <c r="E795" s="124">
        <v>88.04</v>
      </c>
      <c r="F795" s="168">
        <f t="shared" si="27"/>
        <v>211.95999999999998</v>
      </c>
      <c r="G795" s="165">
        <f t="shared" si="26"/>
        <v>0.29346666666666671</v>
      </c>
    </row>
    <row r="796" spans="1:7" s="6" customFormat="1" x14ac:dyDescent="0.2">
      <c r="A796" s="33"/>
      <c r="B796" s="5">
        <v>5515</v>
      </c>
      <c r="C796" s="49" t="s">
        <v>29</v>
      </c>
      <c r="D796" s="87">
        <v>850</v>
      </c>
      <c r="E796" s="124">
        <v>540.16999999999996</v>
      </c>
      <c r="F796" s="168">
        <f t="shared" si="27"/>
        <v>309.83000000000004</v>
      </c>
      <c r="G796" s="165">
        <f t="shared" si="26"/>
        <v>0.63549411764705876</v>
      </c>
    </row>
    <row r="797" spans="1:7" s="6" customFormat="1" x14ac:dyDescent="0.2">
      <c r="A797" s="33"/>
      <c r="B797" s="5">
        <v>5521</v>
      </c>
      <c r="C797" s="49" t="s">
        <v>133</v>
      </c>
      <c r="D797" s="87">
        <v>5150</v>
      </c>
      <c r="E797" s="124">
        <v>2200.81</v>
      </c>
      <c r="F797" s="168">
        <f t="shared" si="27"/>
        <v>2949.19</v>
      </c>
      <c r="G797" s="165">
        <f t="shared" si="26"/>
        <v>0.42734174757281551</v>
      </c>
    </row>
    <row r="798" spans="1:7" s="6" customFormat="1" x14ac:dyDescent="0.2">
      <c r="A798" s="33"/>
      <c r="B798" s="5">
        <v>5522</v>
      </c>
      <c r="C798" s="49" t="s">
        <v>95</v>
      </c>
      <c r="D798" s="87">
        <v>110</v>
      </c>
      <c r="E798" s="124">
        <v>40.270000000000003</v>
      </c>
      <c r="F798" s="168">
        <f t="shared" si="27"/>
        <v>69.72999999999999</v>
      </c>
      <c r="G798" s="165">
        <f t="shared" si="26"/>
        <v>0.36609090909090913</v>
      </c>
    </row>
    <row r="799" spans="1:7" s="6" customFormat="1" x14ac:dyDescent="0.2">
      <c r="A799" s="33"/>
      <c r="B799" s="5">
        <v>5524</v>
      </c>
      <c r="C799" s="49" t="s">
        <v>31</v>
      </c>
      <c r="D799" s="87">
        <v>2340</v>
      </c>
      <c r="E799" s="124">
        <v>982.87</v>
      </c>
      <c r="F799" s="168">
        <f t="shared" si="27"/>
        <v>1357.13</v>
      </c>
      <c r="G799" s="165">
        <f t="shared" si="26"/>
        <v>0.42002991452991451</v>
      </c>
    </row>
    <row r="800" spans="1:7" s="6" customFormat="1" x14ac:dyDescent="0.2">
      <c r="A800" s="33"/>
      <c r="B800" s="5">
        <v>5525</v>
      </c>
      <c r="C800" s="49" t="s">
        <v>46</v>
      </c>
      <c r="D800" s="87">
        <v>150</v>
      </c>
      <c r="E800" s="124">
        <v>15</v>
      </c>
      <c r="F800" s="168">
        <f t="shared" si="27"/>
        <v>135</v>
      </c>
      <c r="G800" s="165">
        <f t="shared" si="26"/>
        <v>0.1</v>
      </c>
    </row>
    <row r="801" spans="1:7" s="6" customFormat="1" x14ac:dyDescent="0.2">
      <c r="A801" s="33"/>
      <c r="B801" s="5">
        <v>5532</v>
      </c>
      <c r="C801" s="49" t="s">
        <v>93</v>
      </c>
      <c r="D801" s="87">
        <v>60</v>
      </c>
      <c r="E801" s="124">
        <v>57.02</v>
      </c>
      <c r="F801" s="168">
        <f t="shared" si="27"/>
        <v>2.9799999999999969</v>
      </c>
      <c r="G801" s="165">
        <f t="shared" si="26"/>
        <v>0.95033333333333336</v>
      </c>
    </row>
    <row r="802" spans="1:7" s="6" customFormat="1" x14ac:dyDescent="0.2">
      <c r="A802" s="33"/>
      <c r="B802" s="5">
        <v>5539</v>
      </c>
      <c r="C802" s="49" t="s">
        <v>257</v>
      </c>
      <c r="D802" s="87">
        <v>20</v>
      </c>
      <c r="E802" s="124">
        <v>0</v>
      </c>
      <c r="F802" s="168">
        <f t="shared" si="27"/>
        <v>20</v>
      </c>
      <c r="G802" s="165">
        <f t="shared" si="26"/>
        <v>0</v>
      </c>
    </row>
    <row r="803" spans="1:7" s="6" customFormat="1" x14ac:dyDescent="0.2">
      <c r="A803" s="33"/>
      <c r="B803" s="5">
        <v>5540</v>
      </c>
      <c r="C803" s="49" t="s">
        <v>252</v>
      </c>
      <c r="D803" s="87">
        <v>350</v>
      </c>
      <c r="E803" s="124">
        <v>339.84</v>
      </c>
      <c r="F803" s="168">
        <f t="shared" si="27"/>
        <v>10.160000000000025</v>
      </c>
      <c r="G803" s="165">
        <f t="shared" si="26"/>
        <v>0.97097142857142849</v>
      </c>
    </row>
    <row r="804" spans="1:7" s="6" customFormat="1" x14ac:dyDescent="0.2">
      <c r="A804" s="33" t="s">
        <v>79</v>
      </c>
      <c r="B804" s="7" t="s">
        <v>117</v>
      </c>
      <c r="C804" s="72"/>
      <c r="D804" s="88">
        <f>SUM(D805+D809)</f>
        <v>56252</v>
      </c>
      <c r="E804" s="139">
        <f>SUM(E805+E809)</f>
        <v>33020.14</v>
      </c>
      <c r="F804" s="163">
        <f t="shared" si="27"/>
        <v>23231.86</v>
      </c>
      <c r="G804" s="179">
        <f t="shared" si="26"/>
        <v>0.58700383986347149</v>
      </c>
    </row>
    <row r="805" spans="1:7" s="6" customFormat="1" x14ac:dyDescent="0.2">
      <c r="A805" s="33"/>
      <c r="B805" s="7">
        <v>50</v>
      </c>
      <c r="C805" s="50" t="s">
        <v>23</v>
      </c>
      <c r="D805" s="88">
        <f>SUM(D806+D808)</f>
        <v>47042</v>
      </c>
      <c r="E805" s="139">
        <f>SUM(E806+E808)</f>
        <v>28895.690000000002</v>
      </c>
      <c r="F805" s="163">
        <f t="shared" si="27"/>
        <v>18146.309999999998</v>
      </c>
      <c r="G805" s="179">
        <f t="shared" si="26"/>
        <v>0.61425300795034232</v>
      </c>
    </row>
    <row r="806" spans="1:7" s="6" customFormat="1" x14ac:dyDescent="0.2">
      <c r="A806" s="33"/>
      <c r="B806" s="5">
        <v>500</v>
      </c>
      <c r="C806" s="49" t="s">
        <v>228</v>
      </c>
      <c r="D806" s="87">
        <f>SUM(D807)</f>
        <v>35106</v>
      </c>
      <c r="E806" s="149">
        <f>SUM(E807)</f>
        <v>21642.86</v>
      </c>
      <c r="F806" s="168">
        <f t="shared" si="27"/>
        <v>13463.14</v>
      </c>
      <c r="G806" s="165">
        <f t="shared" si="26"/>
        <v>0.61650031333675159</v>
      </c>
    </row>
    <row r="807" spans="1:7" s="6" customFormat="1" x14ac:dyDescent="0.2">
      <c r="A807" s="33"/>
      <c r="B807" s="5">
        <v>5002</v>
      </c>
      <c r="C807" s="49" t="s">
        <v>342</v>
      </c>
      <c r="D807" s="87">
        <v>35106</v>
      </c>
      <c r="E807" s="124">
        <v>21642.86</v>
      </c>
      <c r="F807" s="168">
        <f t="shared" si="27"/>
        <v>13463.14</v>
      </c>
      <c r="G807" s="165">
        <f t="shared" si="26"/>
        <v>0.61650031333675159</v>
      </c>
    </row>
    <row r="808" spans="1:7" s="6" customFormat="1" x14ac:dyDescent="0.2">
      <c r="A808" s="33"/>
      <c r="B808" s="5">
        <v>506</v>
      </c>
      <c r="C808" s="49" t="s">
        <v>229</v>
      </c>
      <c r="D808" s="87">
        <v>11936</v>
      </c>
      <c r="E808" s="124">
        <v>7252.83</v>
      </c>
      <c r="F808" s="168">
        <f t="shared" si="27"/>
        <v>4683.17</v>
      </c>
      <c r="G808" s="165">
        <f t="shared" si="26"/>
        <v>0.60764326407506697</v>
      </c>
    </row>
    <row r="809" spans="1:7" s="6" customFormat="1" x14ac:dyDescent="0.2">
      <c r="A809" s="33"/>
      <c r="B809" s="7">
        <v>55</v>
      </c>
      <c r="C809" s="50" t="s">
        <v>24</v>
      </c>
      <c r="D809" s="104">
        <f>SUM(D810:D811)</f>
        <v>9210</v>
      </c>
      <c r="E809" s="159">
        <f>SUM(E810:E811)</f>
        <v>4124.45</v>
      </c>
      <c r="F809" s="163">
        <f t="shared" si="27"/>
        <v>5085.55</v>
      </c>
      <c r="G809" s="179">
        <f t="shared" si="26"/>
        <v>0.44782301845819761</v>
      </c>
    </row>
    <row r="810" spans="1:7" s="6" customFormat="1" x14ac:dyDescent="0.2">
      <c r="A810" s="33"/>
      <c r="B810" s="5">
        <v>5521</v>
      </c>
      <c r="C810" s="49" t="s">
        <v>133</v>
      </c>
      <c r="D810" s="116">
        <v>5970</v>
      </c>
      <c r="E810" s="124">
        <v>2453.83</v>
      </c>
      <c r="F810" s="168">
        <f t="shared" si="27"/>
        <v>3516.17</v>
      </c>
      <c r="G810" s="165">
        <f t="shared" si="26"/>
        <v>0.41102680067001673</v>
      </c>
    </row>
    <row r="811" spans="1:7" s="6" customFormat="1" x14ac:dyDescent="0.2">
      <c r="A811" s="33"/>
      <c r="B811" s="5">
        <v>5524</v>
      </c>
      <c r="C811" s="49" t="s">
        <v>31</v>
      </c>
      <c r="D811" s="116">
        <v>3240</v>
      </c>
      <c r="E811" s="124">
        <v>1670.62</v>
      </c>
      <c r="F811" s="168">
        <f t="shared" si="27"/>
        <v>1569.38</v>
      </c>
      <c r="G811" s="165">
        <f t="shared" si="26"/>
        <v>0.51562345679012345</v>
      </c>
    </row>
    <row r="812" spans="1:7" s="6" customFormat="1" x14ac:dyDescent="0.2">
      <c r="A812" s="33" t="s">
        <v>79</v>
      </c>
      <c r="B812" s="7" t="s">
        <v>425</v>
      </c>
      <c r="C812" s="72"/>
      <c r="D812" s="88">
        <f>SUM(D813+D817)</f>
        <v>27236</v>
      </c>
      <c r="E812" s="139">
        <f>SUM(E813+E817)</f>
        <v>18161.289999999997</v>
      </c>
      <c r="F812" s="163">
        <f t="shared" si="27"/>
        <v>9074.7100000000028</v>
      </c>
      <c r="G812" s="179">
        <f t="shared" si="26"/>
        <v>0.66681194007930666</v>
      </c>
    </row>
    <row r="813" spans="1:7" s="6" customFormat="1" x14ac:dyDescent="0.2">
      <c r="A813" s="33"/>
      <c r="B813" s="7">
        <v>50</v>
      </c>
      <c r="C813" s="50" t="s">
        <v>344</v>
      </c>
      <c r="D813" s="88">
        <f>SUM(D814+D816)</f>
        <v>23336</v>
      </c>
      <c r="E813" s="139">
        <f>SUM(E814+E816)</f>
        <v>16809.239999999998</v>
      </c>
      <c r="F813" s="163">
        <f t="shared" si="27"/>
        <v>6526.760000000002</v>
      </c>
      <c r="G813" s="179">
        <f t="shared" si="26"/>
        <v>0.72031367843674998</v>
      </c>
    </row>
    <row r="814" spans="1:7" s="6" customFormat="1" x14ac:dyDescent="0.2">
      <c r="A814" s="33"/>
      <c r="B814" s="5">
        <v>500</v>
      </c>
      <c r="C814" s="49" t="s">
        <v>228</v>
      </c>
      <c r="D814" s="87">
        <f>SUM(D815)</f>
        <v>17415</v>
      </c>
      <c r="E814" s="149">
        <f>SUM(E815)</f>
        <v>12544.3</v>
      </c>
      <c r="F814" s="168">
        <f t="shared" si="27"/>
        <v>4870.7000000000007</v>
      </c>
      <c r="G814" s="165">
        <f t="shared" si="26"/>
        <v>0.72031581969566461</v>
      </c>
    </row>
    <row r="815" spans="1:7" s="6" customFormat="1" x14ac:dyDescent="0.2">
      <c r="A815" s="33"/>
      <c r="B815" s="5">
        <v>5002</v>
      </c>
      <c r="C815" s="49" t="s">
        <v>236</v>
      </c>
      <c r="D815" s="87">
        <v>17415</v>
      </c>
      <c r="E815" s="124">
        <v>12544.3</v>
      </c>
      <c r="F815" s="168">
        <f t="shared" si="27"/>
        <v>4870.7000000000007</v>
      </c>
      <c r="G815" s="165">
        <f t="shared" si="26"/>
        <v>0.72031581969566461</v>
      </c>
    </row>
    <row r="816" spans="1:7" s="6" customFormat="1" x14ac:dyDescent="0.2">
      <c r="A816" s="33"/>
      <c r="B816" s="5">
        <v>506</v>
      </c>
      <c r="C816" s="49" t="s">
        <v>229</v>
      </c>
      <c r="D816" s="87">
        <v>5921</v>
      </c>
      <c r="E816" s="124">
        <v>4264.9399999999996</v>
      </c>
      <c r="F816" s="168">
        <f t="shared" si="27"/>
        <v>1656.0600000000004</v>
      </c>
      <c r="G816" s="165">
        <f t="shared" si="26"/>
        <v>0.72030738051004894</v>
      </c>
    </row>
    <row r="817" spans="1:7" s="6" customFormat="1" x14ac:dyDescent="0.2">
      <c r="A817" s="33"/>
      <c r="B817" s="7">
        <v>55</v>
      </c>
      <c r="C817" s="50" t="s">
        <v>24</v>
      </c>
      <c r="D817" s="104">
        <f>SUM(D818:D819)</f>
        <v>3900</v>
      </c>
      <c r="E817" s="159">
        <f>SUM(E818:E819)</f>
        <v>1352.05</v>
      </c>
      <c r="F817" s="163">
        <f t="shared" si="27"/>
        <v>2547.9499999999998</v>
      </c>
      <c r="G817" s="179">
        <f t="shared" ref="G817:G885" si="28">SUM(E817/D817)</f>
        <v>0.34667948717948716</v>
      </c>
    </row>
    <row r="818" spans="1:7" s="6" customFormat="1" x14ac:dyDescent="0.2">
      <c r="A818" s="33"/>
      <c r="B818" s="5">
        <v>5521</v>
      </c>
      <c r="C818" s="49" t="s">
        <v>133</v>
      </c>
      <c r="D818" s="116">
        <v>2280</v>
      </c>
      <c r="E818" s="124">
        <v>1048.3399999999999</v>
      </c>
      <c r="F818" s="168">
        <f t="shared" si="27"/>
        <v>1231.6600000000001</v>
      </c>
      <c r="G818" s="165">
        <f t="shared" si="28"/>
        <v>0.45979824561403504</v>
      </c>
    </row>
    <row r="819" spans="1:7" s="6" customFormat="1" x14ac:dyDescent="0.2">
      <c r="A819" s="33"/>
      <c r="B819" s="5">
        <v>5524</v>
      </c>
      <c r="C819" s="49" t="s">
        <v>31</v>
      </c>
      <c r="D819" s="116">
        <v>1620</v>
      </c>
      <c r="E819" s="124">
        <v>303.70999999999998</v>
      </c>
      <c r="F819" s="168">
        <f t="shared" si="27"/>
        <v>1316.29</v>
      </c>
      <c r="G819" s="165">
        <f t="shared" si="28"/>
        <v>0.18747530864197529</v>
      </c>
    </row>
    <row r="820" spans="1:7" s="10" customFormat="1" ht="13.5" x14ac:dyDescent="0.25">
      <c r="A820" s="33" t="s">
        <v>79</v>
      </c>
      <c r="B820" s="7" t="s">
        <v>205</v>
      </c>
      <c r="C820" s="72"/>
      <c r="D820" s="88">
        <f>SUM(D821)</f>
        <v>8400</v>
      </c>
      <c r="E820" s="139">
        <f>SUM(E821)</f>
        <v>9116.5300000000007</v>
      </c>
      <c r="F820" s="163">
        <f t="shared" si="27"/>
        <v>-716.53000000000065</v>
      </c>
      <c r="G820" s="179">
        <f t="shared" si="28"/>
        <v>1.0853011904761904</v>
      </c>
    </row>
    <row r="821" spans="1:7" s="6" customFormat="1" x14ac:dyDescent="0.2">
      <c r="A821" s="33"/>
      <c r="B821" s="7">
        <v>55</v>
      </c>
      <c r="C821" s="50" t="s">
        <v>24</v>
      </c>
      <c r="D821" s="88">
        <f>SUM(D822)</f>
        <v>8400</v>
      </c>
      <c r="E821" s="139">
        <f>SUM(E822)</f>
        <v>9116.5300000000007</v>
      </c>
      <c r="F821" s="163">
        <f t="shared" si="27"/>
        <v>-716.53000000000065</v>
      </c>
      <c r="G821" s="179">
        <f t="shared" si="28"/>
        <v>1.0853011904761904</v>
      </c>
    </row>
    <row r="822" spans="1:7" x14ac:dyDescent="0.2">
      <c r="A822" s="35"/>
      <c r="B822" s="5">
        <v>5524</v>
      </c>
      <c r="C822" s="49" t="s">
        <v>31</v>
      </c>
      <c r="D822" s="87">
        <v>8400</v>
      </c>
      <c r="E822" s="124">
        <v>9116.5300000000007</v>
      </c>
      <c r="F822" s="168">
        <f t="shared" ref="F822:F890" si="29">SUM(D822-E822)</f>
        <v>-716.53000000000065</v>
      </c>
      <c r="G822" s="165">
        <f t="shared" si="28"/>
        <v>1.0853011904761904</v>
      </c>
    </row>
    <row r="823" spans="1:7" s="6" customFormat="1" x14ac:dyDescent="0.2">
      <c r="A823" s="33" t="s">
        <v>81</v>
      </c>
      <c r="B823" s="7" t="s">
        <v>445</v>
      </c>
      <c r="C823" s="50"/>
      <c r="D823" s="88">
        <f>SUM(D824+D846+D856)</f>
        <v>296945</v>
      </c>
      <c r="E823" s="139">
        <f>SUM(E824+E846+E856)</f>
        <v>183688.16</v>
      </c>
      <c r="F823" s="163">
        <f t="shared" si="29"/>
        <v>113256.84</v>
      </c>
      <c r="G823" s="179">
        <f t="shared" si="28"/>
        <v>0.61859320749633773</v>
      </c>
    </row>
    <row r="824" spans="1:7" s="6" customFormat="1" x14ac:dyDescent="0.2">
      <c r="A824" s="33" t="s">
        <v>81</v>
      </c>
      <c r="B824" s="9" t="s">
        <v>426</v>
      </c>
      <c r="C824" s="74"/>
      <c r="D824" s="88">
        <f>SUM(D825+D831+D844)</f>
        <v>133114</v>
      </c>
      <c r="E824" s="139">
        <f>SUM(E825+E831+E844)</f>
        <v>83010.900000000009</v>
      </c>
      <c r="F824" s="163">
        <f t="shared" si="29"/>
        <v>50103.099999999991</v>
      </c>
      <c r="G824" s="179">
        <f t="shared" si="28"/>
        <v>0.62360758447646381</v>
      </c>
    </row>
    <row r="825" spans="1:7" s="6" customFormat="1" x14ac:dyDescent="0.2">
      <c r="A825" s="33"/>
      <c r="B825" s="7">
        <v>50</v>
      </c>
      <c r="C825" s="50" t="s">
        <v>23</v>
      </c>
      <c r="D825" s="88">
        <f>SUM(D826+D829+D830)</f>
        <v>81310</v>
      </c>
      <c r="E825" s="139">
        <f>SUM(E826+E829+E830)</f>
        <v>51841.100000000006</v>
      </c>
      <c r="F825" s="163">
        <f t="shared" si="29"/>
        <v>29468.899999999994</v>
      </c>
      <c r="G825" s="179">
        <f t="shared" si="28"/>
        <v>0.6375734841962859</v>
      </c>
    </row>
    <row r="826" spans="1:7" s="6" customFormat="1" x14ac:dyDescent="0.2">
      <c r="A826" s="33"/>
      <c r="B826" s="5">
        <v>500</v>
      </c>
      <c r="C826" s="49" t="s">
        <v>228</v>
      </c>
      <c r="D826" s="87">
        <f>SUM(D827:D828)</f>
        <v>59027</v>
      </c>
      <c r="E826" s="149">
        <f>SUM(E827:E828)</f>
        <v>37609.670000000006</v>
      </c>
      <c r="F826" s="168">
        <f t="shared" si="29"/>
        <v>21417.329999999994</v>
      </c>
      <c r="G826" s="165">
        <f t="shared" si="28"/>
        <v>0.63716045199654403</v>
      </c>
    </row>
    <row r="827" spans="1:7" s="6" customFormat="1" x14ac:dyDescent="0.2">
      <c r="A827" s="33"/>
      <c r="B827" s="5">
        <v>5002</v>
      </c>
      <c r="C827" s="49" t="s">
        <v>236</v>
      </c>
      <c r="D827" s="87">
        <v>59027</v>
      </c>
      <c r="E827" s="124">
        <v>36025.050000000003</v>
      </c>
      <c r="F827" s="168">
        <f t="shared" si="29"/>
        <v>23001.949999999997</v>
      </c>
      <c r="G827" s="165">
        <f t="shared" si="28"/>
        <v>0.6103147712063971</v>
      </c>
    </row>
    <row r="828" spans="1:7" s="6" customFormat="1" x14ac:dyDescent="0.2">
      <c r="A828" s="33"/>
      <c r="B828" s="5">
        <v>5005</v>
      </c>
      <c r="C828" s="49" t="s">
        <v>282</v>
      </c>
      <c r="D828" s="87">
        <v>0</v>
      </c>
      <c r="E828" s="124">
        <v>1584.62</v>
      </c>
      <c r="F828" s="168">
        <f t="shared" si="29"/>
        <v>-1584.62</v>
      </c>
      <c r="G828" s="165"/>
    </row>
    <row r="829" spans="1:7" s="6" customFormat="1" x14ac:dyDescent="0.2">
      <c r="A829" s="33"/>
      <c r="B829" s="5">
        <v>505</v>
      </c>
      <c r="C829" s="49" t="s">
        <v>94</v>
      </c>
      <c r="D829" s="87">
        <v>1314</v>
      </c>
      <c r="E829" s="124">
        <v>824.05</v>
      </c>
      <c r="F829" s="168">
        <f t="shared" si="29"/>
        <v>489.95000000000005</v>
      </c>
      <c r="G829" s="165">
        <f t="shared" si="28"/>
        <v>0.62713089802130895</v>
      </c>
    </row>
    <row r="830" spans="1:7" s="6" customFormat="1" x14ac:dyDescent="0.2">
      <c r="A830" s="33"/>
      <c r="B830" s="5">
        <v>506</v>
      </c>
      <c r="C830" s="49" t="s">
        <v>229</v>
      </c>
      <c r="D830" s="87">
        <v>20969</v>
      </c>
      <c r="E830" s="124">
        <v>13407.38</v>
      </c>
      <c r="F830" s="168">
        <f t="shared" si="29"/>
        <v>7561.6200000000008</v>
      </c>
      <c r="G830" s="165">
        <f t="shared" si="28"/>
        <v>0.63939052887595971</v>
      </c>
    </row>
    <row r="831" spans="1:7" s="6" customFormat="1" x14ac:dyDescent="0.2">
      <c r="A831" s="33"/>
      <c r="B831" s="7">
        <v>55</v>
      </c>
      <c r="C831" s="50" t="s">
        <v>24</v>
      </c>
      <c r="D831" s="88">
        <f>SUM(D832:D843)</f>
        <v>51804</v>
      </c>
      <c r="E831" s="139">
        <f>SUM(E832:E843)</f>
        <v>31164.909999999996</v>
      </c>
      <c r="F831" s="163">
        <f t="shared" si="29"/>
        <v>20639.090000000004</v>
      </c>
      <c r="G831" s="179">
        <f t="shared" si="28"/>
        <v>0.60159273415180292</v>
      </c>
    </row>
    <row r="832" spans="1:7" s="6" customFormat="1" x14ac:dyDescent="0.2">
      <c r="A832" s="33"/>
      <c r="B832" s="5">
        <v>5500</v>
      </c>
      <c r="C832" s="49" t="s">
        <v>25</v>
      </c>
      <c r="D832" s="87">
        <v>1070</v>
      </c>
      <c r="E832" s="124">
        <v>1218.04</v>
      </c>
      <c r="F832" s="168">
        <f t="shared" si="29"/>
        <v>-148.03999999999996</v>
      </c>
      <c r="G832" s="165">
        <f t="shared" si="28"/>
        <v>1.1383551401869159</v>
      </c>
    </row>
    <row r="833" spans="1:7" s="6" customFormat="1" x14ac:dyDescent="0.2">
      <c r="A833" s="33"/>
      <c r="B833" s="5">
        <v>5504</v>
      </c>
      <c r="C833" s="49" t="s">
        <v>27</v>
      </c>
      <c r="D833" s="87">
        <v>319</v>
      </c>
      <c r="E833" s="124">
        <v>273.74</v>
      </c>
      <c r="F833" s="168">
        <f t="shared" si="29"/>
        <v>45.259999999999991</v>
      </c>
      <c r="G833" s="165">
        <f t="shared" si="28"/>
        <v>0.85811912225705334</v>
      </c>
    </row>
    <row r="834" spans="1:7" s="6" customFormat="1" x14ac:dyDescent="0.2">
      <c r="A834" s="33"/>
      <c r="B834" s="5">
        <v>5505</v>
      </c>
      <c r="C834" s="49" t="s">
        <v>339</v>
      </c>
      <c r="D834" s="116">
        <v>508</v>
      </c>
      <c r="E834" s="124">
        <v>484.43</v>
      </c>
      <c r="F834" s="168">
        <f t="shared" si="29"/>
        <v>23.569999999999993</v>
      </c>
      <c r="G834" s="165">
        <f t="shared" si="28"/>
        <v>0.95360236220472439</v>
      </c>
    </row>
    <row r="835" spans="1:7" s="6" customFormat="1" x14ac:dyDescent="0.2">
      <c r="A835" s="33"/>
      <c r="B835" s="5">
        <v>5511</v>
      </c>
      <c r="C835" s="49" t="s">
        <v>230</v>
      </c>
      <c r="D835" s="87">
        <v>40350</v>
      </c>
      <c r="E835" s="124">
        <v>23755.98</v>
      </c>
      <c r="F835" s="168">
        <f t="shared" si="29"/>
        <v>16594.02</v>
      </c>
      <c r="G835" s="165">
        <f t="shared" si="28"/>
        <v>0.58874795539033453</v>
      </c>
    </row>
    <row r="836" spans="1:7" s="6" customFormat="1" x14ac:dyDescent="0.2">
      <c r="A836" s="33"/>
      <c r="B836" s="5">
        <v>5513</v>
      </c>
      <c r="C836" s="49" t="s">
        <v>28</v>
      </c>
      <c r="D836" s="87">
        <v>760</v>
      </c>
      <c r="E836" s="124">
        <v>442.96</v>
      </c>
      <c r="F836" s="168">
        <f t="shared" si="29"/>
        <v>317.04000000000002</v>
      </c>
      <c r="G836" s="165">
        <f t="shared" si="28"/>
        <v>0.58284210526315783</v>
      </c>
    </row>
    <row r="837" spans="1:7" s="6" customFormat="1" x14ac:dyDescent="0.2">
      <c r="A837" s="33"/>
      <c r="B837" s="5">
        <v>5514</v>
      </c>
      <c r="C837" s="49" t="s">
        <v>231</v>
      </c>
      <c r="D837" s="87">
        <v>4757</v>
      </c>
      <c r="E837" s="124">
        <v>1024.74</v>
      </c>
      <c r="F837" s="168">
        <f t="shared" si="29"/>
        <v>3732.26</v>
      </c>
      <c r="G837" s="165">
        <f t="shared" si="28"/>
        <v>0.21541727979819214</v>
      </c>
    </row>
    <row r="838" spans="1:7" s="6" customFormat="1" x14ac:dyDescent="0.2">
      <c r="A838" s="33"/>
      <c r="B838" s="5">
        <v>5515</v>
      </c>
      <c r="C838" s="49" t="s">
        <v>29</v>
      </c>
      <c r="D838" s="87">
        <v>2000</v>
      </c>
      <c r="E838" s="124">
        <v>2456.14</v>
      </c>
      <c r="F838" s="168">
        <f t="shared" si="29"/>
        <v>-456.13999999999987</v>
      </c>
      <c r="G838" s="165">
        <f t="shared" si="28"/>
        <v>1.22807</v>
      </c>
    </row>
    <row r="839" spans="1:7" s="6" customFormat="1" x14ac:dyDescent="0.2">
      <c r="A839" s="33"/>
      <c r="B839" s="5">
        <v>5522</v>
      </c>
      <c r="C839" s="49" t="s">
        <v>95</v>
      </c>
      <c r="D839" s="87">
        <v>0</v>
      </c>
      <c r="E839" s="124">
        <v>88.69</v>
      </c>
      <c r="F839" s="168">
        <f t="shared" si="29"/>
        <v>-88.69</v>
      </c>
      <c r="G839" s="165"/>
    </row>
    <row r="840" spans="1:7" s="6" customFormat="1" x14ac:dyDescent="0.2">
      <c r="A840" s="33"/>
      <c r="B840" s="5">
        <v>5525</v>
      </c>
      <c r="C840" s="49" t="s">
        <v>46</v>
      </c>
      <c r="D840" s="87">
        <v>300</v>
      </c>
      <c r="E840" s="124">
        <v>269.54000000000002</v>
      </c>
      <c r="F840" s="168">
        <f t="shared" si="29"/>
        <v>30.45999999999998</v>
      </c>
      <c r="G840" s="165">
        <f t="shared" si="28"/>
        <v>0.89846666666666675</v>
      </c>
    </row>
    <row r="841" spans="1:7" s="6" customFormat="1" x14ac:dyDescent="0.2">
      <c r="A841" s="33"/>
      <c r="B841" s="5">
        <v>5532</v>
      </c>
      <c r="C841" s="49" t="s">
        <v>93</v>
      </c>
      <c r="D841" s="87">
        <v>200</v>
      </c>
      <c r="E841" s="124">
        <v>145.27000000000001</v>
      </c>
      <c r="F841" s="168">
        <f t="shared" si="29"/>
        <v>54.72999999999999</v>
      </c>
      <c r="G841" s="165">
        <f t="shared" si="28"/>
        <v>0.72635000000000005</v>
      </c>
    </row>
    <row r="842" spans="1:7" s="6" customFormat="1" x14ac:dyDescent="0.2">
      <c r="A842" s="33"/>
      <c r="B842" s="5">
        <v>5539</v>
      </c>
      <c r="C842" s="49" t="s">
        <v>257</v>
      </c>
      <c r="D842" s="87">
        <v>40</v>
      </c>
      <c r="E842" s="124">
        <v>31.6</v>
      </c>
      <c r="F842" s="168">
        <f t="shared" si="29"/>
        <v>8.3999999999999986</v>
      </c>
      <c r="G842" s="165">
        <f t="shared" si="28"/>
        <v>0.79</v>
      </c>
    </row>
    <row r="843" spans="1:7" s="6" customFormat="1" x14ac:dyDescent="0.2">
      <c r="A843" s="33"/>
      <c r="B843" s="5">
        <v>5540</v>
      </c>
      <c r="C843" s="49" t="s">
        <v>252</v>
      </c>
      <c r="D843" s="87">
        <v>1500</v>
      </c>
      <c r="E843" s="124">
        <v>973.78</v>
      </c>
      <c r="F843" s="168">
        <f t="shared" si="29"/>
        <v>526.22</v>
      </c>
      <c r="G843" s="165">
        <f t="shared" si="28"/>
        <v>0.64918666666666669</v>
      </c>
    </row>
    <row r="844" spans="1:7" s="6" customFormat="1" x14ac:dyDescent="0.2">
      <c r="A844" s="33"/>
      <c r="B844" s="22">
        <v>60</v>
      </c>
      <c r="C844" s="51" t="s">
        <v>90</v>
      </c>
      <c r="D844" s="88">
        <f>SUM(D845)</f>
        <v>0</v>
      </c>
      <c r="E844" s="139">
        <f>SUM(E845)</f>
        <v>4.8899999999999997</v>
      </c>
      <c r="F844" s="163">
        <f t="shared" si="29"/>
        <v>-4.8899999999999997</v>
      </c>
      <c r="G844" s="165"/>
    </row>
    <row r="845" spans="1:7" s="6" customFormat="1" x14ac:dyDescent="0.2">
      <c r="A845" s="33"/>
      <c r="B845" s="20">
        <v>608</v>
      </c>
      <c r="C845" s="54" t="s">
        <v>154</v>
      </c>
      <c r="D845" s="87">
        <v>0</v>
      </c>
      <c r="E845" s="124">
        <v>4.8899999999999997</v>
      </c>
      <c r="F845" s="168">
        <f t="shared" si="29"/>
        <v>-4.8899999999999997</v>
      </c>
      <c r="G845" s="165"/>
    </row>
    <row r="846" spans="1:7" s="6" customFormat="1" x14ac:dyDescent="0.2">
      <c r="A846" s="33" t="s">
        <v>81</v>
      </c>
      <c r="B846" s="9" t="s">
        <v>290</v>
      </c>
      <c r="C846" s="74"/>
      <c r="D846" s="88">
        <f>SUM(D847+D852)</f>
        <v>9435</v>
      </c>
      <c r="E846" s="139">
        <f>SUM(E847+E852)</f>
        <v>6206.08</v>
      </c>
      <c r="F846" s="163">
        <f t="shared" si="29"/>
        <v>3228.92</v>
      </c>
      <c r="G846" s="179">
        <f t="shared" si="28"/>
        <v>0.65777212506624272</v>
      </c>
    </row>
    <row r="847" spans="1:7" s="6" customFormat="1" x14ac:dyDescent="0.2">
      <c r="A847" s="33"/>
      <c r="B847" s="7">
        <v>50</v>
      </c>
      <c r="C847" s="50" t="s">
        <v>23</v>
      </c>
      <c r="D847" s="88">
        <f>SUM(D848+D851)</f>
        <v>4058</v>
      </c>
      <c r="E847" s="139">
        <f>SUM(E848+E851)</f>
        <v>3080.31</v>
      </c>
      <c r="F847" s="163">
        <f t="shared" si="29"/>
        <v>977.69</v>
      </c>
      <c r="G847" s="179">
        <f t="shared" si="28"/>
        <v>0.75907097092163622</v>
      </c>
    </row>
    <row r="848" spans="1:7" s="6" customFormat="1" x14ac:dyDescent="0.2">
      <c r="A848" s="33"/>
      <c r="B848" s="5">
        <v>500</v>
      </c>
      <c r="C848" s="49" t="s">
        <v>228</v>
      </c>
      <c r="D848" s="87">
        <f>SUM(D849:D850)</f>
        <v>3028</v>
      </c>
      <c r="E848" s="149">
        <f>SUM(E849:E850)</f>
        <v>2577.52</v>
      </c>
      <c r="F848" s="168">
        <f t="shared" si="29"/>
        <v>450.48</v>
      </c>
      <c r="G848" s="165">
        <f t="shared" si="28"/>
        <v>0.85122853368560103</v>
      </c>
    </row>
    <row r="849" spans="1:8" s="6" customFormat="1" x14ac:dyDescent="0.2">
      <c r="A849" s="33"/>
      <c r="B849" s="5">
        <v>5002</v>
      </c>
      <c r="C849" s="49" t="s">
        <v>236</v>
      </c>
      <c r="D849" s="87">
        <v>3028</v>
      </c>
      <c r="E849" s="124">
        <v>664.92</v>
      </c>
      <c r="F849" s="168">
        <f t="shared" si="29"/>
        <v>2363.08</v>
      </c>
      <c r="G849" s="165">
        <f t="shared" si="28"/>
        <v>0.21959048877146631</v>
      </c>
    </row>
    <row r="850" spans="1:8" s="6" customFormat="1" x14ac:dyDescent="0.2">
      <c r="A850" s="33"/>
      <c r="B850" s="5">
        <v>5005</v>
      </c>
      <c r="C850" s="49" t="s">
        <v>282</v>
      </c>
      <c r="D850" s="87">
        <v>0</v>
      </c>
      <c r="E850" s="124">
        <v>1912.6</v>
      </c>
      <c r="F850" s="168">
        <f t="shared" si="29"/>
        <v>-1912.6</v>
      </c>
      <c r="G850" s="165"/>
    </row>
    <row r="851" spans="1:8" s="6" customFormat="1" x14ac:dyDescent="0.2">
      <c r="A851" s="33"/>
      <c r="B851" s="5">
        <v>506</v>
      </c>
      <c r="C851" s="49" t="s">
        <v>229</v>
      </c>
      <c r="D851" s="87">
        <v>1030</v>
      </c>
      <c r="E851" s="124">
        <v>502.79</v>
      </c>
      <c r="F851" s="168">
        <f t="shared" si="29"/>
        <v>527.21</v>
      </c>
      <c r="G851" s="165">
        <f t="shared" si="28"/>
        <v>0.48814563106796116</v>
      </c>
    </row>
    <row r="852" spans="1:8" s="6" customFormat="1" x14ac:dyDescent="0.2">
      <c r="A852" s="33"/>
      <c r="B852" s="7">
        <v>55</v>
      </c>
      <c r="C852" s="50" t="s">
        <v>24</v>
      </c>
      <c r="D852" s="88">
        <f>SUM(D853:D855)</f>
        <v>5377</v>
      </c>
      <c r="E852" s="139">
        <f>SUM(E853:E855)</f>
        <v>3125.77</v>
      </c>
      <c r="F852" s="163">
        <f t="shared" si="29"/>
        <v>2251.23</v>
      </c>
      <c r="G852" s="179">
        <f t="shared" si="28"/>
        <v>0.58132229867956109</v>
      </c>
    </row>
    <row r="853" spans="1:8" s="6" customFormat="1" x14ac:dyDescent="0.2">
      <c r="A853" s="33"/>
      <c r="B853" s="5">
        <v>5511</v>
      </c>
      <c r="C853" s="49" t="s">
        <v>230</v>
      </c>
      <c r="D853" s="87">
        <v>2000</v>
      </c>
      <c r="E853" s="124">
        <v>67.22</v>
      </c>
      <c r="F853" s="168">
        <f t="shared" si="29"/>
        <v>1932.78</v>
      </c>
      <c r="G853" s="165">
        <f t="shared" si="28"/>
        <v>3.3610000000000001E-2</v>
      </c>
    </row>
    <row r="854" spans="1:8" s="6" customFormat="1" x14ac:dyDescent="0.2">
      <c r="A854" s="33"/>
      <c r="B854" s="5">
        <v>5515</v>
      </c>
      <c r="C854" s="49" t="s">
        <v>29</v>
      </c>
      <c r="D854" s="87">
        <v>877</v>
      </c>
      <c r="E854" s="124">
        <v>284.93</v>
      </c>
      <c r="F854" s="168">
        <f t="shared" si="29"/>
        <v>592.06999999999994</v>
      </c>
      <c r="G854" s="165">
        <f t="shared" si="28"/>
        <v>0.32489167616875714</v>
      </c>
    </row>
    <row r="855" spans="1:8" s="6" customFormat="1" x14ac:dyDescent="0.2">
      <c r="A855" s="33"/>
      <c r="B855" s="5">
        <v>5521</v>
      </c>
      <c r="C855" s="49" t="s">
        <v>133</v>
      </c>
      <c r="D855" s="87">
        <v>2500</v>
      </c>
      <c r="E855" s="124">
        <v>2773.62</v>
      </c>
      <c r="F855" s="168">
        <f t="shared" si="29"/>
        <v>-273.61999999999989</v>
      </c>
      <c r="G855" s="165">
        <f t="shared" si="28"/>
        <v>1.109448</v>
      </c>
    </row>
    <row r="856" spans="1:8" s="6" customFormat="1" x14ac:dyDescent="0.2">
      <c r="A856" s="33" t="s">
        <v>81</v>
      </c>
      <c r="B856" s="9" t="s">
        <v>38</v>
      </c>
      <c r="C856" s="74"/>
      <c r="D856" s="88">
        <f>SUM(D857+D863)</f>
        <v>154396</v>
      </c>
      <c r="E856" s="139">
        <f>SUM(E857+E863)</f>
        <v>94471.18</v>
      </c>
      <c r="F856" s="163">
        <f t="shared" si="29"/>
        <v>59924.820000000007</v>
      </c>
      <c r="G856" s="179">
        <f t="shared" si="28"/>
        <v>0.61187582579859578</v>
      </c>
      <c r="H856" s="185"/>
    </row>
    <row r="857" spans="1:8" s="6" customFormat="1" x14ac:dyDescent="0.2">
      <c r="A857" s="33"/>
      <c r="B857" s="7">
        <v>50</v>
      </c>
      <c r="C857" s="50" t="s">
        <v>23</v>
      </c>
      <c r="D857" s="88">
        <f>SUM(D858+D861+D862)</f>
        <v>100898</v>
      </c>
      <c r="E857" s="139">
        <f>SUM(E858+E861+E862)</f>
        <v>64396.789999999994</v>
      </c>
      <c r="F857" s="163">
        <f t="shared" si="29"/>
        <v>36501.210000000006</v>
      </c>
      <c r="G857" s="179">
        <f t="shared" si="28"/>
        <v>0.63823653590755014</v>
      </c>
    </row>
    <row r="858" spans="1:8" s="6" customFormat="1" x14ac:dyDescent="0.2">
      <c r="A858" s="33"/>
      <c r="B858" s="5">
        <v>500</v>
      </c>
      <c r="C858" s="49" t="s">
        <v>228</v>
      </c>
      <c r="D858" s="87">
        <f>SUM(D859:D860)</f>
        <v>72510</v>
      </c>
      <c r="E858" s="149">
        <f>SUM(E859:E860)</f>
        <v>45851.619999999995</v>
      </c>
      <c r="F858" s="168">
        <f t="shared" si="29"/>
        <v>26658.380000000005</v>
      </c>
      <c r="G858" s="165">
        <f t="shared" si="28"/>
        <v>0.63234891739070465</v>
      </c>
    </row>
    <row r="859" spans="1:8" s="6" customFormat="1" x14ac:dyDescent="0.2">
      <c r="A859" s="33"/>
      <c r="B859" s="5">
        <v>5002</v>
      </c>
      <c r="C859" s="49" t="s">
        <v>236</v>
      </c>
      <c r="D859" s="87">
        <v>72510</v>
      </c>
      <c r="E859" s="124">
        <v>45771.77</v>
      </c>
      <c r="F859" s="168">
        <f t="shared" si="29"/>
        <v>26738.230000000003</v>
      </c>
      <c r="G859" s="165">
        <f t="shared" si="28"/>
        <v>0.63124768997379666</v>
      </c>
    </row>
    <row r="860" spans="1:8" s="6" customFormat="1" x14ac:dyDescent="0.2">
      <c r="A860" s="33"/>
      <c r="B860" s="5">
        <v>5005</v>
      </c>
      <c r="C860" s="49" t="s">
        <v>282</v>
      </c>
      <c r="D860" s="87">
        <v>0</v>
      </c>
      <c r="E860" s="124">
        <v>79.849999999999994</v>
      </c>
      <c r="F860" s="168"/>
      <c r="G860" s="165"/>
    </row>
    <row r="861" spans="1:8" s="6" customFormat="1" x14ac:dyDescent="0.2">
      <c r="A861" s="33"/>
      <c r="B861" s="5">
        <v>505</v>
      </c>
      <c r="C861" s="49" t="s">
        <v>94</v>
      </c>
      <c r="D861" s="87">
        <v>2218</v>
      </c>
      <c r="E861" s="124">
        <v>1331.91</v>
      </c>
      <c r="F861" s="168">
        <f t="shared" si="29"/>
        <v>886.08999999999992</v>
      </c>
      <c r="G861" s="165">
        <f t="shared" si="28"/>
        <v>0.60050045085662762</v>
      </c>
    </row>
    <row r="862" spans="1:8" s="6" customFormat="1" x14ac:dyDescent="0.2">
      <c r="A862" s="33"/>
      <c r="B862" s="5">
        <v>506</v>
      </c>
      <c r="C862" s="49" t="s">
        <v>229</v>
      </c>
      <c r="D862" s="87">
        <v>26170</v>
      </c>
      <c r="E862" s="124">
        <v>17213.259999999998</v>
      </c>
      <c r="F862" s="168">
        <f t="shared" si="29"/>
        <v>8956.7400000000016</v>
      </c>
      <c r="G862" s="165">
        <f t="shared" si="28"/>
        <v>0.65774780282766521</v>
      </c>
    </row>
    <row r="863" spans="1:8" s="6" customFormat="1" x14ac:dyDescent="0.2">
      <c r="A863" s="33"/>
      <c r="B863" s="7">
        <v>55</v>
      </c>
      <c r="C863" s="50" t="s">
        <v>24</v>
      </c>
      <c r="D863" s="88">
        <f>SUM(D864:D876)</f>
        <v>53498</v>
      </c>
      <c r="E863" s="139">
        <f>SUM(E864:E876)</f>
        <v>30074.39</v>
      </c>
      <c r="F863" s="163">
        <f t="shared" si="29"/>
        <v>23423.61</v>
      </c>
      <c r="G863" s="179">
        <f t="shared" si="28"/>
        <v>0.56215914613630413</v>
      </c>
    </row>
    <row r="864" spans="1:8" s="6" customFormat="1" x14ac:dyDescent="0.2">
      <c r="A864" s="33"/>
      <c r="B864" s="5">
        <v>5500</v>
      </c>
      <c r="C864" s="49" t="s">
        <v>25</v>
      </c>
      <c r="D864" s="87">
        <v>2200</v>
      </c>
      <c r="E864" s="124">
        <v>1140.79</v>
      </c>
      <c r="F864" s="168">
        <f t="shared" si="29"/>
        <v>1059.21</v>
      </c>
      <c r="G864" s="165">
        <f t="shared" si="28"/>
        <v>0.51854090909090911</v>
      </c>
    </row>
    <row r="865" spans="1:13" s="6" customFormat="1" x14ac:dyDescent="0.2">
      <c r="A865" s="33"/>
      <c r="B865" s="5">
        <v>5503</v>
      </c>
      <c r="C865" s="49" t="s">
        <v>26</v>
      </c>
      <c r="D865" s="87">
        <v>200</v>
      </c>
      <c r="E865" s="124">
        <v>58.39</v>
      </c>
      <c r="F865" s="168">
        <f t="shared" si="29"/>
        <v>141.61000000000001</v>
      </c>
      <c r="G865" s="165">
        <f t="shared" si="28"/>
        <v>0.29194999999999999</v>
      </c>
    </row>
    <row r="866" spans="1:13" s="6" customFormat="1" x14ac:dyDescent="0.2">
      <c r="A866" s="33"/>
      <c r="B866" s="5">
        <v>5504</v>
      </c>
      <c r="C866" s="49" t="s">
        <v>27</v>
      </c>
      <c r="D866" s="87">
        <v>599</v>
      </c>
      <c r="E866" s="124">
        <v>24.65</v>
      </c>
      <c r="F866" s="168">
        <f t="shared" si="29"/>
        <v>574.35</v>
      </c>
      <c r="G866" s="165">
        <f t="shared" si="28"/>
        <v>4.1151919866444071E-2</v>
      </c>
    </row>
    <row r="867" spans="1:13" s="6" customFormat="1" x14ac:dyDescent="0.2">
      <c r="A867" s="33"/>
      <c r="B867" s="5">
        <v>5505</v>
      </c>
      <c r="C867" s="49" t="s">
        <v>339</v>
      </c>
      <c r="D867" s="116">
        <v>1119</v>
      </c>
      <c r="E867" s="124">
        <v>249.44</v>
      </c>
      <c r="F867" s="168">
        <f t="shared" si="29"/>
        <v>869.56</v>
      </c>
      <c r="G867" s="165">
        <f t="shared" si="28"/>
        <v>0.22291331546023235</v>
      </c>
    </row>
    <row r="868" spans="1:13" s="6" customFormat="1" ht="25.5" x14ac:dyDescent="0.2">
      <c r="A868" s="210" t="s">
        <v>531</v>
      </c>
      <c r="B868" s="5">
        <v>5511</v>
      </c>
      <c r="C868" s="49" t="s">
        <v>230</v>
      </c>
      <c r="D868" s="87">
        <v>37668</v>
      </c>
      <c r="E868" s="124">
        <v>23457.25</v>
      </c>
      <c r="F868" s="168">
        <f t="shared" si="29"/>
        <v>14210.75</v>
      </c>
      <c r="G868" s="165">
        <f t="shared" si="28"/>
        <v>0.62273680577678669</v>
      </c>
    </row>
    <row r="869" spans="1:13" s="6" customFormat="1" x14ac:dyDescent="0.2">
      <c r="A869" s="33"/>
      <c r="B869" s="5">
        <v>5513</v>
      </c>
      <c r="C869" s="49" t="s">
        <v>28</v>
      </c>
      <c r="D869" s="87">
        <v>912</v>
      </c>
      <c r="E869" s="124">
        <v>457.6</v>
      </c>
      <c r="F869" s="168">
        <f t="shared" si="29"/>
        <v>454.4</v>
      </c>
      <c r="G869" s="165">
        <f t="shared" si="28"/>
        <v>0.50175438596491229</v>
      </c>
    </row>
    <row r="870" spans="1:13" s="6" customFormat="1" x14ac:dyDescent="0.2">
      <c r="A870" s="33"/>
      <c r="B870" s="5">
        <v>5514</v>
      </c>
      <c r="C870" s="49" t="s">
        <v>231</v>
      </c>
      <c r="D870" s="87">
        <v>5600</v>
      </c>
      <c r="E870" s="124">
        <v>2070.4499999999998</v>
      </c>
      <c r="F870" s="168">
        <f t="shared" si="29"/>
        <v>3529.55</v>
      </c>
      <c r="G870" s="165">
        <f t="shared" si="28"/>
        <v>0.36972321428571425</v>
      </c>
    </row>
    <row r="871" spans="1:13" s="6" customFormat="1" x14ac:dyDescent="0.2">
      <c r="A871" s="33"/>
      <c r="B871" s="5">
        <v>5515</v>
      </c>
      <c r="C871" s="49" t="s">
        <v>29</v>
      </c>
      <c r="D871" s="87">
        <v>1500</v>
      </c>
      <c r="E871" s="124">
        <v>831.46</v>
      </c>
      <c r="F871" s="168">
        <f t="shared" si="29"/>
        <v>668.54</v>
      </c>
      <c r="G871" s="165">
        <f t="shared" si="28"/>
        <v>0.55430666666666673</v>
      </c>
    </row>
    <row r="872" spans="1:13" s="6" customFormat="1" x14ac:dyDescent="0.2">
      <c r="A872" s="33"/>
      <c r="B872" s="5">
        <v>5522</v>
      </c>
      <c r="C872" s="49" t="s">
        <v>95</v>
      </c>
      <c r="D872" s="87">
        <v>200</v>
      </c>
      <c r="E872" s="124">
        <v>199.6</v>
      </c>
      <c r="F872" s="168">
        <f t="shared" si="29"/>
        <v>0.40000000000000568</v>
      </c>
      <c r="G872" s="165">
        <f t="shared" si="28"/>
        <v>0.998</v>
      </c>
    </row>
    <row r="873" spans="1:13" s="6" customFormat="1" x14ac:dyDescent="0.2">
      <c r="A873" s="33"/>
      <c r="B873" s="5">
        <v>5525</v>
      </c>
      <c r="C873" s="49" t="s">
        <v>46</v>
      </c>
      <c r="D873" s="87">
        <v>1300</v>
      </c>
      <c r="E873" s="124">
        <v>278.3</v>
      </c>
      <c r="F873" s="168">
        <f t="shared" si="29"/>
        <v>1021.7</v>
      </c>
      <c r="G873" s="165">
        <f t="shared" si="28"/>
        <v>0.21407692307692308</v>
      </c>
    </row>
    <row r="874" spans="1:13" s="6" customFormat="1" x14ac:dyDescent="0.2">
      <c r="A874" s="33"/>
      <c r="B874" s="5">
        <v>5532</v>
      </c>
      <c r="C874" s="49" t="s">
        <v>93</v>
      </c>
      <c r="D874" s="87">
        <v>100</v>
      </c>
      <c r="E874" s="124">
        <v>124.22</v>
      </c>
      <c r="F874" s="168">
        <f t="shared" si="29"/>
        <v>-24.22</v>
      </c>
      <c r="G874" s="165">
        <f t="shared" si="28"/>
        <v>1.2422</v>
      </c>
    </row>
    <row r="875" spans="1:13" s="6" customFormat="1" x14ac:dyDescent="0.2">
      <c r="A875" s="33"/>
      <c r="B875" s="5">
        <v>5539</v>
      </c>
      <c r="C875" s="49" t="s">
        <v>257</v>
      </c>
      <c r="D875" s="87">
        <v>100</v>
      </c>
      <c r="E875" s="124">
        <v>13.2</v>
      </c>
      <c r="F875" s="168">
        <f t="shared" si="29"/>
        <v>86.8</v>
      </c>
      <c r="G875" s="165">
        <f t="shared" si="28"/>
        <v>0.13200000000000001</v>
      </c>
    </row>
    <row r="876" spans="1:13" s="6" customFormat="1" x14ac:dyDescent="0.2">
      <c r="A876" s="33"/>
      <c r="B876" s="5">
        <v>5540</v>
      </c>
      <c r="C876" s="49" t="s">
        <v>252</v>
      </c>
      <c r="D876" s="87">
        <v>2000</v>
      </c>
      <c r="E876" s="124">
        <v>1169.04</v>
      </c>
      <c r="F876" s="168">
        <f t="shared" si="29"/>
        <v>830.96</v>
      </c>
      <c r="G876" s="165">
        <f t="shared" si="28"/>
        <v>0.58451999999999993</v>
      </c>
    </row>
    <row r="877" spans="1:13" s="6" customFormat="1" x14ac:dyDescent="0.2">
      <c r="A877" s="33" t="s">
        <v>80</v>
      </c>
      <c r="B877" s="7" t="s">
        <v>446</v>
      </c>
      <c r="C877" s="50"/>
      <c r="D877" s="88">
        <f>SUM(D878+D886+D893+D903)</f>
        <v>692956</v>
      </c>
      <c r="E877" s="139">
        <f>SUM(E878+E886+E893+E903)</f>
        <v>474271</v>
      </c>
      <c r="F877" s="163">
        <f t="shared" si="29"/>
        <v>218685</v>
      </c>
      <c r="G877" s="179">
        <f t="shared" si="28"/>
        <v>0.68441719243357446</v>
      </c>
    </row>
    <row r="878" spans="1:13" s="6" customFormat="1" x14ac:dyDescent="0.2">
      <c r="A878" s="33" t="s">
        <v>80</v>
      </c>
      <c r="B878" s="7" t="s">
        <v>426</v>
      </c>
      <c r="C878" s="72"/>
      <c r="D878" s="104">
        <f>SUM(D879+D884)</f>
        <v>48763</v>
      </c>
      <c r="E878" s="159">
        <f>SUM(E879+E884)</f>
        <v>32670.47</v>
      </c>
      <c r="F878" s="163">
        <f t="shared" si="29"/>
        <v>16092.529999999999</v>
      </c>
      <c r="G878" s="179">
        <f t="shared" si="28"/>
        <v>0.66998482455960462</v>
      </c>
      <c r="M878" s="6" t="s">
        <v>424</v>
      </c>
    </row>
    <row r="879" spans="1:13" s="6" customFormat="1" x14ac:dyDescent="0.2">
      <c r="A879" s="33"/>
      <c r="B879" s="7">
        <v>50</v>
      </c>
      <c r="C879" s="50" t="s">
        <v>23</v>
      </c>
      <c r="D879" s="88">
        <f>SUM(D880+D883)</f>
        <v>47113</v>
      </c>
      <c r="E879" s="139">
        <f>SUM(E880+E883)</f>
        <v>31014.170000000002</v>
      </c>
      <c r="F879" s="163">
        <f t="shared" si="29"/>
        <v>16098.829999999998</v>
      </c>
      <c r="G879" s="179">
        <f t="shared" si="28"/>
        <v>0.65829325239318237</v>
      </c>
    </row>
    <row r="880" spans="1:13" s="6" customFormat="1" x14ac:dyDescent="0.2">
      <c r="A880" s="33"/>
      <c r="B880" s="5">
        <v>500</v>
      </c>
      <c r="C880" s="49" t="s">
        <v>228</v>
      </c>
      <c r="D880" s="87">
        <f>SUM(D881:D882)</f>
        <v>35159</v>
      </c>
      <c r="E880" s="149">
        <f>SUM(E881:E882)</f>
        <v>23215.47</v>
      </c>
      <c r="F880" s="168">
        <f t="shared" si="29"/>
        <v>11943.529999999999</v>
      </c>
      <c r="G880" s="165">
        <f t="shared" si="28"/>
        <v>0.66029949657271259</v>
      </c>
    </row>
    <row r="881" spans="1:8" s="6" customFormat="1" x14ac:dyDescent="0.2">
      <c r="A881" s="33"/>
      <c r="B881" s="5">
        <v>5002</v>
      </c>
      <c r="C881" s="49" t="s">
        <v>236</v>
      </c>
      <c r="D881" s="87">
        <v>35159</v>
      </c>
      <c r="E881" s="124">
        <v>22965.13</v>
      </c>
      <c r="F881" s="168">
        <f t="shared" si="29"/>
        <v>12193.869999999999</v>
      </c>
      <c r="G881" s="165">
        <f t="shared" si="28"/>
        <v>0.65317927131033304</v>
      </c>
    </row>
    <row r="882" spans="1:8" s="6" customFormat="1" x14ac:dyDescent="0.2">
      <c r="A882" s="33"/>
      <c r="B882" s="5">
        <v>5005</v>
      </c>
      <c r="C882" s="49" t="s">
        <v>282</v>
      </c>
      <c r="D882" s="87">
        <v>0</v>
      </c>
      <c r="E882" s="124">
        <v>250.34</v>
      </c>
      <c r="F882" s="168">
        <f t="shared" si="29"/>
        <v>-250.34</v>
      </c>
      <c r="G882" s="165"/>
    </row>
    <row r="883" spans="1:8" s="6" customFormat="1" x14ac:dyDescent="0.2">
      <c r="A883" s="33"/>
      <c r="B883" s="5">
        <v>506</v>
      </c>
      <c r="C883" s="49" t="s">
        <v>229</v>
      </c>
      <c r="D883" s="87">
        <v>11954</v>
      </c>
      <c r="E883" s="124">
        <v>7798.7</v>
      </c>
      <c r="F883" s="168">
        <f t="shared" si="29"/>
        <v>4155.3</v>
      </c>
      <c r="G883" s="165">
        <f t="shared" si="28"/>
        <v>0.65239250460097042</v>
      </c>
    </row>
    <row r="884" spans="1:8" s="6" customFormat="1" x14ac:dyDescent="0.2">
      <c r="A884" s="33"/>
      <c r="B884" s="7">
        <v>55</v>
      </c>
      <c r="C884" s="50" t="s">
        <v>24</v>
      </c>
      <c r="D884" s="88">
        <f>SUM(D885)</f>
        <v>1650</v>
      </c>
      <c r="E884" s="139">
        <f>SUM(E885)</f>
        <v>1656.3</v>
      </c>
      <c r="F884" s="163">
        <f t="shared" si="29"/>
        <v>-6.2999999999999545</v>
      </c>
      <c r="G884" s="179">
        <f t="shared" si="28"/>
        <v>1.0038181818181817</v>
      </c>
    </row>
    <row r="885" spans="1:8" s="6" customFormat="1" x14ac:dyDescent="0.2">
      <c r="A885" s="33"/>
      <c r="B885" s="5">
        <v>5524</v>
      </c>
      <c r="C885" s="49" t="s">
        <v>31</v>
      </c>
      <c r="D885" s="87">
        <v>1650</v>
      </c>
      <c r="E885" s="124">
        <v>1656.3</v>
      </c>
      <c r="F885" s="168">
        <f t="shared" si="29"/>
        <v>-6.2999999999999545</v>
      </c>
      <c r="G885" s="165">
        <f t="shared" si="28"/>
        <v>1.0038181818181817</v>
      </c>
      <c r="H885" s="185"/>
    </row>
    <row r="886" spans="1:8" s="6" customFormat="1" x14ac:dyDescent="0.2">
      <c r="A886" s="33" t="s">
        <v>80</v>
      </c>
      <c r="B886" s="7" t="s">
        <v>425</v>
      </c>
      <c r="C886" s="72"/>
      <c r="D886" s="104">
        <f>SUM(D887+D891)</f>
        <v>110607</v>
      </c>
      <c r="E886" s="159">
        <f>SUM(E887+E891)</f>
        <v>78723.259999999995</v>
      </c>
      <c r="F886" s="163">
        <f t="shared" si="29"/>
        <v>31883.740000000005</v>
      </c>
      <c r="G886" s="179">
        <f t="shared" ref="G886:G959" si="30">SUM(E886/D886)</f>
        <v>0.71173849756344532</v>
      </c>
    </row>
    <row r="887" spans="1:8" s="6" customFormat="1" x14ac:dyDescent="0.2">
      <c r="A887" s="33"/>
      <c r="B887" s="7">
        <v>50</v>
      </c>
      <c r="C887" s="50" t="s">
        <v>23</v>
      </c>
      <c r="D887" s="88">
        <f>SUM(D888+D890)</f>
        <v>104215</v>
      </c>
      <c r="E887" s="139">
        <f>SUM(E888+E890)</f>
        <v>75032.45</v>
      </c>
      <c r="F887" s="163">
        <f t="shared" si="29"/>
        <v>29182.550000000003</v>
      </c>
      <c r="G887" s="179">
        <f t="shared" si="30"/>
        <v>0.71997745046298511</v>
      </c>
    </row>
    <row r="888" spans="1:8" s="6" customFormat="1" x14ac:dyDescent="0.2">
      <c r="A888" s="33"/>
      <c r="B888" s="5">
        <v>500</v>
      </c>
      <c r="C888" s="49" t="s">
        <v>228</v>
      </c>
      <c r="D888" s="87">
        <f>SUM(D889)</f>
        <v>77772</v>
      </c>
      <c r="E888" s="149">
        <f>SUM(E889)</f>
        <v>55721.88</v>
      </c>
      <c r="F888" s="168">
        <f t="shared" si="29"/>
        <v>22050.120000000003</v>
      </c>
      <c r="G888" s="165">
        <f t="shared" si="30"/>
        <v>0.71647739546366296</v>
      </c>
    </row>
    <row r="889" spans="1:8" s="6" customFormat="1" x14ac:dyDescent="0.2">
      <c r="A889" s="33"/>
      <c r="B889" s="5">
        <v>5002</v>
      </c>
      <c r="C889" s="49" t="s">
        <v>236</v>
      </c>
      <c r="D889" s="87">
        <v>77772</v>
      </c>
      <c r="E889" s="124">
        <v>55721.88</v>
      </c>
      <c r="F889" s="168">
        <f t="shared" si="29"/>
        <v>22050.120000000003</v>
      </c>
      <c r="G889" s="165">
        <f t="shared" si="30"/>
        <v>0.71647739546366296</v>
      </c>
    </row>
    <row r="890" spans="1:8" s="6" customFormat="1" x14ac:dyDescent="0.2">
      <c r="A890" s="33"/>
      <c r="B890" s="5">
        <v>506</v>
      </c>
      <c r="C890" s="49" t="s">
        <v>229</v>
      </c>
      <c r="D890" s="87">
        <v>26443</v>
      </c>
      <c r="E890" s="124">
        <v>19310.57</v>
      </c>
      <c r="F890" s="168">
        <f t="shared" si="29"/>
        <v>7132.43</v>
      </c>
      <c r="G890" s="165">
        <f t="shared" si="30"/>
        <v>0.73027152743637258</v>
      </c>
    </row>
    <row r="891" spans="1:8" s="6" customFormat="1" x14ac:dyDescent="0.2">
      <c r="A891" s="33"/>
      <c r="B891" s="7">
        <v>55</v>
      </c>
      <c r="C891" s="50" t="s">
        <v>24</v>
      </c>
      <c r="D891" s="88">
        <f>SUM(D892)</f>
        <v>6392</v>
      </c>
      <c r="E891" s="139">
        <f>SUM(E892)</f>
        <v>3690.81</v>
      </c>
      <c r="F891" s="163">
        <f t="shared" ref="F891:F964" si="31">SUM(D891-E891)</f>
        <v>2701.19</v>
      </c>
      <c r="G891" s="179">
        <f t="shared" si="30"/>
        <v>0.57741082603254068</v>
      </c>
    </row>
    <row r="892" spans="1:8" s="6" customFormat="1" x14ac:dyDescent="0.2">
      <c r="A892" s="33"/>
      <c r="B892" s="5">
        <v>5524</v>
      </c>
      <c r="C892" s="49" t="s">
        <v>31</v>
      </c>
      <c r="D892" s="87">
        <v>6392</v>
      </c>
      <c r="E892" s="124">
        <v>3690.81</v>
      </c>
      <c r="F892" s="168">
        <f t="shared" si="31"/>
        <v>2701.19</v>
      </c>
      <c r="G892" s="165">
        <f t="shared" si="30"/>
        <v>0.57741082603254068</v>
      </c>
      <c r="H892" s="185"/>
    </row>
    <row r="893" spans="1:8" s="6" customFormat="1" x14ac:dyDescent="0.2">
      <c r="A893" s="33" t="s">
        <v>80</v>
      </c>
      <c r="B893" s="9" t="s">
        <v>415</v>
      </c>
      <c r="C893" s="74"/>
      <c r="D893" s="91">
        <f>SUM(D894+D897)</f>
        <v>11129</v>
      </c>
      <c r="E893" s="126">
        <f>SUM(E894+E897)</f>
        <v>5306.63</v>
      </c>
      <c r="F893" s="163">
        <f t="shared" si="31"/>
        <v>5822.37</v>
      </c>
      <c r="G893" s="179">
        <f t="shared" si="30"/>
        <v>0.47682900530146466</v>
      </c>
    </row>
    <row r="894" spans="1:8" s="6" customFormat="1" x14ac:dyDescent="0.2">
      <c r="A894" s="33"/>
      <c r="B894" s="7">
        <v>50</v>
      </c>
      <c r="C894" s="50" t="s">
        <v>23</v>
      </c>
      <c r="D894" s="91">
        <f>SUM(D896)</f>
        <v>0</v>
      </c>
      <c r="E894" s="126">
        <f>SUM(E895+E896)</f>
        <v>418.62</v>
      </c>
      <c r="F894" s="163"/>
      <c r="G894" s="179"/>
    </row>
    <row r="895" spans="1:8" x14ac:dyDescent="0.2">
      <c r="A895" s="35"/>
      <c r="B895" s="5">
        <v>505</v>
      </c>
      <c r="C895" s="49" t="s">
        <v>94</v>
      </c>
      <c r="D895" s="92"/>
      <c r="E895" s="124">
        <v>248.65</v>
      </c>
      <c r="F895" s="168"/>
      <c r="G895" s="165"/>
    </row>
    <row r="896" spans="1:8" s="6" customFormat="1" x14ac:dyDescent="0.2">
      <c r="A896" s="33"/>
      <c r="B896" s="5">
        <v>506</v>
      </c>
      <c r="C896" s="49" t="s">
        <v>229</v>
      </c>
      <c r="D896" s="91">
        <v>0</v>
      </c>
      <c r="E896" s="124">
        <v>169.97</v>
      </c>
      <c r="F896" s="163"/>
      <c r="G896" s="179"/>
    </row>
    <row r="897" spans="1:7" s="6" customFormat="1" x14ac:dyDescent="0.2">
      <c r="A897" s="33"/>
      <c r="B897" s="7">
        <v>55</v>
      </c>
      <c r="C897" s="50" t="s">
        <v>24</v>
      </c>
      <c r="D897" s="91">
        <f>SUM(D898+D899+D901)</f>
        <v>11129</v>
      </c>
      <c r="E897" s="126">
        <f>SUM(E898+E899+E901)</f>
        <v>4888.01</v>
      </c>
      <c r="F897" s="163">
        <f t="shared" si="31"/>
        <v>6240.99</v>
      </c>
      <c r="G897" s="179">
        <f t="shared" si="30"/>
        <v>0.43921376583700245</v>
      </c>
    </row>
    <row r="898" spans="1:7" s="6" customFormat="1" x14ac:dyDescent="0.2">
      <c r="A898" s="33"/>
      <c r="B898" s="5">
        <v>5503</v>
      </c>
      <c r="C898" s="49" t="s">
        <v>26</v>
      </c>
      <c r="D898" s="87">
        <v>11022</v>
      </c>
      <c r="E898" s="124">
        <v>1347.23</v>
      </c>
      <c r="F898" s="168">
        <f t="shared" si="31"/>
        <v>9674.77</v>
      </c>
      <c r="G898" s="165">
        <f t="shared" si="30"/>
        <v>0.12223099256033387</v>
      </c>
    </row>
    <row r="899" spans="1:7" s="6" customFormat="1" x14ac:dyDescent="0.2">
      <c r="A899" s="33"/>
      <c r="B899" s="5">
        <v>5525</v>
      </c>
      <c r="C899" s="49" t="s">
        <v>46</v>
      </c>
      <c r="D899" s="87">
        <v>0</v>
      </c>
      <c r="E899" s="124">
        <v>3433.78</v>
      </c>
      <c r="F899" s="168">
        <f t="shared" si="31"/>
        <v>-3433.78</v>
      </c>
      <c r="G899" s="165"/>
    </row>
    <row r="900" spans="1:7" s="6" customFormat="1" ht="38.25" x14ac:dyDescent="0.2">
      <c r="A900" s="33"/>
      <c r="B900" s="160" t="s">
        <v>416</v>
      </c>
      <c r="C900" s="56" t="s">
        <v>417</v>
      </c>
      <c r="D900" s="92">
        <f>SUM(D898+D899)</f>
        <v>11022</v>
      </c>
      <c r="E900" s="124">
        <f>SUM(E894,E898:E899)</f>
        <v>5199.63</v>
      </c>
      <c r="F900" s="168">
        <f t="shared" si="31"/>
        <v>5822.37</v>
      </c>
      <c r="G900" s="165">
        <f t="shared" si="30"/>
        <v>0.47175013609145344</v>
      </c>
    </row>
    <row r="901" spans="1:7" s="6" customFormat="1" x14ac:dyDescent="0.2">
      <c r="A901" s="33"/>
      <c r="B901" s="5">
        <v>5525</v>
      </c>
      <c r="C901" s="49" t="s">
        <v>46</v>
      </c>
      <c r="D901" s="92">
        <f>SUM(D902)</f>
        <v>107</v>
      </c>
      <c r="E901" s="124">
        <f>SUM(E902)</f>
        <v>107</v>
      </c>
      <c r="F901" s="168">
        <f t="shared" si="31"/>
        <v>0</v>
      </c>
      <c r="G901" s="165">
        <f t="shared" si="30"/>
        <v>1</v>
      </c>
    </row>
    <row r="902" spans="1:7" s="6" customFormat="1" ht="38.25" x14ac:dyDescent="0.2">
      <c r="A902" s="33"/>
      <c r="B902" s="23" t="s">
        <v>504</v>
      </c>
      <c r="C902" s="56" t="s">
        <v>505</v>
      </c>
      <c r="D902" s="92">
        <v>107</v>
      </c>
      <c r="E902" s="124">
        <v>107</v>
      </c>
      <c r="F902" s="168">
        <f t="shared" si="31"/>
        <v>0</v>
      </c>
      <c r="G902" s="165">
        <f t="shared" si="30"/>
        <v>1</v>
      </c>
    </row>
    <row r="903" spans="1:7" s="6" customFormat="1" x14ac:dyDescent="0.2">
      <c r="A903" s="33" t="s">
        <v>80</v>
      </c>
      <c r="B903" s="7" t="s">
        <v>427</v>
      </c>
      <c r="C903" s="72"/>
      <c r="D903" s="104">
        <f>SUM(D904)</f>
        <v>522457</v>
      </c>
      <c r="E903" s="159">
        <f>SUM(E904)</f>
        <v>357570.64</v>
      </c>
      <c r="F903" s="163">
        <f t="shared" si="31"/>
        <v>164886.35999999999</v>
      </c>
      <c r="G903" s="179">
        <f t="shared" si="30"/>
        <v>0.68440204648420833</v>
      </c>
    </row>
    <row r="904" spans="1:7" s="6" customFormat="1" x14ac:dyDescent="0.2">
      <c r="A904" s="33"/>
      <c r="B904" s="7">
        <v>50</v>
      </c>
      <c r="C904" s="50" t="s">
        <v>23</v>
      </c>
      <c r="D904" s="88">
        <f>SUM(D905+D907)</f>
        <v>522457</v>
      </c>
      <c r="E904" s="139">
        <f>SUM(E905+E907)</f>
        <v>357570.64</v>
      </c>
      <c r="F904" s="163">
        <f t="shared" si="31"/>
        <v>164886.35999999999</v>
      </c>
      <c r="G904" s="179">
        <f t="shared" si="30"/>
        <v>0.68440204648420833</v>
      </c>
    </row>
    <row r="905" spans="1:7" s="6" customFormat="1" x14ac:dyDescent="0.2">
      <c r="A905" s="33"/>
      <c r="B905" s="5">
        <v>500</v>
      </c>
      <c r="C905" s="49" t="s">
        <v>228</v>
      </c>
      <c r="D905" s="87">
        <f>SUM(D906)</f>
        <v>389893</v>
      </c>
      <c r="E905" s="149">
        <f>SUM(E906)</f>
        <v>266091.62</v>
      </c>
      <c r="F905" s="168">
        <f t="shared" si="31"/>
        <v>123801.38</v>
      </c>
      <c r="G905" s="165">
        <f t="shared" si="30"/>
        <v>0.68247344784338271</v>
      </c>
    </row>
    <row r="906" spans="1:7" s="6" customFormat="1" x14ac:dyDescent="0.2">
      <c r="A906" s="33"/>
      <c r="B906" s="5">
        <v>5002</v>
      </c>
      <c r="C906" s="49" t="s">
        <v>236</v>
      </c>
      <c r="D906" s="87">
        <v>389893</v>
      </c>
      <c r="E906" s="124">
        <v>266091.62</v>
      </c>
      <c r="F906" s="168">
        <f t="shared" si="31"/>
        <v>123801.38</v>
      </c>
      <c r="G906" s="165">
        <f t="shared" si="30"/>
        <v>0.68247344784338271</v>
      </c>
    </row>
    <row r="907" spans="1:7" s="6" customFormat="1" x14ac:dyDescent="0.2">
      <c r="A907" s="33"/>
      <c r="B907" s="5">
        <v>506</v>
      </c>
      <c r="C907" s="49" t="s">
        <v>229</v>
      </c>
      <c r="D907" s="87">
        <v>132564</v>
      </c>
      <c r="E907" s="124">
        <v>91479.02</v>
      </c>
      <c r="F907" s="168">
        <f t="shared" si="31"/>
        <v>41084.979999999996</v>
      </c>
      <c r="G907" s="165">
        <f t="shared" si="30"/>
        <v>0.69007437916779824</v>
      </c>
    </row>
    <row r="908" spans="1:7" s="6" customFormat="1" x14ac:dyDescent="0.2">
      <c r="A908" s="33" t="s">
        <v>345</v>
      </c>
      <c r="B908" s="7" t="s">
        <v>447</v>
      </c>
      <c r="C908" s="50"/>
      <c r="D908" s="88">
        <f>SUM(D909)</f>
        <v>141032</v>
      </c>
      <c r="E908" s="139">
        <f>SUM(E909)</f>
        <v>104390.01</v>
      </c>
      <c r="F908" s="163">
        <f t="shared" si="31"/>
        <v>36641.990000000005</v>
      </c>
      <c r="G908" s="179">
        <f t="shared" si="30"/>
        <v>0.74018669521810654</v>
      </c>
    </row>
    <row r="909" spans="1:7" s="6" customFormat="1" x14ac:dyDescent="0.2">
      <c r="A909" s="33" t="s">
        <v>345</v>
      </c>
      <c r="B909" s="7" t="s">
        <v>427</v>
      </c>
      <c r="C909" s="72"/>
      <c r="D909" s="104">
        <f>SUM(D910)</f>
        <v>141032</v>
      </c>
      <c r="E909" s="159">
        <f>SUM(E910)</f>
        <v>104390.01</v>
      </c>
      <c r="F909" s="163">
        <f t="shared" si="31"/>
        <v>36641.990000000005</v>
      </c>
      <c r="G909" s="179">
        <f t="shared" si="30"/>
        <v>0.74018669521810654</v>
      </c>
    </row>
    <row r="910" spans="1:7" s="6" customFormat="1" x14ac:dyDescent="0.2">
      <c r="A910" s="33"/>
      <c r="B910" s="7">
        <v>50</v>
      </c>
      <c r="C910" s="50" t="s">
        <v>23</v>
      </c>
      <c r="D910" s="88">
        <f>SUM(D911+D913)</f>
        <v>141032</v>
      </c>
      <c r="E910" s="139">
        <f>SUM(E911+E913)</f>
        <v>104390.01</v>
      </c>
      <c r="F910" s="163">
        <f t="shared" si="31"/>
        <v>36641.990000000005</v>
      </c>
      <c r="G910" s="179">
        <f t="shared" si="30"/>
        <v>0.74018669521810654</v>
      </c>
    </row>
    <row r="911" spans="1:7" s="6" customFormat="1" x14ac:dyDescent="0.2">
      <c r="A911" s="33"/>
      <c r="B911" s="5">
        <v>500</v>
      </c>
      <c r="C911" s="49" t="s">
        <v>228</v>
      </c>
      <c r="D911" s="87">
        <f>SUM(D912)</f>
        <v>105248</v>
      </c>
      <c r="E911" s="149">
        <f>SUM(E912)</f>
        <v>77631.199999999997</v>
      </c>
      <c r="F911" s="168">
        <f t="shared" si="31"/>
        <v>27616.800000000003</v>
      </c>
      <c r="G911" s="165">
        <f t="shared" si="30"/>
        <v>0.73760261477652778</v>
      </c>
    </row>
    <row r="912" spans="1:7" s="6" customFormat="1" x14ac:dyDescent="0.2">
      <c r="A912" s="33"/>
      <c r="B912" s="5">
        <v>5002</v>
      </c>
      <c r="C912" s="49" t="s">
        <v>236</v>
      </c>
      <c r="D912" s="87">
        <v>105248</v>
      </c>
      <c r="E912" s="124">
        <v>77631.199999999997</v>
      </c>
      <c r="F912" s="168">
        <f t="shared" si="31"/>
        <v>27616.800000000003</v>
      </c>
      <c r="G912" s="165">
        <f t="shared" si="30"/>
        <v>0.73760261477652778</v>
      </c>
    </row>
    <row r="913" spans="1:7" s="6" customFormat="1" x14ac:dyDescent="0.2">
      <c r="A913" s="33"/>
      <c r="B913" s="5">
        <v>506</v>
      </c>
      <c r="C913" s="49" t="s">
        <v>229</v>
      </c>
      <c r="D913" s="87">
        <v>35784</v>
      </c>
      <c r="E913" s="124">
        <v>26758.81</v>
      </c>
      <c r="F913" s="168">
        <f t="shared" si="31"/>
        <v>9025.1899999999987</v>
      </c>
      <c r="G913" s="165">
        <f t="shared" si="30"/>
        <v>0.74778699977643648</v>
      </c>
    </row>
    <row r="914" spans="1:7" s="6" customFormat="1" x14ac:dyDescent="0.2">
      <c r="A914" s="33" t="s">
        <v>66</v>
      </c>
      <c r="B914" s="7" t="s">
        <v>448</v>
      </c>
      <c r="C914" s="50"/>
      <c r="D914" s="88">
        <f>SUM(D915+D944+D952)</f>
        <v>751873</v>
      </c>
      <c r="E914" s="139">
        <f>SUM(E915+E944+E952)</f>
        <v>453727.54000000004</v>
      </c>
      <c r="F914" s="163">
        <f t="shared" si="31"/>
        <v>298145.45999999996</v>
      </c>
      <c r="G914" s="179">
        <f>SUM(E914/D914)</f>
        <v>0.60346300505537509</v>
      </c>
    </row>
    <row r="915" spans="1:7" s="6" customFormat="1" x14ac:dyDescent="0.2">
      <c r="A915" s="33" t="s">
        <v>66</v>
      </c>
      <c r="B915" s="9" t="s">
        <v>427</v>
      </c>
      <c r="C915" s="74"/>
      <c r="D915" s="88">
        <f>SUM(D916+D922+D937+D940)</f>
        <v>640382</v>
      </c>
      <c r="E915" s="139">
        <f>SUM(E916+E922+E937+E940)</f>
        <v>377777.39</v>
      </c>
      <c r="F915" s="163">
        <f t="shared" si="31"/>
        <v>262604.61</v>
      </c>
      <c r="G915" s="179">
        <f>SUM(E915/D915)</f>
        <v>0.58992506035460091</v>
      </c>
    </row>
    <row r="916" spans="1:7" s="6" customFormat="1" x14ac:dyDescent="0.2">
      <c r="A916" s="33"/>
      <c r="B916" s="7">
        <v>50</v>
      </c>
      <c r="C916" s="50" t="s">
        <v>23</v>
      </c>
      <c r="D916" s="88">
        <f>SUM(D917+D920+D921)</f>
        <v>321946</v>
      </c>
      <c r="E916" s="139">
        <f>SUM(E917+E920+E921)</f>
        <v>194794.32</v>
      </c>
      <c r="F916" s="163">
        <f t="shared" si="31"/>
        <v>127151.67999999999</v>
      </c>
      <c r="G916" s="179">
        <f t="shared" si="30"/>
        <v>0.60505277282525638</v>
      </c>
    </row>
    <row r="917" spans="1:7" s="6" customFormat="1" x14ac:dyDescent="0.2">
      <c r="A917" s="33"/>
      <c r="B917" s="5">
        <v>500</v>
      </c>
      <c r="C917" s="49" t="s">
        <v>228</v>
      </c>
      <c r="D917" s="87">
        <f>SUM(D918:D919)</f>
        <v>240460</v>
      </c>
      <c r="E917" s="149">
        <f>SUM(E918:E919)</f>
        <v>144827.70000000001</v>
      </c>
      <c r="F917" s="168">
        <f t="shared" si="31"/>
        <v>95632.299999999988</v>
      </c>
      <c r="G917" s="165">
        <f t="shared" si="30"/>
        <v>0.60229435249105889</v>
      </c>
    </row>
    <row r="918" spans="1:7" s="6" customFormat="1" x14ac:dyDescent="0.2">
      <c r="A918" s="33"/>
      <c r="B918" s="5">
        <v>5002</v>
      </c>
      <c r="C918" s="49" t="s">
        <v>236</v>
      </c>
      <c r="D918" s="87">
        <v>240460</v>
      </c>
      <c r="E918" s="124">
        <v>143612.85</v>
      </c>
      <c r="F918" s="168">
        <f t="shared" si="31"/>
        <v>96847.15</v>
      </c>
      <c r="G918" s="165">
        <f t="shared" si="30"/>
        <v>0.5972421608583548</v>
      </c>
    </row>
    <row r="919" spans="1:7" s="6" customFormat="1" x14ac:dyDescent="0.2">
      <c r="A919" s="33"/>
      <c r="B919" s="5">
        <v>5005</v>
      </c>
      <c r="C919" s="49" t="s">
        <v>282</v>
      </c>
      <c r="D919" s="87">
        <v>0</v>
      </c>
      <c r="E919" s="124">
        <v>1214.8499999999999</v>
      </c>
      <c r="F919" s="168">
        <f t="shared" si="31"/>
        <v>-1214.8499999999999</v>
      </c>
      <c r="G919" s="165"/>
    </row>
    <row r="920" spans="1:7" s="6" customFormat="1" x14ac:dyDescent="0.2">
      <c r="A920" s="33"/>
      <c r="B920" s="5">
        <v>505</v>
      </c>
      <c r="C920" s="49" t="s">
        <v>94</v>
      </c>
      <c r="D920" s="87">
        <v>0</v>
      </c>
      <c r="E920" s="124">
        <v>358.33</v>
      </c>
      <c r="F920" s="168">
        <f t="shared" si="31"/>
        <v>-358.33</v>
      </c>
      <c r="G920" s="165"/>
    </row>
    <row r="921" spans="1:7" s="6" customFormat="1" x14ac:dyDescent="0.2">
      <c r="A921" s="33"/>
      <c r="B921" s="5">
        <v>506</v>
      </c>
      <c r="C921" s="49" t="s">
        <v>229</v>
      </c>
      <c r="D921" s="87">
        <v>81486</v>
      </c>
      <c r="E921" s="124">
        <v>49608.29</v>
      </c>
      <c r="F921" s="168">
        <f t="shared" si="31"/>
        <v>31877.71</v>
      </c>
      <c r="G921" s="165">
        <f t="shared" si="30"/>
        <v>0.60879525317232408</v>
      </c>
    </row>
    <row r="922" spans="1:7" s="6" customFormat="1" x14ac:dyDescent="0.2">
      <c r="A922" s="33"/>
      <c r="B922" s="7">
        <v>55</v>
      </c>
      <c r="C922" s="50" t="s">
        <v>24</v>
      </c>
      <c r="D922" s="88">
        <f>SUM(D923:D936)</f>
        <v>247603</v>
      </c>
      <c r="E922" s="139">
        <f>SUM(E923:E936)</f>
        <v>179899.30999999997</v>
      </c>
      <c r="F922" s="163">
        <f t="shared" si="31"/>
        <v>67703.690000000031</v>
      </c>
      <c r="G922" s="179">
        <f t="shared" si="30"/>
        <v>0.72656353113653704</v>
      </c>
    </row>
    <row r="923" spans="1:7" s="6" customFormat="1" x14ac:dyDescent="0.2">
      <c r="A923" s="33"/>
      <c r="B923" s="5">
        <v>5500</v>
      </c>
      <c r="C923" s="49" t="s">
        <v>25</v>
      </c>
      <c r="D923" s="87">
        <v>5500</v>
      </c>
      <c r="E923" s="124">
        <v>4857.45</v>
      </c>
      <c r="F923" s="168">
        <f t="shared" si="31"/>
        <v>642.55000000000018</v>
      </c>
      <c r="G923" s="165">
        <f t="shared" si="30"/>
        <v>0.88317272727272722</v>
      </c>
    </row>
    <row r="924" spans="1:7" s="6" customFormat="1" x14ac:dyDescent="0.2">
      <c r="A924" s="33"/>
      <c r="B924" s="5">
        <v>5503</v>
      </c>
      <c r="C924" s="49" t="s">
        <v>26</v>
      </c>
      <c r="D924" s="87">
        <v>0</v>
      </c>
      <c r="E924" s="124">
        <v>632.01</v>
      </c>
      <c r="F924" s="168">
        <f t="shared" si="31"/>
        <v>-632.01</v>
      </c>
      <c r="G924" s="165"/>
    </row>
    <row r="925" spans="1:7" s="6" customFormat="1" x14ac:dyDescent="0.2">
      <c r="A925" s="33"/>
      <c r="B925" s="5">
        <v>5504</v>
      </c>
      <c r="C925" s="49" t="s">
        <v>27</v>
      </c>
      <c r="D925" s="87">
        <v>452</v>
      </c>
      <c r="E925" s="124">
        <v>347.51</v>
      </c>
      <c r="F925" s="168">
        <f t="shared" si="31"/>
        <v>104.49000000000001</v>
      </c>
      <c r="G925" s="165">
        <f t="shared" si="30"/>
        <v>0.76882743362831851</v>
      </c>
    </row>
    <row r="926" spans="1:7" s="6" customFormat="1" x14ac:dyDescent="0.2">
      <c r="A926" s="33"/>
      <c r="B926" s="5">
        <v>5505</v>
      </c>
      <c r="C926" s="49" t="s">
        <v>339</v>
      </c>
      <c r="D926" s="116">
        <v>6851</v>
      </c>
      <c r="E926" s="124">
        <v>4617.7299999999996</v>
      </c>
      <c r="F926" s="168">
        <f t="shared" si="31"/>
        <v>2233.2700000000004</v>
      </c>
      <c r="G926" s="165">
        <f t="shared" si="30"/>
        <v>0.67402277039848191</v>
      </c>
    </row>
    <row r="927" spans="1:7" s="6" customFormat="1" x14ac:dyDescent="0.2">
      <c r="A927" s="33"/>
      <c r="B927" s="5">
        <v>5511</v>
      </c>
      <c r="C927" s="49" t="s">
        <v>230</v>
      </c>
      <c r="D927" s="87">
        <v>158540</v>
      </c>
      <c r="E927" s="124">
        <v>113908.96</v>
      </c>
      <c r="F927" s="168">
        <f t="shared" si="31"/>
        <v>44631.039999999994</v>
      </c>
      <c r="G927" s="165">
        <f t="shared" si="30"/>
        <v>0.7184871956604012</v>
      </c>
    </row>
    <row r="928" spans="1:7" s="6" customFormat="1" x14ac:dyDescent="0.2">
      <c r="A928" s="33"/>
      <c r="B928" s="5">
        <v>5513</v>
      </c>
      <c r="C928" s="49" t="s">
        <v>28</v>
      </c>
      <c r="D928" s="87">
        <v>11700</v>
      </c>
      <c r="E928" s="124">
        <v>6604.53</v>
      </c>
      <c r="F928" s="168">
        <f t="shared" si="31"/>
        <v>5095.47</v>
      </c>
      <c r="G928" s="165">
        <f t="shared" si="30"/>
        <v>0.56448974358974358</v>
      </c>
    </row>
    <row r="929" spans="1:8" s="6" customFormat="1" x14ac:dyDescent="0.2">
      <c r="A929" s="33"/>
      <c r="B929" s="5">
        <v>5514</v>
      </c>
      <c r="C929" s="49" t="s">
        <v>231</v>
      </c>
      <c r="D929" s="87">
        <v>17063</v>
      </c>
      <c r="E929" s="124">
        <v>9126.6200000000008</v>
      </c>
      <c r="F929" s="168">
        <f t="shared" si="31"/>
        <v>7936.3799999999992</v>
      </c>
      <c r="G929" s="165">
        <f t="shared" si="30"/>
        <v>0.53487780577858524</v>
      </c>
    </row>
    <row r="930" spans="1:8" s="6" customFormat="1" x14ac:dyDescent="0.2">
      <c r="A930" s="33"/>
      <c r="B930" s="5">
        <v>5515</v>
      </c>
      <c r="C930" s="49" t="s">
        <v>29</v>
      </c>
      <c r="D930" s="87">
        <v>4995</v>
      </c>
      <c r="E930" s="124">
        <v>1703.54</v>
      </c>
      <c r="F930" s="168">
        <f t="shared" si="31"/>
        <v>3291.46</v>
      </c>
      <c r="G930" s="165">
        <f t="shared" si="30"/>
        <v>0.34104904904904904</v>
      </c>
    </row>
    <row r="931" spans="1:8" s="6" customFormat="1" x14ac:dyDescent="0.2">
      <c r="A931" s="33"/>
      <c r="B931" s="5">
        <v>5522</v>
      </c>
      <c r="C931" s="49" t="s">
        <v>95</v>
      </c>
      <c r="D931" s="87">
        <v>200</v>
      </c>
      <c r="E931" s="124">
        <v>9</v>
      </c>
      <c r="F931" s="168">
        <f t="shared" si="31"/>
        <v>191</v>
      </c>
      <c r="G931" s="165">
        <f t="shared" si="30"/>
        <v>4.4999999999999998E-2</v>
      </c>
    </row>
    <row r="932" spans="1:8" s="6" customFormat="1" x14ac:dyDescent="0.2">
      <c r="A932" s="33"/>
      <c r="B932" s="5">
        <v>5524</v>
      </c>
      <c r="C932" s="49" t="s">
        <v>31</v>
      </c>
      <c r="D932" s="87">
        <v>37702</v>
      </c>
      <c r="E932" s="124">
        <v>35714.120000000003</v>
      </c>
      <c r="F932" s="168">
        <f t="shared" si="31"/>
        <v>1987.8799999999974</v>
      </c>
      <c r="G932" s="165">
        <f t="shared" si="30"/>
        <v>0.94727388467455309</v>
      </c>
    </row>
    <row r="933" spans="1:8" s="6" customFormat="1" x14ac:dyDescent="0.2">
      <c r="A933" s="33"/>
      <c r="B933" s="5">
        <v>5525</v>
      </c>
      <c r="C933" s="49" t="s">
        <v>46</v>
      </c>
      <c r="D933" s="87">
        <v>3000</v>
      </c>
      <c r="E933" s="124">
        <v>1288.96</v>
      </c>
      <c r="F933" s="168">
        <f t="shared" si="31"/>
        <v>1711.04</v>
      </c>
      <c r="G933" s="165">
        <f t="shared" si="30"/>
        <v>0.42965333333333333</v>
      </c>
    </row>
    <row r="934" spans="1:8" s="6" customFormat="1" x14ac:dyDescent="0.2">
      <c r="A934" s="33"/>
      <c r="B934" s="5">
        <v>5532</v>
      </c>
      <c r="C934" s="49" t="s">
        <v>93</v>
      </c>
      <c r="D934" s="87">
        <v>100</v>
      </c>
      <c r="E934" s="124">
        <v>0</v>
      </c>
      <c r="F934" s="168">
        <f t="shared" si="31"/>
        <v>100</v>
      </c>
      <c r="G934" s="165">
        <f t="shared" si="30"/>
        <v>0</v>
      </c>
    </row>
    <row r="935" spans="1:8" s="6" customFormat="1" x14ac:dyDescent="0.2">
      <c r="A935" s="33"/>
      <c r="B935" s="5">
        <v>5539</v>
      </c>
      <c r="C935" s="49" t="s">
        <v>257</v>
      </c>
      <c r="D935" s="87">
        <v>500</v>
      </c>
      <c r="E935" s="124">
        <v>787.58</v>
      </c>
      <c r="F935" s="168">
        <f t="shared" si="31"/>
        <v>-287.58000000000004</v>
      </c>
      <c r="G935" s="165">
        <f t="shared" si="30"/>
        <v>1.5751600000000001</v>
      </c>
    </row>
    <row r="936" spans="1:8" s="6" customFormat="1" x14ac:dyDescent="0.2">
      <c r="A936" s="33"/>
      <c r="B936" s="5">
        <v>5540</v>
      </c>
      <c r="C936" s="49" t="s">
        <v>252</v>
      </c>
      <c r="D936" s="87">
        <v>1000</v>
      </c>
      <c r="E936" s="124">
        <v>301.3</v>
      </c>
      <c r="F936" s="168">
        <f t="shared" si="31"/>
        <v>698.7</v>
      </c>
      <c r="G936" s="165">
        <f t="shared" si="30"/>
        <v>0.30130000000000001</v>
      </c>
    </row>
    <row r="937" spans="1:8" s="6" customFormat="1" x14ac:dyDescent="0.2">
      <c r="A937" s="33"/>
      <c r="B937" s="22">
        <v>60</v>
      </c>
      <c r="C937" s="51" t="s">
        <v>90</v>
      </c>
      <c r="D937" s="88">
        <f>SUM(D938:D939)</f>
        <v>320</v>
      </c>
      <c r="E937" s="139">
        <f>SUM(E938:E939)</f>
        <v>130.57</v>
      </c>
      <c r="F937" s="163">
        <f t="shared" si="31"/>
        <v>189.43</v>
      </c>
      <c r="G937" s="179">
        <f t="shared" si="30"/>
        <v>0.40803124999999996</v>
      </c>
    </row>
    <row r="938" spans="1:8" x14ac:dyDescent="0.2">
      <c r="A938" s="35"/>
      <c r="B938" s="20">
        <v>601</v>
      </c>
      <c r="C938" s="54" t="s">
        <v>233</v>
      </c>
      <c r="D938" s="87">
        <v>320</v>
      </c>
      <c r="E938" s="124">
        <v>126.7</v>
      </c>
      <c r="F938" s="168">
        <f t="shared" si="31"/>
        <v>193.3</v>
      </c>
      <c r="G938" s="165">
        <f t="shared" si="30"/>
        <v>0.3959375</v>
      </c>
    </row>
    <row r="939" spans="1:8" x14ac:dyDescent="0.2">
      <c r="A939" s="35"/>
      <c r="B939" s="20">
        <v>608</v>
      </c>
      <c r="C939" s="54" t="s">
        <v>154</v>
      </c>
      <c r="D939" s="87">
        <v>0</v>
      </c>
      <c r="E939" s="124">
        <v>3.87</v>
      </c>
      <c r="F939" s="168">
        <f t="shared" si="31"/>
        <v>-3.87</v>
      </c>
      <c r="G939" s="165"/>
    </row>
    <row r="940" spans="1:8" x14ac:dyDescent="0.2">
      <c r="A940" s="35"/>
      <c r="B940" s="7">
        <v>15</v>
      </c>
      <c r="C940" s="50" t="s">
        <v>283</v>
      </c>
      <c r="D940" s="88">
        <f>SUM(D941)</f>
        <v>70513</v>
      </c>
      <c r="E940" s="139">
        <f>SUM(E941)</f>
        <v>2953.19</v>
      </c>
      <c r="F940" s="163">
        <f t="shared" si="31"/>
        <v>67559.81</v>
      </c>
      <c r="G940" s="179">
        <f t="shared" si="30"/>
        <v>4.1881497028916657E-2</v>
      </c>
    </row>
    <row r="941" spans="1:8" x14ac:dyDescent="0.2">
      <c r="A941" s="35"/>
      <c r="B941" s="5">
        <v>1551</v>
      </c>
      <c r="C941" s="49" t="s">
        <v>255</v>
      </c>
      <c r="D941" s="87">
        <f>SUM(D942:D943)</f>
        <v>70513</v>
      </c>
      <c r="E941" s="149">
        <f>SUM(E942:E943)</f>
        <v>2953.19</v>
      </c>
      <c r="F941" s="168">
        <f t="shared" si="31"/>
        <v>67559.81</v>
      </c>
      <c r="G941" s="165">
        <f t="shared" si="30"/>
        <v>4.1881497028916657E-2</v>
      </c>
    </row>
    <row r="942" spans="1:8" ht="25.5" x14ac:dyDescent="0.2">
      <c r="A942" s="35"/>
      <c r="B942" s="5"/>
      <c r="C942" s="65" t="s">
        <v>347</v>
      </c>
      <c r="D942" s="87">
        <v>60000</v>
      </c>
      <c r="E942" s="124">
        <v>0</v>
      </c>
      <c r="F942" s="168">
        <f t="shared" si="31"/>
        <v>60000</v>
      </c>
      <c r="G942" s="165">
        <f t="shared" si="30"/>
        <v>0</v>
      </c>
    </row>
    <row r="943" spans="1:8" ht="25.5" x14ac:dyDescent="0.2">
      <c r="A943" s="35"/>
      <c r="B943" s="5"/>
      <c r="C943" s="65" t="s">
        <v>423</v>
      </c>
      <c r="D943" s="87">
        <v>10513</v>
      </c>
      <c r="E943" s="124">
        <v>2953.19</v>
      </c>
      <c r="F943" s="168">
        <f t="shared" si="31"/>
        <v>7559.8099999999995</v>
      </c>
      <c r="G943" s="165">
        <f t="shared" si="30"/>
        <v>0.28090839912489302</v>
      </c>
    </row>
    <row r="944" spans="1:8" x14ac:dyDescent="0.2">
      <c r="A944" s="33" t="s">
        <v>66</v>
      </c>
      <c r="B944" s="9" t="s">
        <v>418</v>
      </c>
      <c r="C944" s="74"/>
      <c r="D944" s="91">
        <f>SUM(D945)</f>
        <v>8691</v>
      </c>
      <c r="E944" s="126">
        <f>SUM(E945)</f>
        <v>8695.99</v>
      </c>
      <c r="F944" s="163">
        <f t="shared" si="31"/>
        <v>-4.9899999999997817</v>
      </c>
      <c r="G944" s="179">
        <f t="shared" si="30"/>
        <v>1.000574157174088</v>
      </c>
      <c r="H944" s="185"/>
    </row>
    <row r="945" spans="1:7" x14ac:dyDescent="0.2">
      <c r="A945" s="35"/>
      <c r="B945" s="7">
        <v>55</v>
      </c>
      <c r="C945" s="50" t="s">
        <v>24</v>
      </c>
      <c r="D945" s="91">
        <f>SUM(D946+D948)</f>
        <v>8691</v>
      </c>
      <c r="E945" s="126">
        <f>SUM(E946+E948)</f>
        <v>8695.99</v>
      </c>
      <c r="F945" s="163">
        <f t="shared" si="31"/>
        <v>-4.9899999999997817</v>
      </c>
      <c r="G945" s="179">
        <f t="shared" si="30"/>
        <v>1.000574157174088</v>
      </c>
    </row>
    <row r="946" spans="1:7" x14ac:dyDescent="0.2">
      <c r="A946" s="35"/>
      <c r="B946" s="5">
        <v>5514</v>
      </c>
      <c r="C946" s="49" t="s">
        <v>231</v>
      </c>
      <c r="D946" s="92">
        <f>SUM(D947)</f>
        <v>6000</v>
      </c>
      <c r="E946" s="124">
        <f>SUM(E947)</f>
        <v>6000</v>
      </c>
      <c r="F946" s="168">
        <f t="shared" si="31"/>
        <v>0</v>
      </c>
      <c r="G946" s="165">
        <f t="shared" si="30"/>
        <v>1</v>
      </c>
    </row>
    <row r="947" spans="1:7" ht="25.5" x14ac:dyDescent="0.2">
      <c r="A947" s="35"/>
      <c r="B947" s="7"/>
      <c r="C947" s="54" t="s">
        <v>506</v>
      </c>
      <c r="D947" s="92">
        <v>6000</v>
      </c>
      <c r="E947" s="124">
        <v>6000</v>
      </c>
      <c r="F947" s="168">
        <f t="shared" si="31"/>
        <v>0</v>
      </c>
      <c r="G947" s="165">
        <f t="shared" si="30"/>
        <v>1</v>
      </c>
    </row>
    <row r="948" spans="1:7" x14ac:dyDescent="0.2">
      <c r="A948" s="35"/>
      <c r="B948" s="19">
        <v>5525</v>
      </c>
      <c r="C948" s="54" t="s">
        <v>46</v>
      </c>
      <c r="D948" s="92">
        <f>SUM(D949:D951)</f>
        <v>2691</v>
      </c>
      <c r="E948" s="124">
        <f>SUM(E949:E951)</f>
        <v>2695.99</v>
      </c>
      <c r="F948" s="168">
        <f t="shared" si="31"/>
        <v>-4.9899999999997817</v>
      </c>
      <c r="G948" s="165">
        <f t="shared" si="30"/>
        <v>1.0018543292456334</v>
      </c>
    </row>
    <row r="949" spans="1:7" ht="38.25" x14ac:dyDescent="0.2">
      <c r="A949" s="35"/>
      <c r="B949" s="19" t="s">
        <v>419</v>
      </c>
      <c r="C949" s="132" t="s">
        <v>420</v>
      </c>
      <c r="D949" s="87">
        <v>600</v>
      </c>
      <c r="E949" s="124">
        <v>602.75</v>
      </c>
      <c r="F949" s="168">
        <f t="shared" si="31"/>
        <v>-2.75</v>
      </c>
      <c r="G949" s="165">
        <f t="shared" si="30"/>
        <v>1.0045833333333334</v>
      </c>
    </row>
    <row r="950" spans="1:7" ht="38.25" x14ac:dyDescent="0.2">
      <c r="A950" s="35"/>
      <c r="B950" s="19" t="s">
        <v>421</v>
      </c>
      <c r="C950" s="132" t="s">
        <v>411</v>
      </c>
      <c r="D950" s="87">
        <v>1800</v>
      </c>
      <c r="E950" s="124">
        <v>1799.2</v>
      </c>
      <c r="F950" s="168">
        <f t="shared" si="31"/>
        <v>0.79999999999995453</v>
      </c>
      <c r="G950" s="165">
        <f t="shared" si="30"/>
        <v>0.99955555555555553</v>
      </c>
    </row>
    <row r="951" spans="1:7" ht="38.25" x14ac:dyDescent="0.2">
      <c r="A951" s="35"/>
      <c r="B951" s="19" t="s">
        <v>507</v>
      </c>
      <c r="C951" s="54" t="s">
        <v>508</v>
      </c>
      <c r="D951" s="87">
        <v>291</v>
      </c>
      <c r="E951" s="124">
        <v>294.04000000000002</v>
      </c>
      <c r="F951" s="168">
        <f t="shared" si="31"/>
        <v>-3.0400000000000205</v>
      </c>
      <c r="G951" s="165">
        <f t="shared" si="30"/>
        <v>1.0104467353951891</v>
      </c>
    </row>
    <row r="952" spans="1:7" x14ac:dyDescent="0.2">
      <c r="A952" s="33" t="s">
        <v>66</v>
      </c>
      <c r="B952" s="9" t="s">
        <v>206</v>
      </c>
      <c r="C952" s="74"/>
      <c r="D952" s="88">
        <f>SUM(D953)</f>
        <v>102800</v>
      </c>
      <c r="E952" s="139">
        <f>SUM(E953)</f>
        <v>67254.16</v>
      </c>
      <c r="F952" s="163">
        <f t="shared" si="31"/>
        <v>35545.839999999997</v>
      </c>
      <c r="G952" s="179">
        <f t="shared" si="30"/>
        <v>0.65422334630350198</v>
      </c>
    </row>
    <row r="953" spans="1:7" s="6" customFormat="1" x14ac:dyDescent="0.2">
      <c r="A953" s="33"/>
      <c r="B953" s="7">
        <v>55</v>
      </c>
      <c r="C953" s="50" t="s">
        <v>24</v>
      </c>
      <c r="D953" s="88">
        <f>SUM(D954)</f>
        <v>102800</v>
      </c>
      <c r="E953" s="139">
        <f>SUM(E954)</f>
        <v>67254.16</v>
      </c>
      <c r="F953" s="163">
        <f t="shared" si="31"/>
        <v>35545.839999999997</v>
      </c>
      <c r="G953" s="179">
        <f t="shared" si="30"/>
        <v>0.65422334630350198</v>
      </c>
    </row>
    <row r="954" spans="1:7" s="6" customFormat="1" x14ac:dyDescent="0.2">
      <c r="A954" s="33"/>
      <c r="B954" s="5">
        <v>5524</v>
      </c>
      <c r="C954" s="49" t="s">
        <v>31</v>
      </c>
      <c r="D954" s="87">
        <v>102800</v>
      </c>
      <c r="E954" s="124">
        <v>67254.16</v>
      </c>
      <c r="F954" s="168">
        <f t="shared" si="31"/>
        <v>35545.839999999997</v>
      </c>
      <c r="G954" s="165">
        <f t="shared" si="30"/>
        <v>0.65422334630350198</v>
      </c>
    </row>
    <row r="955" spans="1:7" s="6" customFormat="1" x14ac:dyDescent="0.2">
      <c r="A955" s="33" t="s">
        <v>82</v>
      </c>
      <c r="B955" s="7" t="s">
        <v>449</v>
      </c>
      <c r="C955" s="72"/>
      <c r="D955" s="88">
        <f>SUM(D956+D958)</f>
        <v>209300</v>
      </c>
      <c r="E955" s="139">
        <f>SUM(E956+E958)</f>
        <v>164183.76</v>
      </c>
      <c r="F955" s="163">
        <f t="shared" si="31"/>
        <v>45116.239999999991</v>
      </c>
      <c r="G955" s="179">
        <f t="shared" si="30"/>
        <v>0.78444223602484475</v>
      </c>
    </row>
    <row r="956" spans="1:7" s="6" customFormat="1" ht="25.5" x14ac:dyDescent="0.2">
      <c r="A956" s="33"/>
      <c r="B956" s="21">
        <v>413</v>
      </c>
      <c r="C956" s="69" t="s">
        <v>151</v>
      </c>
      <c r="D956" s="98">
        <f>SUM(D957)</f>
        <v>4100</v>
      </c>
      <c r="E956" s="143">
        <f>SUM(E957)</f>
        <v>3157.48</v>
      </c>
      <c r="F956" s="163">
        <f t="shared" si="31"/>
        <v>942.52</v>
      </c>
      <c r="G956" s="179">
        <f t="shared" si="30"/>
        <v>0.77011707317073175</v>
      </c>
    </row>
    <row r="957" spans="1:7" x14ac:dyDescent="0.2">
      <c r="A957" s="35"/>
      <c r="B957" s="19">
        <v>4134</v>
      </c>
      <c r="C957" s="67" t="s">
        <v>258</v>
      </c>
      <c r="D957" s="99">
        <v>4100</v>
      </c>
      <c r="E957" s="124">
        <v>3157.48</v>
      </c>
      <c r="F957" s="168">
        <f t="shared" si="31"/>
        <v>942.52</v>
      </c>
      <c r="G957" s="165">
        <f t="shared" si="30"/>
        <v>0.77011707317073175</v>
      </c>
    </row>
    <row r="958" spans="1:7" s="6" customFormat="1" x14ac:dyDescent="0.2">
      <c r="A958" s="33"/>
      <c r="B958" s="22">
        <v>55</v>
      </c>
      <c r="C958" s="51" t="s">
        <v>24</v>
      </c>
      <c r="D958" s="100">
        <f>SUM(D959)</f>
        <v>205200</v>
      </c>
      <c r="E958" s="142">
        <f>SUM(E959)</f>
        <v>161026.28</v>
      </c>
      <c r="F958" s="163">
        <f t="shared" si="31"/>
        <v>44173.72</v>
      </c>
      <c r="G958" s="179">
        <f t="shared" si="30"/>
        <v>0.78472846003898633</v>
      </c>
    </row>
    <row r="959" spans="1:7" s="6" customFormat="1" x14ac:dyDescent="0.2">
      <c r="A959" s="33"/>
      <c r="B959" s="5">
        <v>5540</v>
      </c>
      <c r="C959" s="49" t="s">
        <v>252</v>
      </c>
      <c r="D959" s="101">
        <v>205200</v>
      </c>
      <c r="E959" s="124">
        <v>161026.28</v>
      </c>
      <c r="F959" s="168">
        <f t="shared" si="31"/>
        <v>44173.72</v>
      </c>
      <c r="G959" s="165">
        <f t="shared" si="30"/>
        <v>0.78472846003898633</v>
      </c>
    </row>
    <row r="960" spans="1:7" s="6" customFormat="1" x14ac:dyDescent="0.2">
      <c r="A960" s="33" t="s">
        <v>291</v>
      </c>
      <c r="B960" s="7" t="s">
        <v>292</v>
      </c>
      <c r="C960" s="50"/>
      <c r="D960" s="100">
        <f>SUM(D961+D965+D969+D973+D976+D987+D996)</f>
        <v>135059</v>
      </c>
      <c r="E960" s="142">
        <f>SUM(E961+E965+E969+E973+E976+E987+E996)</f>
        <v>85362.82</v>
      </c>
      <c r="F960" s="163">
        <f t="shared" si="31"/>
        <v>49696.179999999993</v>
      </c>
      <c r="G960" s="179">
        <f t="shared" ref="G960:G1039" si="32">SUM(E960/D960)</f>
        <v>0.63204095987679465</v>
      </c>
    </row>
    <row r="961" spans="1:7" s="6" customFormat="1" x14ac:dyDescent="0.2">
      <c r="A961" s="33" t="s">
        <v>291</v>
      </c>
      <c r="B961" s="7" t="s">
        <v>293</v>
      </c>
      <c r="C961" s="72"/>
      <c r="D961" s="100">
        <f>SUM(D962)</f>
        <v>2600</v>
      </c>
      <c r="E961" s="142">
        <f>SUM(E962)</f>
        <v>1687.5900000000001</v>
      </c>
      <c r="F961" s="163">
        <f t="shared" si="31"/>
        <v>912.40999999999985</v>
      </c>
      <c r="G961" s="179">
        <f t="shared" si="32"/>
        <v>0.64907307692307703</v>
      </c>
    </row>
    <row r="962" spans="1:7" s="6" customFormat="1" x14ac:dyDescent="0.2">
      <c r="A962" s="33"/>
      <c r="B962" s="7">
        <v>55</v>
      </c>
      <c r="C962" s="50" t="s">
        <v>24</v>
      </c>
      <c r="D962" s="100">
        <f>SUM(D963:D964)</f>
        <v>2600</v>
      </c>
      <c r="E962" s="142">
        <f>SUM(E963:E964)</f>
        <v>1687.5900000000001</v>
      </c>
      <c r="F962" s="163">
        <f t="shared" si="31"/>
        <v>912.40999999999985</v>
      </c>
      <c r="G962" s="179">
        <f t="shared" si="32"/>
        <v>0.64907307692307703</v>
      </c>
    </row>
    <row r="963" spans="1:7" s="6" customFormat="1" x14ac:dyDescent="0.2">
      <c r="A963" s="33"/>
      <c r="B963" s="5">
        <v>5521</v>
      </c>
      <c r="C963" s="49" t="s">
        <v>294</v>
      </c>
      <c r="D963" s="101">
        <v>2000</v>
      </c>
      <c r="E963" s="124">
        <v>1000.97</v>
      </c>
      <c r="F963" s="168">
        <f t="shared" si="31"/>
        <v>999.03</v>
      </c>
      <c r="G963" s="165">
        <f t="shared" si="32"/>
        <v>0.50048500000000007</v>
      </c>
    </row>
    <row r="964" spans="1:7" s="6" customFormat="1" x14ac:dyDescent="0.2">
      <c r="A964" s="33"/>
      <c r="B964" s="5">
        <v>5521</v>
      </c>
      <c r="C964" s="49" t="s">
        <v>346</v>
      </c>
      <c r="D964" s="101">
        <v>600</v>
      </c>
      <c r="E964" s="124">
        <v>686.62</v>
      </c>
      <c r="F964" s="168">
        <f t="shared" si="31"/>
        <v>-86.62</v>
      </c>
      <c r="G964" s="165">
        <f t="shared" si="32"/>
        <v>1.1443666666666668</v>
      </c>
    </row>
    <row r="965" spans="1:7" s="6" customFormat="1" x14ac:dyDescent="0.2">
      <c r="A965" s="33" t="s">
        <v>291</v>
      </c>
      <c r="B965" s="7" t="s">
        <v>295</v>
      </c>
      <c r="C965" s="72"/>
      <c r="D965" s="100">
        <f>SUM(D966)</f>
        <v>1700</v>
      </c>
      <c r="E965" s="142">
        <f>SUM(E966)</f>
        <v>1132.75</v>
      </c>
      <c r="F965" s="163">
        <f t="shared" ref="F965:F1045" si="33">SUM(D965-E965)</f>
        <v>567.25</v>
      </c>
      <c r="G965" s="179">
        <f t="shared" si="32"/>
        <v>0.66632352941176476</v>
      </c>
    </row>
    <row r="966" spans="1:7" s="6" customFormat="1" x14ac:dyDescent="0.2">
      <c r="A966" s="33"/>
      <c r="B966" s="7">
        <v>55</v>
      </c>
      <c r="C966" s="50" t="s">
        <v>24</v>
      </c>
      <c r="D966" s="100">
        <f>SUM(D967:D968)</f>
        <v>1700</v>
      </c>
      <c r="E966" s="142">
        <f>SUM(E967:E968)</f>
        <v>1132.75</v>
      </c>
      <c r="F966" s="163">
        <f t="shared" si="33"/>
        <v>567.25</v>
      </c>
      <c r="G966" s="179">
        <f t="shared" si="32"/>
        <v>0.66632352941176476</v>
      </c>
    </row>
    <row r="967" spans="1:7" s="6" customFormat="1" x14ac:dyDescent="0.2">
      <c r="A967" s="33"/>
      <c r="B967" s="5">
        <v>5521</v>
      </c>
      <c r="C967" s="49" t="s">
        <v>294</v>
      </c>
      <c r="D967" s="101">
        <v>1300</v>
      </c>
      <c r="E967" s="124">
        <v>692.23</v>
      </c>
      <c r="F967" s="168">
        <f t="shared" si="33"/>
        <v>607.77</v>
      </c>
      <c r="G967" s="165">
        <f t="shared" si="32"/>
        <v>0.53248461538461545</v>
      </c>
    </row>
    <row r="968" spans="1:7" s="6" customFormat="1" x14ac:dyDescent="0.2">
      <c r="A968" s="33"/>
      <c r="B968" s="5">
        <v>5521</v>
      </c>
      <c r="C968" s="49" t="s">
        <v>346</v>
      </c>
      <c r="D968" s="101">
        <v>400</v>
      </c>
      <c r="E968" s="124">
        <v>440.52</v>
      </c>
      <c r="F968" s="168">
        <f t="shared" si="33"/>
        <v>-40.519999999999982</v>
      </c>
      <c r="G968" s="165">
        <f t="shared" si="32"/>
        <v>1.1012999999999999</v>
      </c>
    </row>
    <row r="969" spans="1:7" s="6" customFormat="1" x14ac:dyDescent="0.2">
      <c r="A969" s="33" t="s">
        <v>291</v>
      </c>
      <c r="B969" s="7" t="s">
        <v>296</v>
      </c>
      <c r="C969" s="72"/>
      <c r="D969" s="100">
        <f>SUM(D970)</f>
        <v>400</v>
      </c>
      <c r="E969" s="142">
        <f>SUM(E970)</f>
        <v>512.59</v>
      </c>
      <c r="F969" s="163">
        <f t="shared" si="33"/>
        <v>-112.59000000000003</v>
      </c>
      <c r="G969" s="179">
        <f t="shared" si="32"/>
        <v>1.2814750000000001</v>
      </c>
    </row>
    <row r="970" spans="1:7" s="6" customFormat="1" x14ac:dyDescent="0.2">
      <c r="A970" s="33"/>
      <c r="B970" s="7">
        <v>55</v>
      </c>
      <c r="C970" s="50" t="s">
        <v>24</v>
      </c>
      <c r="D970" s="100">
        <f>SUM(D971:D972)</f>
        <v>400</v>
      </c>
      <c r="E970" s="142">
        <f>SUM(E971:E972)</f>
        <v>512.59</v>
      </c>
      <c r="F970" s="163">
        <f t="shared" si="33"/>
        <v>-112.59000000000003</v>
      </c>
      <c r="G970" s="179">
        <f t="shared" si="32"/>
        <v>1.2814750000000001</v>
      </c>
    </row>
    <row r="971" spans="1:7" s="6" customFormat="1" x14ac:dyDescent="0.2">
      <c r="A971" s="33"/>
      <c r="B971" s="5">
        <v>5521</v>
      </c>
      <c r="C971" s="49" t="s">
        <v>294</v>
      </c>
      <c r="D971" s="101">
        <v>300</v>
      </c>
      <c r="E971" s="124">
        <v>390.24</v>
      </c>
      <c r="F971" s="168">
        <f t="shared" si="33"/>
        <v>-90.240000000000009</v>
      </c>
      <c r="G971" s="165">
        <f t="shared" si="32"/>
        <v>1.3008</v>
      </c>
    </row>
    <row r="972" spans="1:7" s="6" customFormat="1" x14ac:dyDescent="0.2">
      <c r="A972" s="33"/>
      <c r="B972" s="5">
        <v>5521</v>
      </c>
      <c r="C972" s="49" t="s">
        <v>346</v>
      </c>
      <c r="D972" s="101">
        <v>100</v>
      </c>
      <c r="E972" s="124">
        <v>122.35</v>
      </c>
      <c r="F972" s="168">
        <f t="shared" si="33"/>
        <v>-22.349999999999994</v>
      </c>
      <c r="G972" s="165">
        <f t="shared" si="32"/>
        <v>1.2235</v>
      </c>
    </row>
    <row r="973" spans="1:7" s="6" customFormat="1" x14ac:dyDescent="0.2">
      <c r="A973" s="33" t="s">
        <v>291</v>
      </c>
      <c r="B973" s="7" t="s">
        <v>297</v>
      </c>
      <c r="C973" s="72"/>
      <c r="D973" s="100">
        <f>SUM(D974)</f>
        <v>500</v>
      </c>
      <c r="E973" s="142">
        <f>SUM(E974)</f>
        <v>195.17</v>
      </c>
      <c r="F973" s="163">
        <f t="shared" si="33"/>
        <v>304.83000000000004</v>
      </c>
      <c r="G973" s="179">
        <f t="shared" si="32"/>
        <v>0.39033999999999996</v>
      </c>
    </row>
    <row r="974" spans="1:7" s="6" customFormat="1" x14ac:dyDescent="0.2">
      <c r="A974" s="33"/>
      <c r="B974" s="7">
        <v>55</v>
      </c>
      <c r="C974" s="50" t="s">
        <v>24</v>
      </c>
      <c r="D974" s="100">
        <f>SUM(D975)</f>
        <v>500</v>
      </c>
      <c r="E974" s="142">
        <f>SUM(E975)</f>
        <v>195.17</v>
      </c>
      <c r="F974" s="163">
        <f t="shared" si="33"/>
        <v>304.83000000000004</v>
      </c>
      <c r="G974" s="179">
        <f t="shared" si="32"/>
        <v>0.39033999999999996</v>
      </c>
    </row>
    <row r="975" spans="1:7" s="6" customFormat="1" x14ac:dyDescent="0.2">
      <c r="A975" s="33"/>
      <c r="B975" s="5">
        <v>5521</v>
      </c>
      <c r="C975" s="49" t="s">
        <v>294</v>
      </c>
      <c r="D975" s="101">
        <v>500</v>
      </c>
      <c r="E975" s="124">
        <v>195.17</v>
      </c>
      <c r="F975" s="168">
        <f t="shared" si="33"/>
        <v>304.83000000000004</v>
      </c>
      <c r="G975" s="165">
        <f t="shared" si="32"/>
        <v>0.39033999999999996</v>
      </c>
    </row>
    <row r="976" spans="1:7" s="6" customFormat="1" x14ac:dyDescent="0.2">
      <c r="A976" s="33" t="s">
        <v>291</v>
      </c>
      <c r="B976" s="7" t="s">
        <v>298</v>
      </c>
      <c r="C976" s="72"/>
      <c r="D976" s="100">
        <f>SUM(D977+D981)</f>
        <v>18103</v>
      </c>
      <c r="E976" s="142">
        <f>SUM(E977+E981)</f>
        <v>10982.9</v>
      </c>
      <c r="F976" s="163">
        <f t="shared" si="33"/>
        <v>7120.1</v>
      </c>
      <c r="G976" s="179">
        <f t="shared" si="32"/>
        <v>0.6066894989780699</v>
      </c>
    </row>
    <row r="977" spans="1:7" s="6" customFormat="1" x14ac:dyDescent="0.2">
      <c r="A977" s="33"/>
      <c r="B977" s="7">
        <v>50</v>
      </c>
      <c r="C977" s="50" t="s">
        <v>23</v>
      </c>
      <c r="D977" s="100">
        <f>SUM(D978+D980)</f>
        <v>13089</v>
      </c>
      <c r="E977" s="142">
        <f>SUM(E978+E980)</f>
        <v>8058.32</v>
      </c>
      <c r="F977" s="163">
        <f t="shared" si="33"/>
        <v>5030.68</v>
      </c>
      <c r="G977" s="179">
        <f t="shared" si="32"/>
        <v>0.61565589426235767</v>
      </c>
    </row>
    <row r="978" spans="1:7" s="6" customFormat="1" x14ac:dyDescent="0.2">
      <c r="A978" s="33"/>
      <c r="B978" s="5">
        <v>500</v>
      </c>
      <c r="C978" s="49" t="s">
        <v>228</v>
      </c>
      <c r="D978" s="101">
        <f>SUM(D979)</f>
        <v>9768</v>
      </c>
      <c r="E978" s="161">
        <f>SUM(E979)</f>
        <v>6121</v>
      </c>
      <c r="F978" s="168">
        <f t="shared" si="33"/>
        <v>3647</v>
      </c>
      <c r="G978" s="165">
        <f t="shared" si="32"/>
        <v>0.62663800163800165</v>
      </c>
    </row>
    <row r="979" spans="1:7" s="6" customFormat="1" x14ac:dyDescent="0.2">
      <c r="A979" s="33"/>
      <c r="B979" s="5">
        <v>5002</v>
      </c>
      <c r="C979" s="49" t="s">
        <v>236</v>
      </c>
      <c r="D979" s="101">
        <v>9768</v>
      </c>
      <c r="E979" s="124">
        <v>6121</v>
      </c>
      <c r="F979" s="168">
        <f t="shared" si="33"/>
        <v>3647</v>
      </c>
      <c r="G979" s="165">
        <f t="shared" si="32"/>
        <v>0.62663800163800165</v>
      </c>
    </row>
    <row r="980" spans="1:7" s="6" customFormat="1" x14ac:dyDescent="0.2">
      <c r="A980" s="33"/>
      <c r="B980" s="5">
        <v>506</v>
      </c>
      <c r="C980" s="49" t="s">
        <v>229</v>
      </c>
      <c r="D980" s="101">
        <v>3321</v>
      </c>
      <c r="E980" s="124">
        <v>1937.32</v>
      </c>
      <c r="F980" s="168">
        <f t="shared" si="33"/>
        <v>1383.68</v>
      </c>
      <c r="G980" s="165">
        <f t="shared" si="32"/>
        <v>0.58335441132189103</v>
      </c>
    </row>
    <row r="981" spans="1:7" s="6" customFormat="1" x14ac:dyDescent="0.2">
      <c r="A981" s="33"/>
      <c r="B981" s="7">
        <v>55</v>
      </c>
      <c r="C981" s="50" t="s">
        <v>24</v>
      </c>
      <c r="D981" s="100">
        <f>SUM(D982:D986)</f>
        <v>5014</v>
      </c>
      <c r="E981" s="142">
        <f>SUM(E982:E986)</f>
        <v>2924.58</v>
      </c>
      <c r="F981" s="163">
        <f t="shared" si="33"/>
        <v>2089.42</v>
      </c>
      <c r="G981" s="179">
        <f t="shared" si="32"/>
        <v>0.58328280813721578</v>
      </c>
    </row>
    <row r="982" spans="1:7" s="6" customFormat="1" x14ac:dyDescent="0.2">
      <c r="A982" s="33"/>
      <c r="B982" s="5">
        <v>5521</v>
      </c>
      <c r="C982" s="49" t="s">
        <v>292</v>
      </c>
      <c r="D982" s="101">
        <v>3014</v>
      </c>
      <c r="E982" s="124">
        <v>1583.55</v>
      </c>
      <c r="F982" s="168">
        <f t="shared" si="33"/>
        <v>1430.45</v>
      </c>
      <c r="G982" s="165">
        <f t="shared" si="32"/>
        <v>0.52539814200398138</v>
      </c>
    </row>
    <row r="983" spans="1:7" s="6" customFormat="1" x14ac:dyDescent="0.2">
      <c r="A983" s="33"/>
      <c r="B983" s="5">
        <v>5521</v>
      </c>
      <c r="C983" s="49" t="s">
        <v>294</v>
      </c>
      <c r="D983" s="101">
        <v>500</v>
      </c>
      <c r="E983" s="124">
        <v>236.42</v>
      </c>
      <c r="F983" s="168">
        <f t="shared" si="33"/>
        <v>263.58000000000004</v>
      </c>
      <c r="G983" s="165">
        <f t="shared" si="32"/>
        <v>0.47283999999999998</v>
      </c>
    </row>
    <row r="984" spans="1:7" s="6" customFormat="1" x14ac:dyDescent="0.2">
      <c r="A984" s="33"/>
      <c r="B984" s="5">
        <v>5521</v>
      </c>
      <c r="C984" s="49" t="s">
        <v>346</v>
      </c>
      <c r="D984" s="101">
        <v>300</v>
      </c>
      <c r="E984" s="124">
        <v>145.41999999999999</v>
      </c>
      <c r="F984" s="168">
        <f t="shared" si="33"/>
        <v>154.58000000000001</v>
      </c>
      <c r="G984" s="165">
        <f t="shared" si="32"/>
        <v>0.48473333333333329</v>
      </c>
    </row>
    <row r="985" spans="1:7" s="6" customFormat="1" x14ac:dyDescent="0.2">
      <c r="A985" s="33"/>
      <c r="B985" s="5">
        <v>5521</v>
      </c>
      <c r="C985" s="49" t="s">
        <v>299</v>
      </c>
      <c r="D985" s="101">
        <v>963</v>
      </c>
      <c r="E985" s="124">
        <v>586.69000000000005</v>
      </c>
      <c r="F985" s="168">
        <f t="shared" si="33"/>
        <v>376.30999999999995</v>
      </c>
      <c r="G985" s="165">
        <f t="shared" si="32"/>
        <v>0.60923156801661482</v>
      </c>
    </row>
    <row r="986" spans="1:7" s="6" customFormat="1" x14ac:dyDescent="0.2">
      <c r="A986" s="33"/>
      <c r="B986" s="5">
        <v>5521</v>
      </c>
      <c r="C986" s="49" t="s">
        <v>300</v>
      </c>
      <c r="D986" s="101">
        <v>237</v>
      </c>
      <c r="E986" s="124">
        <v>372.5</v>
      </c>
      <c r="F986" s="168">
        <f t="shared" si="33"/>
        <v>-135.5</v>
      </c>
      <c r="G986" s="165">
        <f t="shared" si="32"/>
        <v>1.5717299578059072</v>
      </c>
    </row>
    <row r="987" spans="1:7" s="6" customFormat="1" x14ac:dyDescent="0.2">
      <c r="A987" s="33" t="s">
        <v>291</v>
      </c>
      <c r="B987" s="7" t="s">
        <v>301</v>
      </c>
      <c r="C987" s="72"/>
      <c r="D987" s="100">
        <f>SUM(D988+D992)</f>
        <v>21845</v>
      </c>
      <c r="E987" s="142">
        <f>SUM(E988+E992)</f>
        <v>12233.39</v>
      </c>
      <c r="F987" s="163">
        <f t="shared" si="33"/>
        <v>9611.61</v>
      </c>
      <c r="G987" s="179">
        <f t="shared" si="32"/>
        <v>0.56000869764248107</v>
      </c>
    </row>
    <row r="988" spans="1:7" s="6" customFormat="1" x14ac:dyDescent="0.2">
      <c r="A988" s="33"/>
      <c r="B988" s="7">
        <v>50</v>
      </c>
      <c r="C988" s="50" t="s">
        <v>23</v>
      </c>
      <c r="D988" s="100">
        <f>SUM(D989+D991)</f>
        <v>13073</v>
      </c>
      <c r="E988" s="142">
        <f>SUM(E989+E991)</f>
        <v>7912.5599999999995</v>
      </c>
      <c r="F988" s="163">
        <f t="shared" si="33"/>
        <v>5160.4400000000005</v>
      </c>
      <c r="G988" s="179">
        <f t="shared" si="32"/>
        <v>0.60525969555572545</v>
      </c>
    </row>
    <row r="989" spans="1:7" s="6" customFormat="1" x14ac:dyDescent="0.2">
      <c r="A989" s="33"/>
      <c r="B989" s="5">
        <v>500</v>
      </c>
      <c r="C989" s="49" t="s">
        <v>228</v>
      </c>
      <c r="D989" s="101">
        <f>SUM(D990)</f>
        <v>9756</v>
      </c>
      <c r="E989" s="161">
        <f>SUM(E990)</f>
        <v>5604.9</v>
      </c>
      <c r="F989" s="168">
        <f t="shared" si="33"/>
        <v>4151.1000000000004</v>
      </c>
      <c r="G989" s="165">
        <f t="shared" si="32"/>
        <v>0.57450799507995076</v>
      </c>
    </row>
    <row r="990" spans="1:7" s="6" customFormat="1" x14ac:dyDescent="0.2">
      <c r="A990" s="33"/>
      <c r="B990" s="5">
        <v>5002</v>
      </c>
      <c r="C990" s="49" t="s">
        <v>236</v>
      </c>
      <c r="D990" s="101">
        <v>9756</v>
      </c>
      <c r="E990" s="124">
        <v>5604.9</v>
      </c>
      <c r="F990" s="168">
        <f t="shared" si="33"/>
        <v>4151.1000000000004</v>
      </c>
      <c r="G990" s="165">
        <f t="shared" si="32"/>
        <v>0.57450799507995076</v>
      </c>
    </row>
    <row r="991" spans="1:7" s="6" customFormat="1" x14ac:dyDescent="0.2">
      <c r="A991" s="33"/>
      <c r="B991" s="5">
        <v>506</v>
      </c>
      <c r="C991" s="49" t="s">
        <v>229</v>
      </c>
      <c r="D991" s="101">
        <v>3317</v>
      </c>
      <c r="E991" s="124">
        <v>2307.66</v>
      </c>
      <c r="F991" s="168">
        <f t="shared" si="33"/>
        <v>1009.3400000000001</v>
      </c>
      <c r="G991" s="165">
        <f t="shared" si="32"/>
        <v>0.69570696412420863</v>
      </c>
    </row>
    <row r="992" spans="1:7" s="6" customFormat="1" x14ac:dyDescent="0.2">
      <c r="A992" s="33"/>
      <c r="B992" s="7">
        <v>55</v>
      </c>
      <c r="C992" s="50" t="s">
        <v>24</v>
      </c>
      <c r="D992" s="100">
        <f>SUM(D993:D995)</f>
        <v>8772</v>
      </c>
      <c r="E992" s="142">
        <f>SUM(E993:E995)</f>
        <v>4320.83</v>
      </c>
      <c r="F992" s="163">
        <f t="shared" si="33"/>
        <v>4451.17</v>
      </c>
      <c r="G992" s="179">
        <f t="shared" si="32"/>
        <v>0.49257067943456451</v>
      </c>
    </row>
    <row r="993" spans="1:7" s="6" customFormat="1" x14ac:dyDescent="0.2">
      <c r="A993" s="33"/>
      <c r="B993" s="5">
        <v>5521</v>
      </c>
      <c r="C993" s="49" t="s">
        <v>292</v>
      </c>
      <c r="D993" s="101">
        <v>7946</v>
      </c>
      <c r="E993" s="124">
        <v>3732.32</v>
      </c>
      <c r="F993" s="168">
        <f t="shared" si="33"/>
        <v>4213.68</v>
      </c>
      <c r="G993" s="165">
        <f t="shared" si="32"/>
        <v>0.46971054618676067</v>
      </c>
    </row>
    <row r="994" spans="1:7" s="6" customFormat="1" x14ac:dyDescent="0.2">
      <c r="A994" s="33"/>
      <c r="B994" s="5">
        <v>5521</v>
      </c>
      <c r="C994" s="49" t="s">
        <v>294</v>
      </c>
      <c r="D994" s="101">
        <v>400</v>
      </c>
      <c r="E994" s="124">
        <v>282.44</v>
      </c>
      <c r="F994" s="168">
        <f t="shared" si="33"/>
        <v>117.56</v>
      </c>
      <c r="G994" s="165">
        <f t="shared" si="32"/>
        <v>0.70609999999999995</v>
      </c>
    </row>
    <row r="995" spans="1:7" s="6" customFormat="1" x14ac:dyDescent="0.2">
      <c r="A995" s="33"/>
      <c r="B995" s="5">
        <v>5521</v>
      </c>
      <c r="C995" s="49" t="s">
        <v>299</v>
      </c>
      <c r="D995" s="101">
        <v>426</v>
      </c>
      <c r="E995" s="124">
        <v>306.07</v>
      </c>
      <c r="F995" s="168">
        <f t="shared" si="33"/>
        <v>119.93</v>
      </c>
      <c r="G995" s="165">
        <f t="shared" si="32"/>
        <v>0.71847417840375583</v>
      </c>
    </row>
    <row r="996" spans="1:7" s="6" customFormat="1" x14ac:dyDescent="0.2">
      <c r="A996" s="33" t="s">
        <v>291</v>
      </c>
      <c r="B996" s="7" t="s">
        <v>302</v>
      </c>
      <c r="C996" s="72"/>
      <c r="D996" s="100">
        <f>SUM(D997)</f>
        <v>89911</v>
      </c>
      <c r="E996" s="142">
        <f>SUM(E997)</f>
        <v>58618.43</v>
      </c>
      <c r="F996" s="163">
        <f t="shared" si="33"/>
        <v>31292.57</v>
      </c>
      <c r="G996" s="179">
        <f t="shared" si="32"/>
        <v>0.65196060548764889</v>
      </c>
    </row>
    <row r="997" spans="1:7" s="6" customFormat="1" x14ac:dyDescent="0.2">
      <c r="A997" s="33"/>
      <c r="B997" s="7">
        <v>55</v>
      </c>
      <c r="C997" s="50" t="s">
        <v>24</v>
      </c>
      <c r="D997" s="100">
        <f>SUM(D998:D999)</f>
        <v>89911</v>
      </c>
      <c r="E997" s="142">
        <f>SUM(E998:E999)</f>
        <v>58618.43</v>
      </c>
      <c r="F997" s="163">
        <f t="shared" si="33"/>
        <v>31292.57</v>
      </c>
      <c r="G997" s="179">
        <f t="shared" si="32"/>
        <v>0.65196060548764889</v>
      </c>
    </row>
    <row r="998" spans="1:7" s="6" customFormat="1" x14ac:dyDescent="0.2">
      <c r="A998" s="33"/>
      <c r="B998" s="5">
        <v>5521</v>
      </c>
      <c r="C998" s="49" t="s">
        <v>292</v>
      </c>
      <c r="D998" s="101">
        <v>86311</v>
      </c>
      <c r="E998" s="124">
        <v>56686.080000000002</v>
      </c>
      <c r="F998" s="168">
        <f t="shared" si="33"/>
        <v>29624.92</v>
      </c>
      <c r="G998" s="165">
        <f t="shared" si="32"/>
        <v>0.65676541808112521</v>
      </c>
    </row>
    <row r="999" spans="1:7" s="6" customFormat="1" x14ac:dyDescent="0.2">
      <c r="A999" s="33"/>
      <c r="B999" s="5">
        <v>5521</v>
      </c>
      <c r="C999" s="49" t="s">
        <v>299</v>
      </c>
      <c r="D999" s="101">
        <v>3600</v>
      </c>
      <c r="E999" s="124">
        <v>1932.35</v>
      </c>
      <c r="F999" s="168">
        <f t="shared" si="33"/>
        <v>1667.65</v>
      </c>
      <c r="G999" s="165">
        <f t="shared" si="32"/>
        <v>0.53676388888888882</v>
      </c>
    </row>
    <row r="1000" spans="1:7" s="6" customFormat="1" x14ac:dyDescent="0.2">
      <c r="A1000" s="33" t="s">
        <v>458</v>
      </c>
      <c r="B1000" s="7" t="s">
        <v>459</v>
      </c>
      <c r="C1000" s="72"/>
      <c r="D1000" s="91">
        <f t="shared" ref="D1000:E1001" si="34">SUM(D1001)</f>
        <v>1345</v>
      </c>
      <c r="E1000" s="126">
        <f>SUM(E1001+E1007+E1011)</f>
        <v>1966.46</v>
      </c>
      <c r="F1000" s="163">
        <f t="shared" si="33"/>
        <v>-621.46</v>
      </c>
      <c r="G1000" s="179">
        <f t="shared" si="32"/>
        <v>1.4620520446096654</v>
      </c>
    </row>
    <row r="1001" spans="1:7" s="6" customFormat="1" x14ac:dyDescent="0.2">
      <c r="A1001" s="33"/>
      <c r="B1001" s="7">
        <v>55</v>
      </c>
      <c r="C1001" s="50" t="s">
        <v>24</v>
      </c>
      <c r="D1001" s="91">
        <f t="shared" si="34"/>
        <v>1345</v>
      </c>
      <c r="E1001" s="126">
        <f t="shared" si="34"/>
        <v>1064.46</v>
      </c>
      <c r="F1001" s="163">
        <f t="shared" si="33"/>
        <v>280.53999999999996</v>
      </c>
      <c r="G1001" s="179">
        <f t="shared" si="32"/>
        <v>0.79142007434944239</v>
      </c>
    </row>
    <row r="1002" spans="1:7" s="6" customFormat="1" x14ac:dyDescent="0.2">
      <c r="A1002" s="33"/>
      <c r="B1002" s="5">
        <v>5525</v>
      </c>
      <c r="C1002" s="49" t="s">
        <v>46</v>
      </c>
      <c r="D1002" s="92">
        <f>SUM(D1003:D1006)</f>
        <v>1345</v>
      </c>
      <c r="E1002" s="124">
        <f>SUM(E1003:E1006)</f>
        <v>1064.46</v>
      </c>
      <c r="F1002" s="168">
        <f t="shared" si="33"/>
        <v>280.53999999999996</v>
      </c>
      <c r="G1002" s="165">
        <f t="shared" si="32"/>
        <v>0.79142007434944239</v>
      </c>
    </row>
    <row r="1003" spans="1:7" s="6" customFormat="1" ht="38.25" x14ac:dyDescent="0.2">
      <c r="A1003" s="33"/>
      <c r="B1003" s="160" t="s">
        <v>491</v>
      </c>
      <c r="C1003" s="65" t="s">
        <v>460</v>
      </c>
      <c r="D1003" s="101">
        <v>275</v>
      </c>
      <c r="E1003" s="124">
        <v>275</v>
      </c>
      <c r="F1003" s="168">
        <f t="shared" si="33"/>
        <v>0</v>
      </c>
      <c r="G1003" s="165">
        <f t="shared" si="32"/>
        <v>1</v>
      </c>
    </row>
    <row r="1004" spans="1:7" s="6" customFormat="1" ht="38.25" x14ac:dyDescent="0.2">
      <c r="A1004" s="33"/>
      <c r="B1004" s="5" t="s">
        <v>509</v>
      </c>
      <c r="C1004" s="65" t="s">
        <v>510</v>
      </c>
      <c r="D1004" s="101">
        <v>70</v>
      </c>
      <c r="E1004" s="124">
        <v>70</v>
      </c>
      <c r="F1004" s="168">
        <f t="shared" si="33"/>
        <v>0</v>
      </c>
      <c r="G1004" s="165">
        <f t="shared" si="32"/>
        <v>1</v>
      </c>
    </row>
    <row r="1005" spans="1:7" s="6" customFormat="1" ht="38.25" x14ac:dyDescent="0.2">
      <c r="A1005" s="33"/>
      <c r="B1005" s="5" t="s">
        <v>511</v>
      </c>
      <c r="C1005" s="65" t="s">
        <v>512</v>
      </c>
      <c r="D1005" s="101">
        <v>500</v>
      </c>
      <c r="E1005" s="124">
        <v>319.45999999999998</v>
      </c>
      <c r="F1005" s="168">
        <f t="shared" si="33"/>
        <v>180.54000000000002</v>
      </c>
      <c r="G1005" s="165">
        <f t="shared" si="32"/>
        <v>0.63891999999999993</v>
      </c>
    </row>
    <row r="1006" spans="1:7" s="6" customFormat="1" ht="38.25" x14ac:dyDescent="0.2">
      <c r="A1006" s="33"/>
      <c r="B1006" s="5"/>
      <c r="C1006" s="65" t="s">
        <v>513</v>
      </c>
      <c r="D1006" s="101">
        <v>500</v>
      </c>
      <c r="E1006" s="124">
        <v>400</v>
      </c>
      <c r="F1006" s="168">
        <f t="shared" si="33"/>
        <v>100</v>
      </c>
      <c r="G1006" s="165">
        <f t="shared" si="32"/>
        <v>0.8</v>
      </c>
    </row>
    <row r="1007" spans="1:7" s="6" customFormat="1" x14ac:dyDescent="0.2">
      <c r="A1007" s="33"/>
      <c r="B1007" s="7">
        <v>50</v>
      </c>
      <c r="C1007" s="50" t="s">
        <v>23</v>
      </c>
      <c r="D1007" s="91">
        <f>SUM(D1008+D1010)</f>
        <v>0</v>
      </c>
      <c r="E1007" s="126">
        <f>SUM(E1008+E1010)</f>
        <v>128</v>
      </c>
      <c r="F1007" s="163">
        <f t="shared" si="33"/>
        <v>-128</v>
      </c>
      <c r="G1007" s="165"/>
    </row>
    <row r="1008" spans="1:7" s="6" customFormat="1" x14ac:dyDescent="0.2">
      <c r="A1008" s="33"/>
      <c r="B1008" s="5">
        <v>500</v>
      </c>
      <c r="C1008" s="49" t="s">
        <v>228</v>
      </c>
      <c r="D1008" s="92">
        <f>SUM(D1009)</f>
        <v>0</v>
      </c>
      <c r="E1008" s="124">
        <f>SUM(E1009)</f>
        <v>95.52</v>
      </c>
      <c r="F1008" s="168">
        <f t="shared" si="33"/>
        <v>-95.52</v>
      </c>
      <c r="G1008" s="165"/>
    </row>
    <row r="1009" spans="1:7" s="6" customFormat="1" x14ac:dyDescent="0.2">
      <c r="A1009" s="33"/>
      <c r="B1009" s="5">
        <v>5005</v>
      </c>
      <c r="C1009" s="49" t="s">
        <v>282</v>
      </c>
      <c r="D1009" s="101">
        <v>0</v>
      </c>
      <c r="E1009" s="124">
        <v>95.52</v>
      </c>
      <c r="F1009" s="168">
        <f t="shared" si="33"/>
        <v>-95.52</v>
      </c>
      <c r="G1009" s="165"/>
    </row>
    <row r="1010" spans="1:7" s="6" customFormat="1" x14ac:dyDescent="0.2">
      <c r="A1010" s="33"/>
      <c r="B1010" s="5">
        <v>506</v>
      </c>
      <c r="C1010" s="49" t="s">
        <v>229</v>
      </c>
      <c r="D1010" s="101">
        <v>0</v>
      </c>
      <c r="E1010" s="124">
        <v>32.479999999999997</v>
      </c>
      <c r="F1010" s="168">
        <f t="shared" si="33"/>
        <v>-32.479999999999997</v>
      </c>
      <c r="G1010" s="165"/>
    </row>
    <row r="1011" spans="1:7" s="6" customFormat="1" x14ac:dyDescent="0.2">
      <c r="A1011" s="33"/>
      <c r="B1011" s="22">
        <v>55</v>
      </c>
      <c r="C1011" s="51" t="s">
        <v>24</v>
      </c>
      <c r="D1011" s="91">
        <f>SUM(D1012:D1013)</f>
        <v>0</v>
      </c>
      <c r="E1011" s="126">
        <f>SUM(E1012:E1013)</f>
        <v>774</v>
      </c>
      <c r="F1011" s="163">
        <f t="shared" si="33"/>
        <v>-774</v>
      </c>
      <c r="G1011" s="165"/>
    </row>
    <row r="1012" spans="1:7" s="6" customFormat="1" x14ac:dyDescent="0.2">
      <c r="A1012" s="33"/>
      <c r="B1012" s="5">
        <v>5503</v>
      </c>
      <c r="C1012" s="49" t="s">
        <v>26</v>
      </c>
      <c r="D1012" s="101">
        <v>0</v>
      </c>
      <c r="E1012" s="124">
        <v>14.93</v>
      </c>
      <c r="F1012" s="168">
        <f t="shared" si="33"/>
        <v>-14.93</v>
      </c>
      <c r="G1012" s="165"/>
    </row>
    <row r="1013" spans="1:7" s="6" customFormat="1" x14ac:dyDescent="0.2">
      <c r="A1013" s="33"/>
      <c r="B1013" s="5">
        <v>5525</v>
      </c>
      <c r="C1013" s="49" t="s">
        <v>46</v>
      </c>
      <c r="D1013" s="101">
        <v>0</v>
      </c>
      <c r="E1013" s="124">
        <v>759.07</v>
      </c>
      <c r="F1013" s="168">
        <f t="shared" si="33"/>
        <v>-759.07</v>
      </c>
      <c r="G1013" s="165"/>
    </row>
    <row r="1014" spans="1:7" s="6" customFormat="1" ht="51" x14ac:dyDescent="0.2">
      <c r="A1014" s="33"/>
      <c r="B1014" s="5">
        <v>3</v>
      </c>
      <c r="C1014" s="65" t="s">
        <v>542</v>
      </c>
      <c r="D1014" s="101">
        <f>SUM(D1007+D1011)</f>
        <v>0</v>
      </c>
      <c r="E1014" s="161">
        <f>SUM(E1007+E1011)</f>
        <v>902</v>
      </c>
      <c r="F1014" s="168">
        <f t="shared" si="33"/>
        <v>-902</v>
      </c>
      <c r="G1014" s="165"/>
    </row>
    <row r="1015" spans="1:7" s="6" customFormat="1" x14ac:dyDescent="0.2">
      <c r="A1015" s="33" t="s">
        <v>83</v>
      </c>
      <c r="B1015" s="14" t="s">
        <v>450</v>
      </c>
      <c r="C1015" s="74"/>
      <c r="D1015" s="88">
        <f>SUM(D1016+D1018)</f>
        <v>5200</v>
      </c>
      <c r="E1015" s="139">
        <f>SUM(E1016+E1018)</f>
        <v>4465.17</v>
      </c>
      <c r="F1015" s="163">
        <f t="shared" si="33"/>
        <v>734.82999999999993</v>
      </c>
      <c r="G1015" s="179">
        <f t="shared" si="32"/>
        <v>0.85868653846153853</v>
      </c>
    </row>
    <row r="1016" spans="1:7" s="6" customFormat="1" ht="25.5" x14ac:dyDescent="0.2">
      <c r="A1016" s="33"/>
      <c r="B1016" s="21">
        <v>413</v>
      </c>
      <c r="C1016" s="69" t="s">
        <v>151</v>
      </c>
      <c r="D1016" s="98">
        <f>SUM(D1017)</f>
        <v>4000</v>
      </c>
      <c r="E1016" s="143">
        <f>SUM(E1017)</f>
        <v>3920</v>
      </c>
      <c r="F1016" s="163">
        <f t="shared" si="33"/>
        <v>80</v>
      </c>
      <c r="G1016" s="179">
        <f t="shared" si="32"/>
        <v>0.98</v>
      </c>
    </row>
    <row r="1017" spans="1:7" s="6" customFormat="1" x14ac:dyDescent="0.2">
      <c r="A1017" s="33"/>
      <c r="B1017" s="19">
        <v>4134</v>
      </c>
      <c r="C1017" s="67" t="s">
        <v>259</v>
      </c>
      <c r="D1017" s="99">
        <v>4000</v>
      </c>
      <c r="E1017" s="124">
        <v>3920</v>
      </c>
      <c r="F1017" s="168">
        <f t="shared" si="33"/>
        <v>80</v>
      </c>
      <c r="G1017" s="165">
        <f t="shared" si="32"/>
        <v>0.98</v>
      </c>
    </row>
    <row r="1018" spans="1:7" s="6" customFormat="1" x14ac:dyDescent="0.2">
      <c r="A1018" s="33"/>
      <c r="B1018" s="22">
        <v>55</v>
      </c>
      <c r="C1018" s="51" t="s">
        <v>24</v>
      </c>
      <c r="D1018" s="100">
        <f>SUM(D1019)</f>
        <v>1200</v>
      </c>
      <c r="E1018" s="142">
        <f>SUM(E1019)</f>
        <v>545.17000000000007</v>
      </c>
      <c r="F1018" s="163">
        <f t="shared" si="33"/>
        <v>654.82999999999993</v>
      </c>
      <c r="G1018" s="179">
        <f t="shared" si="32"/>
        <v>0.45430833333333337</v>
      </c>
    </row>
    <row r="1019" spans="1:7" s="6" customFormat="1" x14ac:dyDescent="0.2">
      <c r="A1019" s="33"/>
      <c r="B1019" s="5">
        <v>5525</v>
      </c>
      <c r="C1019" s="49" t="s">
        <v>46</v>
      </c>
      <c r="D1019" s="101">
        <f>SUM(D1020:D1022)</f>
        <v>1200</v>
      </c>
      <c r="E1019" s="161">
        <f>SUM(E1020:E1022)</f>
        <v>545.17000000000007</v>
      </c>
      <c r="F1019" s="168">
        <f t="shared" si="33"/>
        <v>654.82999999999993</v>
      </c>
      <c r="G1019" s="165">
        <f t="shared" si="32"/>
        <v>0.45430833333333337</v>
      </c>
    </row>
    <row r="1020" spans="1:7" s="6" customFormat="1" x14ac:dyDescent="0.2">
      <c r="A1020" s="33"/>
      <c r="B1020" s="22"/>
      <c r="C1020" s="67" t="s">
        <v>2</v>
      </c>
      <c r="D1020" s="101">
        <v>900</v>
      </c>
      <c r="E1020" s="124">
        <v>465.6</v>
      </c>
      <c r="F1020" s="168">
        <f t="shared" si="33"/>
        <v>434.4</v>
      </c>
      <c r="G1020" s="165">
        <f t="shared" si="32"/>
        <v>0.51733333333333331</v>
      </c>
    </row>
    <row r="1021" spans="1:7" s="6" customFormat="1" x14ac:dyDescent="0.2">
      <c r="A1021" s="33"/>
      <c r="B1021" s="22"/>
      <c r="C1021" s="67" t="s">
        <v>453</v>
      </c>
      <c r="D1021" s="101">
        <v>300</v>
      </c>
      <c r="E1021" s="124">
        <v>0</v>
      </c>
      <c r="F1021" s="168">
        <f t="shared" si="33"/>
        <v>300</v>
      </c>
      <c r="G1021" s="165">
        <f t="shared" si="32"/>
        <v>0</v>
      </c>
    </row>
    <row r="1022" spans="1:7" s="6" customFormat="1" ht="26.25" thickBot="1" x14ac:dyDescent="0.25">
      <c r="A1022" s="33"/>
      <c r="B1022" s="22"/>
      <c r="C1022" s="214" t="s">
        <v>543</v>
      </c>
      <c r="D1022" s="101">
        <v>0</v>
      </c>
      <c r="E1022" s="124">
        <v>79.569999999999993</v>
      </c>
      <c r="F1022" s="168">
        <f t="shared" si="33"/>
        <v>-79.569999999999993</v>
      </c>
      <c r="G1022" s="165"/>
    </row>
    <row r="1023" spans="1:7" ht="13.5" thickBot="1" x14ac:dyDescent="0.25">
      <c r="A1023" s="44" t="s">
        <v>84</v>
      </c>
      <c r="B1023" s="4" t="s">
        <v>182</v>
      </c>
      <c r="C1023" s="183"/>
      <c r="D1023" s="112">
        <f>SUM(D1024+D1031+D1046+D1061+D1091+D1096+D1100+D1108)</f>
        <v>481515</v>
      </c>
      <c r="E1023" s="138">
        <f>SUM(E1024+E1031+E1046+E1061+E1091+E1096+E1100+E1108)</f>
        <v>271808.33000000007</v>
      </c>
      <c r="F1023" s="177">
        <f t="shared" si="33"/>
        <v>209706.66999999993</v>
      </c>
      <c r="G1023" s="175">
        <f t="shared" si="32"/>
        <v>0.5644856961880732</v>
      </c>
    </row>
    <row r="1024" spans="1:7" s="6" customFormat="1" x14ac:dyDescent="0.2">
      <c r="A1024" s="193" t="s">
        <v>100</v>
      </c>
      <c r="B1024" s="194" t="s">
        <v>183</v>
      </c>
      <c r="C1024" s="199"/>
      <c r="D1024" s="200">
        <f>SUM(D1025+D1028)</f>
        <v>62191</v>
      </c>
      <c r="E1024" s="201">
        <f>SUM(E1025+E1028)</f>
        <v>37063.130000000005</v>
      </c>
      <c r="F1024" s="202">
        <f t="shared" si="33"/>
        <v>25127.869999999995</v>
      </c>
      <c r="G1024" s="203">
        <f t="shared" si="32"/>
        <v>0.59595648888102792</v>
      </c>
    </row>
    <row r="1025" spans="1:7" s="6" customFormat="1" ht="25.5" x14ac:dyDescent="0.2">
      <c r="A1025" s="33"/>
      <c r="B1025" s="21">
        <v>413</v>
      </c>
      <c r="C1025" s="69" t="s">
        <v>151</v>
      </c>
      <c r="D1025" s="98">
        <f>SUM(D1026:D1027)</f>
        <v>55791</v>
      </c>
      <c r="E1025" s="143">
        <f>SUM(E1026:E1027)</f>
        <v>33815.72</v>
      </c>
      <c r="F1025" s="163">
        <f t="shared" si="33"/>
        <v>21975.279999999999</v>
      </c>
      <c r="G1025" s="179">
        <f t="shared" si="32"/>
        <v>0.60611424781774836</v>
      </c>
    </row>
    <row r="1026" spans="1:7" x14ac:dyDescent="0.2">
      <c r="A1026" s="35"/>
      <c r="B1026" s="19">
        <v>4133</v>
      </c>
      <c r="C1026" s="67" t="s">
        <v>101</v>
      </c>
      <c r="D1026" s="99">
        <v>36736</v>
      </c>
      <c r="E1026" s="124">
        <v>23250.5</v>
      </c>
      <c r="F1026" s="168">
        <f t="shared" si="33"/>
        <v>13485.5</v>
      </c>
      <c r="G1026" s="165">
        <f t="shared" si="32"/>
        <v>0.63290777439024393</v>
      </c>
    </row>
    <row r="1027" spans="1:7" x14ac:dyDescent="0.2">
      <c r="A1027" s="35"/>
      <c r="B1027" s="19">
        <v>4137</v>
      </c>
      <c r="C1027" s="67" t="s">
        <v>13</v>
      </c>
      <c r="D1027" s="99">
        <v>19055</v>
      </c>
      <c r="E1027" s="124">
        <v>10565.22</v>
      </c>
      <c r="F1027" s="168">
        <f t="shared" si="33"/>
        <v>8489.7800000000007</v>
      </c>
      <c r="G1027" s="165">
        <f t="shared" si="32"/>
        <v>0.55445919706113878</v>
      </c>
    </row>
    <row r="1028" spans="1:7" s="6" customFormat="1" x14ac:dyDescent="0.2">
      <c r="A1028" s="33"/>
      <c r="B1028" s="22">
        <v>55</v>
      </c>
      <c r="C1028" s="51" t="s">
        <v>24</v>
      </c>
      <c r="D1028" s="100">
        <f>SUM(D1029:D1030)</f>
        <v>6400</v>
      </c>
      <c r="E1028" s="142">
        <f>SUM(E1029:E1030)</f>
        <v>3247.41</v>
      </c>
      <c r="F1028" s="163">
        <f t="shared" si="33"/>
        <v>3152.59</v>
      </c>
      <c r="G1028" s="179">
        <f t="shared" si="32"/>
        <v>0.5074078125</v>
      </c>
    </row>
    <row r="1029" spans="1:7" x14ac:dyDescent="0.2">
      <c r="A1029" s="35"/>
      <c r="B1029" s="5">
        <v>5513</v>
      </c>
      <c r="C1029" s="49" t="s">
        <v>28</v>
      </c>
      <c r="D1029" s="101">
        <v>400</v>
      </c>
      <c r="E1029" s="124">
        <v>311.18</v>
      </c>
      <c r="F1029" s="168">
        <f t="shared" si="33"/>
        <v>88.82</v>
      </c>
      <c r="G1029" s="165">
        <f t="shared" si="32"/>
        <v>0.77795000000000003</v>
      </c>
    </row>
    <row r="1030" spans="1:7" x14ac:dyDescent="0.2">
      <c r="A1030" s="35"/>
      <c r="B1030" s="20">
        <v>5526</v>
      </c>
      <c r="C1030" s="54" t="s">
        <v>8</v>
      </c>
      <c r="D1030" s="101">
        <v>6000</v>
      </c>
      <c r="E1030" s="124">
        <v>2936.23</v>
      </c>
      <c r="F1030" s="168">
        <f t="shared" si="33"/>
        <v>3063.77</v>
      </c>
      <c r="G1030" s="165">
        <f t="shared" si="32"/>
        <v>0.48937166666666665</v>
      </c>
    </row>
    <row r="1031" spans="1:7" s="6" customFormat="1" x14ac:dyDescent="0.2">
      <c r="A1031" s="33" t="s">
        <v>85</v>
      </c>
      <c r="B1031" s="7" t="s">
        <v>451</v>
      </c>
      <c r="C1031" s="72"/>
      <c r="D1031" s="100">
        <f>SUM(D1032+D1035)</f>
        <v>82227</v>
      </c>
      <c r="E1031" s="142">
        <f>SUM(E1032+E1035)</f>
        <v>54981.04</v>
      </c>
      <c r="F1031" s="163">
        <f t="shared" si="33"/>
        <v>27245.96</v>
      </c>
      <c r="G1031" s="179">
        <f t="shared" si="32"/>
        <v>0.66864947036861377</v>
      </c>
    </row>
    <row r="1032" spans="1:7" s="6" customFormat="1" x14ac:dyDescent="0.2">
      <c r="A1032" s="33" t="s">
        <v>85</v>
      </c>
      <c r="B1032" s="7" t="s">
        <v>184</v>
      </c>
      <c r="C1032" s="72"/>
      <c r="D1032" s="88">
        <f>SUM(D1033)</f>
        <v>60032</v>
      </c>
      <c r="E1032" s="139">
        <f>SUM(E1033)</f>
        <v>39546.51</v>
      </c>
      <c r="F1032" s="163">
        <f t="shared" si="33"/>
        <v>20485.489999999998</v>
      </c>
      <c r="G1032" s="179">
        <f t="shared" si="32"/>
        <v>0.65875716284648189</v>
      </c>
    </row>
    <row r="1033" spans="1:7" s="6" customFormat="1" x14ac:dyDescent="0.2">
      <c r="A1033" s="33"/>
      <c r="B1033" s="22">
        <v>55</v>
      </c>
      <c r="C1033" s="51" t="s">
        <v>24</v>
      </c>
      <c r="D1033" s="100">
        <f>SUM(D1034)</f>
        <v>60032</v>
      </c>
      <c r="E1033" s="142">
        <f>SUM(E1034)</f>
        <v>39546.51</v>
      </c>
      <c r="F1033" s="163">
        <f t="shared" si="33"/>
        <v>20485.489999999998</v>
      </c>
      <c r="G1033" s="179">
        <f t="shared" si="32"/>
        <v>0.65875716284648189</v>
      </c>
    </row>
    <row r="1034" spans="1:7" s="6" customFormat="1" x14ac:dyDescent="0.2">
      <c r="A1034" s="33"/>
      <c r="B1034" s="20">
        <v>5526</v>
      </c>
      <c r="C1034" s="54" t="s">
        <v>8</v>
      </c>
      <c r="D1034" s="101">
        <v>60032</v>
      </c>
      <c r="E1034" s="124">
        <v>39546.51</v>
      </c>
      <c r="F1034" s="168">
        <f t="shared" si="33"/>
        <v>20485.489999999998</v>
      </c>
      <c r="G1034" s="165">
        <f t="shared" si="32"/>
        <v>0.65875716284648189</v>
      </c>
    </row>
    <row r="1035" spans="1:7" x14ac:dyDescent="0.2">
      <c r="A1035" s="33" t="s">
        <v>85</v>
      </c>
      <c r="B1035" s="7" t="s">
        <v>304</v>
      </c>
      <c r="C1035" s="72"/>
      <c r="D1035" s="88">
        <f>SUM(D1036+D1040)</f>
        <v>22195</v>
      </c>
      <c r="E1035" s="139">
        <f>SUM(E1036+E1040)</f>
        <v>15434.53</v>
      </c>
      <c r="F1035" s="163">
        <f t="shared" si="33"/>
        <v>6760.4699999999993</v>
      </c>
      <c r="G1035" s="179">
        <f t="shared" si="32"/>
        <v>0.6954057220094616</v>
      </c>
    </row>
    <row r="1036" spans="1:7" s="6" customFormat="1" x14ac:dyDescent="0.2">
      <c r="A1036" s="33"/>
      <c r="B1036" s="7">
        <v>50</v>
      </c>
      <c r="C1036" s="50" t="s">
        <v>23</v>
      </c>
      <c r="D1036" s="88">
        <f>SUM(D1037+D1039)</f>
        <v>13225</v>
      </c>
      <c r="E1036" s="139">
        <f>SUM(E1037+E1039)</f>
        <v>8046.15</v>
      </c>
      <c r="F1036" s="163">
        <f t="shared" si="33"/>
        <v>5178.8500000000004</v>
      </c>
      <c r="G1036" s="179">
        <f t="shared" si="32"/>
        <v>0.6084045368620038</v>
      </c>
    </row>
    <row r="1037" spans="1:7" s="6" customFormat="1" x14ac:dyDescent="0.2">
      <c r="A1037" s="33"/>
      <c r="B1037" s="5">
        <v>500</v>
      </c>
      <c r="C1037" s="49" t="s">
        <v>228</v>
      </c>
      <c r="D1037" s="87">
        <f>SUM(D1038)</f>
        <v>9870</v>
      </c>
      <c r="E1037" s="149">
        <f>SUM(E1038)</f>
        <v>6039.17</v>
      </c>
      <c r="F1037" s="168">
        <f t="shared" si="33"/>
        <v>3830.83</v>
      </c>
      <c r="G1037" s="165">
        <f t="shared" si="32"/>
        <v>0.61187132725430593</v>
      </c>
    </row>
    <row r="1038" spans="1:7" s="6" customFormat="1" x14ac:dyDescent="0.2">
      <c r="A1038" s="33"/>
      <c r="B1038" s="5">
        <v>5002</v>
      </c>
      <c r="C1038" s="49" t="s">
        <v>236</v>
      </c>
      <c r="D1038" s="87">
        <v>9870</v>
      </c>
      <c r="E1038" s="124">
        <v>6039.17</v>
      </c>
      <c r="F1038" s="168">
        <f t="shared" si="33"/>
        <v>3830.83</v>
      </c>
      <c r="G1038" s="165">
        <f t="shared" si="32"/>
        <v>0.61187132725430593</v>
      </c>
    </row>
    <row r="1039" spans="1:7" s="6" customFormat="1" x14ac:dyDescent="0.2">
      <c r="A1039" s="33"/>
      <c r="B1039" s="5">
        <v>506</v>
      </c>
      <c r="C1039" s="49" t="s">
        <v>229</v>
      </c>
      <c r="D1039" s="87">
        <v>3355</v>
      </c>
      <c r="E1039" s="124">
        <v>2006.98</v>
      </c>
      <c r="F1039" s="168">
        <f t="shared" si="33"/>
        <v>1348.02</v>
      </c>
      <c r="G1039" s="165">
        <f t="shared" si="32"/>
        <v>0.59820566318926971</v>
      </c>
    </row>
    <row r="1040" spans="1:7" s="6" customFormat="1" x14ac:dyDescent="0.2">
      <c r="A1040" s="33"/>
      <c r="B1040" s="22">
        <v>55</v>
      </c>
      <c r="C1040" s="51" t="s">
        <v>24</v>
      </c>
      <c r="D1040" s="100">
        <f>SUM(D1041:D1045)</f>
        <v>8970</v>
      </c>
      <c r="E1040" s="142">
        <f>SUM(E1041:E1045)</f>
        <v>7388.380000000001</v>
      </c>
      <c r="F1040" s="163">
        <f t="shared" si="33"/>
        <v>1581.619999999999</v>
      </c>
      <c r="G1040" s="179">
        <f t="shared" ref="G1040:G1110" si="35">SUM(E1040/D1040)</f>
        <v>0.82367670011148286</v>
      </c>
    </row>
    <row r="1041" spans="1:7" s="6" customFormat="1" x14ac:dyDescent="0.2">
      <c r="A1041" s="33"/>
      <c r="B1041" s="5">
        <v>5500</v>
      </c>
      <c r="C1041" s="49" t="s">
        <v>25</v>
      </c>
      <c r="D1041" s="101">
        <v>290</v>
      </c>
      <c r="E1041" s="124">
        <v>443.98</v>
      </c>
      <c r="F1041" s="168">
        <f t="shared" si="33"/>
        <v>-153.98000000000002</v>
      </c>
      <c r="G1041" s="165">
        <f t="shared" si="35"/>
        <v>1.5309655172413794</v>
      </c>
    </row>
    <row r="1042" spans="1:7" s="6" customFormat="1" x14ac:dyDescent="0.2">
      <c r="A1042" s="33"/>
      <c r="B1042" s="5">
        <v>5504</v>
      </c>
      <c r="C1042" s="49" t="s">
        <v>27</v>
      </c>
      <c r="D1042" s="101">
        <v>0</v>
      </c>
      <c r="E1042" s="124">
        <v>14.29</v>
      </c>
      <c r="F1042" s="168">
        <f t="shared" si="33"/>
        <v>-14.29</v>
      </c>
      <c r="G1042" s="165"/>
    </row>
    <row r="1043" spans="1:7" s="6" customFormat="1" x14ac:dyDescent="0.2">
      <c r="A1043" s="33"/>
      <c r="B1043" s="5">
        <v>5511</v>
      </c>
      <c r="C1043" s="49" t="s">
        <v>230</v>
      </c>
      <c r="D1043" s="101">
        <v>7110</v>
      </c>
      <c r="E1043" s="124">
        <v>6697.31</v>
      </c>
      <c r="F1043" s="168">
        <f t="shared" si="33"/>
        <v>412.6899999999996</v>
      </c>
      <c r="G1043" s="165">
        <f t="shared" si="35"/>
        <v>0.94195639943741216</v>
      </c>
    </row>
    <row r="1044" spans="1:7" s="6" customFormat="1" x14ac:dyDescent="0.2">
      <c r="A1044" s="33"/>
      <c r="B1044" s="5">
        <v>5514</v>
      </c>
      <c r="C1044" s="49" t="s">
        <v>231</v>
      </c>
      <c r="D1044" s="101">
        <v>770</v>
      </c>
      <c r="E1044" s="124">
        <v>94.8</v>
      </c>
      <c r="F1044" s="168">
        <f t="shared" si="33"/>
        <v>675.2</v>
      </c>
      <c r="G1044" s="165">
        <f t="shared" si="35"/>
        <v>0.12311688311688311</v>
      </c>
    </row>
    <row r="1045" spans="1:7" s="6" customFormat="1" x14ac:dyDescent="0.2">
      <c r="A1045" s="33"/>
      <c r="B1045" s="5">
        <v>5515</v>
      </c>
      <c r="C1045" s="49" t="s">
        <v>29</v>
      </c>
      <c r="D1045" s="101">
        <v>800</v>
      </c>
      <c r="E1045" s="124">
        <v>138</v>
      </c>
      <c r="F1045" s="168">
        <f t="shared" si="33"/>
        <v>662</v>
      </c>
      <c r="G1045" s="165">
        <f t="shared" si="35"/>
        <v>0.17249999999999999</v>
      </c>
    </row>
    <row r="1046" spans="1:7" s="6" customFormat="1" x14ac:dyDescent="0.2">
      <c r="A1046" s="33" t="s">
        <v>86</v>
      </c>
      <c r="B1046" s="7" t="s">
        <v>185</v>
      </c>
      <c r="C1046" s="72"/>
      <c r="D1046" s="88">
        <f>SUM(D1047+D1049+D1053)</f>
        <v>45993</v>
      </c>
      <c r="E1046" s="139">
        <f>SUM(E1047+E1049+E1053)</f>
        <v>26811.16</v>
      </c>
      <c r="F1046" s="163">
        <f t="shared" ref="F1046:F1110" si="36">SUM(D1046-E1046)</f>
        <v>19181.84</v>
      </c>
      <c r="G1046" s="179">
        <f t="shared" si="35"/>
        <v>0.58294001261061468</v>
      </c>
    </row>
    <row r="1047" spans="1:7" s="6" customFormat="1" ht="25.5" x14ac:dyDescent="0.2">
      <c r="A1047" s="33"/>
      <c r="B1047" s="21">
        <v>413</v>
      </c>
      <c r="C1047" s="69" t="s">
        <v>151</v>
      </c>
      <c r="D1047" s="98">
        <f>SUM(D1048)</f>
        <v>8346</v>
      </c>
      <c r="E1047" s="143">
        <f>SUM(E1048)</f>
        <v>6117.73</v>
      </c>
      <c r="F1047" s="163">
        <f t="shared" si="36"/>
        <v>2228.2700000000004</v>
      </c>
      <c r="G1047" s="179">
        <f t="shared" si="35"/>
        <v>0.73301341960220456</v>
      </c>
    </row>
    <row r="1048" spans="1:7" ht="25.5" x14ac:dyDescent="0.2">
      <c r="A1048" s="35"/>
      <c r="B1048" s="19">
        <v>4138</v>
      </c>
      <c r="C1048" s="67" t="s">
        <v>99</v>
      </c>
      <c r="D1048" s="99">
        <v>8346</v>
      </c>
      <c r="E1048" s="124">
        <v>6117.73</v>
      </c>
      <c r="F1048" s="168">
        <f t="shared" si="36"/>
        <v>2228.2700000000004</v>
      </c>
      <c r="G1048" s="165">
        <f t="shared" si="35"/>
        <v>0.73301341960220456</v>
      </c>
    </row>
    <row r="1049" spans="1:7" s="6" customFormat="1" x14ac:dyDescent="0.2">
      <c r="A1049" s="33"/>
      <c r="B1049" s="7">
        <v>50</v>
      </c>
      <c r="C1049" s="50" t="s">
        <v>23</v>
      </c>
      <c r="D1049" s="88">
        <f>SUM(D1050+D1052)</f>
        <v>30024</v>
      </c>
      <c r="E1049" s="139">
        <f>SUM(E1050+E1052)</f>
        <v>18751.240000000002</v>
      </c>
      <c r="F1049" s="163">
        <f t="shared" si="36"/>
        <v>11272.759999999998</v>
      </c>
      <c r="G1049" s="179">
        <f t="shared" si="35"/>
        <v>0.62454169997335474</v>
      </c>
    </row>
    <row r="1050" spans="1:7" s="6" customFormat="1" x14ac:dyDescent="0.2">
      <c r="A1050" s="33"/>
      <c r="B1050" s="5">
        <v>500</v>
      </c>
      <c r="C1050" s="49" t="s">
        <v>228</v>
      </c>
      <c r="D1050" s="87">
        <f>SUM(D1051)</f>
        <v>22406</v>
      </c>
      <c r="E1050" s="149">
        <f>SUM(E1051)</f>
        <v>14056.19</v>
      </c>
      <c r="F1050" s="168">
        <f t="shared" si="36"/>
        <v>8349.81</v>
      </c>
      <c r="G1050" s="165">
        <f t="shared" si="35"/>
        <v>0.62734044452378834</v>
      </c>
    </row>
    <row r="1051" spans="1:7" s="6" customFormat="1" x14ac:dyDescent="0.2">
      <c r="A1051" s="33"/>
      <c r="B1051" s="5">
        <v>5002</v>
      </c>
      <c r="C1051" s="49" t="s">
        <v>236</v>
      </c>
      <c r="D1051" s="87">
        <v>22406</v>
      </c>
      <c r="E1051" s="124">
        <v>14056.19</v>
      </c>
      <c r="F1051" s="168">
        <f t="shared" si="36"/>
        <v>8349.81</v>
      </c>
      <c r="G1051" s="165">
        <f t="shared" si="35"/>
        <v>0.62734044452378834</v>
      </c>
    </row>
    <row r="1052" spans="1:7" s="6" customFormat="1" x14ac:dyDescent="0.2">
      <c r="A1052" s="33"/>
      <c r="B1052" s="5">
        <v>506</v>
      </c>
      <c r="C1052" s="49" t="s">
        <v>229</v>
      </c>
      <c r="D1052" s="87">
        <v>7618</v>
      </c>
      <c r="E1052" s="124">
        <v>4695.05</v>
      </c>
      <c r="F1052" s="168">
        <f t="shared" si="36"/>
        <v>2922.95</v>
      </c>
      <c r="G1052" s="165">
        <f t="shared" si="35"/>
        <v>0.61631005513258075</v>
      </c>
    </row>
    <row r="1053" spans="1:7" s="6" customFormat="1" x14ac:dyDescent="0.2">
      <c r="A1053" s="33"/>
      <c r="B1053" s="22">
        <v>55</v>
      </c>
      <c r="C1053" s="51" t="s">
        <v>24</v>
      </c>
      <c r="D1053" s="100">
        <f>SUM(D1054:D1060)</f>
        <v>7623</v>
      </c>
      <c r="E1053" s="142">
        <f>SUM(E1054:E1060)</f>
        <v>1942.1899999999998</v>
      </c>
      <c r="F1053" s="163">
        <f t="shared" si="36"/>
        <v>5680.81</v>
      </c>
      <c r="G1053" s="179">
        <f t="shared" si="35"/>
        <v>0.25478027023481564</v>
      </c>
    </row>
    <row r="1054" spans="1:7" s="6" customFormat="1" x14ac:dyDescent="0.2">
      <c r="A1054" s="33"/>
      <c r="B1054" s="5">
        <v>5500</v>
      </c>
      <c r="C1054" s="49" t="s">
        <v>25</v>
      </c>
      <c r="D1054" s="101">
        <v>324</v>
      </c>
      <c r="E1054" s="124">
        <v>30</v>
      </c>
      <c r="F1054" s="168">
        <f t="shared" si="36"/>
        <v>294</v>
      </c>
      <c r="G1054" s="165">
        <f t="shared" si="35"/>
        <v>9.2592592592592587E-2</v>
      </c>
    </row>
    <row r="1055" spans="1:7" s="6" customFormat="1" x14ac:dyDescent="0.2">
      <c r="A1055" s="33"/>
      <c r="B1055" s="5">
        <v>5503</v>
      </c>
      <c r="C1055" s="49" t="s">
        <v>26</v>
      </c>
      <c r="D1055" s="101">
        <v>30</v>
      </c>
      <c r="E1055" s="124">
        <v>0</v>
      </c>
      <c r="F1055" s="168">
        <f t="shared" si="36"/>
        <v>30</v>
      </c>
      <c r="G1055" s="165">
        <f t="shared" si="35"/>
        <v>0</v>
      </c>
    </row>
    <row r="1056" spans="1:7" x14ac:dyDescent="0.2">
      <c r="A1056" s="35"/>
      <c r="B1056" s="20">
        <v>5504</v>
      </c>
      <c r="C1056" s="54" t="s">
        <v>27</v>
      </c>
      <c r="D1056" s="101">
        <v>132</v>
      </c>
      <c r="E1056" s="124">
        <v>0</v>
      </c>
      <c r="F1056" s="168">
        <f t="shared" si="36"/>
        <v>132</v>
      </c>
      <c r="G1056" s="165">
        <f t="shared" si="35"/>
        <v>0</v>
      </c>
    </row>
    <row r="1057" spans="1:7" x14ac:dyDescent="0.2">
      <c r="A1057" s="35"/>
      <c r="B1057" s="20">
        <v>5513</v>
      </c>
      <c r="C1057" s="54" t="s">
        <v>28</v>
      </c>
      <c r="D1057" s="101">
        <v>1500</v>
      </c>
      <c r="E1057" s="124">
        <v>687.76</v>
      </c>
      <c r="F1057" s="168">
        <f t="shared" si="36"/>
        <v>812.24</v>
      </c>
      <c r="G1057" s="165">
        <f t="shared" si="35"/>
        <v>0.45850666666666667</v>
      </c>
    </row>
    <row r="1058" spans="1:7" x14ac:dyDescent="0.2">
      <c r="A1058" s="35"/>
      <c r="B1058" s="20">
        <v>5515</v>
      </c>
      <c r="C1058" s="54" t="s">
        <v>29</v>
      </c>
      <c r="D1058" s="101">
        <v>640</v>
      </c>
      <c r="E1058" s="124">
        <v>18.309999999999999</v>
      </c>
      <c r="F1058" s="168">
        <f t="shared" si="36"/>
        <v>621.69000000000005</v>
      </c>
      <c r="G1058" s="165">
        <f t="shared" si="35"/>
        <v>2.8609374999999999E-2</v>
      </c>
    </row>
    <row r="1059" spans="1:7" x14ac:dyDescent="0.2">
      <c r="A1059" s="35"/>
      <c r="B1059" s="5">
        <v>5525</v>
      </c>
      <c r="C1059" s="49" t="s">
        <v>46</v>
      </c>
      <c r="D1059" s="101">
        <v>1417</v>
      </c>
      <c r="E1059" s="124">
        <v>0</v>
      </c>
      <c r="F1059" s="168">
        <f t="shared" si="36"/>
        <v>1417</v>
      </c>
      <c r="G1059" s="165">
        <f t="shared" si="35"/>
        <v>0</v>
      </c>
    </row>
    <row r="1060" spans="1:7" x14ac:dyDescent="0.2">
      <c r="A1060" s="35"/>
      <c r="B1060" s="20">
        <v>5526</v>
      </c>
      <c r="C1060" s="54" t="s">
        <v>8</v>
      </c>
      <c r="D1060" s="101">
        <v>3580</v>
      </c>
      <c r="E1060" s="124">
        <v>1206.1199999999999</v>
      </c>
      <c r="F1060" s="168">
        <f t="shared" si="36"/>
        <v>2373.88</v>
      </c>
      <c r="G1060" s="165">
        <f t="shared" si="35"/>
        <v>0.33690502793296084</v>
      </c>
    </row>
    <row r="1061" spans="1:7" s="6" customFormat="1" x14ac:dyDescent="0.2">
      <c r="A1061" s="33" t="s">
        <v>87</v>
      </c>
      <c r="B1061" s="7" t="s">
        <v>452</v>
      </c>
      <c r="C1061" s="72"/>
      <c r="D1061" s="100">
        <f>SUM(D1062+D1073+D1080+D1083)</f>
        <v>92021</v>
      </c>
      <c r="E1061" s="142">
        <f>SUM(E1062+E1073+E1080+E1083)</f>
        <v>46867.95</v>
      </c>
      <c r="F1061" s="163">
        <f t="shared" si="36"/>
        <v>45153.05</v>
      </c>
      <c r="G1061" s="179">
        <f t="shared" si="35"/>
        <v>0.50931798176503185</v>
      </c>
    </row>
    <row r="1062" spans="1:7" s="6" customFormat="1" x14ac:dyDescent="0.2">
      <c r="A1062" s="33" t="s">
        <v>87</v>
      </c>
      <c r="B1062" s="7" t="s">
        <v>186</v>
      </c>
      <c r="C1062" s="72"/>
      <c r="D1062" s="88">
        <f>SUM(D1063+D1066+D1070)</f>
        <v>52347</v>
      </c>
      <c r="E1062" s="139">
        <f>SUM(E1063+E1066+E1070)</f>
        <v>35966.31</v>
      </c>
      <c r="F1062" s="163">
        <f t="shared" si="36"/>
        <v>16380.690000000002</v>
      </c>
      <c r="G1062" s="179">
        <f t="shared" si="35"/>
        <v>0.68707490400596016</v>
      </c>
    </row>
    <row r="1063" spans="1:7" s="6" customFormat="1" ht="25.5" x14ac:dyDescent="0.2">
      <c r="A1063" s="33"/>
      <c r="B1063" s="21">
        <v>413</v>
      </c>
      <c r="C1063" s="69" t="s">
        <v>151</v>
      </c>
      <c r="D1063" s="98">
        <f>SUM(D1064:D1065)</f>
        <v>41300</v>
      </c>
      <c r="E1063" s="143">
        <f>SUM(E1064:E1065)</f>
        <v>29797.73</v>
      </c>
      <c r="F1063" s="163">
        <f t="shared" si="36"/>
        <v>11502.27</v>
      </c>
      <c r="G1063" s="179">
        <f t="shared" si="35"/>
        <v>0.7214946731234867</v>
      </c>
    </row>
    <row r="1064" spans="1:7" x14ac:dyDescent="0.2">
      <c r="A1064" s="35"/>
      <c r="B1064" s="19">
        <v>4130</v>
      </c>
      <c r="C1064" s="67" t="s">
        <v>34</v>
      </c>
      <c r="D1064" s="99">
        <v>24500</v>
      </c>
      <c r="E1064" s="124">
        <v>14830.14</v>
      </c>
      <c r="F1064" s="168">
        <f t="shared" si="36"/>
        <v>9669.86</v>
      </c>
      <c r="G1064" s="165">
        <f t="shared" si="35"/>
        <v>0.60531183673469391</v>
      </c>
    </row>
    <row r="1065" spans="1:7" x14ac:dyDescent="0.2">
      <c r="A1065" s="35"/>
      <c r="B1065" s="19">
        <v>4134</v>
      </c>
      <c r="C1065" s="67" t="s">
        <v>259</v>
      </c>
      <c r="D1065" s="99">
        <v>16800</v>
      </c>
      <c r="E1065" s="124">
        <v>14967.59</v>
      </c>
      <c r="F1065" s="168">
        <f t="shared" si="36"/>
        <v>1832.4099999999999</v>
      </c>
      <c r="G1065" s="165">
        <f t="shared" si="35"/>
        <v>0.89092797619047615</v>
      </c>
    </row>
    <row r="1066" spans="1:7" x14ac:dyDescent="0.2">
      <c r="A1066" s="35"/>
      <c r="B1066" s="7">
        <v>50</v>
      </c>
      <c r="C1066" s="50" t="s">
        <v>23</v>
      </c>
      <c r="D1066" s="91">
        <f>SUM(D1067+D1069)</f>
        <v>0</v>
      </c>
      <c r="E1066" s="126">
        <f>SUM(E1067+E1069)</f>
        <v>622.70000000000005</v>
      </c>
      <c r="F1066" s="163">
        <f t="shared" si="36"/>
        <v>-622.70000000000005</v>
      </c>
      <c r="G1066" s="165"/>
    </row>
    <row r="1067" spans="1:7" x14ac:dyDescent="0.2">
      <c r="A1067" s="35"/>
      <c r="B1067" s="5">
        <v>500</v>
      </c>
      <c r="C1067" s="49" t="s">
        <v>228</v>
      </c>
      <c r="D1067" s="92">
        <f>SUM(D1068)</f>
        <v>0</v>
      </c>
      <c r="E1067" s="124">
        <f>SUM(E1068)</f>
        <v>622.70000000000005</v>
      </c>
      <c r="F1067" s="168">
        <f t="shared" si="36"/>
        <v>-622.70000000000005</v>
      </c>
      <c r="G1067" s="165"/>
    </row>
    <row r="1068" spans="1:7" x14ac:dyDescent="0.2">
      <c r="A1068" s="35"/>
      <c r="B1068" s="5">
        <v>5002</v>
      </c>
      <c r="C1068" s="49" t="s">
        <v>236</v>
      </c>
      <c r="D1068" s="99">
        <v>0</v>
      </c>
      <c r="E1068" s="124">
        <v>622.70000000000005</v>
      </c>
      <c r="F1068" s="168">
        <f t="shared" si="36"/>
        <v>-622.70000000000005</v>
      </c>
      <c r="G1068" s="165"/>
    </row>
    <row r="1069" spans="1:7" x14ac:dyDescent="0.2">
      <c r="A1069" s="35"/>
      <c r="B1069" s="5">
        <v>506</v>
      </c>
      <c r="C1069" s="49" t="s">
        <v>229</v>
      </c>
      <c r="D1069" s="99">
        <v>0</v>
      </c>
      <c r="E1069" s="124">
        <v>0</v>
      </c>
      <c r="F1069" s="168">
        <f t="shared" si="36"/>
        <v>0</v>
      </c>
      <c r="G1069" s="165"/>
    </row>
    <row r="1070" spans="1:7" s="6" customFormat="1" x14ac:dyDescent="0.2">
      <c r="A1070" s="33"/>
      <c r="B1070" s="22">
        <v>55</v>
      </c>
      <c r="C1070" s="51" t="s">
        <v>24</v>
      </c>
      <c r="D1070" s="100">
        <f>SUM(D1071:D1072)</f>
        <v>11047</v>
      </c>
      <c r="E1070" s="142">
        <f>SUM(E1071:E1072)</f>
        <v>5545.88</v>
      </c>
      <c r="F1070" s="163">
        <f t="shared" si="36"/>
        <v>5501.12</v>
      </c>
      <c r="G1070" s="179">
        <f t="shared" si="35"/>
        <v>0.50202588938173265</v>
      </c>
    </row>
    <row r="1071" spans="1:7" s="6" customFormat="1" x14ac:dyDescent="0.2">
      <c r="A1071" s="33"/>
      <c r="B1071" s="20">
        <v>5513</v>
      </c>
      <c r="C1071" s="54" t="s">
        <v>28</v>
      </c>
      <c r="D1071" s="101">
        <v>400</v>
      </c>
      <c r="E1071" s="124">
        <v>0</v>
      </c>
      <c r="F1071" s="168">
        <f t="shared" si="36"/>
        <v>400</v>
      </c>
      <c r="G1071" s="165">
        <f t="shared" si="35"/>
        <v>0</v>
      </c>
    </row>
    <row r="1072" spans="1:7" s="6" customFormat="1" x14ac:dyDescent="0.2">
      <c r="A1072" s="33"/>
      <c r="B1072" s="20">
        <v>5526</v>
      </c>
      <c r="C1072" s="54" t="s">
        <v>8</v>
      </c>
      <c r="D1072" s="101">
        <v>10647</v>
      </c>
      <c r="E1072" s="124">
        <v>5545.88</v>
      </c>
      <c r="F1072" s="168">
        <f t="shared" si="36"/>
        <v>5101.12</v>
      </c>
      <c r="G1072" s="165">
        <f t="shared" si="35"/>
        <v>0.52088663473278862</v>
      </c>
    </row>
    <row r="1073" spans="1:7" s="6" customFormat="1" x14ac:dyDescent="0.2">
      <c r="A1073" s="33" t="s">
        <v>87</v>
      </c>
      <c r="B1073" s="7" t="s">
        <v>303</v>
      </c>
      <c r="C1073" s="72"/>
      <c r="D1073" s="100">
        <f>SUM(D1074+D1076)</f>
        <v>20651</v>
      </c>
      <c r="E1073" s="142">
        <f>SUM(E1074+E1076)</f>
        <v>2800.28</v>
      </c>
      <c r="F1073" s="163">
        <f t="shared" si="36"/>
        <v>17850.72</v>
      </c>
      <c r="G1073" s="179">
        <f t="shared" si="35"/>
        <v>0.13560021306474263</v>
      </c>
    </row>
    <row r="1074" spans="1:7" s="6" customFormat="1" ht="25.5" x14ac:dyDescent="0.2">
      <c r="A1074" s="33"/>
      <c r="B1074" s="21">
        <v>413</v>
      </c>
      <c r="C1074" s="69" t="s">
        <v>151</v>
      </c>
      <c r="D1074" s="100">
        <f>SUM(D1075)</f>
        <v>19679</v>
      </c>
      <c r="E1074" s="142">
        <f>SUM(E1075)</f>
        <v>2800.28</v>
      </c>
      <c r="F1074" s="163">
        <f t="shared" si="36"/>
        <v>16878.72</v>
      </c>
      <c r="G1074" s="179">
        <f t="shared" si="35"/>
        <v>0.14229788098988772</v>
      </c>
    </row>
    <row r="1075" spans="1:7" s="6" customFormat="1" x14ac:dyDescent="0.2">
      <c r="A1075" s="33"/>
      <c r="B1075" s="19">
        <v>4130</v>
      </c>
      <c r="C1075" s="67" t="s">
        <v>34</v>
      </c>
      <c r="D1075" s="101">
        <v>19679</v>
      </c>
      <c r="E1075" s="124">
        <v>2800.28</v>
      </c>
      <c r="F1075" s="168">
        <f t="shared" si="36"/>
        <v>16878.72</v>
      </c>
      <c r="G1075" s="165">
        <f t="shared" si="35"/>
        <v>0.14229788098988772</v>
      </c>
    </row>
    <row r="1076" spans="1:7" s="6" customFormat="1" x14ac:dyDescent="0.2">
      <c r="A1076" s="33"/>
      <c r="B1076" s="7">
        <v>50</v>
      </c>
      <c r="C1076" s="50" t="s">
        <v>23</v>
      </c>
      <c r="D1076" s="88">
        <f>SUM(D1077+D1079)</f>
        <v>972</v>
      </c>
      <c r="E1076" s="139">
        <f>SUM(E1077+E1079)</f>
        <v>0</v>
      </c>
      <c r="F1076" s="163">
        <f t="shared" si="36"/>
        <v>972</v>
      </c>
      <c r="G1076" s="179">
        <f t="shared" si="35"/>
        <v>0</v>
      </c>
    </row>
    <row r="1077" spans="1:7" s="6" customFormat="1" x14ac:dyDescent="0.2">
      <c r="A1077" s="33"/>
      <c r="B1077" s="5">
        <v>500</v>
      </c>
      <c r="C1077" s="49" t="s">
        <v>228</v>
      </c>
      <c r="D1077" s="99">
        <f>SUM(D1078)</f>
        <v>726</v>
      </c>
      <c r="E1077" s="162">
        <f>SUM(E1078)</f>
        <v>0</v>
      </c>
      <c r="F1077" s="168">
        <f t="shared" si="36"/>
        <v>726</v>
      </c>
      <c r="G1077" s="165">
        <f t="shared" si="35"/>
        <v>0</v>
      </c>
    </row>
    <row r="1078" spans="1:7" s="6" customFormat="1" x14ac:dyDescent="0.2">
      <c r="A1078" s="33"/>
      <c r="B1078" s="5">
        <v>5001</v>
      </c>
      <c r="C1078" s="49" t="s">
        <v>234</v>
      </c>
      <c r="D1078" s="99">
        <v>726</v>
      </c>
      <c r="E1078" s="162">
        <v>0</v>
      </c>
      <c r="F1078" s="168">
        <f t="shared" si="36"/>
        <v>726</v>
      </c>
      <c r="G1078" s="165">
        <f t="shared" si="35"/>
        <v>0</v>
      </c>
    </row>
    <row r="1079" spans="1:7" s="6" customFormat="1" x14ac:dyDescent="0.2">
      <c r="A1079" s="33"/>
      <c r="B1079" s="5">
        <v>506</v>
      </c>
      <c r="C1079" s="49" t="s">
        <v>229</v>
      </c>
      <c r="D1079" s="99">
        <v>246</v>
      </c>
      <c r="E1079" s="124">
        <v>0</v>
      </c>
      <c r="F1079" s="168">
        <f t="shared" si="36"/>
        <v>246</v>
      </c>
      <c r="G1079" s="165">
        <f t="shared" si="35"/>
        <v>0</v>
      </c>
    </row>
    <row r="1080" spans="1:7" s="6" customFormat="1" x14ac:dyDescent="0.2">
      <c r="A1080" s="33" t="s">
        <v>87</v>
      </c>
      <c r="B1080" s="7" t="s">
        <v>305</v>
      </c>
      <c r="C1080" s="72"/>
      <c r="D1080" s="88">
        <f>SUM(D1081)</f>
        <v>14412</v>
      </c>
      <c r="E1080" s="139">
        <f>SUM(E1081)</f>
        <v>2355</v>
      </c>
      <c r="F1080" s="163">
        <f t="shared" si="36"/>
        <v>12057</v>
      </c>
      <c r="G1080" s="179">
        <f t="shared" si="35"/>
        <v>0.16340549542048294</v>
      </c>
    </row>
    <row r="1081" spans="1:7" s="6" customFormat="1" ht="25.5" x14ac:dyDescent="0.2">
      <c r="A1081" s="33"/>
      <c r="B1081" s="21">
        <v>413</v>
      </c>
      <c r="C1081" s="69" t="s">
        <v>151</v>
      </c>
      <c r="D1081" s="98">
        <f>SUM(D1082)</f>
        <v>14412</v>
      </c>
      <c r="E1081" s="143">
        <f>SUM(E1082)</f>
        <v>2355</v>
      </c>
      <c r="F1081" s="163">
        <f t="shared" si="36"/>
        <v>12057</v>
      </c>
      <c r="G1081" s="179">
        <f t="shared" si="35"/>
        <v>0.16340549542048294</v>
      </c>
    </row>
    <row r="1082" spans="1:7" s="6" customFormat="1" x14ac:dyDescent="0.2">
      <c r="A1082" s="33"/>
      <c r="B1082" s="5">
        <v>4130</v>
      </c>
      <c r="C1082" s="49" t="s">
        <v>34</v>
      </c>
      <c r="D1082" s="99">
        <v>14412</v>
      </c>
      <c r="E1082" s="124">
        <v>2355</v>
      </c>
      <c r="F1082" s="168">
        <f t="shared" si="36"/>
        <v>12057</v>
      </c>
      <c r="G1082" s="165">
        <f t="shared" si="35"/>
        <v>0.16340549542048294</v>
      </c>
    </row>
    <row r="1083" spans="1:7" s="6" customFormat="1" x14ac:dyDescent="0.2">
      <c r="A1083" s="33" t="s">
        <v>87</v>
      </c>
      <c r="B1083" s="7" t="s">
        <v>422</v>
      </c>
      <c r="C1083" s="72"/>
      <c r="D1083" s="91">
        <f>SUM(D1084+D1088)</f>
        <v>4611</v>
      </c>
      <c r="E1083" s="126">
        <f>SUM(E1084+E1088)</f>
        <v>5746.36</v>
      </c>
      <c r="F1083" s="163">
        <f t="shared" si="36"/>
        <v>-1135.3599999999997</v>
      </c>
      <c r="G1083" s="179">
        <f t="shared" si="35"/>
        <v>1.2462285838212968</v>
      </c>
    </row>
    <row r="1084" spans="1:7" s="6" customFormat="1" x14ac:dyDescent="0.2">
      <c r="A1084" s="33"/>
      <c r="B1084" s="7">
        <v>50</v>
      </c>
      <c r="C1084" s="50" t="s">
        <v>23</v>
      </c>
      <c r="D1084" s="91">
        <f>SUM(D1085+D1087)</f>
        <v>2523</v>
      </c>
      <c r="E1084" s="126">
        <f>SUM(E1085+E1087)</f>
        <v>2012.6399999999999</v>
      </c>
      <c r="F1084" s="163">
        <f t="shared" si="36"/>
        <v>510.36000000000013</v>
      </c>
      <c r="G1084" s="179">
        <f t="shared" si="35"/>
        <v>0.79771700356718189</v>
      </c>
    </row>
    <row r="1085" spans="1:7" s="6" customFormat="1" x14ac:dyDescent="0.2">
      <c r="A1085" s="33"/>
      <c r="B1085" s="5">
        <v>500</v>
      </c>
      <c r="C1085" s="49" t="s">
        <v>228</v>
      </c>
      <c r="D1085" s="92">
        <f>SUM(D1086)</f>
        <v>2146</v>
      </c>
      <c r="E1085" s="124">
        <f>SUM(E1086)</f>
        <v>1491.98</v>
      </c>
      <c r="F1085" s="168">
        <f t="shared" si="36"/>
        <v>654.02</v>
      </c>
      <c r="G1085" s="165">
        <f t="shared" si="35"/>
        <v>0.69523765144454797</v>
      </c>
    </row>
    <row r="1086" spans="1:7" s="6" customFormat="1" x14ac:dyDescent="0.2">
      <c r="A1086" s="33"/>
      <c r="B1086" s="5">
        <v>5005</v>
      </c>
      <c r="C1086" s="49" t="s">
        <v>282</v>
      </c>
      <c r="D1086" s="99">
        <v>2146</v>
      </c>
      <c r="E1086" s="124">
        <v>1491.98</v>
      </c>
      <c r="F1086" s="168">
        <f t="shared" si="36"/>
        <v>654.02</v>
      </c>
      <c r="G1086" s="165">
        <f t="shared" si="35"/>
        <v>0.69523765144454797</v>
      </c>
    </row>
    <row r="1087" spans="1:7" s="6" customFormat="1" x14ac:dyDescent="0.2">
      <c r="A1087" s="33"/>
      <c r="B1087" s="5">
        <v>506</v>
      </c>
      <c r="C1087" s="49" t="s">
        <v>229</v>
      </c>
      <c r="D1087" s="99">
        <v>377</v>
      </c>
      <c r="E1087" s="124">
        <v>520.66</v>
      </c>
      <c r="F1087" s="168">
        <f t="shared" si="36"/>
        <v>-143.65999999999997</v>
      </c>
      <c r="G1087" s="165">
        <f t="shared" si="35"/>
        <v>1.3810610079575596</v>
      </c>
    </row>
    <row r="1088" spans="1:7" s="6" customFormat="1" x14ac:dyDescent="0.2">
      <c r="A1088" s="33"/>
      <c r="B1088" s="22">
        <v>55</v>
      </c>
      <c r="C1088" s="51" t="s">
        <v>24</v>
      </c>
      <c r="D1088" s="91">
        <f>SUM(D1089:D1090)</f>
        <v>2088</v>
      </c>
      <c r="E1088" s="126">
        <f>SUM(E1089:E1090)</f>
        <v>3733.72</v>
      </c>
      <c r="F1088" s="163">
        <f t="shared" si="36"/>
        <v>-1645.7199999999998</v>
      </c>
      <c r="G1088" s="179">
        <f t="shared" si="35"/>
        <v>1.7881800766283524</v>
      </c>
    </row>
    <row r="1089" spans="1:7" s="6" customFormat="1" x14ac:dyDescent="0.2">
      <c r="A1089" s="33"/>
      <c r="B1089" s="5">
        <v>5513</v>
      </c>
      <c r="C1089" s="49" t="s">
        <v>28</v>
      </c>
      <c r="D1089" s="99">
        <v>236</v>
      </c>
      <c r="E1089" s="124">
        <v>168</v>
      </c>
      <c r="F1089" s="168">
        <f t="shared" si="36"/>
        <v>68</v>
      </c>
      <c r="G1089" s="165">
        <f t="shared" si="35"/>
        <v>0.71186440677966101</v>
      </c>
    </row>
    <row r="1090" spans="1:7" s="6" customFormat="1" x14ac:dyDescent="0.2">
      <c r="A1090" s="33"/>
      <c r="B1090" s="20">
        <v>5526</v>
      </c>
      <c r="C1090" s="54" t="s">
        <v>8</v>
      </c>
      <c r="D1090" s="99">
        <v>1852</v>
      </c>
      <c r="E1090" s="124">
        <v>3565.72</v>
      </c>
      <c r="F1090" s="168">
        <f t="shared" si="36"/>
        <v>-1713.7199999999998</v>
      </c>
      <c r="G1090" s="165">
        <f t="shared" si="35"/>
        <v>1.9253347732181425</v>
      </c>
    </row>
    <row r="1091" spans="1:7" s="6" customFormat="1" x14ac:dyDescent="0.2">
      <c r="A1091" s="33" t="s">
        <v>88</v>
      </c>
      <c r="B1091" s="7" t="s">
        <v>187</v>
      </c>
      <c r="C1091" s="72"/>
      <c r="D1091" s="88">
        <f>SUM(D1092+D1094)</f>
        <v>1566</v>
      </c>
      <c r="E1091" s="139">
        <f>SUM(E1092+E1094)</f>
        <v>473.33</v>
      </c>
      <c r="F1091" s="163">
        <f t="shared" si="36"/>
        <v>1092.67</v>
      </c>
      <c r="G1091" s="179">
        <f t="shared" si="35"/>
        <v>0.30225415070242656</v>
      </c>
    </row>
    <row r="1092" spans="1:7" s="6" customFormat="1" ht="25.5" x14ac:dyDescent="0.2">
      <c r="A1092" s="33"/>
      <c r="B1092" s="21">
        <v>413</v>
      </c>
      <c r="C1092" s="69" t="s">
        <v>151</v>
      </c>
      <c r="D1092" s="98">
        <f>SUM(D1093)</f>
        <v>1198</v>
      </c>
      <c r="E1092" s="143">
        <f>SUM(E1093)</f>
        <v>473.33</v>
      </c>
      <c r="F1092" s="163">
        <f t="shared" si="36"/>
        <v>724.67000000000007</v>
      </c>
      <c r="G1092" s="179">
        <f t="shared" si="35"/>
        <v>0.39510016694490818</v>
      </c>
    </row>
    <row r="1093" spans="1:7" x14ac:dyDescent="0.2">
      <c r="A1093" s="35"/>
      <c r="B1093" s="19">
        <v>4132</v>
      </c>
      <c r="C1093" s="67" t="s">
        <v>35</v>
      </c>
      <c r="D1093" s="99">
        <v>1198</v>
      </c>
      <c r="E1093" s="124">
        <v>473.33</v>
      </c>
      <c r="F1093" s="168">
        <f t="shared" si="36"/>
        <v>724.67000000000007</v>
      </c>
      <c r="G1093" s="165">
        <f t="shared" si="35"/>
        <v>0.39510016694490818</v>
      </c>
    </row>
    <row r="1094" spans="1:7" x14ac:dyDescent="0.2">
      <c r="A1094" s="35"/>
      <c r="B1094" s="22">
        <v>55</v>
      </c>
      <c r="C1094" s="51" t="s">
        <v>24</v>
      </c>
      <c r="D1094" s="98">
        <f>SUM(D1095)</f>
        <v>368</v>
      </c>
      <c r="E1094" s="143">
        <f>SUM(E1095)</f>
        <v>0</v>
      </c>
      <c r="F1094" s="163">
        <f t="shared" si="36"/>
        <v>368</v>
      </c>
      <c r="G1094" s="179">
        <f t="shared" si="35"/>
        <v>0</v>
      </c>
    </row>
    <row r="1095" spans="1:7" x14ac:dyDescent="0.2">
      <c r="A1095" s="35"/>
      <c r="B1095" s="20">
        <v>5526</v>
      </c>
      <c r="C1095" s="54" t="s">
        <v>8</v>
      </c>
      <c r="D1095" s="99">
        <v>368</v>
      </c>
      <c r="E1095" s="124">
        <v>0</v>
      </c>
      <c r="F1095" s="168">
        <f t="shared" si="36"/>
        <v>368</v>
      </c>
      <c r="G1095" s="165">
        <f t="shared" si="35"/>
        <v>0</v>
      </c>
    </row>
    <row r="1096" spans="1:7" s="6" customFormat="1" x14ac:dyDescent="0.2">
      <c r="A1096" s="33" t="s">
        <v>89</v>
      </c>
      <c r="B1096" s="7" t="s">
        <v>188</v>
      </c>
      <c r="C1096" s="72"/>
      <c r="D1096" s="88">
        <f>SUM(D1097)</f>
        <v>7154</v>
      </c>
      <c r="E1096" s="139">
        <f>SUM(E1097)</f>
        <v>4796.25</v>
      </c>
      <c r="F1096" s="163">
        <f t="shared" si="36"/>
        <v>2357.75</v>
      </c>
      <c r="G1096" s="179">
        <f t="shared" si="35"/>
        <v>0.67042913055633213</v>
      </c>
    </row>
    <row r="1097" spans="1:7" s="6" customFormat="1" x14ac:dyDescent="0.2">
      <c r="A1097" s="33"/>
      <c r="B1097" s="22">
        <v>55</v>
      </c>
      <c r="C1097" s="51" t="s">
        <v>24</v>
      </c>
      <c r="D1097" s="100">
        <f>SUM(D1098:D1099)</f>
        <v>7154</v>
      </c>
      <c r="E1097" s="142">
        <f>SUM(E1098:E1099)</f>
        <v>4796.25</v>
      </c>
      <c r="F1097" s="163">
        <f t="shared" si="36"/>
        <v>2357.75</v>
      </c>
      <c r="G1097" s="179">
        <f t="shared" si="35"/>
        <v>0.67042913055633213</v>
      </c>
    </row>
    <row r="1098" spans="1:7" s="6" customFormat="1" x14ac:dyDescent="0.2">
      <c r="A1098" s="33"/>
      <c r="B1098" s="5">
        <v>5511</v>
      </c>
      <c r="C1098" s="49" t="s">
        <v>230</v>
      </c>
      <c r="D1098" s="101">
        <v>6654</v>
      </c>
      <c r="E1098" s="124">
        <v>4603.45</v>
      </c>
      <c r="F1098" s="168">
        <f t="shared" si="36"/>
        <v>2050.5500000000002</v>
      </c>
      <c r="G1098" s="165">
        <f t="shared" si="35"/>
        <v>0.69183198076345054</v>
      </c>
    </row>
    <row r="1099" spans="1:7" s="6" customFormat="1" x14ac:dyDescent="0.2">
      <c r="A1099" s="33"/>
      <c r="B1099" s="5">
        <v>5515</v>
      </c>
      <c r="C1099" s="49" t="s">
        <v>29</v>
      </c>
      <c r="D1099" s="101">
        <v>500</v>
      </c>
      <c r="E1099" s="124">
        <v>192.8</v>
      </c>
      <c r="F1099" s="168">
        <f t="shared" si="36"/>
        <v>307.2</v>
      </c>
      <c r="G1099" s="165">
        <f t="shared" si="35"/>
        <v>0.3856</v>
      </c>
    </row>
    <row r="1100" spans="1:7" s="6" customFormat="1" x14ac:dyDescent="0.2">
      <c r="A1100" s="33" t="s">
        <v>119</v>
      </c>
      <c r="B1100" s="11" t="s">
        <v>189</v>
      </c>
      <c r="C1100" s="72"/>
      <c r="D1100" s="95">
        <f>SUM(D1101+D1103)</f>
        <v>187483</v>
      </c>
      <c r="E1100" s="144">
        <f>SUM(E1101+E1103)</f>
        <v>98310.57</v>
      </c>
      <c r="F1100" s="163">
        <f t="shared" si="36"/>
        <v>89172.43</v>
      </c>
      <c r="G1100" s="179">
        <f t="shared" si="35"/>
        <v>0.52437058293285266</v>
      </c>
    </row>
    <row r="1101" spans="1:7" s="6" customFormat="1" ht="25.5" x14ac:dyDescent="0.2">
      <c r="A1101" s="33"/>
      <c r="B1101" s="21">
        <v>413</v>
      </c>
      <c r="C1101" s="69" t="s">
        <v>151</v>
      </c>
      <c r="D1101" s="98">
        <f>SUM(D1102)</f>
        <v>181586</v>
      </c>
      <c r="E1101" s="143">
        <f>SUM(E1102)</f>
        <v>95648.24</v>
      </c>
      <c r="F1101" s="163">
        <f t="shared" si="36"/>
        <v>85937.76</v>
      </c>
      <c r="G1101" s="179">
        <f t="shared" si="35"/>
        <v>0.5267379643805139</v>
      </c>
    </row>
    <row r="1102" spans="1:7" x14ac:dyDescent="0.2">
      <c r="A1102" s="35"/>
      <c r="B1102" s="19">
        <v>4131</v>
      </c>
      <c r="C1102" s="67" t="s">
        <v>260</v>
      </c>
      <c r="D1102" s="99">
        <v>181586</v>
      </c>
      <c r="E1102" s="124">
        <v>95648.24</v>
      </c>
      <c r="F1102" s="168">
        <f t="shared" si="36"/>
        <v>85937.76</v>
      </c>
      <c r="G1102" s="165">
        <f t="shared" si="35"/>
        <v>0.5267379643805139</v>
      </c>
    </row>
    <row r="1103" spans="1:7" s="6" customFormat="1" x14ac:dyDescent="0.2">
      <c r="A1103" s="33"/>
      <c r="B1103" s="7">
        <v>50</v>
      </c>
      <c r="C1103" s="50" t="s">
        <v>23</v>
      </c>
      <c r="D1103" s="88">
        <f>SUM(D1104+D1107)</f>
        <v>5897</v>
      </c>
      <c r="E1103" s="139">
        <f>SUM(E1104+E1107)</f>
        <v>2662.33</v>
      </c>
      <c r="F1103" s="163">
        <f t="shared" si="36"/>
        <v>3234.67</v>
      </c>
      <c r="G1103" s="179">
        <f t="shared" si="35"/>
        <v>0.45147193488214343</v>
      </c>
    </row>
    <row r="1104" spans="1:7" s="6" customFormat="1" x14ac:dyDescent="0.2">
      <c r="A1104" s="33"/>
      <c r="B1104" s="5">
        <v>500</v>
      </c>
      <c r="C1104" s="49" t="s">
        <v>228</v>
      </c>
      <c r="D1104" s="87">
        <f>SUM(D1105:D1106)</f>
        <v>4401</v>
      </c>
      <c r="E1104" s="149">
        <f>SUM(E1105:E1106)</f>
        <v>2099.29</v>
      </c>
      <c r="F1104" s="168">
        <f t="shared" si="36"/>
        <v>2301.71</v>
      </c>
      <c r="G1104" s="165">
        <f t="shared" si="35"/>
        <v>0.47700295387411951</v>
      </c>
    </row>
    <row r="1105" spans="1:7" s="6" customFormat="1" x14ac:dyDescent="0.2">
      <c r="A1105" s="33"/>
      <c r="B1105" s="5">
        <v>5001</v>
      </c>
      <c r="C1105" s="49" t="s">
        <v>234</v>
      </c>
      <c r="D1105" s="87">
        <v>500</v>
      </c>
      <c r="E1105" s="149">
        <v>443.29</v>
      </c>
      <c r="F1105" s="168"/>
      <c r="G1105" s="165"/>
    </row>
    <row r="1106" spans="1:7" s="6" customFormat="1" x14ac:dyDescent="0.2">
      <c r="A1106" s="33"/>
      <c r="B1106" s="5">
        <v>5005</v>
      </c>
      <c r="C1106" s="49" t="s">
        <v>282</v>
      </c>
      <c r="D1106" s="87">
        <v>3901</v>
      </c>
      <c r="E1106" s="124">
        <v>1656</v>
      </c>
      <c r="F1106" s="168">
        <f t="shared" si="36"/>
        <v>2245</v>
      </c>
      <c r="G1106" s="165">
        <f t="shared" si="35"/>
        <v>0.42450653678543965</v>
      </c>
    </row>
    <row r="1107" spans="1:7" s="6" customFormat="1" x14ac:dyDescent="0.2">
      <c r="A1107" s="33"/>
      <c r="B1107" s="5">
        <v>506</v>
      </c>
      <c r="C1107" s="49" t="s">
        <v>229</v>
      </c>
      <c r="D1107" s="87">
        <v>1496</v>
      </c>
      <c r="E1107" s="124">
        <v>563.04</v>
      </c>
      <c r="F1107" s="168">
        <f t="shared" si="36"/>
        <v>932.96</v>
      </c>
      <c r="G1107" s="165">
        <f t="shared" si="35"/>
        <v>0.37636363636363634</v>
      </c>
    </row>
    <row r="1108" spans="1:7" s="6" customFormat="1" x14ac:dyDescent="0.2">
      <c r="A1108" s="33" t="s">
        <v>306</v>
      </c>
      <c r="B1108" s="7" t="s">
        <v>307</v>
      </c>
      <c r="C1108" s="72"/>
      <c r="D1108" s="88">
        <f>SUM(D1109)</f>
        <v>2880</v>
      </c>
      <c r="E1108" s="139">
        <f>SUM(E1109)</f>
        <v>2504.9</v>
      </c>
      <c r="F1108" s="163">
        <f t="shared" si="36"/>
        <v>375.09999999999991</v>
      </c>
      <c r="G1108" s="179">
        <f t="shared" si="35"/>
        <v>0.86975694444444451</v>
      </c>
    </row>
    <row r="1109" spans="1:7" s="6" customFormat="1" x14ac:dyDescent="0.2">
      <c r="A1109" s="33"/>
      <c r="B1109" s="22">
        <v>55</v>
      </c>
      <c r="C1109" s="51" t="s">
        <v>24</v>
      </c>
      <c r="D1109" s="100">
        <f>SUM(D1110:D1110)</f>
        <v>2880</v>
      </c>
      <c r="E1109" s="142">
        <f>SUM(E1110:E1110)</f>
        <v>2504.9</v>
      </c>
      <c r="F1109" s="163">
        <f t="shared" si="36"/>
        <v>375.09999999999991</v>
      </c>
      <c r="G1109" s="179">
        <f t="shared" si="35"/>
        <v>0.86975694444444451</v>
      </c>
    </row>
    <row r="1110" spans="1:7" ht="13.5" thickBot="1" x14ac:dyDescent="0.25">
      <c r="A1110" s="204"/>
      <c r="B1110" s="25">
        <v>5513</v>
      </c>
      <c r="C1110" s="57" t="s">
        <v>28</v>
      </c>
      <c r="D1110" s="105">
        <v>2880</v>
      </c>
      <c r="E1110" s="205">
        <v>2504.9</v>
      </c>
      <c r="F1110" s="169">
        <f t="shared" si="36"/>
        <v>375.09999999999991</v>
      </c>
      <c r="G1110" s="166">
        <f t="shared" si="35"/>
        <v>0.86975694444444451</v>
      </c>
    </row>
    <row r="1111" spans="1:7" x14ac:dyDescent="0.2">
      <c r="A1111" s="12"/>
      <c r="B1111" s="12"/>
      <c r="C1111" s="12"/>
    </row>
  </sheetData>
  <sheetProtection algorithmName="SHA-512" hashValue="MhnBpvaDeCO6w1tkuD+5n5BLE34pqTH2Do0ndkIPaOtTbGijlZzHYGTVwm+EG7XxpmFWnYY9Fz6jU5AbjxKuUA==" saltValue="qyzRHjz06Q8zULycdK8DTA==" spinCount="100000" sheet="1" objects="1" scenarios="1"/>
  <autoFilter ref="A186:E1110"/>
  <mergeCells count="1">
    <mergeCell ref="B187:C187"/>
  </mergeCells>
  <conditionalFormatting sqref="D140">
    <cfRule type="cellIs" dxfId="11" priority="2" stopIfTrue="1" operator="lessThan">
      <formula>0</formula>
    </cfRule>
  </conditionalFormatting>
  <conditionalFormatting sqref="E140">
    <cfRule type="cellIs" dxfId="1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4"/>
  <sheetViews>
    <sheetView zoomScaleNormal="100" workbookViewId="0">
      <selection activeCell="J24" sqref="J24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7" ht="13.5" thickBot="1" x14ac:dyDescent="0.25">
      <c r="A1" s="26" t="s">
        <v>552</v>
      </c>
      <c r="B1" s="2"/>
      <c r="C1" s="3"/>
    </row>
    <row r="2" spans="1:7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7" s="6" customFormat="1" ht="15" customHeight="1" thickBot="1" x14ac:dyDescent="0.25">
      <c r="A3" s="111"/>
      <c r="B3" s="79" t="s">
        <v>137</v>
      </c>
      <c r="C3" s="80"/>
      <c r="D3" s="81">
        <f>D4+D7+D98+D127</f>
        <v>6248359</v>
      </c>
      <c r="E3" s="122">
        <f>E4+E7+E98+E127</f>
        <v>4294770.54</v>
      </c>
      <c r="F3" s="137">
        <f>SUM(D3-E3)</f>
        <v>1953588.46</v>
      </c>
      <c r="G3" s="215">
        <f>SUM(E3/D3)</f>
        <v>0.68734375537641168</v>
      </c>
    </row>
    <row r="4" spans="1:7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2467190</v>
      </c>
      <c r="F4" s="177">
        <f>SUM(D4-E4)</f>
        <v>1360738</v>
      </c>
      <c r="G4" s="175">
        <f t="shared" ref="G4:G77" si="0">SUM(E4/D4)</f>
        <v>0.64452361695413285</v>
      </c>
    </row>
    <row r="5" spans="1:7" x14ac:dyDescent="0.2">
      <c r="A5" s="37">
        <v>3000</v>
      </c>
      <c r="B5" s="5"/>
      <c r="C5" s="49" t="s">
        <v>16</v>
      </c>
      <c r="D5" s="77">
        <v>3440928</v>
      </c>
      <c r="E5" s="124">
        <v>2234326</v>
      </c>
      <c r="F5" s="168">
        <f>SUM(D5-E5)</f>
        <v>1206602</v>
      </c>
      <c r="G5" s="165">
        <f t="shared" si="0"/>
        <v>0.64933820178742474</v>
      </c>
    </row>
    <row r="6" spans="1:7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232864</v>
      </c>
      <c r="F6" s="168">
        <f>SUM(D6-E6)</f>
        <v>154136</v>
      </c>
      <c r="G6" s="165">
        <f t="shared" si="0"/>
        <v>0.60171576227390178</v>
      </c>
    </row>
    <row r="7" spans="1:7" ht="13.5" thickBot="1" x14ac:dyDescent="0.25">
      <c r="A7" s="36">
        <v>32</v>
      </c>
      <c r="B7" s="4" t="s">
        <v>139</v>
      </c>
      <c r="C7" s="48"/>
      <c r="D7" s="76">
        <f>SUM(D8+D11+D84)</f>
        <v>414336</v>
      </c>
      <c r="E7" s="123">
        <f>SUM(E8+E11+E84)</f>
        <v>295774.21000000002</v>
      </c>
      <c r="F7" s="177">
        <f>SUM(D7-E7)</f>
        <v>118561.78999999998</v>
      </c>
      <c r="G7" s="175">
        <f t="shared" si="0"/>
        <v>0.71385110152147058</v>
      </c>
    </row>
    <row r="8" spans="1:7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8089.91</v>
      </c>
      <c r="F8" s="163">
        <f t="shared" ref="F8:F81" si="1">SUM(D8-E8)</f>
        <v>3410.09</v>
      </c>
      <c r="G8" s="179">
        <f t="shared" si="0"/>
        <v>0.70347043478260873</v>
      </c>
    </row>
    <row r="9" spans="1:7" x14ac:dyDescent="0.2">
      <c r="A9" s="39">
        <v>320</v>
      </c>
      <c r="B9" s="7"/>
      <c r="C9" s="49" t="s">
        <v>209</v>
      </c>
      <c r="D9" s="84">
        <v>500</v>
      </c>
      <c r="E9" s="124">
        <v>287.55</v>
      </c>
      <c r="F9" s="168">
        <f t="shared" si="1"/>
        <v>212.45</v>
      </c>
      <c r="G9" s="165">
        <f>SUM(E9/D9)</f>
        <v>0.57510000000000006</v>
      </c>
    </row>
    <row r="10" spans="1:7" x14ac:dyDescent="0.2">
      <c r="A10" s="39">
        <v>320</v>
      </c>
      <c r="B10" s="7"/>
      <c r="C10" s="49" t="s">
        <v>210</v>
      </c>
      <c r="D10" s="84">
        <v>11000</v>
      </c>
      <c r="E10" s="124">
        <v>7802.36</v>
      </c>
      <c r="F10" s="168">
        <f t="shared" si="1"/>
        <v>3197.6400000000003</v>
      </c>
      <c r="G10" s="165">
        <f t="shared" si="0"/>
        <v>0.70930545454545446</v>
      </c>
    </row>
    <row r="11" spans="1:7" s="6" customFormat="1" x14ac:dyDescent="0.2">
      <c r="A11" s="38">
        <v>322</v>
      </c>
      <c r="B11" s="7"/>
      <c r="C11" s="50" t="s">
        <v>191</v>
      </c>
      <c r="D11" s="83">
        <f>SUM(D12+D58+D71+D75+D78+D80+D82)</f>
        <v>382044</v>
      </c>
      <c r="E11" s="125">
        <f>SUM(E12+E58+E71+E75+E78+E80+E82)</f>
        <v>272787.80000000005</v>
      </c>
      <c r="F11" s="163">
        <f t="shared" si="1"/>
        <v>109256.19999999995</v>
      </c>
      <c r="G11" s="179">
        <f t="shared" si="0"/>
        <v>0.71402194511626949</v>
      </c>
    </row>
    <row r="12" spans="1:7" s="6" customFormat="1" x14ac:dyDescent="0.2">
      <c r="A12" s="38">
        <v>3220</v>
      </c>
      <c r="B12" s="7"/>
      <c r="C12" s="51" t="s">
        <v>39</v>
      </c>
      <c r="D12" s="83">
        <f>SUM(D13+D18+D22+D27+D33+D41+D44+D47+D52+D57)</f>
        <v>197462</v>
      </c>
      <c r="E12" s="125">
        <f>SUM(E13+E18+E22+E27+E33+E41+E44+E47+E52+E57)</f>
        <v>138768.41999999998</v>
      </c>
      <c r="F12" s="163">
        <f t="shared" si="1"/>
        <v>58693.580000000016</v>
      </c>
      <c r="G12" s="179">
        <f t="shared" si="0"/>
        <v>0.70276012599892634</v>
      </c>
    </row>
    <row r="13" spans="1:7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41670</v>
      </c>
      <c r="E13" s="125">
        <f>SUM(E14:E17)</f>
        <v>25486.85</v>
      </c>
      <c r="F13" s="163">
        <f t="shared" si="1"/>
        <v>16183.150000000001</v>
      </c>
      <c r="G13" s="179">
        <f t="shared" si="0"/>
        <v>0.61163546916246692</v>
      </c>
    </row>
    <row r="14" spans="1:7" x14ac:dyDescent="0.2">
      <c r="A14" s="39">
        <v>3220</v>
      </c>
      <c r="B14" s="5"/>
      <c r="C14" s="53" t="s">
        <v>212</v>
      </c>
      <c r="D14" s="84">
        <v>11185</v>
      </c>
      <c r="E14" s="124">
        <v>6850</v>
      </c>
      <c r="F14" s="168">
        <f t="shared" si="1"/>
        <v>4335</v>
      </c>
      <c r="G14" s="165">
        <f t="shared" si="0"/>
        <v>0.61242735806884219</v>
      </c>
    </row>
    <row r="15" spans="1:7" x14ac:dyDescent="0.2">
      <c r="A15" s="39">
        <v>3220</v>
      </c>
      <c r="B15" s="5"/>
      <c r="C15" s="53" t="s">
        <v>211</v>
      </c>
      <c r="D15" s="84">
        <v>11185</v>
      </c>
      <c r="E15" s="124">
        <v>6840</v>
      </c>
      <c r="F15" s="168">
        <f t="shared" si="1"/>
        <v>4345</v>
      </c>
      <c r="G15" s="165">
        <f t="shared" si="0"/>
        <v>0.61153330353151547</v>
      </c>
    </row>
    <row r="16" spans="1:7" x14ac:dyDescent="0.2">
      <c r="A16" s="39">
        <v>3220</v>
      </c>
      <c r="B16" s="5"/>
      <c r="C16" s="53" t="s">
        <v>213</v>
      </c>
      <c r="D16" s="84">
        <v>19300</v>
      </c>
      <c r="E16" s="124">
        <v>11746.85</v>
      </c>
      <c r="F16" s="168">
        <f t="shared" si="1"/>
        <v>7553.15</v>
      </c>
      <c r="G16" s="165">
        <f t="shared" si="0"/>
        <v>0.60864507772020726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50</v>
      </c>
      <c r="F17" s="168">
        <f t="shared" si="1"/>
        <v>-50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29264</v>
      </c>
      <c r="E18" s="125">
        <f>SUM(E19:E21)</f>
        <v>17498.240000000002</v>
      </c>
      <c r="F18" s="163">
        <f t="shared" si="1"/>
        <v>11765.759999999998</v>
      </c>
      <c r="G18" s="179">
        <f t="shared" si="0"/>
        <v>0.59794423182066714</v>
      </c>
    </row>
    <row r="19" spans="1:7" x14ac:dyDescent="0.2">
      <c r="A19" s="39">
        <v>3220</v>
      </c>
      <c r="B19" s="5"/>
      <c r="C19" s="54" t="s">
        <v>212</v>
      </c>
      <c r="D19" s="84">
        <v>7782</v>
      </c>
      <c r="E19" s="124">
        <v>4963.55</v>
      </c>
      <c r="F19" s="168">
        <f t="shared" si="1"/>
        <v>2818.45</v>
      </c>
      <c r="G19" s="165">
        <f t="shared" si="0"/>
        <v>0.63782446671806736</v>
      </c>
    </row>
    <row r="20" spans="1:7" x14ac:dyDescent="0.2">
      <c r="A20" s="39">
        <v>3220</v>
      </c>
      <c r="B20" s="5"/>
      <c r="C20" s="54" t="s">
        <v>211</v>
      </c>
      <c r="D20" s="84">
        <v>7782</v>
      </c>
      <c r="E20" s="124">
        <v>4963.55</v>
      </c>
      <c r="F20" s="168">
        <f t="shared" si="1"/>
        <v>2818.45</v>
      </c>
      <c r="G20" s="165">
        <f t="shared" si="0"/>
        <v>0.63782446671806736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7571.14</v>
      </c>
      <c r="F21" s="168">
        <f t="shared" si="1"/>
        <v>6128.86</v>
      </c>
      <c r="G21" s="165">
        <f t="shared" si="0"/>
        <v>0.55263795620437961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11521</v>
      </c>
      <c r="E22" s="125">
        <f>SUM(E23:E26)</f>
        <v>7245.55</v>
      </c>
      <c r="F22" s="163">
        <f t="shared" si="1"/>
        <v>4275.45</v>
      </c>
      <c r="G22" s="179">
        <f t="shared" si="0"/>
        <v>0.62889940109365505</v>
      </c>
    </row>
    <row r="23" spans="1:7" x14ac:dyDescent="0.2">
      <c r="A23" s="39">
        <v>3220</v>
      </c>
      <c r="B23" s="5"/>
      <c r="C23" s="54" t="s">
        <v>212</v>
      </c>
      <c r="D23" s="84">
        <v>2911</v>
      </c>
      <c r="E23" s="124">
        <v>1896.45</v>
      </c>
      <c r="F23" s="168">
        <f t="shared" si="1"/>
        <v>1014.55</v>
      </c>
      <c r="G23" s="165">
        <f t="shared" si="0"/>
        <v>0.65147715561662656</v>
      </c>
    </row>
    <row r="24" spans="1:7" x14ac:dyDescent="0.2">
      <c r="A24" s="39">
        <v>3220</v>
      </c>
      <c r="B24" s="5"/>
      <c r="C24" s="54" t="s">
        <v>211</v>
      </c>
      <c r="D24" s="84">
        <v>2911</v>
      </c>
      <c r="E24" s="124">
        <v>1896.45</v>
      </c>
      <c r="F24" s="168">
        <f t="shared" si="1"/>
        <v>1014.55</v>
      </c>
      <c r="G24" s="165">
        <f t="shared" si="0"/>
        <v>0.65147715561662656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2748.65</v>
      </c>
      <c r="F25" s="168">
        <f t="shared" si="1"/>
        <v>2246.35</v>
      </c>
      <c r="G25" s="165">
        <f t="shared" si="0"/>
        <v>0.55028028028028031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704</v>
      </c>
      <c r="F26" s="168">
        <f t="shared" si="1"/>
        <v>0</v>
      </c>
      <c r="G26" s="165">
        <f t="shared" si="0"/>
        <v>1</v>
      </c>
    </row>
    <row r="27" spans="1:7" ht="13.5" x14ac:dyDescent="0.25">
      <c r="A27" s="38">
        <v>3220</v>
      </c>
      <c r="B27" s="17"/>
      <c r="C27" s="51" t="s">
        <v>204</v>
      </c>
      <c r="D27" s="83">
        <f>SUM(D28:D32)</f>
        <v>10543</v>
      </c>
      <c r="E27" s="125">
        <f>SUM(E28:E32)</f>
        <v>6009.01</v>
      </c>
      <c r="F27" s="163">
        <f t="shared" si="1"/>
        <v>4533.99</v>
      </c>
      <c r="G27" s="179">
        <f>SUM(E27/D27)</f>
        <v>0.56995257516835818</v>
      </c>
    </row>
    <row r="28" spans="1:7" x14ac:dyDescent="0.2">
      <c r="A28" s="39">
        <v>3220</v>
      </c>
      <c r="B28" s="5"/>
      <c r="C28" s="54" t="s">
        <v>212</v>
      </c>
      <c r="D28" s="84">
        <v>2544</v>
      </c>
      <c r="E28" s="124">
        <v>1440</v>
      </c>
      <c r="F28" s="168">
        <f t="shared" si="1"/>
        <v>1104</v>
      </c>
      <c r="G28" s="165">
        <f t="shared" si="0"/>
        <v>0.56603773584905659</v>
      </c>
    </row>
    <row r="29" spans="1:7" x14ac:dyDescent="0.2">
      <c r="A29" s="39">
        <v>3220</v>
      </c>
      <c r="B29" s="5"/>
      <c r="C29" s="54" t="s">
        <v>211</v>
      </c>
      <c r="D29" s="84">
        <v>2544</v>
      </c>
      <c r="E29" s="124">
        <v>1440</v>
      </c>
      <c r="F29" s="168">
        <f t="shared" si="1"/>
        <v>1104</v>
      </c>
      <c r="G29" s="165">
        <f t="shared" si="0"/>
        <v>0.56603773584905659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2799.2</v>
      </c>
      <c r="F30" s="168">
        <f t="shared" si="1"/>
        <v>2350.8000000000002</v>
      </c>
      <c r="G30" s="165">
        <f t="shared" si="0"/>
        <v>0.54353398058252422</v>
      </c>
    </row>
    <row r="31" spans="1:7" x14ac:dyDescent="0.2">
      <c r="A31" s="39">
        <v>3220</v>
      </c>
      <c r="B31" s="5"/>
      <c r="C31" s="54" t="s">
        <v>319</v>
      </c>
      <c r="D31" s="84">
        <v>205</v>
      </c>
      <c r="E31" s="124">
        <v>229.81</v>
      </c>
      <c r="F31" s="168">
        <f t="shared" si="1"/>
        <v>-24.810000000000002</v>
      </c>
      <c r="G31" s="165">
        <f t="shared" si="0"/>
        <v>1.1210243902439025</v>
      </c>
    </row>
    <row r="32" spans="1:7" x14ac:dyDescent="0.2">
      <c r="A32" s="39">
        <v>3220</v>
      </c>
      <c r="B32" s="5"/>
      <c r="C32" s="54" t="s">
        <v>36</v>
      </c>
      <c r="D32" s="84">
        <v>100</v>
      </c>
      <c r="E32" s="124">
        <v>100</v>
      </c>
      <c r="F32" s="168">
        <f t="shared" si="1"/>
        <v>0</v>
      </c>
      <c r="G32" s="165">
        <f t="shared" si="0"/>
        <v>1</v>
      </c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13731</v>
      </c>
      <c r="E33" s="125">
        <f>SUM(E34:E40)</f>
        <v>10007.899999999998</v>
      </c>
      <c r="F33" s="163">
        <f t="shared" si="1"/>
        <v>3723.1000000000022</v>
      </c>
      <c r="G33" s="179">
        <f t="shared" si="0"/>
        <v>0.72885441701259912</v>
      </c>
    </row>
    <row r="34" spans="1:7" x14ac:dyDescent="0.2">
      <c r="A34" s="39">
        <v>3220</v>
      </c>
      <c r="B34" s="5"/>
      <c r="C34" s="54" t="s">
        <v>212</v>
      </c>
      <c r="D34" s="84">
        <v>3502</v>
      </c>
      <c r="E34" s="124">
        <v>2250</v>
      </c>
      <c r="F34" s="168">
        <f t="shared" si="1"/>
        <v>1252</v>
      </c>
      <c r="G34" s="165">
        <f t="shared" si="0"/>
        <v>0.64249000571102233</v>
      </c>
    </row>
    <row r="35" spans="1:7" x14ac:dyDescent="0.2">
      <c r="A35" s="39">
        <v>3220</v>
      </c>
      <c r="B35" s="5"/>
      <c r="C35" s="54" t="s">
        <v>211</v>
      </c>
      <c r="D35" s="84">
        <v>3502</v>
      </c>
      <c r="E35" s="124">
        <v>2250</v>
      </c>
      <c r="F35" s="168">
        <f t="shared" si="1"/>
        <v>1252</v>
      </c>
      <c r="G35" s="165">
        <f t="shared" si="0"/>
        <v>0.64249000571102233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4550.46</v>
      </c>
      <c r="F36" s="168">
        <f t="shared" si="1"/>
        <v>1419.54</v>
      </c>
      <c r="G36" s="165">
        <f t="shared" si="0"/>
        <v>0.76222110552763822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430.4</v>
      </c>
      <c r="F37" s="168">
        <f t="shared" si="1"/>
        <v>-193.39999999999998</v>
      </c>
      <c r="G37" s="165">
        <f t="shared" si="0"/>
        <v>1.8160337552742616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204.24</v>
      </c>
      <c r="F38" s="168">
        <f t="shared" si="1"/>
        <v>-204.24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13116.32</v>
      </c>
      <c r="F41" s="163">
        <f t="shared" si="1"/>
        <v>-3681.3199999999997</v>
      </c>
      <c r="G41" s="179">
        <f t="shared" si="0"/>
        <v>1.3901770005299416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10038.32</v>
      </c>
      <c r="F42" s="168">
        <f t="shared" si="1"/>
        <v>-7538.32</v>
      </c>
      <c r="G42" s="165">
        <f t="shared" si="0"/>
        <v>4.0153280000000002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3078</v>
      </c>
      <c r="F43" s="168">
        <f t="shared" si="1"/>
        <v>3857</v>
      </c>
      <c r="G43" s="165">
        <f t="shared" si="0"/>
        <v>0.44383561643835617</v>
      </c>
    </row>
    <row r="44" spans="1:7" ht="26.25" x14ac:dyDescent="0.25">
      <c r="A44" s="38">
        <v>3220</v>
      </c>
      <c r="B44" s="17"/>
      <c r="C44" s="51" t="s">
        <v>583</v>
      </c>
      <c r="D44" s="83">
        <f>SUM(D45:D46)</f>
        <v>0</v>
      </c>
      <c r="E44" s="125">
        <f>SUM(E45:E46)</f>
        <v>2181.5500000000002</v>
      </c>
      <c r="F44" s="163">
        <f t="shared" si="1"/>
        <v>-2181.5500000000002</v>
      </c>
      <c r="G44" s="165"/>
    </row>
    <row r="45" spans="1:7" x14ac:dyDescent="0.2">
      <c r="A45" s="39">
        <v>3220</v>
      </c>
      <c r="B45" s="5"/>
      <c r="C45" s="54" t="s">
        <v>213</v>
      </c>
      <c r="D45" s="84">
        <v>0</v>
      </c>
      <c r="E45" s="124">
        <v>1733.55</v>
      </c>
      <c r="F45" s="168">
        <f t="shared" si="1"/>
        <v>-1733.55</v>
      </c>
      <c r="G45" s="165"/>
    </row>
    <row r="46" spans="1:7" x14ac:dyDescent="0.2">
      <c r="A46" s="39">
        <v>3220</v>
      </c>
      <c r="B46" s="5"/>
      <c r="C46" s="54" t="s">
        <v>36</v>
      </c>
      <c r="D46" s="84">
        <v>0</v>
      </c>
      <c r="E46" s="124">
        <v>448</v>
      </c>
      <c r="F46" s="168">
        <f t="shared" si="1"/>
        <v>-448</v>
      </c>
      <c r="G46" s="165"/>
    </row>
    <row r="47" spans="1:7" ht="13.5" x14ac:dyDescent="0.25">
      <c r="A47" s="38">
        <v>3220</v>
      </c>
      <c r="B47" s="17"/>
      <c r="C47" s="51" t="s">
        <v>38</v>
      </c>
      <c r="D47" s="83">
        <f>SUM(D48:D51)</f>
        <v>6682</v>
      </c>
      <c r="E47" s="125">
        <f>SUM(E48:E51)</f>
        <v>4420</v>
      </c>
      <c r="F47" s="163">
        <f t="shared" si="1"/>
        <v>2262</v>
      </c>
      <c r="G47" s="179">
        <f t="shared" si="0"/>
        <v>0.66147859922178986</v>
      </c>
    </row>
    <row r="48" spans="1:7" x14ac:dyDescent="0.2">
      <c r="A48" s="39">
        <v>3220</v>
      </c>
      <c r="B48" s="5"/>
      <c r="C48" s="54" t="s">
        <v>212</v>
      </c>
      <c r="D48" s="84">
        <v>1751</v>
      </c>
      <c r="E48" s="124">
        <v>1020</v>
      </c>
      <c r="F48" s="168">
        <f t="shared" si="1"/>
        <v>731</v>
      </c>
      <c r="G48" s="165">
        <f t="shared" si="0"/>
        <v>0.58252427184466016</v>
      </c>
    </row>
    <row r="49" spans="1:7" x14ac:dyDescent="0.2">
      <c r="A49" s="39">
        <v>3220</v>
      </c>
      <c r="B49" s="5"/>
      <c r="C49" s="54" t="s">
        <v>211</v>
      </c>
      <c r="D49" s="84">
        <v>1751</v>
      </c>
      <c r="E49" s="124">
        <v>1030</v>
      </c>
      <c r="F49" s="168">
        <f t="shared" si="1"/>
        <v>721</v>
      </c>
      <c r="G49" s="165">
        <f t="shared" si="0"/>
        <v>0.58823529411764708</v>
      </c>
    </row>
    <row r="50" spans="1:7" x14ac:dyDescent="0.2">
      <c r="A50" s="39">
        <v>3220</v>
      </c>
      <c r="B50" s="5"/>
      <c r="C50" s="54" t="s">
        <v>213</v>
      </c>
      <c r="D50" s="84">
        <v>2280</v>
      </c>
      <c r="E50" s="124">
        <v>1618</v>
      </c>
      <c r="F50" s="168">
        <f t="shared" si="1"/>
        <v>662</v>
      </c>
      <c r="G50" s="165">
        <f t="shared" si="0"/>
        <v>0.70964912280701753</v>
      </c>
    </row>
    <row r="51" spans="1:7" x14ac:dyDescent="0.2">
      <c r="A51" s="39">
        <v>3220</v>
      </c>
      <c r="B51" s="5"/>
      <c r="C51" s="54" t="s">
        <v>36</v>
      </c>
      <c r="D51" s="84">
        <v>900</v>
      </c>
      <c r="E51" s="124">
        <v>752</v>
      </c>
      <c r="F51" s="168">
        <f t="shared" si="1"/>
        <v>148</v>
      </c>
      <c r="G51" s="165">
        <f t="shared" si="0"/>
        <v>0.83555555555555561</v>
      </c>
    </row>
    <row r="52" spans="1:7" ht="13.5" x14ac:dyDescent="0.25">
      <c r="A52" s="38">
        <v>3220</v>
      </c>
      <c r="B52" s="17"/>
      <c r="C52" s="51" t="s">
        <v>37</v>
      </c>
      <c r="D52" s="83">
        <f>SUM(D53:D56)</f>
        <v>18800</v>
      </c>
      <c r="E52" s="125">
        <f>SUM(E53:E56)</f>
        <v>14484</v>
      </c>
      <c r="F52" s="163">
        <f t="shared" si="1"/>
        <v>4316</v>
      </c>
      <c r="G52" s="179">
        <f t="shared" si="0"/>
        <v>0.7704255319148936</v>
      </c>
    </row>
    <row r="53" spans="1:7" x14ac:dyDescent="0.2">
      <c r="A53" s="39">
        <v>3220</v>
      </c>
      <c r="B53" s="5"/>
      <c r="C53" s="54" t="s">
        <v>215</v>
      </c>
      <c r="D53" s="84">
        <v>1600</v>
      </c>
      <c r="E53" s="124">
        <v>628.47</v>
      </c>
      <c r="F53" s="168">
        <f t="shared" si="1"/>
        <v>971.53</v>
      </c>
      <c r="G53" s="165">
        <f t="shared" si="0"/>
        <v>0.39279375</v>
      </c>
    </row>
    <row r="54" spans="1:7" x14ac:dyDescent="0.2">
      <c r="A54" s="39">
        <v>3220</v>
      </c>
      <c r="B54" s="5"/>
      <c r="C54" s="54" t="s">
        <v>36</v>
      </c>
      <c r="D54" s="84">
        <v>1200</v>
      </c>
      <c r="E54" s="124">
        <v>2396</v>
      </c>
      <c r="F54" s="168">
        <f t="shared" si="1"/>
        <v>-1196</v>
      </c>
      <c r="G54" s="165">
        <f t="shared" si="0"/>
        <v>1.9966666666666666</v>
      </c>
    </row>
    <row r="55" spans="1:7" x14ac:dyDescent="0.2">
      <c r="A55" s="39">
        <v>3220</v>
      </c>
      <c r="B55" s="5"/>
      <c r="C55" s="54" t="s">
        <v>216</v>
      </c>
      <c r="D55" s="84">
        <v>11000</v>
      </c>
      <c r="E55" s="124">
        <v>7043.63</v>
      </c>
      <c r="F55" s="168">
        <f t="shared" si="1"/>
        <v>3956.37</v>
      </c>
      <c r="G55" s="165">
        <f t="shared" si="0"/>
        <v>0.64032999999999995</v>
      </c>
    </row>
    <row r="56" spans="1:7" x14ac:dyDescent="0.2">
      <c r="A56" s="39">
        <v>3220</v>
      </c>
      <c r="B56" s="5"/>
      <c r="C56" s="54" t="s">
        <v>217</v>
      </c>
      <c r="D56" s="84">
        <v>5000</v>
      </c>
      <c r="E56" s="124">
        <v>4415.8999999999996</v>
      </c>
      <c r="F56" s="168">
        <f t="shared" si="1"/>
        <v>584.10000000000036</v>
      </c>
      <c r="G56" s="165">
        <f t="shared" si="0"/>
        <v>0.88317999999999997</v>
      </c>
    </row>
    <row r="57" spans="1:7" ht="13.5" x14ac:dyDescent="0.25">
      <c r="A57" s="38">
        <v>3220</v>
      </c>
      <c r="B57" s="17"/>
      <c r="C57" s="51" t="s">
        <v>47</v>
      </c>
      <c r="D57" s="83">
        <v>55816</v>
      </c>
      <c r="E57" s="130">
        <v>38319</v>
      </c>
      <c r="F57" s="163">
        <f t="shared" si="1"/>
        <v>17497</v>
      </c>
      <c r="G57" s="179">
        <f t="shared" si="0"/>
        <v>0.6865235774688262</v>
      </c>
    </row>
    <row r="58" spans="1:7" s="6" customFormat="1" ht="25.5" x14ac:dyDescent="0.2">
      <c r="A58" s="38">
        <v>3221</v>
      </c>
      <c r="B58" s="7"/>
      <c r="C58" s="51" t="s">
        <v>40</v>
      </c>
      <c r="D58" s="83">
        <f>SUM(D59:D70)</f>
        <v>102264</v>
      </c>
      <c r="E58" s="125">
        <f>SUM(E59:E70)</f>
        <v>73508.03</v>
      </c>
      <c r="F58" s="163">
        <f t="shared" si="1"/>
        <v>28755.97</v>
      </c>
      <c r="G58" s="179">
        <f t="shared" si="0"/>
        <v>0.7188065203786278</v>
      </c>
    </row>
    <row r="59" spans="1:7" x14ac:dyDescent="0.2">
      <c r="A59" s="39">
        <v>3221</v>
      </c>
      <c r="B59" s="5"/>
      <c r="C59" s="54" t="s">
        <v>125</v>
      </c>
      <c r="D59" s="84">
        <v>880</v>
      </c>
      <c r="E59" s="124">
        <v>819.27</v>
      </c>
      <c r="F59" s="168">
        <f t="shared" si="1"/>
        <v>60.730000000000018</v>
      </c>
      <c r="G59" s="165">
        <f t="shared" si="0"/>
        <v>0.93098863636363638</v>
      </c>
    </row>
    <row r="60" spans="1:7" x14ac:dyDescent="0.2">
      <c r="A60" s="39">
        <v>3221</v>
      </c>
      <c r="B60" s="5"/>
      <c r="C60" s="54" t="s">
        <v>263</v>
      </c>
      <c r="D60" s="84">
        <v>29500</v>
      </c>
      <c r="E60" s="124">
        <v>21096.89</v>
      </c>
      <c r="F60" s="168">
        <f t="shared" si="1"/>
        <v>8403.11</v>
      </c>
      <c r="G60" s="165">
        <f t="shared" si="0"/>
        <v>0.71514881355932203</v>
      </c>
    </row>
    <row r="61" spans="1:7" x14ac:dyDescent="0.2">
      <c r="A61" s="39">
        <v>3221</v>
      </c>
      <c r="B61" s="5"/>
      <c r="C61" s="54" t="s">
        <v>14</v>
      </c>
      <c r="D61" s="84">
        <v>1000</v>
      </c>
      <c r="E61" s="124">
        <v>985</v>
      </c>
      <c r="F61" s="168">
        <f t="shared" si="1"/>
        <v>15</v>
      </c>
      <c r="G61" s="165">
        <f t="shared" si="0"/>
        <v>0.98499999999999999</v>
      </c>
    </row>
    <row r="62" spans="1:7" x14ac:dyDescent="0.2">
      <c r="A62" s="39">
        <v>3221</v>
      </c>
      <c r="B62" s="5"/>
      <c r="C62" s="54" t="s">
        <v>15</v>
      </c>
      <c r="D62" s="84">
        <v>192</v>
      </c>
      <c r="E62" s="124">
        <v>1302</v>
      </c>
      <c r="F62" s="168">
        <f t="shared" si="1"/>
        <v>-1110</v>
      </c>
      <c r="G62" s="165">
        <f t="shared" si="0"/>
        <v>6.78125</v>
      </c>
    </row>
    <row r="63" spans="1:7" x14ac:dyDescent="0.2">
      <c r="A63" s="39">
        <v>3221</v>
      </c>
      <c r="B63" s="5"/>
      <c r="C63" s="54" t="s">
        <v>218</v>
      </c>
      <c r="D63" s="84">
        <v>2070</v>
      </c>
      <c r="E63" s="124">
        <v>1663.78</v>
      </c>
      <c r="F63" s="168">
        <f t="shared" si="1"/>
        <v>406.22</v>
      </c>
      <c r="G63" s="165">
        <f t="shared" si="0"/>
        <v>0.80375845410628022</v>
      </c>
    </row>
    <row r="64" spans="1:7" x14ac:dyDescent="0.2">
      <c r="A64" s="39">
        <v>3221</v>
      </c>
      <c r="B64" s="5"/>
      <c r="C64" s="54" t="s">
        <v>219</v>
      </c>
      <c r="D64" s="84">
        <v>8300</v>
      </c>
      <c r="E64" s="124">
        <v>3246.6</v>
      </c>
      <c r="F64" s="168">
        <f t="shared" si="1"/>
        <v>5053.3999999999996</v>
      </c>
      <c r="G64" s="165">
        <f t="shared" si="0"/>
        <v>0.39115662650602406</v>
      </c>
    </row>
    <row r="65" spans="1:7" x14ac:dyDescent="0.2">
      <c r="A65" s="39">
        <v>3221</v>
      </c>
      <c r="B65" s="5"/>
      <c r="C65" s="54" t="s">
        <v>103</v>
      </c>
      <c r="D65" s="84">
        <v>29310</v>
      </c>
      <c r="E65" s="124">
        <v>18371</v>
      </c>
      <c r="F65" s="168">
        <f t="shared" si="1"/>
        <v>10939</v>
      </c>
      <c r="G65" s="165">
        <f t="shared" si="0"/>
        <v>0.6267826680313886</v>
      </c>
    </row>
    <row r="66" spans="1:7" x14ac:dyDescent="0.2">
      <c r="A66" s="39">
        <v>3221</v>
      </c>
      <c r="B66" s="5"/>
      <c r="C66" s="54" t="s">
        <v>104</v>
      </c>
      <c r="D66" s="84">
        <v>23000</v>
      </c>
      <c r="E66" s="127">
        <v>14458.27</v>
      </c>
      <c r="F66" s="168">
        <f t="shared" si="1"/>
        <v>8541.73</v>
      </c>
      <c r="G66" s="165">
        <f t="shared" si="0"/>
        <v>0.62862043478260876</v>
      </c>
    </row>
    <row r="67" spans="1:7" x14ac:dyDescent="0.2">
      <c r="A67" s="39">
        <v>3221</v>
      </c>
      <c r="B67" s="5"/>
      <c r="C67" s="54" t="s">
        <v>111</v>
      </c>
      <c r="D67" s="84">
        <v>7437</v>
      </c>
      <c r="E67" s="127">
        <v>7437</v>
      </c>
      <c r="F67" s="168">
        <f t="shared" si="1"/>
        <v>0</v>
      </c>
      <c r="G67" s="165">
        <f t="shared" si="0"/>
        <v>1</v>
      </c>
    </row>
    <row r="68" spans="1:7" x14ac:dyDescent="0.2">
      <c r="A68" s="39">
        <v>3221</v>
      </c>
      <c r="B68" s="5"/>
      <c r="C68" s="54" t="s">
        <v>112</v>
      </c>
      <c r="D68" s="84">
        <v>575</v>
      </c>
      <c r="E68" s="127">
        <v>241.74</v>
      </c>
      <c r="F68" s="168">
        <f t="shared" si="1"/>
        <v>333.26</v>
      </c>
      <c r="G68" s="165">
        <f t="shared" si="0"/>
        <v>0.42041739130434785</v>
      </c>
    </row>
    <row r="69" spans="1:7" ht="25.5" x14ac:dyDescent="0.2">
      <c r="A69" s="39">
        <v>3221</v>
      </c>
      <c r="B69" s="5"/>
      <c r="C69" s="54" t="s">
        <v>517</v>
      </c>
      <c r="D69" s="84">
        <v>0</v>
      </c>
      <c r="E69" s="127">
        <v>446.48</v>
      </c>
      <c r="F69" s="168">
        <f t="shared" si="1"/>
        <v>-446.48</v>
      </c>
      <c r="G69" s="165"/>
    </row>
    <row r="70" spans="1:7" x14ac:dyDescent="0.2">
      <c r="A70" s="39">
        <v>3221</v>
      </c>
      <c r="B70" s="5"/>
      <c r="C70" s="54" t="s">
        <v>570</v>
      </c>
      <c r="D70" s="84">
        <v>0</v>
      </c>
      <c r="E70" s="127">
        <v>3440</v>
      </c>
      <c r="F70" s="168">
        <f t="shared" si="1"/>
        <v>-3440</v>
      </c>
      <c r="G70" s="165"/>
    </row>
    <row r="71" spans="1:7" s="6" customFormat="1" ht="25.5" x14ac:dyDescent="0.2">
      <c r="A71" s="38">
        <v>3222</v>
      </c>
      <c r="B71" s="7"/>
      <c r="C71" s="51" t="s">
        <v>18</v>
      </c>
      <c r="D71" s="83">
        <f>SUM(D72:D74)</f>
        <v>73517</v>
      </c>
      <c r="E71" s="125">
        <f>SUM(E72:E74)</f>
        <v>54296.02</v>
      </c>
      <c r="F71" s="163">
        <f t="shared" si="1"/>
        <v>19220.980000000003</v>
      </c>
      <c r="G71" s="179">
        <f t="shared" si="0"/>
        <v>0.73855053933103909</v>
      </c>
    </row>
    <row r="72" spans="1:7" x14ac:dyDescent="0.2">
      <c r="A72" s="39">
        <v>3222</v>
      </c>
      <c r="B72" s="5"/>
      <c r="C72" s="54" t="s">
        <v>220</v>
      </c>
      <c r="D72" s="84">
        <v>64220</v>
      </c>
      <c r="E72" s="124">
        <v>46200.02</v>
      </c>
      <c r="F72" s="168">
        <f t="shared" si="1"/>
        <v>18019.980000000003</v>
      </c>
      <c r="G72" s="165">
        <f t="shared" si="0"/>
        <v>0.71940236686390524</v>
      </c>
    </row>
    <row r="73" spans="1:7" x14ac:dyDescent="0.2">
      <c r="A73" s="39">
        <v>3222</v>
      </c>
      <c r="B73" s="5"/>
      <c r="C73" s="54" t="s">
        <v>221</v>
      </c>
      <c r="D73" s="84">
        <v>7857</v>
      </c>
      <c r="E73" s="127">
        <v>6686</v>
      </c>
      <c r="F73" s="168">
        <f t="shared" si="1"/>
        <v>1171</v>
      </c>
      <c r="G73" s="165">
        <f t="shared" si="0"/>
        <v>0.85096092656230116</v>
      </c>
    </row>
    <row r="74" spans="1:7" x14ac:dyDescent="0.2">
      <c r="A74" s="39">
        <v>3222</v>
      </c>
      <c r="B74" s="5"/>
      <c r="C74" s="54" t="s">
        <v>106</v>
      </c>
      <c r="D74" s="84">
        <v>1440</v>
      </c>
      <c r="E74" s="127">
        <v>1410</v>
      </c>
      <c r="F74" s="168">
        <f t="shared" si="1"/>
        <v>30</v>
      </c>
      <c r="G74" s="165">
        <f t="shared" si="0"/>
        <v>0.97916666666666663</v>
      </c>
    </row>
    <row r="75" spans="1:7" s="6" customFormat="1" x14ac:dyDescent="0.2">
      <c r="A75" s="38">
        <v>3224</v>
      </c>
      <c r="B75" s="7"/>
      <c r="C75" s="51" t="s">
        <v>19</v>
      </c>
      <c r="D75" s="83">
        <f>SUM(D76:D77)</f>
        <v>1997</v>
      </c>
      <c r="E75" s="125">
        <f>SUM(E76:E77)</f>
        <v>1720.01</v>
      </c>
      <c r="F75" s="163">
        <f t="shared" si="1"/>
        <v>276.99</v>
      </c>
      <c r="G75" s="179">
        <f t="shared" si="0"/>
        <v>0.86129694541812718</v>
      </c>
    </row>
    <row r="76" spans="1:7" x14ac:dyDescent="0.2">
      <c r="A76" s="39">
        <v>3224</v>
      </c>
      <c r="B76" s="5"/>
      <c r="C76" s="54" t="s">
        <v>264</v>
      </c>
      <c r="D76" s="84">
        <v>1275</v>
      </c>
      <c r="E76" s="124">
        <v>998.1</v>
      </c>
      <c r="F76" s="168">
        <f t="shared" si="1"/>
        <v>276.89999999999998</v>
      </c>
      <c r="G76" s="165">
        <f t="shared" si="0"/>
        <v>0.7828235294117647</v>
      </c>
    </row>
    <row r="77" spans="1:7" x14ac:dyDescent="0.2">
      <c r="A77" s="39">
        <v>3224</v>
      </c>
      <c r="B77" s="5"/>
      <c r="C77" s="54" t="s">
        <v>462</v>
      </c>
      <c r="D77" s="84">
        <v>722</v>
      </c>
      <c r="E77" s="124">
        <v>721.91</v>
      </c>
      <c r="F77" s="168">
        <f t="shared" si="1"/>
        <v>9.0000000000031832E-2</v>
      </c>
      <c r="G77" s="165">
        <f t="shared" si="0"/>
        <v>0.99987534626038777</v>
      </c>
    </row>
    <row r="78" spans="1:7" s="6" customFormat="1" ht="25.5" x14ac:dyDescent="0.2">
      <c r="A78" s="38">
        <v>3225</v>
      </c>
      <c r="B78" s="7"/>
      <c r="C78" s="51" t="s">
        <v>20</v>
      </c>
      <c r="D78" s="83">
        <f>SUM(D79:D79)</f>
        <v>454</v>
      </c>
      <c r="E78" s="125">
        <f>SUM(E79:E79)</f>
        <v>167.65</v>
      </c>
      <c r="F78" s="163">
        <f t="shared" si="1"/>
        <v>286.35000000000002</v>
      </c>
      <c r="G78" s="179">
        <f t="shared" ref="G78:G150" si="2">SUM(E78/D78)</f>
        <v>0.36927312775330395</v>
      </c>
    </row>
    <row r="79" spans="1:7" x14ac:dyDescent="0.2">
      <c r="A79" s="39">
        <v>3225</v>
      </c>
      <c r="B79" s="5"/>
      <c r="C79" s="54" t="s">
        <v>105</v>
      </c>
      <c r="D79" s="84">
        <v>454</v>
      </c>
      <c r="E79" s="127">
        <v>167.65</v>
      </c>
      <c r="F79" s="168">
        <f t="shared" si="1"/>
        <v>286.35000000000002</v>
      </c>
      <c r="G79" s="165">
        <f t="shared" si="2"/>
        <v>0.36927312775330395</v>
      </c>
    </row>
    <row r="80" spans="1:7" s="6" customFormat="1" ht="25.5" x14ac:dyDescent="0.2">
      <c r="A80" s="38">
        <v>3227</v>
      </c>
      <c r="B80" s="7"/>
      <c r="C80" s="55" t="s">
        <v>108</v>
      </c>
      <c r="D80" s="83">
        <f>SUM(D81)</f>
        <v>6200</v>
      </c>
      <c r="E80" s="125">
        <f>SUM(E81)</f>
        <v>4235.8900000000003</v>
      </c>
      <c r="F80" s="163">
        <f t="shared" si="1"/>
        <v>1964.1099999999997</v>
      </c>
      <c r="G80" s="179">
        <f t="shared" si="2"/>
        <v>0.68320806451612903</v>
      </c>
    </row>
    <row r="81" spans="1:7" ht="25.5" x14ac:dyDescent="0.2">
      <c r="A81" s="39">
        <v>3227</v>
      </c>
      <c r="B81" s="5"/>
      <c r="C81" s="56" t="s">
        <v>518</v>
      </c>
      <c r="D81" s="84">
        <v>6200</v>
      </c>
      <c r="E81" s="127">
        <v>4235.8900000000003</v>
      </c>
      <c r="F81" s="168">
        <f t="shared" si="1"/>
        <v>1964.1099999999997</v>
      </c>
      <c r="G81" s="165">
        <f t="shared" si="2"/>
        <v>0.68320806451612903</v>
      </c>
    </row>
    <row r="82" spans="1:7" s="6" customFormat="1" ht="25.5" x14ac:dyDescent="0.2">
      <c r="A82" s="38">
        <v>3229</v>
      </c>
      <c r="B82" s="7"/>
      <c r="C82" s="51" t="s">
        <v>41</v>
      </c>
      <c r="D82" s="83">
        <f>SUM(D83)</f>
        <v>150</v>
      </c>
      <c r="E82" s="125">
        <f>SUM(E83)</f>
        <v>91.78</v>
      </c>
      <c r="F82" s="163">
        <f t="shared" ref="F82:F153" si="3">SUM(D82-E82)</f>
        <v>58.22</v>
      </c>
      <c r="G82" s="179">
        <f t="shared" si="2"/>
        <v>0.61186666666666667</v>
      </c>
    </row>
    <row r="83" spans="1:7" x14ac:dyDescent="0.2">
      <c r="A83" s="39">
        <v>3229</v>
      </c>
      <c r="B83" s="5"/>
      <c r="C83" s="54" t="s">
        <v>102</v>
      </c>
      <c r="D83" s="84">
        <v>150</v>
      </c>
      <c r="E83" s="124">
        <v>91.78</v>
      </c>
      <c r="F83" s="168">
        <f t="shared" si="3"/>
        <v>58.22</v>
      </c>
      <c r="G83" s="165">
        <f t="shared" si="2"/>
        <v>0.61186666666666667</v>
      </c>
    </row>
    <row r="84" spans="1:7" s="6" customFormat="1" x14ac:dyDescent="0.2">
      <c r="A84" s="38">
        <v>323</v>
      </c>
      <c r="B84" s="7"/>
      <c r="C84" s="51" t="s">
        <v>192</v>
      </c>
      <c r="D84" s="83">
        <f>SUM(D85+D91+D94)</f>
        <v>20792</v>
      </c>
      <c r="E84" s="125">
        <f>SUM(E85+E91+E94)</f>
        <v>14896.5</v>
      </c>
      <c r="F84" s="163">
        <f t="shared" si="3"/>
        <v>5895.5</v>
      </c>
      <c r="G84" s="179">
        <f t="shared" si="2"/>
        <v>0.71645344363216623</v>
      </c>
    </row>
    <row r="85" spans="1:7" s="6" customFormat="1" x14ac:dyDescent="0.2">
      <c r="A85" s="40">
        <v>3233</v>
      </c>
      <c r="B85" s="18"/>
      <c r="C85" s="51" t="s">
        <v>126</v>
      </c>
      <c r="D85" s="83">
        <f>SUM(D86:D90)</f>
        <v>15900</v>
      </c>
      <c r="E85" s="125">
        <f>SUM(E86:E90)</f>
        <v>9168.42</v>
      </c>
      <c r="F85" s="163">
        <f t="shared" si="3"/>
        <v>6731.58</v>
      </c>
      <c r="G85" s="179">
        <f t="shared" si="2"/>
        <v>0.57663018867924531</v>
      </c>
    </row>
    <row r="86" spans="1:7" x14ac:dyDescent="0.2">
      <c r="A86" s="41">
        <v>3233</v>
      </c>
      <c r="B86" s="13"/>
      <c r="C86" s="54" t="s">
        <v>222</v>
      </c>
      <c r="D86" s="84">
        <v>2373</v>
      </c>
      <c r="E86" s="124">
        <v>1059.8900000000001</v>
      </c>
      <c r="F86" s="168">
        <f t="shared" si="3"/>
        <v>1313.11</v>
      </c>
      <c r="G86" s="165">
        <f t="shared" si="2"/>
        <v>0.44664559629161404</v>
      </c>
    </row>
    <row r="87" spans="1:7" x14ac:dyDescent="0.2">
      <c r="A87" s="41">
        <v>3233</v>
      </c>
      <c r="B87" s="13"/>
      <c r="C87" s="54" t="s">
        <v>223</v>
      </c>
      <c r="D87" s="84">
        <v>1642</v>
      </c>
      <c r="E87" s="124">
        <v>586.94000000000005</v>
      </c>
      <c r="F87" s="168">
        <f t="shared" si="3"/>
        <v>1055.06</v>
      </c>
      <c r="G87" s="165">
        <f t="shared" si="2"/>
        <v>0.35745432399512794</v>
      </c>
    </row>
    <row r="88" spans="1:7" x14ac:dyDescent="0.2">
      <c r="A88" s="41">
        <v>3233</v>
      </c>
      <c r="B88" s="13"/>
      <c r="C88" s="54" t="s">
        <v>224</v>
      </c>
      <c r="D88" s="84">
        <v>2118</v>
      </c>
      <c r="E88" s="124">
        <v>1412</v>
      </c>
      <c r="F88" s="168">
        <f t="shared" si="3"/>
        <v>706</v>
      </c>
      <c r="G88" s="165">
        <f t="shared" si="2"/>
        <v>0.66666666666666663</v>
      </c>
    </row>
    <row r="89" spans="1:7" x14ac:dyDescent="0.2">
      <c r="A89" s="41">
        <v>3233</v>
      </c>
      <c r="B89" s="13"/>
      <c r="C89" s="54" t="s">
        <v>7</v>
      </c>
      <c r="D89" s="84">
        <v>167</v>
      </c>
      <c r="E89" s="124">
        <v>0</v>
      </c>
      <c r="F89" s="168">
        <f t="shared" si="3"/>
        <v>167</v>
      </c>
      <c r="G89" s="165">
        <f t="shared" si="2"/>
        <v>0</v>
      </c>
    </row>
    <row r="90" spans="1:7" ht="25.5" x14ac:dyDescent="0.2">
      <c r="A90" s="41">
        <v>3233</v>
      </c>
      <c r="B90" s="13"/>
      <c r="C90" s="54" t="s">
        <v>225</v>
      </c>
      <c r="D90" s="84">
        <v>9600</v>
      </c>
      <c r="E90" s="124">
        <v>6109.59</v>
      </c>
      <c r="F90" s="168">
        <f t="shared" si="3"/>
        <v>3490.41</v>
      </c>
      <c r="G90" s="165">
        <f t="shared" si="2"/>
        <v>0.63641562500000004</v>
      </c>
    </row>
    <row r="91" spans="1:7" s="6" customFormat="1" x14ac:dyDescent="0.2">
      <c r="A91" s="40">
        <v>3237</v>
      </c>
      <c r="B91" s="18"/>
      <c r="C91" s="51" t="s">
        <v>42</v>
      </c>
      <c r="D91" s="83">
        <f>SUM(D92:D93)</f>
        <v>3885</v>
      </c>
      <c r="E91" s="125">
        <f>SUM(E92:E93)</f>
        <v>3953.0299999999997</v>
      </c>
      <c r="F91" s="163">
        <f t="shared" si="3"/>
        <v>-68.029999999999745</v>
      </c>
      <c r="G91" s="179">
        <f t="shared" si="2"/>
        <v>1.0175109395109394</v>
      </c>
    </row>
    <row r="92" spans="1:7" x14ac:dyDescent="0.2">
      <c r="A92" s="41">
        <v>3237</v>
      </c>
      <c r="B92" s="13"/>
      <c r="C92" s="54" t="s">
        <v>12</v>
      </c>
      <c r="D92" s="84">
        <v>3835</v>
      </c>
      <c r="E92" s="124">
        <v>3914.7</v>
      </c>
      <c r="F92" s="168">
        <f t="shared" si="3"/>
        <v>-79.699999999999818</v>
      </c>
      <c r="G92" s="165">
        <f t="shared" si="2"/>
        <v>1.0207822685788788</v>
      </c>
    </row>
    <row r="93" spans="1:7" x14ac:dyDescent="0.2">
      <c r="A93" s="41">
        <v>3237</v>
      </c>
      <c r="B93" s="13"/>
      <c r="C93" s="54" t="s">
        <v>9</v>
      </c>
      <c r="D93" s="84">
        <v>50</v>
      </c>
      <c r="E93" s="124">
        <v>38.33</v>
      </c>
      <c r="F93" s="168">
        <f t="shared" si="3"/>
        <v>11.670000000000002</v>
      </c>
      <c r="G93" s="165">
        <f t="shared" si="2"/>
        <v>0.76659999999999995</v>
      </c>
    </row>
    <row r="94" spans="1:7" s="6" customFormat="1" x14ac:dyDescent="0.2">
      <c r="A94" s="40">
        <v>3238</v>
      </c>
      <c r="B94" s="18"/>
      <c r="C94" s="51" t="s">
        <v>127</v>
      </c>
      <c r="D94" s="83">
        <f>SUM(D95:D97)</f>
        <v>1007</v>
      </c>
      <c r="E94" s="125">
        <f>SUM(E95:E97)</f>
        <v>1775.05</v>
      </c>
      <c r="F94" s="163">
        <f t="shared" si="3"/>
        <v>-768.05</v>
      </c>
      <c r="G94" s="179">
        <f t="shared" si="2"/>
        <v>1.762711022840119</v>
      </c>
    </row>
    <row r="95" spans="1:7" x14ac:dyDescent="0.2">
      <c r="A95" s="41">
        <v>3238</v>
      </c>
      <c r="B95" s="13"/>
      <c r="C95" s="54" t="s">
        <v>3</v>
      </c>
      <c r="D95" s="84">
        <v>180</v>
      </c>
      <c r="E95" s="124">
        <v>182</v>
      </c>
      <c r="F95" s="168">
        <f t="shared" si="3"/>
        <v>-2</v>
      </c>
      <c r="G95" s="165">
        <f t="shared" si="2"/>
        <v>1.0111111111111111</v>
      </c>
    </row>
    <row r="96" spans="1:7" x14ac:dyDescent="0.2">
      <c r="A96" s="41">
        <v>3238</v>
      </c>
      <c r="B96" s="13"/>
      <c r="C96" s="54" t="s">
        <v>456</v>
      </c>
      <c r="D96" s="84">
        <v>827</v>
      </c>
      <c r="E96" s="124">
        <v>1093.05</v>
      </c>
      <c r="F96" s="168">
        <f t="shared" si="3"/>
        <v>-266.04999999999995</v>
      </c>
      <c r="G96" s="165">
        <f t="shared" si="2"/>
        <v>1.3217049576783555</v>
      </c>
    </row>
    <row r="97" spans="1:10" ht="13.5" thickBot="1" x14ac:dyDescent="0.25">
      <c r="A97" s="41">
        <v>3238</v>
      </c>
      <c r="B97" s="13"/>
      <c r="C97" s="54" t="s">
        <v>467</v>
      </c>
      <c r="D97" s="84">
        <v>0</v>
      </c>
      <c r="E97" s="124">
        <v>500</v>
      </c>
      <c r="F97" s="168">
        <f t="shared" si="3"/>
        <v>-500</v>
      </c>
      <c r="G97" s="165"/>
    </row>
    <row r="98" spans="1:10" ht="13.5" thickBot="1" x14ac:dyDescent="0.25">
      <c r="A98" s="36"/>
      <c r="B98" s="4" t="s">
        <v>141</v>
      </c>
      <c r="C98" s="48"/>
      <c r="D98" s="76">
        <f>D99+D100+D113</f>
        <v>1952397</v>
      </c>
      <c r="E98" s="123">
        <f>E99+E100+E113</f>
        <v>1512943.44</v>
      </c>
      <c r="F98" s="177">
        <f t="shared" si="3"/>
        <v>439453.56000000006</v>
      </c>
      <c r="G98" s="175">
        <f t="shared" si="2"/>
        <v>0.77491588032556902</v>
      </c>
      <c r="I98" s="1" t="s">
        <v>519</v>
      </c>
      <c r="J98" s="1" t="s">
        <v>461</v>
      </c>
    </row>
    <row r="99" spans="1:10" s="6" customFormat="1" x14ac:dyDescent="0.2">
      <c r="A99" s="28">
        <v>35200</v>
      </c>
      <c r="B99" s="7"/>
      <c r="C99" s="50" t="s">
        <v>142</v>
      </c>
      <c r="D99" s="83">
        <v>546970</v>
      </c>
      <c r="E99" s="126">
        <v>404758.68</v>
      </c>
      <c r="F99" s="163">
        <f t="shared" si="3"/>
        <v>142211.32</v>
      </c>
      <c r="G99" s="179">
        <f t="shared" si="2"/>
        <v>0.74000160886337463</v>
      </c>
    </row>
    <row r="100" spans="1:10" s="6" customFormat="1" x14ac:dyDescent="0.2">
      <c r="A100" s="28">
        <v>35201</v>
      </c>
      <c r="B100" s="7"/>
      <c r="C100" s="58" t="s">
        <v>143</v>
      </c>
      <c r="D100" s="85">
        <f>SUM(D101+D109+D110+D111+D112)</f>
        <v>1191976</v>
      </c>
      <c r="E100" s="135">
        <f>SUM(E101+E109+E110+E111+E112)</f>
        <v>885218.67999999993</v>
      </c>
      <c r="F100" s="163">
        <f t="shared" si="3"/>
        <v>306757.32000000007</v>
      </c>
      <c r="G100" s="179">
        <f t="shared" si="2"/>
        <v>0.74264807345114325</v>
      </c>
    </row>
    <row r="101" spans="1:10" x14ac:dyDescent="0.2">
      <c r="A101" s="37"/>
      <c r="B101" s="5"/>
      <c r="C101" s="59" t="s">
        <v>227</v>
      </c>
      <c r="D101" s="77">
        <f>SUM(D102:D108)</f>
        <v>977438</v>
      </c>
      <c r="E101" s="136">
        <f>SUM(E102:E108)</f>
        <v>723304.67999999993</v>
      </c>
      <c r="F101" s="168">
        <f t="shared" si="3"/>
        <v>254133.32000000007</v>
      </c>
      <c r="G101" s="165">
        <f t="shared" si="2"/>
        <v>0.74000057292636456</v>
      </c>
    </row>
    <row r="102" spans="1:10" x14ac:dyDescent="0.2">
      <c r="A102" s="37"/>
      <c r="B102" s="5"/>
      <c r="C102" s="59" t="s">
        <v>265</v>
      </c>
      <c r="D102" s="77">
        <v>673785</v>
      </c>
      <c r="E102" s="124">
        <v>498601.68</v>
      </c>
      <c r="F102" s="168">
        <f t="shared" si="3"/>
        <v>175183.32</v>
      </c>
      <c r="G102" s="165">
        <f t="shared" si="2"/>
        <v>0.7400011576393063</v>
      </c>
    </row>
    <row r="103" spans="1:10" x14ac:dyDescent="0.2">
      <c r="A103" s="37"/>
      <c r="B103" s="5"/>
      <c r="C103" s="59" t="s">
        <v>266</v>
      </c>
      <c r="D103" s="77">
        <v>116290</v>
      </c>
      <c r="E103" s="124">
        <v>86055</v>
      </c>
      <c r="F103" s="168">
        <f t="shared" si="3"/>
        <v>30235</v>
      </c>
      <c r="G103" s="165">
        <f t="shared" si="2"/>
        <v>0.74000343967667037</v>
      </c>
    </row>
    <row r="104" spans="1:10" x14ac:dyDescent="0.2">
      <c r="A104" s="37"/>
      <c r="B104" s="5"/>
      <c r="C104" s="59" t="s">
        <v>267</v>
      </c>
      <c r="D104" s="77">
        <v>57745</v>
      </c>
      <c r="E104" s="124">
        <v>42731</v>
      </c>
      <c r="F104" s="168">
        <f t="shared" si="3"/>
        <v>15014</v>
      </c>
      <c r="G104" s="165">
        <f t="shared" si="2"/>
        <v>0.73999480474499957</v>
      </c>
    </row>
    <row r="105" spans="1:10" x14ac:dyDescent="0.2">
      <c r="A105" s="37"/>
      <c r="B105" s="5"/>
      <c r="C105" s="59" t="s">
        <v>268</v>
      </c>
      <c r="D105" s="77">
        <v>8478</v>
      </c>
      <c r="E105" s="124">
        <v>6274</v>
      </c>
      <c r="F105" s="168">
        <f t="shared" si="3"/>
        <v>2204</v>
      </c>
      <c r="G105" s="165">
        <f t="shared" si="2"/>
        <v>0.74003302665723047</v>
      </c>
    </row>
    <row r="106" spans="1:10" x14ac:dyDescent="0.2">
      <c r="A106" s="37"/>
      <c r="B106" s="5"/>
      <c r="C106" s="59" t="s">
        <v>269</v>
      </c>
      <c r="D106" s="77">
        <v>36252</v>
      </c>
      <c r="E106" s="124">
        <v>26826</v>
      </c>
      <c r="F106" s="168">
        <f t="shared" si="3"/>
        <v>9426</v>
      </c>
      <c r="G106" s="165">
        <f t="shared" si="2"/>
        <v>0.73998675935120817</v>
      </c>
    </row>
    <row r="107" spans="1:10" x14ac:dyDescent="0.2">
      <c r="A107" s="37"/>
      <c r="B107" s="5"/>
      <c r="C107" s="59" t="s">
        <v>270</v>
      </c>
      <c r="D107" s="77">
        <v>12552</v>
      </c>
      <c r="E107" s="124">
        <v>9288</v>
      </c>
      <c r="F107" s="168">
        <f t="shared" si="3"/>
        <v>3264</v>
      </c>
      <c r="G107" s="165">
        <f t="shared" si="2"/>
        <v>0.73996175908221795</v>
      </c>
    </row>
    <row r="108" spans="1:10" x14ac:dyDescent="0.2">
      <c r="A108" s="37"/>
      <c r="B108" s="5"/>
      <c r="C108" s="59" t="s">
        <v>271</v>
      </c>
      <c r="D108" s="77">
        <v>72336</v>
      </c>
      <c r="E108" s="124">
        <v>53529</v>
      </c>
      <c r="F108" s="168">
        <f t="shared" si="3"/>
        <v>18807</v>
      </c>
      <c r="G108" s="165">
        <f t="shared" si="2"/>
        <v>0.74000497677504973</v>
      </c>
    </row>
    <row r="109" spans="1:10" x14ac:dyDescent="0.2">
      <c r="A109" s="37"/>
      <c r="B109" s="5"/>
      <c r="C109" s="59" t="s">
        <v>128</v>
      </c>
      <c r="D109" s="77">
        <v>180885</v>
      </c>
      <c r="E109" s="124">
        <v>133855</v>
      </c>
      <c r="F109" s="168">
        <f t="shared" si="3"/>
        <v>47030</v>
      </c>
      <c r="G109" s="165">
        <f t="shared" si="2"/>
        <v>0.74000055283743815</v>
      </c>
    </row>
    <row r="110" spans="1:10" x14ac:dyDescent="0.2">
      <c r="A110" s="37"/>
      <c r="B110" s="5"/>
      <c r="C110" s="59" t="s">
        <v>272</v>
      </c>
      <c r="D110" s="77">
        <v>254</v>
      </c>
      <c r="E110" s="124">
        <v>254</v>
      </c>
      <c r="F110" s="168">
        <f t="shared" si="3"/>
        <v>0</v>
      </c>
      <c r="G110" s="165">
        <f t="shared" si="2"/>
        <v>1</v>
      </c>
    </row>
    <row r="111" spans="1:10" x14ac:dyDescent="0.2">
      <c r="A111" s="37"/>
      <c r="B111" s="5"/>
      <c r="C111" s="59" t="s">
        <v>129</v>
      </c>
      <c r="D111" s="77">
        <v>21517</v>
      </c>
      <c r="E111" s="124">
        <v>15923</v>
      </c>
      <c r="F111" s="168">
        <f t="shared" si="3"/>
        <v>5594</v>
      </c>
      <c r="G111" s="165">
        <f t="shared" si="2"/>
        <v>0.74001951944973743</v>
      </c>
    </row>
    <row r="112" spans="1:10" x14ac:dyDescent="0.2">
      <c r="A112" s="37"/>
      <c r="B112" s="5"/>
      <c r="C112" s="59" t="s">
        <v>273</v>
      </c>
      <c r="D112" s="77">
        <v>11882</v>
      </c>
      <c r="E112" s="124">
        <v>11882</v>
      </c>
      <c r="F112" s="168">
        <f t="shared" si="3"/>
        <v>0</v>
      </c>
      <c r="G112" s="165">
        <f t="shared" si="2"/>
        <v>1</v>
      </c>
    </row>
    <row r="113" spans="1:7" s="6" customFormat="1" x14ac:dyDescent="0.2">
      <c r="A113" s="28" t="s">
        <v>140</v>
      </c>
      <c r="B113" s="7"/>
      <c r="C113" s="58" t="s">
        <v>144</v>
      </c>
      <c r="D113" s="83">
        <f>SUM(D114+D125+D126)</f>
        <v>213451</v>
      </c>
      <c r="E113" s="125">
        <f>SUM(E114+E125+E126)</f>
        <v>222966.07999999996</v>
      </c>
      <c r="F113" s="163">
        <f t="shared" si="3"/>
        <v>-9515.0799999999581</v>
      </c>
      <c r="G113" s="179">
        <f t="shared" si="2"/>
        <v>1.044577350305222</v>
      </c>
    </row>
    <row r="114" spans="1:7" x14ac:dyDescent="0.2">
      <c r="A114" s="37" t="s">
        <v>121</v>
      </c>
      <c r="B114" s="5"/>
      <c r="C114" s="59" t="s">
        <v>22</v>
      </c>
      <c r="D114" s="84">
        <f>SUM(D115+D123+D124)</f>
        <v>204674</v>
      </c>
      <c r="E114" s="131">
        <f>SUM(E115+E123+E124)</f>
        <v>216080.45999999996</v>
      </c>
      <c r="F114" s="168">
        <f t="shared" si="3"/>
        <v>-11406.459999999963</v>
      </c>
      <c r="G114" s="165">
        <f t="shared" si="2"/>
        <v>1.0557298924142782</v>
      </c>
    </row>
    <row r="115" spans="1:7" x14ac:dyDescent="0.2">
      <c r="A115" s="37" t="s">
        <v>122</v>
      </c>
      <c r="B115" s="5"/>
      <c r="C115" s="59" t="s">
        <v>43</v>
      </c>
      <c r="D115" s="84">
        <f>SUM(D116:D122)</f>
        <v>198623</v>
      </c>
      <c r="E115" s="131">
        <f>SUM(E116:E122)</f>
        <v>198497.45999999996</v>
      </c>
      <c r="F115" s="168">
        <f t="shared" si="3"/>
        <v>125.54000000003725</v>
      </c>
      <c r="G115" s="165">
        <f t="shared" si="2"/>
        <v>0.99936794832421205</v>
      </c>
    </row>
    <row r="116" spans="1:7" x14ac:dyDescent="0.2">
      <c r="A116" s="37" t="s">
        <v>469</v>
      </c>
      <c r="B116" s="5"/>
      <c r="C116" s="59" t="s">
        <v>468</v>
      </c>
      <c r="D116" s="84">
        <v>6000</v>
      </c>
      <c r="E116" s="131">
        <v>6000</v>
      </c>
      <c r="F116" s="168">
        <f t="shared" si="3"/>
        <v>0</v>
      </c>
      <c r="G116" s="165">
        <f t="shared" si="2"/>
        <v>1</v>
      </c>
    </row>
    <row r="117" spans="1:7" x14ac:dyDescent="0.2">
      <c r="A117" s="37" t="s">
        <v>527</v>
      </c>
      <c r="B117" s="5"/>
      <c r="C117" s="59" t="s">
        <v>528</v>
      </c>
      <c r="D117" s="84">
        <v>0</v>
      </c>
      <c r="E117" s="131">
        <v>2408</v>
      </c>
      <c r="F117" s="168"/>
      <c r="G117" s="165"/>
    </row>
    <row r="118" spans="1:7" x14ac:dyDescent="0.2">
      <c r="A118" s="37" t="s">
        <v>123</v>
      </c>
      <c r="B118" s="5"/>
      <c r="C118" s="59" t="s">
        <v>120</v>
      </c>
      <c r="D118" s="84">
        <v>158198</v>
      </c>
      <c r="E118" s="124">
        <v>158198</v>
      </c>
      <c r="F118" s="168">
        <f t="shared" si="3"/>
        <v>0</v>
      </c>
      <c r="G118" s="165">
        <f t="shared" si="2"/>
        <v>1</v>
      </c>
    </row>
    <row r="119" spans="1:7" x14ac:dyDescent="0.2">
      <c r="A119" s="37" t="s">
        <v>275</v>
      </c>
      <c r="B119" s="5"/>
      <c r="C119" s="59" t="s">
        <v>276</v>
      </c>
      <c r="D119" s="84">
        <v>6400</v>
      </c>
      <c r="E119" s="124">
        <v>3551.11</v>
      </c>
      <c r="F119" s="168">
        <f t="shared" si="3"/>
        <v>2848.89</v>
      </c>
      <c r="G119" s="165">
        <f t="shared" si="2"/>
        <v>0.55486093749999998</v>
      </c>
    </row>
    <row r="120" spans="1:7" x14ac:dyDescent="0.2">
      <c r="A120" s="37" t="s">
        <v>277</v>
      </c>
      <c r="B120" s="5"/>
      <c r="C120" s="59" t="s">
        <v>278</v>
      </c>
      <c r="D120" s="84">
        <v>14881</v>
      </c>
      <c r="E120" s="124">
        <v>15196.55</v>
      </c>
      <c r="F120" s="168">
        <f t="shared" si="3"/>
        <v>-315.54999999999927</v>
      </c>
      <c r="G120" s="165">
        <f t="shared" si="2"/>
        <v>1.0212048921443451</v>
      </c>
    </row>
    <row r="121" spans="1:7" x14ac:dyDescent="0.2">
      <c r="A121" s="37" t="s">
        <v>534</v>
      </c>
      <c r="B121" s="5"/>
      <c r="C121" s="189" t="s">
        <v>535</v>
      </c>
      <c r="D121" s="84">
        <v>11469</v>
      </c>
      <c r="E121" s="124">
        <v>11469</v>
      </c>
      <c r="F121" s="168">
        <f t="shared" si="3"/>
        <v>0</v>
      </c>
      <c r="G121" s="165">
        <f t="shared" si="2"/>
        <v>1</v>
      </c>
    </row>
    <row r="122" spans="1:7" x14ac:dyDescent="0.2">
      <c r="A122" s="37" t="s">
        <v>470</v>
      </c>
      <c r="B122" s="5"/>
      <c r="C122" s="189" t="s">
        <v>471</v>
      </c>
      <c r="D122" s="84">
        <v>1675</v>
      </c>
      <c r="E122" s="124">
        <v>1674.8</v>
      </c>
      <c r="F122" s="168">
        <f t="shared" si="3"/>
        <v>0.20000000000004547</v>
      </c>
      <c r="G122" s="165">
        <f t="shared" si="2"/>
        <v>0.99988059701492538</v>
      </c>
    </row>
    <row r="123" spans="1:7" ht="25.5" x14ac:dyDescent="0.2">
      <c r="A123" s="37" t="s">
        <v>399</v>
      </c>
      <c r="B123" s="5"/>
      <c r="C123" s="132" t="s">
        <v>400</v>
      </c>
      <c r="D123" s="84">
        <v>4629</v>
      </c>
      <c r="E123" s="124">
        <v>5829</v>
      </c>
      <c r="F123" s="168">
        <f t="shared" si="3"/>
        <v>-1200</v>
      </c>
      <c r="G123" s="165">
        <f t="shared" si="2"/>
        <v>1.2592352559948152</v>
      </c>
    </row>
    <row r="124" spans="1:7" ht="25.5" x14ac:dyDescent="0.2">
      <c r="A124" s="37" t="s">
        <v>472</v>
      </c>
      <c r="B124" s="5"/>
      <c r="C124" s="190" t="s">
        <v>281</v>
      </c>
      <c r="D124" s="84">
        <v>1422</v>
      </c>
      <c r="E124" s="124">
        <v>11754</v>
      </c>
      <c r="F124" s="168">
        <f t="shared" si="3"/>
        <v>-10332</v>
      </c>
      <c r="G124" s="165">
        <f t="shared" si="2"/>
        <v>8.2658227848101262</v>
      </c>
    </row>
    <row r="125" spans="1:7" x14ac:dyDescent="0.2">
      <c r="A125" s="37" t="s">
        <v>279</v>
      </c>
      <c r="B125" s="5"/>
      <c r="C125" s="59" t="s">
        <v>280</v>
      </c>
      <c r="D125" s="84">
        <v>8277</v>
      </c>
      <c r="E125" s="124">
        <v>6385.62</v>
      </c>
      <c r="F125" s="168">
        <f t="shared" si="3"/>
        <v>1891.38</v>
      </c>
      <c r="G125" s="165">
        <f t="shared" si="2"/>
        <v>0.77148967017035153</v>
      </c>
    </row>
    <row r="126" spans="1:7" ht="13.5" thickBot="1" x14ac:dyDescent="0.25">
      <c r="A126" s="37" t="s">
        <v>473</v>
      </c>
      <c r="B126" s="5"/>
      <c r="C126" s="59" t="s">
        <v>474</v>
      </c>
      <c r="D126" s="84">
        <v>500</v>
      </c>
      <c r="E126" s="124">
        <v>500</v>
      </c>
      <c r="F126" s="168">
        <f t="shared" si="3"/>
        <v>0</v>
      </c>
      <c r="G126" s="165">
        <f t="shared" si="2"/>
        <v>1</v>
      </c>
    </row>
    <row r="127" spans="1:7" ht="13.5" thickBot="1" x14ac:dyDescent="0.25">
      <c r="A127" s="36" t="s">
        <v>476</v>
      </c>
      <c r="B127" s="4" t="s">
        <v>146</v>
      </c>
      <c r="C127" s="48"/>
      <c r="D127" s="76">
        <f>SUM(D128:D132)</f>
        <v>53698</v>
      </c>
      <c r="E127" s="123">
        <f>SUM(E128:E132)</f>
        <v>18862.89</v>
      </c>
      <c r="F127" s="177">
        <f t="shared" si="3"/>
        <v>34835.11</v>
      </c>
      <c r="G127" s="175">
        <f t="shared" si="2"/>
        <v>0.35127732876457224</v>
      </c>
    </row>
    <row r="128" spans="1:7" x14ac:dyDescent="0.2">
      <c r="A128" s="39">
        <v>3823</v>
      </c>
      <c r="B128" s="5"/>
      <c r="C128" s="49" t="s">
        <v>477</v>
      </c>
      <c r="D128" s="84">
        <v>0</v>
      </c>
      <c r="E128" s="131">
        <v>713.16</v>
      </c>
      <c r="F128" s="168">
        <f t="shared" si="3"/>
        <v>-713.16</v>
      </c>
      <c r="G128" s="165"/>
    </row>
    <row r="129" spans="1:7" x14ac:dyDescent="0.2">
      <c r="A129" s="37" t="s">
        <v>311</v>
      </c>
      <c r="B129" s="5"/>
      <c r="C129" s="60" t="s">
        <v>320</v>
      </c>
      <c r="D129" s="86">
        <v>36000</v>
      </c>
      <c r="E129" s="124">
        <v>2276</v>
      </c>
      <c r="F129" s="168">
        <f t="shared" si="3"/>
        <v>33724</v>
      </c>
      <c r="G129" s="165">
        <f t="shared" si="2"/>
        <v>6.3222222222222221E-2</v>
      </c>
    </row>
    <row r="130" spans="1:7" x14ac:dyDescent="0.2">
      <c r="A130" s="37">
        <v>38252.382539999999</v>
      </c>
      <c r="B130" s="5"/>
      <c r="C130" s="49" t="s">
        <v>321</v>
      </c>
      <c r="D130" s="86">
        <v>9000</v>
      </c>
      <c r="E130" s="124">
        <v>6318</v>
      </c>
      <c r="F130" s="168">
        <f t="shared" si="3"/>
        <v>2682</v>
      </c>
      <c r="G130" s="165">
        <f t="shared" si="2"/>
        <v>0.70199999999999996</v>
      </c>
    </row>
    <row r="131" spans="1:7" x14ac:dyDescent="0.2">
      <c r="A131" s="37">
        <v>3882</v>
      </c>
      <c r="B131" s="5"/>
      <c r="C131" s="49" t="s">
        <v>322</v>
      </c>
      <c r="D131" s="84">
        <v>1000</v>
      </c>
      <c r="E131" s="124">
        <v>234</v>
      </c>
      <c r="F131" s="168">
        <f t="shared" si="3"/>
        <v>766</v>
      </c>
      <c r="G131" s="165">
        <f t="shared" si="2"/>
        <v>0.23400000000000001</v>
      </c>
    </row>
    <row r="132" spans="1:7" x14ac:dyDescent="0.2">
      <c r="A132" s="37" t="s">
        <v>147</v>
      </c>
      <c r="B132" s="5"/>
      <c r="C132" s="49" t="s">
        <v>323</v>
      </c>
      <c r="D132" s="84">
        <f>SUM(D133:D134)</f>
        <v>7698</v>
      </c>
      <c r="E132" s="131">
        <f>SUM(E133:E134)</f>
        <v>9321.73</v>
      </c>
      <c r="F132" s="168">
        <f t="shared" si="3"/>
        <v>-1623.7299999999996</v>
      </c>
      <c r="G132" s="165">
        <f t="shared" si="2"/>
        <v>1.2109288126786177</v>
      </c>
    </row>
    <row r="133" spans="1:7" x14ac:dyDescent="0.2">
      <c r="A133" s="37">
        <v>3880</v>
      </c>
      <c r="B133" s="5"/>
      <c r="C133" s="49" t="s">
        <v>10</v>
      </c>
      <c r="D133" s="84">
        <v>500</v>
      </c>
      <c r="E133" s="124">
        <v>1080</v>
      </c>
      <c r="F133" s="168">
        <f t="shared" si="3"/>
        <v>-580</v>
      </c>
      <c r="G133" s="165">
        <f t="shared" si="2"/>
        <v>2.16</v>
      </c>
    </row>
    <row r="134" spans="1:7" ht="13.5" thickBot="1" x14ac:dyDescent="0.25">
      <c r="A134" s="155">
        <v>3888</v>
      </c>
      <c r="B134" s="5"/>
      <c r="C134" s="49" t="s">
        <v>409</v>
      </c>
      <c r="D134" s="84">
        <v>7198</v>
      </c>
      <c r="E134" s="124">
        <v>8241.73</v>
      </c>
      <c r="F134" s="168">
        <f t="shared" si="3"/>
        <v>-1043.7299999999996</v>
      </c>
      <c r="G134" s="165"/>
    </row>
    <row r="135" spans="1:7" ht="13.5" thickBot="1" x14ac:dyDescent="0.25">
      <c r="A135" s="111"/>
      <c r="B135" s="79" t="s">
        <v>148</v>
      </c>
      <c r="C135" s="80"/>
      <c r="D135" s="81">
        <f>D136+D140</f>
        <v>5842542</v>
      </c>
      <c r="E135" s="122">
        <f>E136+E140</f>
        <v>4000423.620000001</v>
      </c>
      <c r="F135" s="137">
        <f t="shared" si="3"/>
        <v>1842118.379999999</v>
      </c>
      <c r="G135" s="176">
        <f t="shared" si="2"/>
        <v>0.68470600981559071</v>
      </c>
    </row>
    <row r="136" spans="1:7" ht="13.5" thickBot="1" x14ac:dyDescent="0.25">
      <c r="A136" s="42" t="s">
        <v>149</v>
      </c>
      <c r="B136" s="4" t="s">
        <v>150</v>
      </c>
      <c r="C136" s="48"/>
      <c r="D136" s="76">
        <f>D137+D138+D139</f>
        <v>530619</v>
      </c>
      <c r="E136" s="123">
        <f>E137+E138+E139</f>
        <v>348231.54</v>
      </c>
      <c r="F136" s="178">
        <f t="shared" si="3"/>
        <v>182387.46000000002</v>
      </c>
      <c r="G136" s="174">
        <f t="shared" si="2"/>
        <v>0.65627416281738871</v>
      </c>
    </row>
    <row r="137" spans="1:7" x14ac:dyDescent="0.2">
      <c r="A137" s="37">
        <v>413</v>
      </c>
      <c r="B137" s="5"/>
      <c r="C137" s="60" t="s">
        <v>151</v>
      </c>
      <c r="D137" s="84">
        <f>D215+D252+D1005+D1065+D1074+D1098+D1114+D1125+D1132+D1135+D1145+D1154</f>
        <v>333251</v>
      </c>
      <c r="E137" s="131">
        <f>E215+E252+E1005+E1065+E1074+E1098+E1114+E1125+E1132+E1135+E1145+E1154</f>
        <v>199636.12</v>
      </c>
      <c r="F137" s="168">
        <f t="shared" si="3"/>
        <v>133614.88</v>
      </c>
      <c r="G137" s="165">
        <f t="shared" si="2"/>
        <v>0.59905632691274746</v>
      </c>
    </row>
    <row r="138" spans="1:7" x14ac:dyDescent="0.2">
      <c r="A138" s="37">
        <v>4500</v>
      </c>
      <c r="B138" s="5"/>
      <c r="C138" s="61" t="s">
        <v>152</v>
      </c>
      <c r="D138" s="84">
        <f>D239+D374+D399+D410+D515</f>
        <v>178285</v>
      </c>
      <c r="E138" s="131">
        <f>E239+E374+E399+E410+E515</f>
        <v>135137.97</v>
      </c>
      <c r="F138" s="168">
        <f t="shared" si="3"/>
        <v>43147.03</v>
      </c>
      <c r="G138" s="165">
        <f t="shared" si="2"/>
        <v>0.75798844546652833</v>
      </c>
    </row>
    <row r="139" spans="1:7" ht="13.5" thickBot="1" x14ac:dyDescent="0.25">
      <c r="A139" s="106">
        <v>452</v>
      </c>
      <c r="B139" s="107"/>
      <c r="C139" s="60" t="s">
        <v>153</v>
      </c>
      <c r="D139" s="77">
        <f>D242+D255+D321+D436+D458</f>
        <v>19083</v>
      </c>
      <c r="E139" s="136">
        <f>E242+E255+E321+E436+E458</f>
        <v>13457.449999999999</v>
      </c>
      <c r="F139" s="168">
        <f t="shared" si="3"/>
        <v>5625.5500000000011</v>
      </c>
      <c r="G139" s="165">
        <f t="shared" si="2"/>
        <v>0.70520620447518734</v>
      </c>
    </row>
    <row r="140" spans="1:7" ht="13.5" thickBot="1" x14ac:dyDescent="0.25">
      <c r="A140" s="36"/>
      <c r="B140" s="4" t="s">
        <v>154</v>
      </c>
      <c r="C140" s="48"/>
      <c r="D140" s="76">
        <f>D141+D142+D143</f>
        <v>5311923</v>
      </c>
      <c r="E140" s="123">
        <f>E141+E142+E143</f>
        <v>3652192.080000001</v>
      </c>
      <c r="F140" s="177">
        <f t="shared" si="3"/>
        <v>1659730.919999999</v>
      </c>
      <c r="G140" s="175">
        <f t="shared" si="2"/>
        <v>0.68754612595099762</v>
      </c>
    </row>
    <row r="141" spans="1:7" x14ac:dyDescent="0.2">
      <c r="A141" s="37">
        <v>50</v>
      </c>
      <c r="B141" s="5"/>
      <c r="C141" s="49" t="s">
        <v>23</v>
      </c>
      <c r="D141" s="84">
        <f>D201+D217+D256+D303+D326+D350+D360+D381+D421+D437+D459+D481+D502+D569+D592+D628+D642+D659+D681+D703+D731+D744+D755+D778+D805+D824+D845+D853+D865+D888+D898+D906+D928+D936+D943+D953+D959+D965+D1026+D1037+D1056+D1087+D1100+D1117+D1127+D1137+D1156</f>
        <v>3279694</v>
      </c>
      <c r="E141" s="131">
        <f>E201+E217+E256+E303+E326+E350+E360+E381+E421+E437+E459+E481+E502+E569+E592+E628+E642+E659+E681+E703+E731+E744+E755+E778+E805+E824+E845+E853+E865+E888+E898+E906+E928+E936+E943+E953+E959+E965+E1026+E1037+E1056+E1087+E1100+E1117+E1127+E1137+E1156</f>
        <v>2272579.7000000007</v>
      </c>
      <c r="F141" s="168">
        <f t="shared" si="3"/>
        <v>1007114.2999999993</v>
      </c>
      <c r="G141" s="165">
        <f t="shared" si="2"/>
        <v>0.69292430940203587</v>
      </c>
    </row>
    <row r="142" spans="1:7" x14ac:dyDescent="0.2">
      <c r="A142" s="37">
        <v>55</v>
      </c>
      <c r="B142" s="5"/>
      <c r="C142" s="49" t="s">
        <v>24</v>
      </c>
      <c r="D142" s="84">
        <f>D206+D223+D262+D270+D274+D281+D307+D312+D322+D330+D346+D354+D364+D368+D376+D385+D406+D418+D425+D441+D465+D484+D487+D493+D498+D506+D574+D587+D598+D611+D634+D646+D655+D663+D676+D685+D698+D706+D709+D719+D723+D735+D749+D761+D784+D810+D829+D849+D857+D861+D871+D893+D902+D912+D933+D940+D946+D971+D994+D1002+D1007+D1011+D1015+D1019+D1023+D1030+D1041+D1046+D1050+D1060+D1067+D1077+D1084+D1091+D1104+D1121+D1141+D1147+D1150+D1162</f>
        <v>2028507</v>
      </c>
      <c r="E142" s="131">
        <f>E206+E223+E262+E270+E274+E281+E307+E312+E322+E330+E346+E354+E364+E368+E376+E385+E406+E418+E425+E441+E465+E484+E487+E493+E498+E506+E574+E587+E598+E611+E634+E646+E655+E663+E676+E685+E698+E706+E709+E719+E723+E735+E749+E761+E784+E810+E829+E849+E857+E861+E871+E893+E902+E912+E933+E940+E946+E971+E994+E1002+E1007+E1011+E1015+E1019+E1023+E1030+E1041+E1046+E1050+E1060+E1067+E1077+E1084+E1091+E1104+E1121+E1141+E1147+E1150+E1162</f>
        <v>1379280.6400000001</v>
      </c>
      <c r="F142" s="168">
        <f t="shared" si="3"/>
        <v>649226.35999999987</v>
      </c>
      <c r="G142" s="165">
        <f t="shared" si="2"/>
        <v>0.67994867160921812</v>
      </c>
    </row>
    <row r="143" spans="1:7" ht="13.5" thickBot="1" x14ac:dyDescent="0.25">
      <c r="A143" s="37">
        <v>60</v>
      </c>
      <c r="B143" s="5"/>
      <c r="C143" s="49" t="s">
        <v>90</v>
      </c>
      <c r="D143" s="77">
        <f>D233+D237+D277+D433+D451+D798+D885+D986</f>
        <v>3722</v>
      </c>
      <c r="E143" s="136">
        <f>E233+E237+E277+E393+E433+E451+E798+E885+E986+E1080</f>
        <v>331.73999999999995</v>
      </c>
      <c r="F143" s="168">
        <f t="shared" si="3"/>
        <v>3390.26</v>
      </c>
      <c r="G143" s="165">
        <f t="shared" si="2"/>
        <v>8.9129500268672737E-2</v>
      </c>
    </row>
    <row r="144" spans="1:7" ht="13.5" thickBot="1" x14ac:dyDescent="0.25">
      <c r="A144" s="111"/>
      <c r="B144" s="108" t="s">
        <v>155</v>
      </c>
      <c r="C144" s="180"/>
      <c r="D144" s="109">
        <f>D3-D135</f>
        <v>405817</v>
      </c>
      <c r="E144" s="137">
        <f>E3-E135</f>
        <v>294346.91999999899</v>
      </c>
      <c r="F144" s="137">
        <f t="shared" si="3"/>
        <v>111470.08000000101</v>
      </c>
      <c r="G144" s="176">
        <f>SUM(E144/D144)</f>
        <v>0.72531934344790627</v>
      </c>
    </row>
    <row r="145" spans="1:7" ht="13.5" thickBot="1" x14ac:dyDescent="0.25">
      <c r="A145" s="111"/>
      <c r="B145" s="108" t="s">
        <v>156</v>
      </c>
      <c r="C145" s="180"/>
      <c r="D145" s="109">
        <f>D146+D150+D175+D182+D184+D186</f>
        <v>-119935</v>
      </c>
      <c r="E145" s="137">
        <f>E146+E150+E175+E182+E184+E186</f>
        <v>92428.11000000003</v>
      </c>
      <c r="F145" s="137">
        <f t="shared" si="3"/>
        <v>-212363.11000000004</v>
      </c>
      <c r="G145" s="176">
        <f>SUM(E145/D145)</f>
        <v>-0.77065168633009573</v>
      </c>
    </row>
    <row r="146" spans="1:7" s="6" customFormat="1" x14ac:dyDescent="0.2">
      <c r="A146" s="28">
        <v>381</v>
      </c>
      <c r="B146" s="7"/>
      <c r="C146" s="50" t="s">
        <v>157</v>
      </c>
      <c r="D146" s="85">
        <f>SUM(D147:D149)</f>
        <v>98000</v>
      </c>
      <c r="E146" s="135">
        <f>SUM(E147:E149)</f>
        <v>9100</v>
      </c>
      <c r="F146" s="163">
        <f t="shared" si="3"/>
        <v>88900</v>
      </c>
      <c r="G146" s="179">
        <f t="shared" si="2"/>
        <v>9.285714285714286E-2</v>
      </c>
    </row>
    <row r="147" spans="1:7" x14ac:dyDescent="0.2">
      <c r="A147" s="37">
        <v>3810</v>
      </c>
      <c r="B147" s="5"/>
      <c r="C147" s="49" t="s">
        <v>475</v>
      </c>
      <c r="D147" s="77">
        <v>0</v>
      </c>
      <c r="E147" s="136">
        <v>4900</v>
      </c>
      <c r="F147" s="168">
        <f t="shared" si="3"/>
        <v>-4900</v>
      </c>
      <c r="G147" s="165"/>
    </row>
    <row r="148" spans="1:7" x14ac:dyDescent="0.2">
      <c r="A148" s="37">
        <v>3811</v>
      </c>
      <c r="B148" s="5"/>
      <c r="C148" s="49" t="s">
        <v>261</v>
      </c>
      <c r="D148" s="77">
        <v>98000</v>
      </c>
      <c r="E148" s="124">
        <v>0</v>
      </c>
      <c r="F148" s="168">
        <f t="shared" si="3"/>
        <v>98000</v>
      </c>
      <c r="G148" s="165">
        <f t="shared" si="2"/>
        <v>0</v>
      </c>
    </row>
    <row r="149" spans="1:7" x14ac:dyDescent="0.2">
      <c r="A149" s="37">
        <v>3811</v>
      </c>
      <c r="B149" s="5"/>
      <c r="C149" s="49" t="s">
        <v>536</v>
      </c>
      <c r="D149" s="77">
        <v>0</v>
      </c>
      <c r="E149" s="124">
        <v>4200</v>
      </c>
      <c r="F149" s="168">
        <f t="shared" si="3"/>
        <v>-4200</v>
      </c>
      <c r="G149" s="165"/>
    </row>
    <row r="150" spans="1:7" s="6" customFormat="1" x14ac:dyDescent="0.2">
      <c r="A150" s="28">
        <v>15</v>
      </c>
      <c r="B150" s="7"/>
      <c r="C150" s="50" t="s">
        <v>158</v>
      </c>
      <c r="D150" s="85">
        <f>SUM(D151+D169+D173)</f>
        <v>-574726</v>
      </c>
      <c r="E150" s="135">
        <f>SUM(E151+E169+E173)</f>
        <v>-210348.65</v>
      </c>
      <c r="F150" s="163">
        <f t="shared" si="3"/>
        <v>-364377.35</v>
      </c>
      <c r="G150" s="179">
        <f t="shared" si="2"/>
        <v>0.36599814520310547</v>
      </c>
    </row>
    <row r="151" spans="1:7" s="6" customFormat="1" x14ac:dyDescent="0.2">
      <c r="A151" s="28"/>
      <c r="B151" s="7">
        <v>1551</v>
      </c>
      <c r="C151" s="62" t="s">
        <v>255</v>
      </c>
      <c r="D151" s="85">
        <f>SUM(D152:D168)</f>
        <v>-530898</v>
      </c>
      <c r="E151" s="135">
        <f>SUM(E152:E168)</f>
        <v>-206308.65</v>
      </c>
      <c r="F151" s="163">
        <f t="shared" si="3"/>
        <v>-324589.34999999998</v>
      </c>
      <c r="G151" s="179">
        <f t="shared" ref="G151:G222" si="4">SUM(E151/D151)</f>
        <v>0.38860317801159544</v>
      </c>
    </row>
    <row r="152" spans="1:7" s="6" customFormat="1" ht="25.5" x14ac:dyDescent="0.2">
      <c r="A152" s="28"/>
      <c r="B152" s="5"/>
      <c r="C152" s="63" t="s">
        <v>329</v>
      </c>
      <c r="D152" s="87">
        <f>-D295</f>
        <v>-41660</v>
      </c>
      <c r="E152" s="149">
        <f>-E295</f>
        <v>-1200</v>
      </c>
      <c r="F152" s="168">
        <f t="shared" si="3"/>
        <v>-40460</v>
      </c>
      <c r="G152" s="165">
        <f t="shared" si="4"/>
        <v>2.8804608737397985E-2</v>
      </c>
    </row>
    <row r="153" spans="1:7" s="6" customFormat="1" ht="25.5" x14ac:dyDescent="0.2">
      <c r="A153" s="28"/>
      <c r="B153" s="5"/>
      <c r="C153" s="63" t="s">
        <v>330</v>
      </c>
      <c r="D153" s="87">
        <f>-D317</f>
        <v>-10000</v>
      </c>
      <c r="E153" s="149">
        <f>-E317</f>
        <v>0</v>
      </c>
      <c r="F153" s="168">
        <f t="shared" si="3"/>
        <v>-10000</v>
      </c>
      <c r="G153" s="165">
        <f t="shared" si="4"/>
        <v>0</v>
      </c>
    </row>
    <row r="154" spans="1:7" s="6" customFormat="1" ht="38.25" x14ac:dyDescent="0.2">
      <c r="A154" s="28"/>
      <c r="B154" s="5"/>
      <c r="C154" s="64" t="s">
        <v>332</v>
      </c>
      <c r="D154" s="87">
        <f>-D340</f>
        <v>-6000</v>
      </c>
      <c r="E154" s="149">
        <f>-E340</f>
        <v>0</v>
      </c>
      <c r="F154" s="168">
        <f t="shared" ref="F154:F226" si="5">SUM(D154-E154)</f>
        <v>-6000</v>
      </c>
      <c r="G154" s="165">
        <f t="shared" si="4"/>
        <v>0</v>
      </c>
    </row>
    <row r="155" spans="1:7" s="6" customFormat="1" ht="38.25" x14ac:dyDescent="0.2">
      <c r="A155" s="28"/>
      <c r="B155" s="5"/>
      <c r="C155" s="65" t="s">
        <v>333</v>
      </c>
      <c r="D155" s="87">
        <f>-D397</f>
        <v>-10000</v>
      </c>
      <c r="E155" s="149">
        <f>-E397</f>
        <v>-3456</v>
      </c>
      <c r="F155" s="168">
        <f t="shared" si="5"/>
        <v>-6544</v>
      </c>
      <c r="G155" s="165">
        <f t="shared" si="4"/>
        <v>0.34560000000000002</v>
      </c>
    </row>
    <row r="156" spans="1:7" s="6" customFormat="1" ht="25.5" x14ac:dyDescent="0.2">
      <c r="A156" s="28"/>
      <c r="B156" s="5"/>
      <c r="C156" s="65" t="s">
        <v>335</v>
      </c>
      <c r="D156" s="87">
        <f>-D455</f>
        <v>-7236</v>
      </c>
      <c r="E156" s="149">
        <f>-E455</f>
        <v>0</v>
      </c>
      <c r="F156" s="168">
        <f t="shared" si="5"/>
        <v>-7236</v>
      </c>
      <c r="G156" s="165">
        <f t="shared" si="4"/>
        <v>0</v>
      </c>
    </row>
    <row r="157" spans="1:7" s="6" customFormat="1" ht="25.5" x14ac:dyDescent="0.2">
      <c r="A157" s="28"/>
      <c r="B157" s="5"/>
      <c r="C157" s="65" t="s">
        <v>336</v>
      </c>
      <c r="D157" s="87">
        <f>-D478</f>
        <v>-4200</v>
      </c>
      <c r="E157" s="149">
        <f>-E478</f>
        <v>0</v>
      </c>
      <c r="F157" s="168">
        <f t="shared" si="5"/>
        <v>-4200</v>
      </c>
      <c r="G157" s="165">
        <f t="shared" si="4"/>
        <v>0</v>
      </c>
    </row>
    <row r="158" spans="1:7" s="6" customFormat="1" ht="25.5" x14ac:dyDescent="0.2">
      <c r="A158" s="28"/>
      <c r="B158" s="5"/>
      <c r="C158" s="65" t="s">
        <v>337</v>
      </c>
      <c r="D158" s="87">
        <f>-D479</f>
        <v>-4000</v>
      </c>
      <c r="E158" s="149">
        <f>-E479</f>
        <v>0</v>
      </c>
      <c r="F158" s="168">
        <f t="shared" si="5"/>
        <v>-4000</v>
      </c>
      <c r="G158" s="165">
        <f t="shared" si="4"/>
        <v>0</v>
      </c>
    </row>
    <row r="159" spans="1:7" s="6" customFormat="1" ht="38.25" x14ac:dyDescent="0.2">
      <c r="A159" s="28"/>
      <c r="B159" s="5"/>
      <c r="C159" s="65" t="s">
        <v>340</v>
      </c>
      <c r="D159" s="87">
        <f>-D776</f>
        <v>-29124</v>
      </c>
      <c r="E159" s="149">
        <f>-E776</f>
        <v>-7597.54</v>
      </c>
      <c r="F159" s="168">
        <f t="shared" si="5"/>
        <v>-21526.46</v>
      </c>
      <c r="G159" s="165">
        <f t="shared" si="4"/>
        <v>0.26086869935448426</v>
      </c>
    </row>
    <row r="160" spans="1:7" s="6" customFormat="1" ht="25.5" x14ac:dyDescent="0.2">
      <c r="A160" s="28"/>
      <c r="B160" s="5"/>
      <c r="C160" s="65" t="s">
        <v>341</v>
      </c>
      <c r="D160" s="87">
        <f>-D802</f>
        <v>-36000</v>
      </c>
      <c r="E160" s="149">
        <f>-E802</f>
        <v>0</v>
      </c>
      <c r="F160" s="168">
        <f t="shared" si="5"/>
        <v>-36000</v>
      </c>
      <c r="G160" s="165">
        <f t="shared" si="4"/>
        <v>0</v>
      </c>
    </row>
    <row r="161" spans="1:7" s="6" customFormat="1" ht="25.5" x14ac:dyDescent="0.2">
      <c r="A161" s="28"/>
      <c r="B161" s="5"/>
      <c r="C161" s="65" t="s">
        <v>347</v>
      </c>
      <c r="D161" s="87">
        <f>-D991</f>
        <v>-30716</v>
      </c>
      <c r="E161" s="149">
        <f>-E991</f>
        <v>0</v>
      </c>
      <c r="F161" s="168">
        <f t="shared" si="5"/>
        <v>-30716</v>
      </c>
      <c r="G161" s="165">
        <f t="shared" si="4"/>
        <v>0</v>
      </c>
    </row>
    <row r="162" spans="1:7" s="6" customFormat="1" ht="25.5" x14ac:dyDescent="0.2">
      <c r="A162" s="28"/>
      <c r="B162" s="5"/>
      <c r="C162" s="63" t="s">
        <v>405</v>
      </c>
      <c r="D162" s="87">
        <f>-D301</f>
        <v>-186399</v>
      </c>
      <c r="E162" s="149">
        <f>-E301</f>
        <v>-179342.52</v>
      </c>
      <c r="F162" s="168">
        <f t="shared" si="5"/>
        <v>-7056.4800000000105</v>
      </c>
      <c r="G162" s="165">
        <f t="shared" si="4"/>
        <v>0.96214314454476679</v>
      </c>
    </row>
    <row r="163" spans="1:7" s="6" customFormat="1" ht="25.5" x14ac:dyDescent="0.2">
      <c r="A163" s="28"/>
      <c r="B163" s="5"/>
      <c r="C163" s="65" t="s">
        <v>423</v>
      </c>
      <c r="D163" s="87">
        <f>-D992</f>
        <v>-10513</v>
      </c>
      <c r="E163" s="149">
        <f>-E992</f>
        <v>-10512.59</v>
      </c>
      <c r="F163" s="168">
        <f t="shared" si="5"/>
        <v>-0.40999999999985448</v>
      </c>
      <c r="G163" s="165">
        <f t="shared" si="4"/>
        <v>0.99996100066584226</v>
      </c>
    </row>
    <row r="164" spans="1:7" s="6" customFormat="1" ht="25.5" x14ac:dyDescent="0.2">
      <c r="A164" s="210" t="s">
        <v>529</v>
      </c>
      <c r="B164" s="5"/>
      <c r="C164" s="65" t="s">
        <v>464</v>
      </c>
      <c r="D164" s="87">
        <f>-D511</f>
        <v>-1800</v>
      </c>
      <c r="E164" s="149">
        <f>-E511</f>
        <v>-1800</v>
      </c>
      <c r="F164" s="168">
        <f t="shared" si="5"/>
        <v>0</v>
      </c>
      <c r="G164" s="165">
        <f t="shared" si="4"/>
        <v>1</v>
      </c>
    </row>
    <row r="165" spans="1:7" s="6" customFormat="1" ht="25.5" x14ac:dyDescent="0.2">
      <c r="A165" s="28"/>
      <c r="B165" s="5"/>
      <c r="C165" s="63" t="s">
        <v>553</v>
      </c>
      <c r="D165" s="87">
        <f>-D296</f>
        <v>-103370</v>
      </c>
      <c r="E165" s="87">
        <f>-E296</f>
        <v>-2400</v>
      </c>
      <c r="F165" s="168">
        <f t="shared" si="5"/>
        <v>-100970</v>
      </c>
      <c r="G165" s="165">
        <f t="shared" si="4"/>
        <v>2.3217567959756217E-2</v>
      </c>
    </row>
    <row r="166" spans="1:7" s="6" customFormat="1" ht="25.5" x14ac:dyDescent="0.2">
      <c r="A166" s="28"/>
      <c r="B166" s="5"/>
      <c r="C166" s="63" t="s">
        <v>554</v>
      </c>
      <c r="D166" s="87">
        <f>-D297</f>
        <v>-44940</v>
      </c>
      <c r="E166" s="87">
        <f>-E297</f>
        <v>0</v>
      </c>
      <c r="F166" s="168">
        <f t="shared" si="5"/>
        <v>-44940</v>
      </c>
      <c r="G166" s="165">
        <f t="shared" si="4"/>
        <v>0</v>
      </c>
    </row>
    <row r="167" spans="1:7" s="6" customFormat="1" ht="25.5" x14ac:dyDescent="0.2">
      <c r="A167" s="28"/>
      <c r="B167" s="5"/>
      <c r="C167" s="65" t="s">
        <v>568</v>
      </c>
      <c r="D167" s="87">
        <f>-D803</f>
        <v>-4100</v>
      </c>
      <c r="E167" s="87">
        <f>-E803</f>
        <v>0</v>
      </c>
      <c r="F167" s="168">
        <f t="shared" si="5"/>
        <v>-4100</v>
      </c>
      <c r="G167" s="165">
        <f t="shared" si="4"/>
        <v>0</v>
      </c>
    </row>
    <row r="168" spans="1:7" s="6" customFormat="1" ht="25.5" x14ac:dyDescent="0.2">
      <c r="A168" s="28"/>
      <c r="B168" s="5"/>
      <c r="C168" s="65" t="s">
        <v>562</v>
      </c>
      <c r="D168" s="87">
        <f>-D694</f>
        <v>-840</v>
      </c>
      <c r="E168" s="87">
        <f>-E694</f>
        <v>0</v>
      </c>
      <c r="F168" s="168">
        <f t="shared" si="5"/>
        <v>-840</v>
      </c>
      <c r="G168" s="165">
        <f t="shared" si="4"/>
        <v>0</v>
      </c>
    </row>
    <row r="169" spans="1:7" s="6" customFormat="1" ht="25.5" x14ac:dyDescent="0.2">
      <c r="A169" s="28"/>
      <c r="B169" s="7">
        <v>1554</v>
      </c>
      <c r="C169" s="51" t="s">
        <v>559</v>
      </c>
      <c r="D169" s="88">
        <f>SUM(D170:D172)</f>
        <v>-39788</v>
      </c>
      <c r="E169" s="88">
        <f>SUM(E170:E172)</f>
        <v>0</v>
      </c>
      <c r="F169" s="163">
        <f t="shared" si="5"/>
        <v>-39788</v>
      </c>
      <c r="G169" s="179">
        <f t="shared" si="4"/>
        <v>0</v>
      </c>
    </row>
    <row r="170" spans="1:7" s="6" customFormat="1" x14ac:dyDescent="0.2">
      <c r="A170" s="28"/>
      <c r="B170" s="5"/>
      <c r="C170" s="65" t="s">
        <v>560</v>
      </c>
      <c r="D170" s="87">
        <f>-D608</f>
        <v>-4641</v>
      </c>
      <c r="E170" s="87">
        <f>-E608</f>
        <v>0</v>
      </c>
      <c r="F170" s="168">
        <f t="shared" si="5"/>
        <v>-4641</v>
      </c>
      <c r="G170" s="165">
        <f t="shared" si="4"/>
        <v>0</v>
      </c>
    </row>
    <row r="171" spans="1:7" s="6" customFormat="1" ht="25.5" x14ac:dyDescent="0.2">
      <c r="A171" s="28"/>
      <c r="B171" s="5"/>
      <c r="C171" s="65" t="s">
        <v>561</v>
      </c>
      <c r="D171" s="87">
        <f>-D673</f>
        <v>-8663</v>
      </c>
      <c r="E171" s="87">
        <f>-E673</f>
        <v>0</v>
      </c>
      <c r="F171" s="168">
        <f t="shared" si="5"/>
        <v>-8663</v>
      </c>
      <c r="G171" s="165">
        <f t="shared" si="4"/>
        <v>0</v>
      </c>
    </row>
    <row r="172" spans="1:7" s="6" customFormat="1" ht="25.5" x14ac:dyDescent="0.2">
      <c r="A172" s="28"/>
      <c r="B172" s="5"/>
      <c r="C172" s="65" t="s">
        <v>558</v>
      </c>
      <c r="D172" s="87">
        <f>-D513</f>
        <v>-26484</v>
      </c>
      <c r="E172" s="87">
        <f>-E513</f>
        <v>0</v>
      </c>
      <c r="F172" s="168">
        <f t="shared" si="5"/>
        <v>-26484</v>
      </c>
      <c r="G172" s="165">
        <f t="shared" si="4"/>
        <v>0</v>
      </c>
    </row>
    <row r="173" spans="1:7" s="6" customFormat="1" x14ac:dyDescent="0.2">
      <c r="A173" s="28"/>
      <c r="B173" s="7">
        <v>1556</v>
      </c>
      <c r="C173" s="50" t="s">
        <v>131</v>
      </c>
      <c r="D173" s="88">
        <f>SUM(D174:D174)</f>
        <v>-4040</v>
      </c>
      <c r="E173" s="139">
        <f>SUM(E174:E174)</f>
        <v>-4040</v>
      </c>
      <c r="F173" s="163">
        <f t="shared" si="5"/>
        <v>0</v>
      </c>
      <c r="G173" s="179">
        <f t="shared" si="4"/>
        <v>1</v>
      </c>
    </row>
    <row r="174" spans="1:7" s="6" customFormat="1" ht="51" x14ac:dyDescent="0.2">
      <c r="A174" s="28"/>
      <c r="B174" s="20"/>
      <c r="C174" s="65" t="s">
        <v>338</v>
      </c>
      <c r="D174" s="87">
        <f>-D626</f>
        <v>-4040</v>
      </c>
      <c r="E174" s="149">
        <f>-E626</f>
        <v>-4040</v>
      </c>
      <c r="F174" s="168">
        <f t="shared" si="5"/>
        <v>0</v>
      </c>
      <c r="G174" s="165">
        <f t="shared" si="4"/>
        <v>1</v>
      </c>
    </row>
    <row r="175" spans="1:7" s="6" customFormat="1" x14ac:dyDescent="0.2">
      <c r="A175" s="28">
        <v>3502</v>
      </c>
      <c r="B175" s="7"/>
      <c r="C175" s="50" t="s">
        <v>159</v>
      </c>
      <c r="D175" s="89">
        <f>SUM(D176+D181)</f>
        <v>422417</v>
      </c>
      <c r="E175" s="133">
        <f>SUM(E176+E181)</f>
        <v>322343.96000000002</v>
      </c>
      <c r="F175" s="163">
        <f t="shared" si="5"/>
        <v>100073.03999999998</v>
      </c>
      <c r="G175" s="179">
        <f t="shared" si="4"/>
        <v>0.76309419365224418</v>
      </c>
    </row>
    <row r="176" spans="1:7" s="6" customFormat="1" x14ac:dyDescent="0.2">
      <c r="A176" s="37" t="s">
        <v>121</v>
      </c>
      <c r="B176" s="5"/>
      <c r="C176" s="59" t="s">
        <v>22</v>
      </c>
      <c r="D176" s="90">
        <f>SUM(D177+D180)</f>
        <v>422013</v>
      </c>
      <c r="E176" s="134">
        <f>SUM(E177+E180)</f>
        <v>321939.96000000002</v>
      </c>
      <c r="F176" s="168">
        <f t="shared" si="5"/>
        <v>100073.03999999998</v>
      </c>
      <c r="G176" s="165">
        <f t="shared" si="4"/>
        <v>0.76286739981943685</v>
      </c>
    </row>
    <row r="177" spans="1:7" s="6" customFormat="1" x14ac:dyDescent="0.2">
      <c r="A177" s="37" t="s">
        <v>122</v>
      </c>
      <c r="B177" s="5"/>
      <c r="C177" s="59" t="s">
        <v>43</v>
      </c>
      <c r="D177" s="90">
        <f>SUM(D178:D179)</f>
        <v>219902</v>
      </c>
      <c r="E177" s="134">
        <f>SUM(E178:E179)</f>
        <v>217211</v>
      </c>
      <c r="F177" s="168">
        <f t="shared" si="5"/>
        <v>2691</v>
      </c>
      <c r="G177" s="165">
        <f t="shared" si="4"/>
        <v>0.98776273067093523</v>
      </c>
    </row>
    <row r="178" spans="1:7" x14ac:dyDescent="0.2">
      <c r="A178" s="37" t="s">
        <v>308</v>
      </c>
      <c r="B178" s="5"/>
      <c r="C178" s="65" t="s">
        <v>120</v>
      </c>
      <c r="D178" s="84">
        <v>152266</v>
      </c>
      <c r="E178" s="124">
        <v>152266</v>
      </c>
      <c r="F178" s="168">
        <f t="shared" si="5"/>
        <v>0</v>
      </c>
      <c r="G178" s="165">
        <f t="shared" si="4"/>
        <v>1</v>
      </c>
    </row>
    <row r="179" spans="1:7" x14ac:dyDescent="0.2">
      <c r="A179" s="37" t="s">
        <v>309</v>
      </c>
      <c r="B179" s="5"/>
      <c r="C179" s="65" t="s">
        <v>276</v>
      </c>
      <c r="D179" s="84">
        <v>67636</v>
      </c>
      <c r="E179" s="124">
        <v>64945</v>
      </c>
      <c r="F179" s="168">
        <f t="shared" si="5"/>
        <v>2691</v>
      </c>
      <c r="G179" s="165">
        <f t="shared" si="4"/>
        <v>0.96021349577148263</v>
      </c>
    </row>
    <row r="180" spans="1:7" ht="25.5" x14ac:dyDescent="0.2">
      <c r="A180" s="37" t="s">
        <v>310</v>
      </c>
      <c r="B180" s="5"/>
      <c r="C180" s="65" t="s">
        <v>281</v>
      </c>
      <c r="D180" s="84">
        <v>202111</v>
      </c>
      <c r="E180" s="124">
        <v>104728.96000000001</v>
      </c>
      <c r="F180" s="168">
        <f t="shared" si="5"/>
        <v>97382.04</v>
      </c>
      <c r="G180" s="165">
        <f t="shared" si="4"/>
        <v>0.51817545804038379</v>
      </c>
    </row>
    <row r="181" spans="1:7" x14ac:dyDescent="0.2">
      <c r="A181" s="37" t="s">
        <v>324</v>
      </c>
      <c r="B181" s="5"/>
      <c r="C181" s="65" t="s">
        <v>325</v>
      </c>
      <c r="D181" s="84">
        <v>404</v>
      </c>
      <c r="E181" s="124">
        <v>404</v>
      </c>
      <c r="F181" s="168">
        <f t="shared" si="5"/>
        <v>0</v>
      </c>
      <c r="G181" s="165">
        <f t="shared" si="4"/>
        <v>1</v>
      </c>
    </row>
    <row r="182" spans="1:7" s="6" customFormat="1" x14ac:dyDescent="0.2">
      <c r="A182" s="28">
        <v>4502</v>
      </c>
      <c r="B182" s="7"/>
      <c r="C182" s="66" t="s">
        <v>160</v>
      </c>
      <c r="D182" s="85">
        <f>(D183)</f>
        <v>-20000</v>
      </c>
      <c r="E182" s="135">
        <f>(E183)</f>
        <v>0</v>
      </c>
      <c r="F182" s="163">
        <f t="shared" si="5"/>
        <v>-20000</v>
      </c>
      <c r="G182" s="179">
        <f t="shared" si="4"/>
        <v>0</v>
      </c>
    </row>
    <row r="183" spans="1:7" x14ac:dyDescent="0.2">
      <c r="A183" s="37"/>
      <c r="B183" s="5">
        <v>4502</v>
      </c>
      <c r="C183" s="61" t="s">
        <v>326</v>
      </c>
      <c r="D183" s="87">
        <f>-D343</f>
        <v>-20000</v>
      </c>
      <c r="E183" s="149">
        <f>-E343</f>
        <v>0</v>
      </c>
      <c r="F183" s="168">
        <f t="shared" si="5"/>
        <v>-20000</v>
      </c>
      <c r="G183" s="165">
        <f t="shared" si="4"/>
        <v>0</v>
      </c>
    </row>
    <row r="184" spans="1:7" s="6" customFormat="1" x14ac:dyDescent="0.2">
      <c r="A184" s="29">
        <v>655</v>
      </c>
      <c r="B184" s="27"/>
      <c r="C184" s="50" t="s">
        <v>161</v>
      </c>
      <c r="D184" s="91">
        <f>SUM(D185)</f>
        <v>400</v>
      </c>
      <c r="E184" s="126">
        <f>SUM(E185)</f>
        <v>416.75</v>
      </c>
      <c r="F184" s="163">
        <f t="shared" si="5"/>
        <v>-16.75</v>
      </c>
      <c r="G184" s="179">
        <f t="shared" si="4"/>
        <v>1.0418750000000001</v>
      </c>
    </row>
    <row r="185" spans="1:7" s="6" customFormat="1" x14ac:dyDescent="0.2">
      <c r="A185" s="29"/>
      <c r="B185" s="30">
        <v>6551</v>
      </c>
      <c r="C185" s="56" t="s">
        <v>21</v>
      </c>
      <c r="D185" s="92">
        <v>400</v>
      </c>
      <c r="E185" s="124">
        <v>416.75</v>
      </c>
      <c r="F185" s="168">
        <f t="shared" si="5"/>
        <v>-16.75</v>
      </c>
      <c r="G185" s="165">
        <f t="shared" si="4"/>
        <v>1.0418750000000001</v>
      </c>
    </row>
    <row r="186" spans="1:7" s="6" customFormat="1" x14ac:dyDescent="0.2">
      <c r="A186" s="28">
        <v>650</v>
      </c>
      <c r="B186" s="7"/>
      <c r="C186" s="50" t="s">
        <v>162</v>
      </c>
      <c r="D186" s="85">
        <f>SUM(D187:D188)</f>
        <v>-46026</v>
      </c>
      <c r="E186" s="135">
        <f>SUM(E187:E188)</f>
        <v>-29083.95</v>
      </c>
      <c r="F186" s="163">
        <f t="shared" si="5"/>
        <v>-16942.05</v>
      </c>
      <c r="G186" s="179">
        <f t="shared" si="4"/>
        <v>0.63190262025811494</v>
      </c>
    </row>
    <row r="187" spans="1:7" s="6" customFormat="1" ht="25.5" x14ac:dyDescent="0.2">
      <c r="A187" s="28"/>
      <c r="B187" s="23" t="s">
        <v>51</v>
      </c>
      <c r="C187" s="67" t="s">
        <v>98</v>
      </c>
      <c r="D187" s="87">
        <f>-D248</f>
        <v>-36459</v>
      </c>
      <c r="E187" s="149">
        <v>-23485.200000000001</v>
      </c>
      <c r="F187" s="168">
        <f t="shared" si="5"/>
        <v>-12973.8</v>
      </c>
      <c r="G187" s="165">
        <f t="shared" si="4"/>
        <v>0.64415370690364526</v>
      </c>
    </row>
    <row r="188" spans="1:7" s="6" customFormat="1" ht="13.5" thickBot="1" x14ac:dyDescent="0.25">
      <c r="A188" s="28"/>
      <c r="B188" s="19">
        <v>6502</v>
      </c>
      <c r="C188" s="53" t="s">
        <v>113</v>
      </c>
      <c r="D188" s="87">
        <v>-9567</v>
      </c>
      <c r="E188" s="149">
        <v>-5598.75</v>
      </c>
      <c r="F188" s="168">
        <f t="shared" si="5"/>
        <v>-3968.25</v>
      </c>
      <c r="G188" s="165">
        <f t="shared" si="4"/>
        <v>0.58521480087801814</v>
      </c>
    </row>
    <row r="189" spans="1:7" s="16" customFormat="1" ht="13.5" thickBot="1" x14ac:dyDescent="0.25">
      <c r="A189" s="111"/>
      <c r="B189" s="79" t="s">
        <v>163</v>
      </c>
      <c r="C189" s="80"/>
      <c r="D189" s="109">
        <f>D144+D145</f>
        <v>285882</v>
      </c>
      <c r="E189" s="137">
        <f>E144+E145</f>
        <v>386775.02999999904</v>
      </c>
      <c r="F189" s="137">
        <f t="shared" si="5"/>
        <v>-100893.02999999904</v>
      </c>
      <c r="G189" s="176">
        <f>SUM(E189/D189)</f>
        <v>1.3529184418746163</v>
      </c>
    </row>
    <row r="190" spans="1:7" ht="13.5" thickBot="1" x14ac:dyDescent="0.25">
      <c r="A190" s="78"/>
      <c r="B190" s="108" t="s">
        <v>164</v>
      </c>
      <c r="C190" s="82"/>
      <c r="D190" s="109">
        <f>D191+D193</f>
        <v>-595037</v>
      </c>
      <c r="E190" s="137">
        <f>E191+E193</f>
        <v>-367185.4</v>
      </c>
      <c r="F190" s="137">
        <f t="shared" si="5"/>
        <v>-227851.59999999998</v>
      </c>
      <c r="G190" s="176">
        <f>SUM(E190/D190)</f>
        <v>0.61707994628905438</v>
      </c>
    </row>
    <row r="191" spans="1:7" x14ac:dyDescent="0.2">
      <c r="A191" s="29">
        <v>2585</v>
      </c>
      <c r="B191" s="27"/>
      <c r="C191" s="58" t="s">
        <v>312</v>
      </c>
      <c r="D191" s="93">
        <f>SUM(D192)</f>
        <v>185000</v>
      </c>
      <c r="E191" s="163">
        <f>SUM(E192)</f>
        <v>0</v>
      </c>
      <c r="F191" s="163">
        <f t="shared" si="5"/>
        <v>185000</v>
      </c>
      <c r="G191" s="179">
        <f t="shared" si="4"/>
        <v>0</v>
      </c>
    </row>
    <row r="192" spans="1:7" x14ac:dyDescent="0.2">
      <c r="A192" s="43"/>
      <c r="B192" s="31">
        <v>25852</v>
      </c>
      <c r="C192" s="59" t="s">
        <v>314</v>
      </c>
      <c r="D192" s="94">
        <v>185000</v>
      </c>
      <c r="E192" s="124">
        <v>0</v>
      </c>
      <c r="F192" s="168">
        <f t="shared" si="5"/>
        <v>185000</v>
      </c>
      <c r="G192" s="165">
        <f t="shared" si="4"/>
        <v>0</v>
      </c>
    </row>
    <row r="193" spans="1:8" s="6" customFormat="1" x14ac:dyDescent="0.2">
      <c r="A193" s="33" t="s">
        <v>313</v>
      </c>
      <c r="B193" s="32"/>
      <c r="C193" s="68" t="s">
        <v>165</v>
      </c>
      <c r="D193" s="91">
        <f>SUM(D194:D195)</f>
        <v>-780037</v>
      </c>
      <c r="E193" s="126">
        <f>SUM(E194:E195)</f>
        <v>-367185.4</v>
      </c>
      <c r="F193" s="163">
        <f t="shared" si="5"/>
        <v>-412851.6</v>
      </c>
      <c r="G193" s="179">
        <f t="shared" si="4"/>
        <v>0.4707281834066846</v>
      </c>
    </row>
    <row r="194" spans="1:8" x14ac:dyDescent="0.2">
      <c r="A194" s="33"/>
      <c r="B194" s="34" t="s">
        <v>315</v>
      </c>
      <c r="C194" s="56" t="s">
        <v>91</v>
      </c>
      <c r="D194" s="92">
        <v>-729466</v>
      </c>
      <c r="E194" s="124">
        <v>-337510.40000000002</v>
      </c>
      <c r="F194" s="168">
        <f t="shared" si="5"/>
        <v>-391955.6</v>
      </c>
      <c r="G194" s="165">
        <f t="shared" si="4"/>
        <v>0.46268146836178797</v>
      </c>
    </row>
    <row r="195" spans="1:8" ht="13.5" thickBot="1" x14ac:dyDescent="0.25">
      <c r="A195" s="35"/>
      <c r="B195" s="34" t="s">
        <v>316</v>
      </c>
      <c r="C195" s="56" t="s">
        <v>110</v>
      </c>
      <c r="D195" s="92">
        <v>-50571</v>
      </c>
      <c r="E195" s="124">
        <v>-29675</v>
      </c>
      <c r="F195" s="168">
        <f t="shared" si="5"/>
        <v>-20896</v>
      </c>
      <c r="G195" s="165">
        <f t="shared" si="4"/>
        <v>0.58679875818156646</v>
      </c>
    </row>
    <row r="196" spans="1:8" ht="13.5" thickBot="1" x14ac:dyDescent="0.25">
      <c r="A196" s="111">
        <v>100</v>
      </c>
      <c r="B196" s="79" t="s">
        <v>166</v>
      </c>
      <c r="C196" s="110"/>
      <c r="D196" s="109">
        <v>-309154.83</v>
      </c>
      <c r="E196" s="137">
        <f>SUM(E189+E190)</f>
        <v>19589.629999999015</v>
      </c>
      <c r="F196" s="137">
        <f>SUM(D196-E196)</f>
        <v>-328744.45999999903</v>
      </c>
      <c r="G196" s="206">
        <f t="shared" si="4"/>
        <v>-6.336511061463608E-2</v>
      </c>
      <c r="H196" s="158"/>
    </row>
    <row r="197" spans="1:8" ht="13.5" thickBot="1" x14ac:dyDescent="0.25">
      <c r="A197" s="29"/>
      <c r="B197" s="7"/>
      <c r="C197" s="49"/>
      <c r="D197" s="181">
        <f>SUBTOTAL(9,D201:D1163)</f>
        <v>33233710</v>
      </c>
      <c r="E197" s="182">
        <f>SUBTOTAL(9,E201:E1163)</f>
        <v>21495381.470000003</v>
      </c>
      <c r="F197" s="163">
        <f t="shared" si="5"/>
        <v>11738328.529999997</v>
      </c>
      <c r="G197" s="179">
        <f t="shared" si="4"/>
        <v>0.64679451887857242</v>
      </c>
    </row>
    <row r="198" spans="1:8" ht="37.5" customHeight="1" thickBot="1" x14ac:dyDescent="0.25">
      <c r="A198" s="111"/>
      <c r="B198" s="228" t="s">
        <v>167</v>
      </c>
      <c r="C198" s="229"/>
      <c r="D198" s="81">
        <f>D199+D250+D272+D319+D341+D372+D378+D752+D1072</f>
        <v>6483294</v>
      </c>
      <c r="E198" s="122">
        <f>E199+E250+E272+E319+E341+E372+E378+E752+E1072</f>
        <v>4239856.2200000007</v>
      </c>
      <c r="F198" s="137">
        <f t="shared" si="5"/>
        <v>2243437.7799999993</v>
      </c>
      <c r="G198" s="176">
        <f t="shared" si="4"/>
        <v>0.65396636647975559</v>
      </c>
    </row>
    <row r="199" spans="1:8" ht="13.5" thickBot="1" x14ac:dyDescent="0.25">
      <c r="A199" s="44" t="s">
        <v>50</v>
      </c>
      <c r="B199" s="4" t="s">
        <v>168</v>
      </c>
      <c r="C199" s="48"/>
      <c r="D199" s="112">
        <f>SUM(D200+D214+D236+D238+D246)</f>
        <v>670074</v>
      </c>
      <c r="E199" s="138">
        <f>SUM(E200+E214+E236+E238+E246)</f>
        <v>463075.10000000003</v>
      </c>
      <c r="F199" s="177">
        <f t="shared" si="5"/>
        <v>206998.89999999997</v>
      </c>
      <c r="G199" s="175">
        <f t="shared" si="4"/>
        <v>0.69108053737348418</v>
      </c>
    </row>
    <row r="200" spans="1:8" s="6" customFormat="1" x14ac:dyDescent="0.2">
      <c r="A200" s="33" t="s">
        <v>48</v>
      </c>
      <c r="B200" s="7" t="s">
        <v>428</v>
      </c>
      <c r="C200" s="50"/>
      <c r="D200" s="88">
        <f>SUM(D201+D206)</f>
        <v>37682</v>
      </c>
      <c r="E200" s="139">
        <f>SUM(E201+E206)</f>
        <v>27500.22</v>
      </c>
      <c r="F200" s="163">
        <f t="shared" si="5"/>
        <v>10181.779999999999</v>
      </c>
      <c r="G200" s="179">
        <f t="shared" si="4"/>
        <v>0.72979725067671575</v>
      </c>
    </row>
    <row r="201" spans="1:8" s="6" customFormat="1" x14ac:dyDescent="0.2">
      <c r="A201" s="33"/>
      <c r="B201" s="7">
        <v>50</v>
      </c>
      <c r="C201" s="50" t="s">
        <v>23</v>
      </c>
      <c r="D201" s="96">
        <f>SUM(D202+D204+D205)</f>
        <v>33496</v>
      </c>
      <c r="E201" s="140">
        <f>SUM(E202+E204+E205)</f>
        <v>24684.98</v>
      </c>
      <c r="F201" s="163">
        <f t="shared" si="5"/>
        <v>8811.02</v>
      </c>
      <c r="G201" s="179">
        <f t="shared" si="4"/>
        <v>0.73695306902316693</v>
      </c>
    </row>
    <row r="202" spans="1:8" x14ac:dyDescent="0.2">
      <c r="A202" s="35"/>
      <c r="B202" s="5">
        <v>500</v>
      </c>
      <c r="C202" s="49" t="s">
        <v>228</v>
      </c>
      <c r="D202" s="97">
        <f>SUM(D203)</f>
        <v>25089</v>
      </c>
      <c r="E202" s="141">
        <f>SUM(E203)</f>
        <v>17928.22</v>
      </c>
      <c r="F202" s="168">
        <f t="shared" si="5"/>
        <v>7160.7799999999988</v>
      </c>
      <c r="G202" s="165">
        <f t="shared" si="4"/>
        <v>0.71458487783490776</v>
      </c>
    </row>
    <row r="203" spans="1:8" x14ac:dyDescent="0.2">
      <c r="A203" s="35"/>
      <c r="B203" s="5">
        <v>5001</v>
      </c>
      <c r="C203" s="49" t="s">
        <v>234</v>
      </c>
      <c r="D203" s="97">
        <v>25089</v>
      </c>
      <c r="E203" s="124">
        <v>17928.22</v>
      </c>
      <c r="F203" s="168">
        <f t="shared" si="5"/>
        <v>7160.7799999999988</v>
      </c>
      <c r="G203" s="165">
        <f t="shared" si="4"/>
        <v>0.71458487783490776</v>
      </c>
    </row>
    <row r="204" spans="1:8" x14ac:dyDescent="0.2">
      <c r="A204" s="35"/>
      <c r="B204" s="5">
        <v>505</v>
      </c>
      <c r="C204" s="49" t="s">
        <v>94</v>
      </c>
      <c r="D204" s="97">
        <v>0</v>
      </c>
      <c r="E204" s="124">
        <v>460.8</v>
      </c>
      <c r="F204" s="168"/>
      <c r="G204" s="165"/>
    </row>
    <row r="205" spans="1:8" x14ac:dyDescent="0.2">
      <c r="A205" s="35"/>
      <c r="B205" s="5">
        <v>506</v>
      </c>
      <c r="C205" s="49" t="s">
        <v>235</v>
      </c>
      <c r="D205" s="97">
        <v>8407</v>
      </c>
      <c r="E205" s="124">
        <v>6295.96</v>
      </c>
      <c r="F205" s="168">
        <f t="shared" si="5"/>
        <v>2111.04</v>
      </c>
      <c r="G205" s="165">
        <f t="shared" si="4"/>
        <v>0.74889496847864878</v>
      </c>
    </row>
    <row r="206" spans="1:8" s="6" customFormat="1" x14ac:dyDescent="0.2">
      <c r="A206" s="33"/>
      <c r="B206" s="7">
        <v>55</v>
      </c>
      <c r="C206" s="50" t="s">
        <v>24</v>
      </c>
      <c r="D206" s="96">
        <f>SUM(D207:D213)</f>
        <v>4186</v>
      </c>
      <c r="E206" s="140">
        <f>SUM(E207:E213)</f>
        <v>2815.24</v>
      </c>
      <c r="F206" s="163">
        <f t="shared" si="5"/>
        <v>1370.7600000000002</v>
      </c>
      <c r="G206" s="179">
        <f t="shared" si="4"/>
        <v>0.67253702818920202</v>
      </c>
    </row>
    <row r="207" spans="1:8" x14ac:dyDescent="0.2">
      <c r="A207" s="35"/>
      <c r="B207" s="5">
        <v>5500</v>
      </c>
      <c r="C207" s="49" t="s">
        <v>25</v>
      </c>
      <c r="D207" s="97">
        <v>2282</v>
      </c>
      <c r="E207" s="124">
        <v>1527.56</v>
      </c>
      <c r="F207" s="168">
        <f t="shared" si="5"/>
        <v>754.44</v>
      </c>
      <c r="G207" s="165">
        <f t="shared" si="4"/>
        <v>0.66939526730937771</v>
      </c>
    </row>
    <row r="208" spans="1:8" x14ac:dyDescent="0.2">
      <c r="A208" s="35"/>
      <c r="B208" s="5">
        <v>5503</v>
      </c>
      <c r="C208" s="49" t="s">
        <v>26</v>
      </c>
      <c r="D208" s="97">
        <v>259</v>
      </c>
      <c r="E208" s="124">
        <v>258.95</v>
      </c>
      <c r="F208" s="168">
        <f t="shared" si="5"/>
        <v>5.0000000000011369E-2</v>
      </c>
      <c r="G208" s="165">
        <f t="shared" si="4"/>
        <v>0.99980694980694973</v>
      </c>
    </row>
    <row r="209" spans="1:7" x14ac:dyDescent="0.2">
      <c r="A209" s="35"/>
      <c r="B209" s="5">
        <v>5504</v>
      </c>
      <c r="C209" s="49" t="s">
        <v>27</v>
      </c>
      <c r="D209" s="97">
        <v>555</v>
      </c>
      <c r="E209" s="124">
        <v>361.8</v>
      </c>
      <c r="F209" s="168">
        <f t="shared" si="5"/>
        <v>193.2</v>
      </c>
      <c r="G209" s="165">
        <f t="shared" si="4"/>
        <v>0.65189189189189189</v>
      </c>
    </row>
    <row r="210" spans="1:7" x14ac:dyDescent="0.2">
      <c r="A210" s="35"/>
      <c r="B210" s="5">
        <v>5511</v>
      </c>
      <c r="C210" s="49" t="s">
        <v>230</v>
      </c>
      <c r="D210" s="97">
        <v>233</v>
      </c>
      <c r="E210" s="124">
        <v>222.4</v>
      </c>
      <c r="F210" s="168">
        <f t="shared" si="5"/>
        <v>10.599999999999994</v>
      </c>
      <c r="G210" s="165">
        <f t="shared" si="4"/>
        <v>0.9545064377682404</v>
      </c>
    </row>
    <row r="211" spans="1:7" x14ac:dyDescent="0.2">
      <c r="A211" s="35"/>
      <c r="B211" s="5">
        <v>5513</v>
      </c>
      <c r="C211" s="49" t="s">
        <v>28</v>
      </c>
      <c r="D211" s="97">
        <v>603</v>
      </c>
      <c r="E211" s="124">
        <v>341.78</v>
      </c>
      <c r="F211" s="168">
        <f t="shared" si="5"/>
        <v>261.22000000000003</v>
      </c>
      <c r="G211" s="165">
        <f t="shared" si="4"/>
        <v>0.56679933665008286</v>
      </c>
    </row>
    <row r="212" spans="1:7" x14ac:dyDescent="0.2">
      <c r="A212" s="35"/>
      <c r="B212" s="5">
        <v>5514</v>
      </c>
      <c r="C212" s="49" t="s">
        <v>231</v>
      </c>
      <c r="D212" s="97">
        <v>144</v>
      </c>
      <c r="E212" s="124">
        <v>70.349999999999994</v>
      </c>
      <c r="F212" s="168">
        <f t="shared" si="5"/>
        <v>73.650000000000006</v>
      </c>
      <c r="G212" s="165">
        <f t="shared" si="4"/>
        <v>0.48854166666666665</v>
      </c>
    </row>
    <row r="213" spans="1:7" x14ac:dyDescent="0.2">
      <c r="A213" s="35"/>
      <c r="B213" s="5">
        <v>5515</v>
      </c>
      <c r="C213" s="49" t="s">
        <v>29</v>
      </c>
      <c r="D213" s="97">
        <v>110</v>
      </c>
      <c r="E213" s="124">
        <v>32.4</v>
      </c>
      <c r="F213" s="168">
        <f t="shared" si="5"/>
        <v>77.599999999999994</v>
      </c>
      <c r="G213" s="165">
        <f t="shared" si="4"/>
        <v>0.29454545454545455</v>
      </c>
    </row>
    <row r="214" spans="1:7" s="6" customFormat="1" x14ac:dyDescent="0.2">
      <c r="A214" s="33" t="s">
        <v>49</v>
      </c>
      <c r="B214" s="7" t="s">
        <v>429</v>
      </c>
      <c r="C214" s="50"/>
      <c r="D214" s="88">
        <f>SUM(D215+D217+D223+D233)</f>
        <v>550074</v>
      </c>
      <c r="E214" s="139">
        <f>SUM(E215+E217+E223+E233)</f>
        <v>379685.31000000006</v>
      </c>
      <c r="F214" s="163">
        <f t="shared" si="5"/>
        <v>170388.68999999994</v>
      </c>
      <c r="G214" s="179">
        <f t="shared" si="4"/>
        <v>0.69024405807218681</v>
      </c>
    </row>
    <row r="215" spans="1:7" s="6" customFormat="1" ht="25.5" x14ac:dyDescent="0.2">
      <c r="A215" s="33"/>
      <c r="B215" s="21">
        <v>413</v>
      </c>
      <c r="C215" s="69" t="s">
        <v>151</v>
      </c>
      <c r="D215" s="98">
        <f>SUM(D216)</f>
        <v>1500</v>
      </c>
      <c r="E215" s="143">
        <f>SUM(E216)</f>
        <v>1500</v>
      </c>
      <c r="F215" s="163">
        <f t="shared" si="5"/>
        <v>0</v>
      </c>
      <c r="G215" s="179">
        <f t="shared" si="4"/>
        <v>1</v>
      </c>
    </row>
    <row r="216" spans="1:7" x14ac:dyDescent="0.2">
      <c r="A216" s="35"/>
      <c r="B216" s="19">
        <v>4139</v>
      </c>
      <c r="C216" s="67" t="s">
        <v>232</v>
      </c>
      <c r="D216" s="99">
        <v>1500</v>
      </c>
      <c r="E216" s="124">
        <v>1500</v>
      </c>
      <c r="F216" s="168">
        <f t="shared" si="5"/>
        <v>0</v>
      </c>
      <c r="G216" s="165">
        <f t="shared" si="4"/>
        <v>1</v>
      </c>
    </row>
    <row r="217" spans="1:7" s="6" customFormat="1" x14ac:dyDescent="0.2">
      <c r="A217" s="33"/>
      <c r="B217" s="22">
        <v>50</v>
      </c>
      <c r="C217" s="51" t="s">
        <v>23</v>
      </c>
      <c r="D217" s="100">
        <f>SUM(D218+D221+D222)</f>
        <v>437559</v>
      </c>
      <c r="E217" s="142">
        <f>SUM(E218+E221+E222)</f>
        <v>292480.26</v>
      </c>
      <c r="F217" s="163">
        <f t="shared" si="5"/>
        <v>145078.74</v>
      </c>
      <c r="G217" s="179">
        <f t="shared" si="4"/>
        <v>0.66843616518001003</v>
      </c>
    </row>
    <row r="218" spans="1:7" s="6" customFormat="1" x14ac:dyDescent="0.2">
      <c r="A218" s="33"/>
      <c r="B218" s="5">
        <v>500</v>
      </c>
      <c r="C218" s="49" t="s">
        <v>228</v>
      </c>
      <c r="D218" s="97">
        <f>SUM(D219:D220)</f>
        <v>325909</v>
      </c>
      <c r="E218" s="141">
        <f>SUM(E219:E220)</f>
        <v>217944.34</v>
      </c>
      <c r="F218" s="168">
        <f t="shared" si="5"/>
        <v>107964.66</v>
      </c>
      <c r="G218" s="165">
        <f t="shared" si="4"/>
        <v>0.66872758960323275</v>
      </c>
    </row>
    <row r="219" spans="1:7" s="6" customFormat="1" x14ac:dyDescent="0.2">
      <c r="A219" s="33"/>
      <c r="B219" s="5">
        <v>5001</v>
      </c>
      <c r="C219" s="49" t="s">
        <v>234</v>
      </c>
      <c r="D219" s="97">
        <v>280691</v>
      </c>
      <c r="E219" s="124">
        <v>188062.97</v>
      </c>
      <c r="F219" s="168">
        <f t="shared" si="5"/>
        <v>92628.03</v>
      </c>
      <c r="G219" s="165">
        <f t="shared" si="4"/>
        <v>0.67</v>
      </c>
    </row>
    <row r="220" spans="1:7" s="6" customFormat="1" x14ac:dyDescent="0.2">
      <c r="A220" s="33"/>
      <c r="B220" s="5">
        <v>5002</v>
      </c>
      <c r="C220" s="49" t="s">
        <v>236</v>
      </c>
      <c r="D220" s="97">
        <v>45218</v>
      </c>
      <c r="E220" s="124">
        <v>29881.37</v>
      </c>
      <c r="F220" s="168">
        <f t="shared" si="5"/>
        <v>15336.630000000001</v>
      </c>
      <c r="G220" s="165">
        <f t="shared" si="4"/>
        <v>0.66082909460834183</v>
      </c>
    </row>
    <row r="221" spans="1:7" s="6" customFormat="1" x14ac:dyDescent="0.2">
      <c r="A221" s="33"/>
      <c r="B221" s="5">
        <v>505</v>
      </c>
      <c r="C221" s="49" t="s">
        <v>94</v>
      </c>
      <c r="D221" s="97">
        <v>500</v>
      </c>
      <c r="E221" s="124">
        <v>83.55</v>
      </c>
      <c r="F221" s="168">
        <f t="shared" si="5"/>
        <v>416.45</v>
      </c>
      <c r="G221" s="165">
        <f t="shared" si="4"/>
        <v>0.1671</v>
      </c>
    </row>
    <row r="222" spans="1:7" s="6" customFormat="1" x14ac:dyDescent="0.2">
      <c r="A222" s="33"/>
      <c r="B222" s="5">
        <v>506</v>
      </c>
      <c r="C222" s="49" t="s">
        <v>235</v>
      </c>
      <c r="D222" s="97">
        <v>111150</v>
      </c>
      <c r="E222" s="124">
        <v>74452.37</v>
      </c>
      <c r="F222" s="168">
        <f t="shared" si="5"/>
        <v>36697.630000000005</v>
      </c>
      <c r="G222" s="165">
        <f t="shared" si="4"/>
        <v>0.66983688708951861</v>
      </c>
    </row>
    <row r="223" spans="1:7" s="6" customFormat="1" x14ac:dyDescent="0.2">
      <c r="A223" s="33"/>
      <c r="B223" s="22">
        <v>55</v>
      </c>
      <c r="C223" s="51" t="s">
        <v>24</v>
      </c>
      <c r="D223" s="100">
        <f>SUM(D224:D232)</f>
        <v>110595</v>
      </c>
      <c r="E223" s="142">
        <f>SUM(E224:E232)</f>
        <v>85578.27</v>
      </c>
      <c r="F223" s="163">
        <f t="shared" si="5"/>
        <v>25016.729999999996</v>
      </c>
      <c r="G223" s="179">
        <f t="shared" ref="G223:G293" si="6">SUM(E223/D223)</f>
        <v>0.7737987250779873</v>
      </c>
    </row>
    <row r="224" spans="1:7" s="6" customFormat="1" x14ac:dyDescent="0.2">
      <c r="A224" s="33"/>
      <c r="B224" s="5">
        <v>5500</v>
      </c>
      <c r="C224" s="49" t="s">
        <v>25</v>
      </c>
      <c r="D224" s="97">
        <v>24076</v>
      </c>
      <c r="E224" s="124">
        <v>19303.919999999998</v>
      </c>
      <c r="F224" s="168">
        <f t="shared" si="5"/>
        <v>4772.0800000000017</v>
      </c>
      <c r="G224" s="165">
        <f t="shared" si="6"/>
        <v>0.80179099518192387</v>
      </c>
    </row>
    <row r="225" spans="1:8" s="6" customFormat="1" x14ac:dyDescent="0.2">
      <c r="A225" s="33"/>
      <c r="B225" s="5">
        <v>5503</v>
      </c>
      <c r="C225" s="49" t="s">
        <v>26</v>
      </c>
      <c r="D225" s="97">
        <v>1000</v>
      </c>
      <c r="E225" s="124">
        <v>695.49</v>
      </c>
      <c r="F225" s="168">
        <f t="shared" si="5"/>
        <v>304.51</v>
      </c>
      <c r="G225" s="165">
        <f t="shared" si="6"/>
        <v>0.69549000000000005</v>
      </c>
    </row>
    <row r="226" spans="1:8" s="6" customFormat="1" x14ac:dyDescent="0.2">
      <c r="A226" s="33"/>
      <c r="B226" s="5">
        <v>5504</v>
      </c>
      <c r="C226" s="49" t="s">
        <v>27</v>
      </c>
      <c r="D226" s="97">
        <v>2750</v>
      </c>
      <c r="E226" s="124">
        <v>1575.64</v>
      </c>
      <c r="F226" s="168">
        <f t="shared" si="5"/>
        <v>1174.3599999999999</v>
      </c>
      <c r="G226" s="165">
        <f t="shared" si="6"/>
        <v>0.57296000000000002</v>
      </c>
    </row>
    <row r="227" spans="1:8" s="6" customFormat="1" x14ac:dyDescent="0.2">
      <c r="A227" s="33"/>
      <c r="B227" s="5">
        <v>5511</v>
      </c>
      <c r="C227" s="49" t="s">
        <v>230</v>
      </c>
      <c r="D227" s="97">
        <v>44214</v>
      </c>
      <c r="E227" s="124">
        <v>36835.89</v>
      </c>
      <c r="F227" s="168">
        <f t="shared" ref="F227:F299" si="7">SUM(D227-E227)</f>
        <v>7378.1100000000006</v>
      </c>
      <c r="G227" s="165">
        <f t="shared" si="6"/>
        <v>0.83312728999864294</v>
      </c>
    </row>
    <row r="228" spans="1:8" s="6" customFormat="1" x14ac:dyDescent="0.2">
      <c r="A228" s="33"/>
      <c r="B228" s="5">
        <v>5513</v>
      </c>
      <c r="C228" s="49" t="s">
        <v>28</v>
      </c>
      <c r="D228" s="97">
        <v>21748</v>
      </c>
      <c r="E228" s="124">
        <v>15034.55</v>
      </c>
      <c r="F228" s="168">
        <f t="shared" si="7"/>
        <v>6713.4500000000007</v>
      </c>
      <c r="G228" s="165">
        <f t="shared" si="6"/>
        <v>0.69130724664336951</v>
      </c>
    </row>
    <row r="229" spans="1:8" s="6" customFormat="1" x14ac:dyDescent="0.2">
      <c r="A229" s="33"/>
      <c r="B229" s="5">
        <v>5514</v>
      </c>
      <c r="C229" s="49" t="s">
        <v>231</v>
      </c>
      <c r="D229" s="97">
        <v>13639</v>
      </c>
      <c r="E229" s="124">
        <v>10098.950000000001</v>
      </c>
      <c r="F229" s="168">
        <f t="shared" si="7"/>
        <v>3540.0499999999993</v>
      </c>
      <c r="G229" s="165">
        <f t="shared" si="6"/>
        <v>0.74044651367402303</v>
      </c>
    </row>
    <row r="230" spans="1:8" s="6" customFormat="1" x14ac:dyDescent="0.2">
      <c r="A230" s="33"/>
      <c r="B230" s="5">
        <v>5515</v>
      </c>
      <c r="C230" s="49" t="s">
        <v>29</v>
      </c>
      <c r="D230" s="97">
        <v>2468</v>
      </c>
      <c r="E230" s="124">
        <v>1781.38</v>
      </c>
      <c r="F230" s="168">
        <f t="shared" si="7"/>
        <v>686.61999999999989</v>
      </c>
      <c r="G230" s="165">
        <f t="shared" si="6"/>
        <v>0.72179092382495957</v>
      </c>
    </row>
    <row r="231" spans="1:8" s="6" customFormat="1" x14ac:dyDescent="0.2">
      <c r="A231" s="33"/>
      <c r="B231" s="5">
        <v>5522</v>
      </c>
      <c r="C231" s="49" t="s">
        <v>95</v>
      </c>
      <c r="D231" s="97">
        <v>700</v>
      </c>
      <c r="E231" s="124">
        <v>88.25</v>
      </c>
      <c r="F231" s="168">
        <f t="shared" si="7"/>
        <v>611.75</v>
      </c>
      <c r="G231" s="165">
        <f t="shared" si="6"/>
        <v>0.12607142857142858</v>
      </c>
    </row>
    <row r="232" spans="1:8" s="6" customFormat="1" x14ac:dyDescent="0.2">
      <c r="A232" s="33"/>
      <c r="B232" s="5">
        <v>5539</v>
      </c>
      <c r="C232" s="49" t="s">
        <v>257</v>
      </c>
      <c r="D232" s="97">
        <v>0</v>
      </c>
      <c r="E232" s="124">
        <v>164.2</v>
      </c>
      <c r="F232" s="168">
        <f t="shared" si="7"/>
        <v>-164.2</v>
      </c>
      <c r="G232" s="165"/>
    </row>
    <row r="233" spans="1:8" s="6" customFormat="1" x14ac:dyDescent="0.2">
      <c r="A233" s="33"/>
      <c r="B233" s="22">
        <v>60</v>
      </c>
      <c r="C233" s="51" t="s">
        <v>90</v>
      </c>
      <c r="D233" s="100">
        <f>SUM(D234:D235)</f>
        <v>420</v>
      </c>
      <c r="E233" s="142">
        <f>SUM(E234:E235)</f>
        <v>126.78</v>
      </c>
      <c r="F233" s="163">
        <f t="shared" si="7"/>
        <v>293.22000000000003</v>
      </c>
      <c r="G233" s="179">
        <f t="shared" si="6"/>
        <v>0.30185714285714288</v>
      </c>
    </row>
    <row r="234" spans="1:8" x14ac:dyDescent="0.2">
      <c r="A234" s="35"/>
      <c r="B234" s="20">
        <v>601</v>
      </c>
      <c r="C234" s="54" t="s">
        <v>233</v>
      </c>
      <c r="D234" s="101">
        <v>300</v>
      </c>
      <c r="E234" s="124">
        <v>93.68</v>
      </c>
      <c r="F234" s="168">
        <f t="shared" si="7"/>
        <v>206.32</v>
      </c>
      <c r="G234" s="165">
        <f t="shared" si="6"/>
        <v>0.31226666666666669</v>
      </c>
    </row>
    <row r="235" spans="1:8" x14ac:dyDescent="0.2">
      <c r="A235" s="35"/>
      <c r="B235" s="20">
        <v>608</v>
      </c>
      <c r="C235" s="54" t="s">
        <v>154</v>
      </c>
      <c r="D235" s="101">
        <v>120</v>
      </c>
      <c r="E235" s="124">
        <v>33.1</v>
      </c>
      <c r="F235" s="168">
        <f t="shared" si="7"/>
        <v>86.9</v>
      </c>
      <c r="G235" s="165">
        <f t="shared" si="6"/>
        <v>0.27583333333333332</v>
      </c>
    </row>
    <row r="236" spans="1:8" s="6" customFormat="1" x14ac:dyDescent="0.2">
      <c r="A236" s="33" t="s">
        <v>96</v>
      </c>
      <c r="B236" s="9" t="s">
        <v>430</v>
      </c>
      <c r="C236" s="70"/>
      <c r="D236" s="104">
        <f>SUM(D237)</f>
        <v>2835</v>
      </c>
      <c r="E236" s="139">
        <f>SUM(E237)</f>
        <v>0</v>
      </c>
      <c r="F236" s="163">
        <f t="shared" si="7"/>
        <v>2835</v>
      </c>
      <c r="G236" s="179">
        <f t="shared" si="6"/>
        <v>0</v>
      </c>
      <c r="H236" s="185"/>
    </row>
    <row r="237" spans="1:8" s="6" customFormat="1" x14ac:dyDescent="0.2">
      <c r="A237" s="33"/>
      <c r="B237" s="22">
        <v>60</v>
      </c>
      <c r="C237" s="51" t="s">
        <v>90</v>
      </c>
      <c r="D237" s="104">
        <v>2835</v>
      </c>
      <c r="E237" s="126">
        <v>0</v>
      </c>
      <c r="F237" s="163">
        <f t="shared" si="7"/>
        <v>2835</v>
      </c>
      <c r="G237" s="179">
        <f t="shared" si="6"/>
        <v>0</v>
      </c>
    </row>
    <row r="238" spans="1:8" s="6" customFormat="1" x14ac:dyDescent="0.2">
      <c r="A238" s="33" t="s">
        <v>97</v>
      </c>
      <c r="B238" s="7" t="s">
        <v>431</v>
      </c>
      <c r="C238" s="50"/>
      <c r="D238" s="88">
        <f>SUM(D239+D242)</f>
        <v>33457</v>
      </c>
      <c r="E238" s="139">
        <f>SUM(E239+E242)</f>
        <v>26805.62</v>
      </c>
      <c r="F238" s="163">
        <f t="shared" si="7"/>
        <v>6651.380000000001</v>
      </c>
      <c r="G238" s="179">
        <f t="shared" si="6"/>
        <v>0.80119616223809664</v>
      </c>
    </row>
    <row r="239" spans="1:8" s="6" customFormat="1" x14ac:dyDescent="0.2">
      <c r="A239" s="33"/>
      <c r="B239" s="21">
        <v>4500</v>
      </c>
      <c r="C239" s="52" t="s">
        <v>152</v>
      </c>
      <c r="D239" s="88">
        <f>SUM(D240:D241)</f>
        <v>20103</v>
      </c>
      <c r="E239" s="139">
        <f>SUM(E240:E241)</f>
        <v>17655</v>
      </c>
      <c r="F239" s="163">
        <f t="shared" si="7"/>
        <v>2448</v>
      </c>
      <c r="G239" s="179">
        <f t="shared" si="6"/>
        <v>0.87822713027906285</v>
      </c>
    </row>
    <row r="240" spans="1:8" s="6" customFormat="1" x14ac:dyDescent="0.2">
      <c r="A240" s="33"/>
      <c r="B240" s="21"/>
      <c r="C240" s="67" t="s">
        <v>247</v>
      </c>
      <c r="D240" s="87">
        <v>2921</v>
      </c>
      <c r="E240" s="124">
        <v>2190</v>
      </c>
      <c r="F240" s="168">
        <f t="shared" si="7"/>
        <v>731</v>
      </c>
      <c r="G240" s="165">
        <f t="shared" si="6"/>
        <v>0.74974323861691206</v>
      </c>
    </row>
    <row r="241" spans="1:7" s="6" customFormat="1" x14ac:dyDescent="0.2">
      <c r="A241" s="33"/>
      <c r="B241" s="21"/>
      <c r="C241" s="67" t="s">
        <v>248</v>
      </c>
      <c r="D241" s="87">
        <v>17182</v>
      </c>
      <c r="E241" s="124">
        <v>15465</v>
      </c>
      <c r="F241" s="168">
        <f t="shared" si="7"/>
        <v>1717</v>
      </c>
      <c r="G241" s="165">
        <f t="shared" si="6"/>
        <v>0.90006984053078798</v>
      </c>
    </row>
    <row r="242" spans="1:7" s="6" customFormat="1" x14ac:dyDescent="0.2">
      <c r="A242" s="33"/>
      <c r="B242" s="24">
        <v>452</v>
      </c>
      <c r="C242" s="69" t="s">
        <v>153</v>
      </c>
      <c r="D242" s="88">
        <f>SUM(D243:D245)</f>
        <v>13354</v>
      </c>
      <c r="E242" s="139">
        <f>SUM(E243:E245)</f>
        <v>9150.619999999999</v>
      </c>
      <c r="F242" s="163">
        <f t="shared" si="7"/>
        <v>4203.380000000001</v>
      </c>
      <c r="G242" s="179">
        <f t="shared" si="6"/>
        <v>0.68523438670061398</v>
      </c>
    </row>
    <row r="243" spans="1:7" x14ac:dyDescent="0.2">
      <c r="A243" s="35"/>
      <c r="B243" s="23"/>
      <c r="C243" s="67" t="s">
        <v>247</v>
      </c>
      <c r="D243" s="87">
        <v>9695</v>
      </c>
      <c r="E243" s="124">
        <v>7272</v>
      </c>
      <c r="F243" s="168">
        <f t="shared" si="7"/>
        <v>2423</v>
      </c>
      <c r="G243" s="165">
        <f t="shared" si="6"/>
        <v>0.75007735946364107</v>
      </c>
    </row>
    <row r="244" spans="1:7" x14ac:dyDescent="0.2">
      <c r="A244" s="35"/>
      <c r="B244" s="23"/>
      <c r="C244" s="67" t="s">
        <v>249</v>
      </c>
      <c r="D244" s="87">
        <v>3359</v>
      </c>
      <c r="E244" s="124">
        <v>1578.62</v>
      </c>
      <c r="F244" s="168">
        <f t="shared" si="7"/>
        <v>1780.38</v>
      </c>
      <c r="G244" s="165">
        <f t="shared" si="6"/>
        <v>0.46996725215838042</v>
      </c>
    </row>
    <row r="245" spans="1:7" x14ac:dyDescent="0.2">
      <c r="A245" s="35"/>
      <c r="B245" s="23"/>
      <c r="C245" s="67" t="s">
        <v>250</v>
      </c>
      <c r="D245" s="87">
        <v>300</v>
      </c>
      <c r="E245" s="124">
        <v>300</v>
      </c>
      <c r="F245" s="168">
        <f t="shared" si="7"/>
        <v>0</v>
      </c>
      <c r="G245" s="165">
        <f t="shared" si="6"/>
        <v>1</v>
      </c>
    </row>
    <row r="246" spans="1:7" s="6" customFormat="1" x14ac:dyDescent="0.2">
      <c r="A246" s="33" t="s">
        <v>169</v>
      </c>
      <c r="B246" s="7" t="s">
        <v>432</v>
      </c>
      <c r="C246" s="50"/>
      <c r="D246" s="95">
        <f>SUM(D247)</f>
        <v>46026</v>
      </c>
      <c r="E246" s="144">
        <f>SUM(E247)</f>
        <v>29083.95</v>
      </c>
      <c r="F246" s="163">
        <f t="shared" si="7"/>
        <v>16942.05</v>
      </c>
      <c r="G246" s="179">
        <f t="shared" si="6"/>
        <v>0.63190262025811494</v>
      </c>
    </row>
    <row r="247" spans="1:7" s="6" customFormat="1" x14ac:dyDescent="0.2">
      <c r="A247" s="33"/>
      <c r="B247" s="7">
        <v>65</v>
      </c>
      <c r="C247" s="50" t="s">
        <v>208</v>
      </c>
      <c r="D247" s="95">
        <f>SUM(D248:D249)</f>
        <v>46026</v>
      </c>
      <c r="E247" s="144">
        <f>SUM(E248:E249)</f>
        <v>29083.95</v>
      </c>
      <c r="F247" s="163">
        <f t="shared" si="7"/>
        <v>16942.05</v>
      </c>
      <c r="G247" s="179">
        <f t="shared" si="6"/>
        <v>0.63190262025811494</v>
      </c>
    </row>
    <row r="248" spans="1:7" s="8" customFormat="1" ht="25.5" x14ac:dyDescent="0.2">
      <c r="A248" s="45"/>
      <c r="B248" s="23" t="s">
        <v>51</v>
      </c>
      <c r="C248" s="67" t="s">
        <v>98</v>
      </c>
      <c r="D248" s="102">
        <v>36459</v>
      </c>
      <c r="E248" s="124">
        <v>23485.200000000001</v>
      </c>
      <c r="F248" s="168">
        <f t="shared" si="7"/>
        <v>12973.8</v>
      </c>
      <c r="G248" s="165">
        <f t="shared" si="6"/>
        <v>0.64415370690364526</v>
      </c>
    </row>
    <row r="249" spans="1:7" ht="13.5" thickBot="1" x14ac:dyDescent="0.25">
      <c r="A249" s="35"/>
      <c r="B249" s="19">
        <v>6502</v>
      </c>
      <c r="C249" s="53" t="s">
        <v>113</v>
      </c>
      <c r="D249" s="102">
        <v>9567</v>
      </c>
      <c r="E249" s="124">
        <v>5598.75</v>
      </c>
      <c r="F249" s="168">
        <f t="shared" si="7"/>
        <v>3968.25</v>
      </c>
      <c r="G249" s="165">
        <f t="shared" si="6"/>
        <v>0.58521480087801814</v>
      </c>
    </row>
    <row r="250" spans="1:7" ht="13.5" thickBot="1" x14ac:dyDescent="0.25">
      <c r="A250" s="44" t="s">
        <v>52</v>
      </c>
      <c r="B250" s="4" t="s">
        <v>170</v>
      </c>
      <c r="C250" s="183"/>
      <c r="D250" s="112">
        <f>SUM(D251+D254+D269)</f>
        <v>38844</v>
      </c>
      <c r="E250" s="138">
        <f>SUM(E251+E254+E269)</f>
        <v>25320.3</v>
      </c>
      <c r="F250" s="177">
        <f t="shared" si="7"/>
        <v>13523.7</v>
      </c>
      <c r="G250" s="175">
        <f t="shared" si="6"/>
        <v>0.65184584491813402</v>
      </c>
    </row>
    <row r="251" spans="1:7" x14ac:dyDescent="0.2">
      <c r="A251" s="33" t="s">
        <v>401</v>
      </c>
      <c r="B251" s="7" t="s">
        <v>433</v>
      </c>
      <c r="C251" s="145"/>
      <c r="D251" s="91">
        <f>SUM(D252)</f>
        <v>1339</v>
      </c>
      <c r="E251" s="126">
        <f>SUM(E252)</f>
        <v>120.37</v>
      </c>
      <c r="F251" s="163">
        <f t="shared" si="7"/>
        <v>1218.6300000000001</v>
      </c>
      <c r="G251" s="179">
        <f t="shared" si="6"/>
        <v>8.989544436146378E-2</v>
      </c>
    </row>
    <row r="252" spans="1:7" ht="25.5" x14ac:dyDescent="0.2">
      <c r="A252" s="33"/>
      <c r="B252" s="21">
        <v>413</v>
      </c>
      <c r="C252" s="146" t="s">
        <v>151</v>
      </c>
      <c r="D252" s="91">
        <f>SUM(D253)</f>
        <v>1339</v>
      </c>
      <c r="E252" s="126">
        <f>SUM(E253)</f>
        <v>120.37</v>
      </c>
      <c r="F252" s="163">
        <f t="shared" si="7"/>
        <v>1218.6300000000001</v>
      </c>
      <c r="G252" s="179">
        <f t="shared" si="6"/>
        <v>8.989544436146378E-2</v>
      </c>
    </row>
    <row r="253" spans="1:7" x14ac:dyDescent="0.2">
      <c r="A253" s="33"/>
      <c r="B253" s="19">
        <v>4139</v>
      </c>
      <c r="C253" s="147" t="s">
        <v>402</v>
      </c>
      <c r="D253" s="102">
        <v>1339</v>
      </c>
      <c r="E253" s="124">
        <v>120.37</v>
      </c>
      <c r="F253" s="168">
        <f t="shared" si="7"/>
        <v>1218.6300000000001</v>
      </c>
      <c r="G253" s="165">
        <f t="shared" si="6"/>
        <v>8.989544436146378E-2</v>
      </c>
    </row>
    <row r="254" spans="1:7" s="6" customFormat="1" x14ac:dyDescent="0.2">
      <c r="A254" s="33" t="s">
        <v>53</v>
      </c>
      <c r="B254" s="7" t="s">
        <v>434</v>
      </c>
      <c r="C254" s="72"/>
      <c r="D254" s="88">
        <f>SUM(D255+D256+D262)</f>
        <v>18638</v>
      </c>
      <c r="E254" s="139">
        <f>SUM(E255+E256+E262)</f>
        <v>12529.71</v>
      </c>
      <c r="F254" s="163">
        <f t="shared" si="7"/>
        <v>6108.2900000000009</v>
      </c>
      <c r="G254" s="179">
        <f t="shared" si="6"/>
        <v>0.67226687412812525</v>
      </c>
    </row>
    <row r="255" spans="1:7" s="6" customFormat="1" x14ac:dyDescent="0.2">
      <c r="A255" s="33"/>
      <c r="B255" s="24">
        <v>452</v>
      </c>
      <c r="C255" s="69" t="s">
        <v>153</v>
      </c>
      <c r="D255" s="88">
        <v>7</v>
      </c>
      <c r="E255" s="130">
        <v>0</v>
      </c>
      <c r="F255" s="163">
        <f t="shared" si="7"/>
        <v>7</v>
      </c>
      <c r="G255" s="179">
        <f t="shared" si="6"/>
        <v>0</v>
      </c>
    </row>
    <row r="256" spans="1:7" s="6" customFormat="1" x14ac:dyDescent="0.2">
      <c r="A256" s="33"/>
      <c r="B256" s="7">
        <v>50</v>
      </c>
      <c r="C256" s="50" t="s">
        <v>23</v>
      </c>
      <c r="D256" s="88">
        <f>SUM(D257+D260+D261)</f>
        <v>12253</v>
      </c>
      <c r="E256" s="139">
        <f>SUM(E257+E260+E261)</f>
        <v>9209.23</v>
      </c>
      <c r="F256" s="163">
        <f t="shared" si="7"/>
        <v>3043.7700000000004</v>
      </c>
      <c r="G256" s="179">
        <f t="shared" si="6"/>
        <v>0.75158981473924746</v>
      </c>
    </row>
    <row r="257" spans="1:7" s="6" customFormat="1" x14ac:dyDescent="0.2">
      <c r="A257" s="33"/>
      <c r="B257" s="5">
        <v>500</v>
      </c>
      <c r="C257" s="49" t="s">
        <v>228</v>
      </c>
      <c r="D257" s="97">
        <f>SUM(D258:D259)</f>
        <v>9144</v>
      </c>
      <c r="E257" s="141">
        <f>SUM(E258:E259)</f>
        <v>6487.04</v>
      </c>
      <c r="F257" s="168">
        <f t="shared" si="7"/>
        <v>2656.96</v>
      </c>
      <c r="G257" s="165">
        <f t="shared" si="6"/>
        <v>0.7094313210848644</v>
      </c>
    </row>
    <row r="258" spans="1:7" s="6" customFormat="1" x14ac:dyDescent="0.2">
      <c r="A258" s="33"/>
      <c r="B258" s="5">
        <v>5002</v>
      </c>
      <c r="C258" s="49" t="s">
        <v>236</v>
      </c>
      <c r="D258" s="97">
        <v>9144</v>
      </c>
      <c r="E258" s="124">
        <v>6288.42</v>
      </c>
      <c r="F258" s="168">
        <f t="shared" si="7"/>
        <v>2855.58</v>
      </c>
      <c r="G258" s="165">
        <f t="shared" si="6"/>
        <v>0.6877099737532808</v>
      </c>
    </row>
    <row r="259" spans="1:7" s="6" customFormat="1" x14ac:dyDescent="0.2">
      <c r="A259" s="33"/>
      <c r="B259" s="5">
        <v>5005</v>
      </c>
      <c r="C259" s="49" t="s">
        <v>282</v>
      </c>
      <c r="D259" s="97">
        <v>0</v>
      </c>
      <c r="E259" s="124">
        <v>198.62</v>
      </c>
      <c r="F259" s="168">
        <f t="shared" si="7"/>
        <v>-198.62</v>
      </c>
      <c r="G259" s="165"/>
    </row>
    <row r="260" spans="1:7" s="6" customFormat="1" x14ac:dyDescent="0.2">
      <c r="A260" s="33"/>
      <c r="B260" s="5">
        <v>505</v>
      </c>
      <c r="C260" s="49" t="s">
        <v>94</v>
      </c>
      <c r="D260" s="97">
        <v>0</v>
      </c>
      <c r="E260" s="124">
        <v>4.8</v>
      </c>
      <c r="F260" s="168">
        <f t="shared" si="7"/>
        <v>-4.8</v>
      </c>
      <c r="G260" s="165"/>
    </row>
    <row r="261" spans="1:7" s="6" customFormat="1" x14ac:dyDescent="0.2">
      <c r="A261" s="33"/>
      <c r="B261" s="5">
        <v>506</v>
      </c>
      <c r="C261" s="49" t="s">
        <v>229</v>
      </c>
      <c r="D261" s="97">
        <v>3109</v>
      </c>
      <c r="E261" s="124">
        <v>2717.39</v>
      </c>
      <c r="F261" s="168">
        <f t="shared" si="7"/>
        <v>391.61000000000013</v>
      </c>
      <c r="G261" s="165">
        <f t="shared" si="6"/>
        <v>0.87403988420714052</v>
      </c>
    </row>
    <row r="262" spans="1:7" s="6" customFormat="1" x14ac:dyDescent="0.2">
      <c r="A262" s="33"/>
      <c r="B262" s="7">
        <v>55</v>
      </c>
      <c r="C262" s="50" t="s">
        <v>24</v>
      </c>
      <c r="D262" s="88">
        <f>SUM(D263:D268)</f>
        <v>6378</v>
      </c>
      <c r="E262" s="139">
        <f>SUM(E263:E268)</f>
        <v>3320.48</v>
      </c>
      <c r="F262" s="163">
        <f t="shared" si="7"/>
        <v>3057.52</v>
      </c>
      <c r="G262" s="179">
        <f t="shared" si="6"/>
        <v>0.52061461273126375</v>
      </c>
    </row>
    <row r="263" spans="1:7" s="6" customFormat="1" x14ac:dyDescent="0.2">
      <c r="A263" s="33"/>
      <c r="B263" s="5">
        <v>5511</v>
      </c>
      <c r="C263" s="49" t="s">
        <v>230</v>
      </c>
      <c r="D263" s="87">
        <v>1600</v>
      </c>
      <c r="E263" s="124">
        <v>905.46</v>
      </c>
      <c r="F263" s="168">
        <f t="shared" si="7"/>
        <v>694.54</v>
      </c>
      <c r="G263" s="165">
        <f t="shared" si="6"/>
        <v>0.56591250000000004</v>
      </c>
    </row>
    <row r="264" spans="1:7" s="6" customFormat="1" x14ac:dyDescent="0.2">
      <c r="A264" s="33"/>
      <c r="B264" s="5">
        <v>5513</v>
      </c>
      <c r="C264" s="49" t="s">
        <v>28</v>
      </c>
      <c r="D264" s="87">
        <v>3878</v>
      </c>
      <c r="E264" s="124">
        <v>1468.94</v>
      </c>
      <c r="F264" s="168">
        <f t="shared" si="7"/>
        <v>2409.06</v>
      </c>
      <c r="G264" s="165">
        <f t="shared" si="6"/>
        <v>0.37878803506962355</v>
      </c>
    </row>
    <row r="265" spans="1:7" s="6" customFormat="1" x14ac:dyDescent="0.2">
      <c r="A265" s="33"/>
      <c r="B265" s="5">
        <v>5515</v>
      </c>
      <c r="C265" s="49" t="s">
        <v>29</v>
      </c>
      <c r="D265" s="87">
        <v>0</v>
      </c>
      <c r="E265" s="124">
        <v>630.88</v>
      </c>
      <c r="F265" s="168">
        <f t="shared" si="7"/>
        <v>-630.88</v>
      </c>
      <c r="G265" s="165"/>
    </row>
    <row r="266" spans="1:7" s="6" customFormat="1" x14ac:dyDescent="0.2">
      <c r="A266" s="33"/>
      <c r="B266" s="5">
        <v>5521</v>
      </c>
      <c r="C266" s="49" t="s">
        <v>133</v>
      </c>
      <c r="D266" s="87">
        <v>0</v>
      </c>
      <c r="E266" s="124">
        <v>115.2</v>
      </c>
      <c r="F266" s="168">
        <f t="shared" si="7"/>
        <v>-115.2</v>
      </c>
      <c r="G266" s="165"/>
    </row>
    <row r="267" spans="1:7" s="6" customFormat="1" x14ac:dyDescent="0.2">
      <c r="A267" s="33"/>
      <c r="B267" s="5">
        <v>5525</v>
      </c>
      <c r="C267" s="49" t="s">
        <v>46</v>
      </c>
      <c r="D267" s="87">
        <v>0</v>
      </c>
      <c r="E267" s="124">
        <v>200</v>
      </c>
      <c r="F267" s="168">
        <f t="shared" si="7"/>
        <v>-200</v>
      </c>
      <c r="G267" s="165"/>
    </row>
    <row r="268" spans="1:7" s="6" customFormat="1" x14ac:dyDescent="0.2">
      <c r="A268" s="33"/>
      <c r="B268" s="5">
        <v>5532</v>
      </c>
      <c r="C268" s="49" t="s">
        <v>93</v>
      </c>
      <c r="D268" s="87">
        <v>900</v>
      </c>
      <c r="E268" s="124">
        <v>0</v>
      </c>
      <c r="F268" s="168">
        <f t="shared" si="7"/>
        <v>900</v>
      </c>
      <c r="G268" s="165">
        <f t="shared" si="6"/>
        <v>0</v>
      </c>
    </row>
    <row r="269" spans="1:7" s="6" customFormat="1" x14ac:dyDescent="0.2">
      <c r="A269" s="33" t="s">
        <v>54</v>
      </c>
      <c r="B269" s="7" t="s">
        <v>435</v>
      </c>
      <c r="C269" s="71"/>
      <c r="D269" s="103">
        <f>SUM(D270)</f>
        <v>18867</v>
      </c>
      <c r="E269" s="148">
        <f>SUM(E270)</f>
        <v>12670.22</v>
      </c>
      <c r="F269" s="163">
        <f t="shared" si="7"/>
        <v>6196.7800000000007</v>
      </c>
      <c r="G269" s="179">
        <f t="shared" si="6"/>
        <v>0.67155456617374243</v>
      </c>
    </row>
    <row r="270" spans="1:7" s="6" customFormat="1" x14ac:dyDescent="0.2">
      <c r="A270" s="33"/>
      <c r="B270" s="7">
        <v>55</v>
      </c>
      <c r="C270" s="50" t="s">
        <v>24</v>
      </c>
      <c r="D270" s="103">
        <f>SUM(D271)</f>
        <v>18867</v>
      </c>
      <c r="E270" s="148">
        <f>SUM(E271)</f>
        <v>12670.22</v>
      </c>
      <c r="F270" s="163">
        <f t="shared" si="7"/>
        <v>6196.7800000000007</v>
      </c>
      <c r="G270" s="179">
        <f t="shared" si="6"/>
        <v>0.67155456617374243</v>
      </c>
    </row>
    <row r="271" spans="1:7" s="8" customFormat="1" ht="13.5" thickBot="1" x14ac:dyDescent="0.25">
      <c r="A271" s="45"/>
      <c r="B271" s="5">
        <v>5511</v>
      </c>
      <c r="C271" s="49" t="s">
        <v>230</v>
      </c>
      <c r="D271" s="87">
        <v>18867</v>
      </c>
      <c r="E271" s="124">
        <v>12670.22</v>
      </c>
      <c r="F271" s="168">
        <f t="shared" si="7"/>
        <v>6196.7800000000007</v>
      </c>
      <c r="G271" s="165">
        <f t="shared" si="6"/>
        <v>0.67155456617374243</v>
      </c>
    </row>
    <row r="272" spans="1:7" ht="13.5" thickBot="1" x14ac:dyDescent="0.25">
      <c r="A272" s="44" t="s">
        <v>55</v>
      </c>
      <c r="B272" s="4" t="s">
        <v>171</v>
      </c>
      <c r="C272" s="183"/>
      <c r="D272" s="112">
        <f>SUM(D273+D279+D302+D311)</f>
        <v>613595</v>
      </c>
      <c r="E272" s="138">
        <f>SUM(E273+E279+E302+E311)</f>
        <v>271461.75</v>
      </c>
      <c r="F272" s="177">
        <f t="shared" si="7"/>
        <v>342133.25</v>
      </c>
      <c r="G272" s="175">
        <f t="shared" si="6"/>
        <v>0.44241193295251752</v>
      </c>
    </row>
    <row r="273" spans="1:7" s="6" customFormat="1" x14ac:dyDescent="0.2">
      <c r="A273" s="33" t="s">
        <v>56</v>
      </c>
      <c r="B273" s="7" t="s">
        <v>436</v>
      </c>
      <c r="C273" s="72"/>
      <c r="D273" s="88">
        <f>SUM(D274+D277)</f>
        <v>3617</v>
      </c>
      <c r="E273" s="139">
        <f>SUM(E274+E277)</f>
        <v>2360.48</v>
      </c>
      <c r="F273" s="163">
        <f t="shared" si="7"/>
        <v>1256.52</v>
      </c>
      <c r="G273" s="179">
        <f t="shared" si="6"/>
        <v>0.65260713298313522</v>
      </c>
    </row>
    <row r="274" spans="1:7" s="6" customFormat="1" x14ac:dyDescent="0.2">
      <c r="A274" s="33"/>
      <c r="B274" s="7">
        <v>55</v>
      </c>
      <c r="C274" s="50" t="s">
        <v>24</v>
      </c>
      <c r="D274" s="88">
        <f>SUM(D275:D276)</f>
        <v>3517</v>
      </c>
      <c r="E274" s="139">
        <f>SUM(E275:E276)</f>
        <v>2360.48</v>
      </c>
      <c r="F274" s="163">
        <f t="shared" si="7"/>
        <v>1156.52</v>
      </c>
      <c r="G274" s="179">
        <f t="shared" si="6"/>
        <v>0.67116292294569235</v>
      </c>
    </row>
    <row r="275" spans="1:7" s="6" customFormat="1" x14ac:dyDescent="0.2">
      <c r="A275" s="33"/>
      <c r="B275" s="5">
        <v>5500</v>
      </c>
      <c r="C275" s="49" t="s">
        <v>25</v>
      </c>
      <c r="D275" s="87">
        <v>200</v>
      </c>
      <c r="E275" s="124">
        <v>0</v>
      </c>
      <c r="F275" s="168">
        <f t="shared" si="7"/>
        <v>200</v>
      </c>
      <c r="G275" s="165">
        <f t="shared" si="6"/>
        <v>0</v>
      </c>
    </row>
    <row r="276" spans="1:7" s="6" customFormat="1" x14ac:dyDescent="0.2">
      <c r="A276" s="33"/>
      <c r="B276" s="5">
        <v>5511</v>
      </c>
      <c r="C276" s="49" t="s">
        <v>230</v>
      </c>
      <c r="D276" s="87">
        <v>3317</v>
      </c>
      <c r="E276" s="124">
        <v>2360.48</v>
      </c>
      <c r="F276" s="168">
        <f t="shared" si="7"/>
        <v>956.52</v>
      </c>
      <c r="G276" s="165">
        <f t="shared" si="6"/>
        <v>0.71163099186011458</v>
      </c>
    </row>
    <row r="277" spans="1:7" s="6" customFormat="1" x14ac:dyDescent="0.2">
      <c r="A277" s="33"/>
      <c r="B277" s="22">
        <v>60</v>
      </c>
      <c r="C277" s="51" t="s">
        <v>90</v>
      </c>
      <c r="D277" s="88">
        <f>SUM(D278)</f>
        <v>100</v>
      </c>
      <c r="E277" s="139">
        <f>SUM(E278)</f>
        <v>0</v>
      </c>
      <c r="F277" s="163">
        <f t="shared" si="7"/>
        <v>100</v>
      </c>
      <c r="G277" s="179">
        <f t="shared" si="6"/>
        <v>0</v>
      </c>
    </row>
    <row r="278" spans="1:7" s="6" customFormat="1" x14ac:dyDescent="0.2">
      <c r="A278" s="33"/>
      <c r="B278" s="20">
        <v>601</v>
      </c>
      <c r="C278" s="54" t="s">
        <v>233</v>
      </c>
      <c r="D278" s="87">
        <v>100</v>
      </c>
      <c r="E278" s="124">
        <v>0</v>
      </c>
      <c r="F278" s="168">
        <f t="shared" si="7"/>
        <v>100</v>
      </c>
      <c r="G278" s="165">
        <f t="shared" si="6"/>
        <v>0</v>
      </c>
    </row>
    <row r="279" spans="1:7" s="6" customFormat="1" x14ac:dyDescent="0.2">
      <c r="A279" s="33" t="s">
        <v>57</v>
      </c>
      <c r="B279" s="7" t="s">
        <v>437</v>
      </c>
      <c r="C279" s="72"/>
      <c r="D279" s="88">
        <f>SUM(D280+D298)</f>
        <v>567200</v>
      </c>
      <c r="E279" s="139">
        <f>SUM(E280+E298)</f>
        <v>251484.55</v>
      </c>
      <c r="F279" s="163">
        <f t="shared" si="7"/>
        <v>315715.45</v>
      </c>
      <c r="G279" s="179">
        <f t="shared" si="6"/>
        <v>0.44337896685472494</v>
      </c>
    </row>
    <row r="280" spans="1:7" s="6" customFormat="1" x14ac:dyDescent="0.2">
      <c r="A280" s="33" t="s">
        <v>57</v>
      </c>
      <c r="B280" s="7" t="s">
        <v>172</v>
      </c>
      <c r="C280" s="72"/>
      <c r="D280" s="88">
        <f>SUM(D281+D293)</f>
        <v>380801</v>
      </c>
      <c r="E280" s="139">
        <f>SUM(E281+E293)</f>
        <v>72142.03</v>
      </c>
      <c r="F280" s="163">
        <f t="shared" si="7"/>
        <v>308658.96999999997</v>
      </c>
      <c r="G280" s="179">
        <f t="shared" si="6"/>
        <v>0.18944811069298662</v>
      </c>
    </row>
    <row r="281" spans="1:7" s="6" customFormat="1" x14ac:dyDescent="0.2">
      <c r="A281" s="33"/>
      <c r="B281" s="7">
        <v>55</v>
      </c>
      <c r="C281" s="50" t="s">
        <v>24</v>
      </c>
      <c r="D281" s="88">
        <f>SUM(D282)</f>
        <v>190831</v>
      </c>
      <c r="E281" s="139">
        <f>SUM(E282)</f>
        <v>68542.03</v>
      </c>
      <c r="F281" s="163">
        <f t="shared" si="7"/>
        <v>122288.97</v>
      </c>
      <c r="G281" s="179">
        <f t="shared" si="6"/>
        <v>0.35917660128595458</v>
      </c>
    </row>
    <row r="282" spans="1:7" x14ac:dyDescent="0.2">
      <c r="A282" s="35"/>
      <c r="B282" s="5">
        <v>5512</v>
      </c>
      <c r="C282" s="49" t="s">
        <v>30</v>
      </c>
      <c r="D282" s="87">
        <f>SUM(D283:D292)</f>
        <v>190831</v>
      </c>
      <c r="E282" s="149">
        <f>SUM(E283:E292)</f>
        <v>68542.03</v>
      </c>
      <c r="F282" s="168">
        <f>SUM(D282-E282)</f>
        <v>122288.97</v>
      </c>
      <c r="G282" s="165">
        <f t="shared" si="6"/>
        <v>0.35917660128595458</v>
      </c>
    </row>
    <row r="283" spans="1:7" x14ac:dyDescent="0.2">
      <c r="A283" s="35"/>
      <c r="B283" s="5"/>
      <c r="C283" s="49" t="s">
        <v>237</v>
      </c>
      <c r="D283" s="87">
        <v>31000</v>
      </c>
      <c r="E283" s="124">
        <v>16121.96</v>
      </c>
      <c r="F283" s="168">
        <f t="shared" si="7"/>
        <v>14878.04</v>
      </c>
      <c r="G283" s="165">
        <f t="shared" si="6"/>
        <v>0.52006322580645159</v>
      </c>
    </row>
    <row r="284" spans="1:7" x14ac:dyDescent="0.2">
      <c r="A284" s="35"/>
      <c r="B284" s="5"/>
      <c r="C284" s="49" t="s">
        <v>238</v>
      </c>
      <c r="D284" s="87">
        <v>40000</v>
      </c>
      <c r="E284" s="124">
        <v>11761.15</v>
      </c>
      <c r="F284" s="168">
        <f t="shared" si="7"/>
        <v>28238.85</v>
      </c>
      <c r="G284" s="165">
        <f t="shared" si="6"/>
        <v>0.29402875000000001</v>
      </c>
    </row>
    <row r="285" spans="1:7" x14ac:dyDescent="0.2">
      <c r="A285" s="35"/>
      <c r="B285" s="5"/>
      <c r="C285" s="49" t="s">
        <v>239</v>
      </c>
      <c r="D285" s="87">
        <v>3000</v>
      </c>
      <c r="E285" s="124">
        <v>0</v>
      </c>
      <c r="F285" s="168">
        <f t="shared" si="7"/>
        <v>3000</v>
      </c>
      <c r="G285" s="165">
        <f t="shared" si="6"/>
        <v>0</v>
      </c>
    </row>
    <row r="286" spans="1:7" x14ac:dyDescent="0.2">
      <c r="A286" s="35"/>
      <c r="B286" s="5"/>
      <c r="C286" s="49" t="s">
        <v>240</v>
      </c>
      <c r="D286" s="87">
        <v>12000</v>
      </c>
      <c r="E286" s="124">
        <v>6288.46</v>
      </c>
      <c r="F286" s="168">
        <f t="shared" si="7"/>
        <v>5711.54</v>
      </c>
      <c r="G286" s="165">
        <f t="shared" si="6"/>
        <v>0.52403833333333338</v>
      </c>
    </row>
    <row r="287" spans="1:7" x14ac:dyDescent="0.2">
      <c r="A287" s="35"/>
      <c r="B287" s="5"/>
      <c r="C287" s="49" t="s">
        <v>241</v>
      </c>
      <c r="D287" s="87">
        <v>8000</v>
      </c>
      <c r="E287" s="124">
        <v>3966</v>
      </c>
      <c r="F287" s="168">
        <f t="shared" si="7"/>
        <v>4034</v>
      </c>
      <c r="G287" s="165">
        <f t="shared" si="6"/>
        <v>0.49575000000000002</v>
      </c>
    </row>
    <row r="288" spans="1:7" x14ac:dyDescent="0.2">
      <c r="A288" s="35"/>
      <c r="B288" s="5"/>
      <c r="C288" s="49" t="s">
        <v>327</v>
      </c>
      <c r="D288" s="87">
        <v>5000</v>
      </c>
      <c r="E288" s="124">
        <v>4736.7700000000004</v>
      </c>
      <c r="F288" s="168">
        <f t="shared" si="7"/>
        <v>263.22999999999956</v>
      </c>
      <c r="G288" s="165">
        <f t="shared" si="6"/>
        <v>0.94735400000000014</v>
      </c>
    </row>
    <row r="289" spans="1:7" x14ac:dyDescent="0.2">
      <c r="A289" s="35"/>
      <c r="B289" s="5"/>
      <c r="C289" s="49" t="s">
        <v>242</v>
      </c>
      <c r="D289" s="87">
        <v>33628</v>
      </c>
      <c r="E289" s="124">
        <v>15632.02</v>
      </c>
      <c r="F289" s="168">
        <f t="shared" si="7"/>
        <v>17995.98</v>
      </c>
      <c r="G289" s="165">
        <f t="shared" si="6"/>
        <v>0.46485131438087307</v>
      </c>
    </row>
    <row r="290" spans="1:7" x14ac:dyDescent="0.2">
      <c r="A290" s="35"/>
      <c r="B290" s="5"/>
      <c r="C290" s="49" t="s">
        <v>328</v>
      </c>
      <c r="D290" s="87">
        <v>53676</v>
      </c>
      <c r="E290" s="124">
        <v>8439.65</v>
      </c>
      <c r="F290" s="168">
        <f t="shared" si="7"/>
        <v>45236.35</v>
      </c>
      <c r="G290" s="165">
        <f t="shared" si="6"/>
        <v>0.15723321409941127</v>
      </c>
    </row>
    <row r="291" spans="1:7" x14ac:dyDescent="0.2">
      <c r="A291" s="35"/>
      <c r="B291" s="5"/>
      <c r="C291" s="49" t="s">
        <v>243</v>
      </c>
      <c r="D291" s="87">
        <v>3183</v>
      </c>
      <c r="E291" s="124">
        <v>252.02</v>
      </c>
      <c r="F291" s="168">
        <f t="shared" si="7"/>
        <v>2930.98</v>
      </c>
      <c r="G291" s="165">
        <f t="shared" si="6"/>
        <v>7.9176877159912035E-2</v>
      </c>
    </row>
    <row r="292" spans="1:7" x14ac:dyDescent="0.2">
      <c r="A292" s="35"/>
      <c r="B292" s="5"/>
      <c r="C292" s="49" t="s">
        <v>516</v>
      </c>
      <c r="D292" s="87">
        <v>1344</v>
      </c>
      <c r="E292" s="124">
        <v>1344</v>
      </c>
      <c r="F292" s="168">
        <f t="shared" si="7"/>
        <v>0</v>
      </c>
      <c r="G292" s="165">
        <f t="shared" si="6"/>
        <v>1</v>
      </c>
    </row>
    <row r="293" spans="1:7" x14ac:dyDescent="0.2">
      <c r="A293" s="35"/>
      <c r="B293" s="7">
        <v>15</v>
      </c>
      <c r="C293" s="62" t="s">
        <v>283</v>
      </c>
      <c r="D293" s="88">
        <f>SUM(D294)</f>
        <v>189970</v>
      </c>
      <c r="E293" s="139">
        <f>SUM(E294)</f>
        <v>3600</v>
      </c>
      <c r="F293" s="163">
        <f t="shared" si="7"/>
        <v>186370</v>
      </c>
      <c r="G293" s="179">
        <f t="shared" si="6"/>
        <v>1.8950360583249986E-2</v>
      </c>
    </row>
    <row r="294" spans="1:7" x14ac:dyDescent="0.2">
      <c r="A294" s="35"/>
      <c r="B294" s="5">
        <v>1551</v>
      </c>
      <c r="C294" s="49" t="s">
        <v>255</v>
      </c>
      <c r="D294" s="87">
        <f>SUM(D295:D297)</f>
        <v>189970</v>
      </c>
      <c r="E294" s="149">
        <f>SUM(E295:E297)</f>
        <v>3600</v>
      </c>
      <c r="F294" s="168">
        <f t="shared" si="7"/>
        <v>186370</v>
      </c>
      <c r="G294" s="165">
        <f t="shared" ref="G294:G366" si="8">SUM(E294/D294)</f>
        <v>1.8950360583249986E-2</v>
      </c>
    </row>
    <row r="295" spans="1:7" ht="25.5" x14ac:dyDescent="0.2">
      <c r="A295" s="35"/>
      <c r="B295" s="5"/>
      <c r="C295" s="63" t="s">
        <v>329</v>
      </c>
      <c r="D295" s="87">
        <v>41660</v>
      </c>
      <c r="E295" s="124">
        <v>1200</v>
      </c>
      <c r="F295" s="168">
        <f t="shared" si="7"/>
        <v>40460</v>
      </c>
      <c r="G295" s="165">
        <f t="shared" si="8"/>
        <v>2.8804608737397985E-2</v>
      </c>
    </row>
    <row r="296" spans="1:7" ht="25.5" x14ac:dyDescent="0.2">
      <c r="A296" s="35"/>
      <c r="B296" s="5"/>
      <c r="C296" s="63" t="s">
        <v>553</v>
      </c>
      <c r="D296" s="87">
        <v>103370</v>
      </c>
      <c r="E296" s="124">
        <v>2400</v>
      </c>
      <c r="F296" s="168">
        <f t="shared" si="7"/>
        <v>100970</v>
      </c>
      <c r="G296" s="165">
        <f t="shared" si="8"/>
        <v>2.3217567959756217E-2</v>
      </c>
    </row>
    <row r="297" spans="1:7" ht="25.5" x14ac:dyDescent="0.2">
      <c r="A297" s="35"/>
      <c r="B297" s="5"/>
      <c r="C297" s="63" t="s">
        <v>554</v>
      </c>
      <c r="D297" s="87">
        <v>44940</v>
      </c>
      <c r="E297" s="124">
        <v>0</v>
      </c>
      <c r="F297" s="168">
        <f t="shared" si="7"/>
        <v>44940</v>
      </c>
      <c r="G297" s="165">
        <f t="shared" si="8"/>
        <v>0</v>
      </c>
    </row>
    <row r="298" spans="1:7" x14ac:dyDescent="0.2">
      <c r="A298" s="33" t="s">
        <v>57</v>
      </c>
      <c r="B298" s="7" t="s">
        <v>403</v>
      </c>
      <c r="C298" s="72"/>
      <c r="D298" s="91">
        <f t="shared" ref="D298:E300" si="9">SUM(D299)</f>
        <v>186399</v>
      </c>
      <c r="E298" s="126">
        <f t="shared" si="9"/>
        <v>179342.52</v>
      </c>
      <c r="F298" s="163">
        <f t="shared" si="7"/>
        <v>7056.4800000000105</v>
      </c>
      <c r="G298" s="179">
        <f t="shared" si="8"/>
        <v>0.96214314454476679</v>
      </c>
    </row>
    <row r="299" spans="1:7" x14ac:dyDescent="0.2">
      <c r="A299" s="35"/>
      <c r="B299" s="7">
        <v>15</v>
      </c>
      <c r="C299" s="50" t="s">
        <v>404</v>
      </c>
      <c r="D299" s="91">
        <f t="shared" si="9"/>
        <v>186399</v>
      </c>
      <c r="E299" s="126">
        <f t="shared" si="9"/>
        <v>179342.52</v>
      </c>
      <c r="F299" s="163">
        <f t="shared" si="7"/>
        <v>7056.4800000000105</v>
      </c>
      <c r="G299" s="179">
        <f t="shared" si="8"/>
        <v>0.96214314454476679</v>
      </c>
    </row>
    <row r="300" spans="1:7" x14ac:dyDescent="0.2">
      <c r="A300" s="35"/>
      <c r="B300" s="5">
        <v>1551</v>
      </c>
      <c r="C300" s="49" t="s">
        <v>255</v>
      </c>
      <c r="D300" s="92">
        <f t="shared" si="9"/>
        <v>186399</v>
      </c>
      <c r="E300" s="124">
        <f t="shared" si="9"/>
        <v>179342.52</v>
      </c>
      <c r="F300" s="168">
        <f t="shared" ref="F300:F371" si="10">SUM(D300-E300)</f>
        <v>7056.4800000000105</v>
      </c>
      <c r="G300" s="165">
        <f t="shared" si="8"/>
        <v>0.96214314454476679</v>
      </c>
    </row>
    <row r="301" spans="1:7" ht="25.5" x14ac:dyDescent="0.2">
      <c r="A301" s="35"/>
      <c r="B301" s="5"/>
      <c r="C301" s="63" t="s">
        <v>405</v>
      </c>
      <c r="D301" s="87">
        <v>186399</v>
      </c>
      <c r="E301" s="124">
        <v>179342.52</v>
      </c>
      <c r="F301" s="168">
        <f t="shared" si="10"/>
        <v>7056.4800000000105</v>
      </c>
      <c r="G301" s="165">
        <f t="shared" si="8"/>
        <v>0.96214314454476679</v>
      </c>
    </row>
    <row r="302" spans="1:7" x14ac:dyDescent="0.2">
      <c r="A302" s="33" t="s">
        <v>493</v>
      </c>
      <c r="B302" s="7" t="s">
        <v>331</v>
      </c>
      <c r="C302" s="72"/>
      <c r="D302" s="88">
        <f>SUM(D303+D307)</f>
        <v>16412</v>
      </c>
      <c r="E302" s="139">
        <f>SUM(E303+E307)</f>
        <v>13602.32</v>
      </c>
      <c r="F302" s="163">
        <f t="shared" si="10"/>
        <v>2809.6800000000003</v>
      </c>
      <c r="G302" s="179">
        <f t="shared" si="8"/>
        <v>0.82880331464781865</v>
      </c>
    </row>
    <row r="303" spans="1:7" x14ac:dyDescent="0.2">
      <c r="A303" s="33"/>
      <c r="B303" s="7">
        <v>50</v>
      </c>
      <c r="C303" s="50" t="s">
        <v>23</v>
      </c>
      <c r="D303" s="88">
        <f>SUM(D304+D306)</f>
        <v>6187</v>
      </c>
      <c r="E303" s="139">
        <f>SUM(E304+E306)</f>
        <v>4552.1400000000003</v>
      </c>
      <c r="F303" s="163">
        <f t="shared" si="10"/>
        <v>1634.8599999999997</v>
      </c>
      <c r="G303" s="179">
        <f t="shared" si="8"/>
        <v>0.73575884919993539</v>
      </c>
    </row>
    <row r="304" spans="1:7" x14ac:dyDescent="0.2">
      <c r="A304" s="33"/>
      <c r="B304" s="5">
        <v>500</v>
      </c>
      <c r="C304" s="49" t="s">
        <v>228</v>
      </c>
      <c r="D304" s="97">
        <f>SUM(D305)</f>
        <v>4615</v>
      </c>
      <c r="E304" s="141">
        <f>SUM(E305)</f>
        <v>3441.09</v>
      </c>
      <c r="F304" s="168">
        <f t="shared" si="10"/>
        <v>1173.9099999999999</v>
      </c>
      <c r="G304" s="165">
        <f t="shared" si="8"/>
        <v>0.7456316359696642</v>
      </c>
    </row>
    <row r="305" spans="1:7" x14ac:dyDescent="0.2">
      <c r="A305" s="33"/>
      <c r="B305" s="5">
        <v>5002</v>
      </c>
      <c r="C305" s="49" t="s">
        <v>236</v>
      </c>
      <c r="D305" s="97">
        <v>4615</v>
      </c>
      <c r="E305" s="124">
        <v>3441.09</v>
      </c>
      <c r="F305" s="168">
        <f t="shared" si="10"/>
        <v>1173.9099999999999</v>
      </c>
      <c r="G305" s="165">
        <f t="shared" si="8"/>
        <v>0.7456316359696642</v>
      </c>
    </row>
    <row r="306" spans="1:7" x14ac:dyDescent="0.2">
      <c r="A306" s="33"/>
      <c r="B306" s="5">
        <v>506</v>
      </c>
      <c r="C306" s="49" t="s">
        <v>229</v>
      </c>
      <c r="D306" s="97">
        <v>1572</v>
      </c>
      <c r="E306" s="124">
        <v>1111.05</v>
      </c>
      <c r="F306" s="168">
        <f t="shared" si="10"/>
        <v>460.95000000000005</v>
      </c>
      <c r="G306" s="165">
        <f t="shared" si="8"/>
        <v>0.70677480916030533</v>
      </c>
    </row>
    <row r="307" spans="1:7" x14ac:dyDescent="0.2">
      <c r="A307" s="33"/>
      <c r="B307" s="7">
        <v>55</v>
      </c>
      <c r="C307" s="50" t="s">
        <v>24</v>
      </c>
      <c r="D307" s="88">
        <f>SUM(D308:D310)</f>
        <v>10225</v>
      </c>
      <c r="E307" s="139">
        <f>SUM(E308:E310)</f>
        <v>9050.18</v>
      </c>
      <c r="F307" s="163">
        <f t="shared" si="10"/>
        <v>1174.8199999999997</v>
      </c>
      <c r="G307" s="179">
        <f t="shared" si="8"/>
        <v>0.88510317848410758</v>
      </c>
    </row>
    <row r="308" spans="1:7" x14ac:dyDescent="0.2">
      <c r="A308" s="35"/>
      <c r="B308" s="5">
        <v>5500</v>
      </c>
      <c r="C308" s="49" t="s">
        <v>25</v>
      </c>
      <c r="D308" s="87">
        <v>0</v>
      </c>
      <c r="E308" s="149">
        <v>29.93</v>
      </c>
      <c r="F308" s="168">
        <f t="shared" si="10"/>
        <v>-29.93</v>
      </c>
      <c r="G308" s="165"/>
    </row>
    <row r="309" spans="1:7" x14ac:dyDescent="0.2">
      <c r="A309" s="35"/>
      <c r="B309" s="5">
        <v>5511</v>
      </c>
      <c r="C309" s="49" t="s">
        <v>230</v>
      </c>
      <c r="D309" s="87">
        <v>5919</v>
      </c>
      <c r="E309" s="124">
        <v>4986.75</v>
      </c>
      <c r="F309" s="168">
        <f t="shared" si="10"/>
        <v>932.25</v>
      </c>
      <c r="G309" s="165">
        <f t="shared" si="8"/>
        <v>0.84249873289406996</v>
      </c>
    </row>
    <row r="310" spans="1:7" x14ac:dyDescent="0.2">
      <c r="A310" s="35"/>
      <c r="B310" s="5">
        <v>5515</v>
      </c>
      <c r="C310" s="49" t="s">
        <v>29</v>
      </c>
      <c r="D310" s="87">
        <v>4306</v>
      </c>
      <c r="E310" s="124">
        <v>4033.5</v>
      </c>
      <c r="F310" s="168">
        <f t="shared" si="10"/>
        <v>272.5</v>
      </c>
      <c r="G310" s="165">
        <f t="shared" si="8"/>
        <v>0.93671620993961913</v>
      </c>
    </row>
    <row r="311" spans="1:7" s="6" customFormat="1" x14ac:dyDescent="0.2">
      <c r="A311" s="33" t="s">
        <v>58</v>
      </c>
      <c r="B311" s="7" t="s">
        <v>438</v>
      </c>
      <c r="C311" s="72"/>
      <c r="D311" s="88">
        <f>SUM(D312+D316)</f>
        <v>26366</v>
      </c>
      <c r="E311" s="139">
        <f>SUM(E312+E316)</f>
        <v>4014.4</v>
      </c>
      <c r="F311" s="163">
        <f t="shared" si="10"/>
        <v>22351.599999999999</v>
      </c>
      <c r="G311" s="179">
        <f t="shared" si="8"/>
        <v>0.15225669422741409</v>
      </c>
    </row>
    <row r="312" spans="1:7" s="6" customFormat="1" x14ac:dyDescent="0.2">
      <c r="A312" s="33"/>
      <c r="B312" s="7">
        <v>55</v>
      </c>
      <c r="C312" s="50" t="s">
        <v>24</v>
      </c>
      <c r="D312" s="88">
        <f>SUM(D313:D315)</f>
        <v>16366</v>
      </c>
      <c r="E312" s="139">
        <f>SUM(E313:E315)</f>
        <v>4014.4</v>
      </c>
      <c r="F312" s="163">
        <f t="shared" si="10"/>
        <v>12351.6</v>
      </c>
      <c r="G312" s="179">
        <f t="shared" si="8"/>
        <v>0.24528901380911647</v>
      </c>
    </row>
    <row r="313" spans="1:7" s="6" customFormat="1" x14ac:dyDescent="0.2">
      <c r="A313" s="33"/>
      <c r="B313" s="5">
        <v>5500</v>
      </c>
      <c r="C313" s="49" t="s">
        <v>25</v>
      </c>
      <c r="D313" s="87">
        <v>1042</v>
      </c>
      <c r="E313" s="124">
        <v>1146</v>
      </c>
      <c r="F313" s="168">
        <f t="shared" si="10"/>
        <v>-104</v>
      </c>
      <c r="G313" s="165">
        <f t="shared" si="8"/>
        <v>1.0998080614203456</v>
      </c>
    </row>
    <row r="314" spans="1:7" x14ac:dyDescent="0.2">
      <c r="A314" s="35"/>
      <c r="B314" s="5">
        <v>5502</v>
      </c>
      <c r="C314" s="49" t="s">
        <v>45</v>
      </c>
      <c r="D314" s="87">
        <v>15324</v>
      </c>
      <c r="E314" s="124">
        <v>2800</v>
      </c>
      <c r="F314" s="168">
        <f t="shared" si="10"/>
        <v>12524</v>
      </c>
      <c r="G314" s="165">
        <f t="shared" si="8"/>
        <v>0.18271991647089533</v>
      </c>
    </row>
    <row r="315" spans="1:7" x14ac:dyDescent="0.2">
      <c r="A315" s="35"/>
      <c r="B315" s="5">
        <v>5514</v>
      </c>
      <c r="C315" s="49" t="s">
        <v>231</v>
      </c>
      <c r="D315" s="87">
        <v>0</v>
      </c>
      <c r="E315" s="124">
        <v>68.400000000000006</v>
      </c>
      <c r="F315" s="168">
        <f t="shared" si="10"/>
        <v>-68.400000000000006</v>
      </c>
      <c r="G315" s="165"/>
    </row>
    <row r="316" spans="1:7" x14ac:dyDescent="0.2">
      <c r="A316" s="35"/>
      <c r="B316" s="7">
        <v>15</v>
      </c>
      <c r="C316" s="62" t="s">
        <v>283</v>
      </c>
      <c r="D316" s="88">
        <f>SUM(D317)</f>
        <v>10000</v>
      </c>
      <c r="E316" s="139">
        <f>SUM(E317)</f>
        <v>0</v>
      </c>
      <c r="F316" s="163">
        <f t="shared" si="10"/>
        <v>10000</v>
      </c>
      <c r="G316" s="179">
        <f t="shared" si="8"/>
        <v>0</v>
      </c>
    </row>
    <row r="317" spans="1:7" x14ac:dyDescent="0.2">
      <c r="A317" s="35"/>
      <c r="B317" s="5">
        <v>1551</v>
      </c>
      <c r="C317" s="49" t="s">
        <v>255</v>
      </c>
      <c r="D317" s="87">
        <f>SUM(D318)</f>
        <v>10000</v>
      </c>
      <c r="E317" s="149">
        <f>SUM(E318)</f>
        <v>0</v>
      </c>
      <c r="F317" s="168">
        <f t="shared" si="10"/>
        <v>10000</v>
      </c>
      <c r="G317" s="165">
        <f t="shared" si="8"/>
        <v>0</v>
      </c>
    </row>
    <row r="318" spans="1:7" ht="26.25" thickBot="1" x14ac:dyDescent="0.25">
      <c r="A318" s="35"/>
      <c r="B318" s="5"/>
      <c r="C318" s="63" t="s">
        <v>330</v>
      </c>
      <c r="D318" s="87">
        <v>10000</v>
      </c>
      <c r="E318" s="124">
        <v>0</v>
      </c>
      <c r="F318" s="168">
        <f t="shared" si="10"/>
        <v>10000</v>
      </c>
      <c r="G318" s="165">
        <f t="shared" si="8"/>
        <v>0</v>
      </c>
    </row>
    <row r="319" spans="1:7" ht="13.5" thickBot="1" x14ac:dyDescent="0.25">
      <c r="A319" s="44" t="s">
        <v>59</v>
      </c>
      <c r="B319" s="4" t="s">
        <v>173</v>
      </c>
      <c r="C319" s="183"/>
      <c r="D319" s="112">
        <f>SUM(D320+D325)</f>
        <v>122067</v>
      </c>
      <c r="E319" s="138">
        <f>SUM(E320+E325)</f>
        <v>82456.12</v>
      </c>
      <c r="F319" s="177">
        <f t="shared" si="10"/>
        <v>39610.880000000005</v>
      </c>
      <c r="G319" s="175">
        <f t="shared" si="8"/>
        <v>0.67549886537721082</v>
      </c>
    </row>
    <row r="320" spans="1:7" s="6" customFormat="1" x14ac:dyDescent="0.2">
      <c r="A320" s="33" t="s">
        <v>60</v>
      </c>
      <c r="B320" s="7" t="s">
        <v>439</v>
      </c>
      <c r="C320" s="72"/>
      <c r="D320" s="88">
        <f>SUM(D321+D322)</f>
        <v>32020</v>
      </c>
      <c r="E320" s="139">
        <f>SUM(E321+E322)</f>
        <v>26297.42</v>
      </c>
      <c r="F320" s="163">
        <f t="shared" si="10"/>
        <v>5722.5800000000017</v>
      </c>
      <c r="G320" s="179">
        <f t="shared" si="8"/>
        <v>0.82128107432854458</v>
      </c>
    </row>
    <row r="321" spans="1:7" s="6" customFormat="1" x14ac:dyDescent="0.2">
      <c r="A321" s="33"/>
      <c r="B321" s="24">
        <v>452</v>
      </c>
      <c r="C321" s="69" t="s">
        <v>153</v>
      </c>
      <c r="D321" s="88">
        <v>5436</v>
      </c>
      <c r="E321" s="126">
        <v>4018.83</v>
      </c>
      <c r="F321" s="163">
        <f t="shared" si="10"/>
        <v>1417.17</v>
      </c>
      <c r="G321" s="179">
        <f t="shared" si="8"/>
        <v>0.73929911699779249</v>
      </c>
    </row>
    <row r="322" spans="1:7" s="6" customFormat="1" x14ac:dyDescent="0.2">
      <c r="A322" s="33"/>
      <c r="B322" s="22">
        <v>55</v>
      </c>
      <c r="C322" s="51" t="s">
        <v>24</v>
      </c>
      <c r="D322" s="88">
        <f>SUM(D323:D324)</f>
        <v>26584</v>
      </c>
      <c r="E322" s="139">
        <f>SUM(E323:E324)</f>
        <v>22278.59</v>
      </c>
      <c r="F322" s="163">
        <f t="shared" si="10"/>
        <v>4305.41</v>
      </c>
      <c r="G322" s="179">
        <f t="shared" si="8"/>
        <v>0.83804506470057183</v>
      </c>
    </row>
    <row r="323" spans="1:7" s="6" customFormat="1" x14ac:dyDescent="0.2">
      <c r="A323" s="33"/>
      <c r="B323" s="5">
        <v>5512</v>
      </c>
      <c r="C323" s="49" t="s">
        <v>30</v>
      </c>
      <c r="D323" s="87">
        <v>25914</v>
      </c>
      <c r="E323" s="124">
        <v>21572.27</v>
      </c>
      <c r="F323" s="168">
        <f t="shared" si="10"/>
        <v>4341.7299999999996</v>
      </c>
      <c r="G323" s="165">
        <f t="shared" si="8"/>
        <v>0.83245620128116082</v>
      </c>
    </row>
    <row r="324" spans="1:7" s="6" customFormat="1" x14ac:dyDescent="0.2">
      <c r="A324" s="33"/>
      <c r="B324" s="5">
        <v>5515</v>
      </c>
      <c r="C324" s="49" t="s">
        <v>29</v>
      </c>
      <c r="D324" s="87">
        <v>670</v>
      </c>
      <c r="E324" s="124">
        <v>706.32</v>
      </c>
      <c r="F324" s="168">
        <f t="shared" si="10"/>
        <v>-36.32000000000005</v>
      </c>
      <c r="G324" s="165">
        <f t="shared" si="8"/>
        <v>1.0542089552238807</v>
      </c>
    </row>
    <row r="325" spans="1:7" s="6" customFormat="1" x14ac:dyDescent="0.2">
      <c r="A325" s="33" t="s">
        <v>61</v>
      </c>
      <c r="B325" s="11" t="s">
        <v>174</v>
      </c>
      <c r="C325" s="72"/>
      <c r="D325" s="88">
        <f>SUM(D326+D330+D338)</f>
        <v>90047</v>
      </c>
      <c r="E325" s="139">
        <f>SUM(E326+E330+E338)</f>
        <v>56158.7</v>
      </c>
      <c r="F325" s="163">
        <f t="shared" si="10"/>
        <v>33888.300000000003</v>
      </c>
      <c r="G325" s="179">
        <f t="shared" si="8"/>
        <v>0.62365986651415373</v>
      </c>
    </row>
    <row r="326" spans="1:7" s="6" customFormat="1" x14ac:dyDescent="0.2">
      <c r="A326" s="33"/>
      <c r="B326" s="7">
        <v>50</v>
      </c>
      <c r="C326" s="50" t="s">
        <v>23</v>
      </c>
      <c r="D326" s="88">
        <f>SUM(D327+D329)</f>
        <v>53883</v>
      </c>
      <c r="E326" s="139">
        <f>SUM(E327+E329)</f>
        <v>33238.33</v>
      </c>
      <c r="F326" s="163">
        <f t="shared" si="10"/>
        <v>20644.669999999998</v>
      </c>
      <c r="G326" s="179">
        <f t="shared" si="8"/>
        <v>0.61686116214761622</v>
      </c>
    </row>
    <row r="327" spans="1:7" s="6" customFormat="1" x14ac:dyDescent="0.2">
      <c r="A327" s="33"/>
      <c r="B327" s="5">
        <v>500</v>
      </c>
      <c r="C327" s="49" t="s">
        <v>228</v>
      </c>
      <c r="D327" s="87">
        <f>SUM(D328)</f>
        <v>40211</v>
      </c>
      <c r="E327" s="149">
        <f>SUM(E328)</f>
        <v>24948.35</v>
      </c>
      <c r="F327" s="168">
        <f t="shared" si="10"/>
        <v>15262.650000000001</v>
      </c>
      <c r="G327" s="165">
        <f t="shared" si="8"/>
        <v>0.62043595036184129</v>
      </c>
    </row>
    <row r="328" spans="1:7" s="6" customFormat="1" x14ac:dyDescent="0.2">
      <c r="A328" s="33"/>
      <c r="B328" s="5">
        <v>5002</v>
      </c>
      <c r="C328" s="49" t="s">
        <v>236</v>
      </c>
      <c r="D328" s="87">
        <v>40211</v>
      </c>
      <c r="E328" s="124">
        <v>24948.35</v>
      </c>
      <c r="F328" s="168">
        <f t="shared" si="10"/>
        <v>15262.650000000001</v>
      </c>
      <c r="G328" s="165">
        <f t="shared" si="8"/>
        <v>0.62043595036184129</v>
      </c>
    </row>
    <row r="329" spans="1:7" s="6" customFormat="1" x14ac:dyDescent="0.2">
      <c r="A329" s="33"/>
      <c r="B329" s="5">
        <v>506</v>
      </c>
      <c r="C329" s="49" t="s">
        <v>229</v>
      </c>
      <c r="D329" s="87">
        <v>13672</v>
      </c>
      <c r="E329" s="124">
        <v>8289.98</v>
      </c>
      <c r="F329" s="168">
        <f t="shared" si="10"/>
        <v>5382.02</v>
      </c>
      <c r="G329" s="165">
        <f t="shared" si="8"/>
        <v>0.60634727911059094</v>
      </c>
    </row>
    <row r="330" spans="1:7" s="6" customFormat="1" x14ac:dyDescent="0.2">
      <c r="A330" s="33"/>
      <c r="B330" s="7">
        <v>55</v>
      </c>
      <c r="C330" s="50" t="s">
        <v>24</v>
      </c>
      <c r="D330" s="88">
        <f>SUM(D331:D337)</f>
        <v>30164</v>
      </c>
      <c r="E330" s="139">
        <f>SUM(E331:E337)</f>
        <v>22920.37</v>
      </c>
      <c r="F330" s="163">
        <f t="shared" si="10"/>
        <v>7243.630000000001</v>
      </c>
      <c r="G330" s="179">
        <f t="shared" si="8"/>
        <v>0.7598584405251293</v>
      </c>
    </row>
    <row r="331" spans="1:7" s="6" customFormat="1" x14ac:dyDescent="0.2">
      <c r="A331" s="33"/>
      <c r="B331" s="5">
        <v>5500</v>
      </c>
      <c r="C331" s="49" t="s">
        <v>25</v>
      </c>
      <c r="D331" s="87">
        <v>400</v>
      </c>
      <c r="E331" s="124">
        <v>969.94</v>
      </c>
      <c r="F331" s="168">
        <f t="shared" si="10"/>
        <v>-569.94000000000005</v>
      </c>
      <c r="G331" s="165">
        <f t="shared" si="8"/>
        <v>2.4248500000000002</v>
      </c>
    </row>
    <row r="332" spans="1:7" s="6" customFormat="1" x14ac:dyDescent="0.2">
      <c r="A332" s="33"/>
      <c r="B332" s="5">
        <v>5503</v>
      </c>
      <c r="C332" s="49" t="s">
        <v>26</v>
      </c>
      <c r="D332" s="87">
        <v>0</v>
      </c>
      <c r="E332" s="124">
        <v>84.15</v>
      </c>
      <c r="F332" s="168">
        <f t="shared" si="10"/>
        <v>-84.15</v>
      </c>
      <c r="G332" s="165"/>
    </row>
    <row r="333" spans="1:7" s="6" customFormat="1" x14ac:dyDescent="0.2">
      <c r="A333" s="33"/>
      <c r="B333" s="5">
        <v>5511</v>
      </c>
      <c r="C333" s="49" t="s">
        <v>230</v>
      </c>
      <c r="D333" s="87">
        <v>12264</v>
      </c>
      <c r="E333" s="124">
        <v>8351.34</v>
      </c>
      <c r="F333" s="168">
        <f t="shared" si="10"/>
        <v>3912.66</v>
      </c>
      <c r="G333" s="165">
        <f t="shared" si="8"/>
        <v>0.68096379647749516</v>
      </c>
    </row>
    <row r="334" spans="1:7" s="6" customFormat="1" x14ac:dyDescent="0.2">
      <c r="A334" s="33"/>
      <c r="B334" s="5">
        <v>5513</v>
      </c>
      <c r="C334" s="49" t="s">
        <v>28</v>
      </c>
      <c r="D334" s="87">
        <v>10900</v>
      </c>
      <c r="E334" s="124">
        <v>9625.17</v>
      </c>
      <c r="F334" s="168">
        <f t="shared" si="10"/>
        <v>1274.83</v>
      </c>
      <c r="G334" s="165">
        <f t="shared" si="8"/>
        <v>0.88304311926605505</v>
      </c>
    </row>
    <row r="335" spans="1:7" s="6" customFormat="1" x14ac:dyDescent="0.2">
      <c r="A335" s="33"/>
      <c r="B335" s="5">
        <v>5515</v>
      </c>
      <c r="C335" s="49" t="s">
        <v>29</v>
      </c>
      <c r="D335" s="87">
        <v>5000</v>
      </c>
      <c r="E335" s="124">
        <v>3503.22</v>
      </c>
      <c r="F335" s="168">
        <f t="shared" si="10"/>
        <v>1496.7800000000002</v>
      </c>
      <c r="G335" s="165">
        <f t="shared" si="8"/>
        <v>0.70064399999999993</v>
      </c>
    </row>
    <row r="336" spans="1:7" s="6" customFormat="1" x14ac:dyDescent="0.2">
      <c r="A336" s="33"/>
      <c r="B336" s="5">
        <v>5522</v>
      </c>
      <c r="C336" s="49" t="s">
        <v>95</v>
      </c>
      <c r="D336" s="87">
        <v>300</v>
      </c>
      <c r="E336" s="124">
        <v>0</v>
      </c>
      <c r="F336" s="168">
        <f t="shared" si="10"/>
        <v>300</v>
      </c>
      <c r="G336" s="165">
        <f t="shared" si="8"/>
        <v>0</v>
      </c>
    </row>
    <row r="337" spans="1:7" s="6" customFormat="1" x14ac:dyDescent="0.2">
      <c r="A337" s="33"/>
      <c r="B337" s="5">
        <v>5532</v>
      </c>
      <c r="C337" s="49" t="s">
        <v>93</v>
      </c>
      <c r="D337" s="87">
        <v>1300</v>
      </c>
      <c r="E337" s="124">
        <v>386.55</v>
      </c>
      <c r="F337" s="168">
        <f t="shared" si="10"/>
        <v>913.45</v>
      </c>
      <c r="G337" s="165">
        <f t="shared" si="8"/>
        <v>0.29734615384615387</v>
      </c>
    </row>
    <row r="338" spans="1:7" s="6" customFormat="1" x14ac:dyDescent="0.2">
      <c r="A338" s="33"/>
      <c r="B338" s="7">
        <v>15</v>
      </c>
      <c r="C338" s="62" t="s">
        <v>283</v>
      </c>
      <c r="D338" s="88">
        <f>SUM(D339)</f>
        <v>6000</v>
      </c>
      <c r="E338" s="139">
        <f>SUM(E339)</f>
        <v>0</v>
      </c>
      <c r="F338" s="163">
        <f t="shared" si="10"/>
        <v>6000</v>
      </c>
      <c r="G338" s="179">
        <f t="shared" si="8"/>
        <v>0</v>
      </c>
    </row>
    <row r="339" spans="1:7" s="6" customFormat="1" x14ac:dyDescent="0.2">
      <c r="A339" s="33"/>
      <c r="B339" s="5">
        <v>1551</v>
      </c>
      <c r="C339" s="49" t="s">
        <v>255</v>
      </c>
      <c r="D339" s="87">
        <f>SUM(D340:D340)</f>
        <v>6000</v>
      </c>
      <c r="E339" s="149">
        <f>SUM(E340:E340)</f>
        <v>0</v>
      </c>
      <c r="F339" s="168">
        <f t="shared" si="10"/>
        <v>6000</v>
      </c>
      <c r="G339" s="165">
        <f t="shared" si="8"/>
        <v>0</v>
      </c>
    </row>
    <row r="340" spans="1:7" s="6" customFormat="1" ht="39" thickBot="1" x14ac:dyDescent="0.25">
      <c r="A340" s="33"/>
      <c r="B340" s="5"/>
      <c r="C340" s="64" t="s">
        <v>332</v>
      </c>
      <c r="D340" s="87">
        <v>6000</v>
      </c>
      <c r="E340" s="127">
        <v>0</v>
      </c>
      <c r="F340" s="168">
        <f t="shared" si="10"/>
        <v>6000</v>
      </c>
      <c r="G340" s="165">
        <f t="shared" si="8"/>
        <v>0</v>
      </c>
    </row>
    <row r="341" spans="1:7" ht="13.5" thickBot="1" x14ac:dyDescent="0.25">
      <c r="A341" s="44" t="s">
        <v>62</v>
      </c>
      <c r="B341" s="4" t="s">
        <v>175</v>
      </c>
      <c r="C341" s="183"/>
      <c r="D341" s="112">
        <f>SUM(D342+D345+D348)</f>
        <v>112625</v>
      </c>
      <c r="E341" s="138">
        <f>SUM(E342+E345+E348)</f>
        <v>69095.3</v>
      </c>
      <c r="F341" s="177">
        <f t="shared" si="10"/>
        <v>43529.7</v>
      </c>
      <c r="G341" s="175">
        <f t="shared" si="8"/>
        <v>0.61349877913429529</v>
      </c>
    </row>
    <row r="342" spans="1:7" s="6" customFormat="1" x14ac:dyDescent="0.2">
      <c r="A342" s="33" t="s">
        <v>63</v>
      </c>
      <c r="B342" s="7" t="s">
        <v>176</v>
      </c>
      <c r="C342" s="72"/>
      <c r="D342" s="88">
        <f>SUM(D343)</f>
        <v>20000</v>
      </c>
      <c r="E342" s="139">
        <f>SUM(E343)</f>
        <v>0</v>
      </c>
      <c r="F342" s="163">
        <f t="shared" si="10"/>
        <v>20000</v>
      </c>
      <c r="G342" s="179">
        <f t="shared" si="8"/>
        <v>0</v>
      </c>
    </row>
    <row r="343" spans="1:7" s="6" customFormat="1" x14ac:dyDescent="0.2">
      <c r="A343" s="33"/>
      <c r="B343" s="21">
        <v>4502</v>
      </c>
      <c r="C343" s="52" t="s">
        <v>132</v>
      </c>
      <c r="D343" s="88">
        <f>SUM(D344)</f>
        <v>20000</v>
      </c>
      <c r="E343" s="139">
        <f>SUM(E344)</f>
        <v>0</v>
      </c>
      <c r="F343" s="163">
        <f t="shared" si="10"/>
        <v>20000</v>
      </c>
      <c r="G343" s="179">
        <f t="shared" si="8"/>
        <v>0</v>
      </c>
    </row>
    <row r="344" spans="1:7" x14ac:dyDescent="0.2">
      <c r="A344" s="35"/>
      <c r="B344" s="19"/>
      <c r="C344" s="53" t="s">
        <v>326</v>
      </c>
      <c r="D344" s="87">
        <v>20000</v>
      </c>
      <c r="E344" s="124">
        <v>0</v>
      </c>
      <c r="F344" s="168">
        <f t="shared" si="10"/>
        <v>20000</v>
      </c>
      <c r="G344" s="165">
        <f t="shared" si="8"/>
        <v>0</v>
      </c>
    </row>
    <row r="345" spans="1:7" s="6" customFormat="1" x14ac:dyDescent="0.2">
      <c r="A345" s="33" t="s">
        <v>64</v>
      </c>
      <c r="B345" s="7" t="s">
        <v>177</v>
      </c>
      <c r="C345" s="72"/>
      <c r="D345" s="88">
        <f>SUM(D346)</f>
        <v>53980</v>
      </c>
      <c r="E345" s="139">
        <f>SUM(E346)</f>
        <v>37463.03</v>
      </c>
      <c r="F345" s="163">
        <f t="shared" si="10"/>
        <v>16516.97</v>
      </c>
      <c r="G345" s="179">
        <f t="shared" si="8"/>
        <v>0.69401685809559088</v>
      </c>
    </row>
    <row r="346" spans="1:7" s="6" customFormat="1" x14ac:dyDescent="0.2">
      <c r="A346" s="33"/>
      <c r="B346" s="7">
        <v>55</v>
      </c>
      <c r="C346" s="50" t="s">
        <v>24</v>
      </c>
      <c r="D346" s="88">
        <f>SUM(D347)</f>
        <v>53980</v>
      </c>
      <c r="E346" s="139">
        <f>SUM(E347)</f>
        <v>37463.03</v>
      </c>
      <c r="F346" s="163">
        <f t="shared" si="10"/>
        <v>16516.97</v>
      </c>
      <c r="G346" s="179">
        <f t="shared" si="8"/>
        <v>0.69401685809559088</v>
      </c>
    </row>
    <row r="347" spans="1:7" s="8" customFormat="1" x14ac:dyDescent="0.2">
      <c r="A347" s="45"/>
      <c r="B347" s="5">
        <v>5512</v>
      </c>
      <c r="C347" s="49" t="s">
        <v>30</v>
      </c>
      <c r="D347" s="87">
        <v>53980</v>
      </c>
      <c r="E347" s="124">
        <v>37463.03</v>
      </c>
      <c r="F347" s="168">
        <f t="shared" si="10"/>
        <v>16516.97</v>
      </c>
      <c r="G347" s="165">
        <f t="shared" si="8"/>
        <v>0.69401685809559088</v>
      </c>
    </row>
    <row r="348" spans="1:7" s="8" customFormat="1" x14ac:dyDescent="0.2">
      <c r="A348" s="33" t="s">
        <v>65</v>
      </c>
      <c r="B348" s="7" t="s">
        <v>440</v>
      </c>
      <c r="C348" s="150"/>
      <c r="D348" s="88">
        <f>SUM(D349+D359+D367)</f>
        <v>38645</v>
      </c>
      <c r="E348" s="139">
        <f>SUM(E349+E359+E367)</f>
        <v>31632.27</v>
      </c>
      <c r="F348" s="163">
        <f t="shared" si="10"/>
        <v>7012.73</v>
      </c>
      <c r="G348" s="179">
        <f t="shared" si="8"/>
        <v>0.8185346099107258</v>
      </c>
    </row>
    <row r="349" spans="1:7" s="6" customFormat="1" x14ac:dyDescent="0.2">
      <c r="A349" s="33" t="s">
        <v>65</v>
      </c>
      <c r="B349" s="7" t="s">
        <v>193</v>
      </c>
      <c r="C349" s="72"/>
      <c r="D349" s="88">
        <f>SUM(D350+D354)</f>
        <v>13548</v>
      </c>
      <c r="E349" s="139">
        <f>SUM(E350+E354)</f>
        <v>9486.66</v>
      </c>
      <c r="F349" s="163">
        <f t="shared" si="10"/>
        <v>4061.34</v>
      </c>
      <c r="G349" s="179">
        <f t="shared" si="8"/>
        <v>0.70022586359610273</v>
      </c>
    </row>
    <row r="350" spans="1:7" s="6" customFormat="1" x14ac:dyDescent="0.2">
      <c r="A350" s="33"/>
      <c r="B350" s="7">
        <v>50</v>
      </c>
      <c r="C350" s="50" t="s">
        <v>23</v>
      </c>
      <c r="D350" s="88">
        <f>SUM(D351+D353)</f>
        <v>11867</v>
      </c>
      <c r="E350" s="139">
        <f>SUM(E351+E353)</f>
        <v>8279.07</v>
      </c>
      <c r="F350" s="163">
        <f>SUM(D350-E350)</f>
        <v>3587.9300000000003</v>
      </c>
      <c r="G350" s="179">
        <f t="shared" si="8"/>
        <v>0.69765484115614729</v>
      </c>
    </row>
    <row r="351" spans="1:7" s="6" customFormat="1" x14ac:dyDescent="0.2">
      <c r="A351" s="33"/>
      <c r="B351" s="5">
        <v>500</v>
      </c>
      <c r="C351" s="49" t="s">
        <v>228</v>
      </c>
      <c r="D351" s="87">
        <f>SUM(D352)</f>
        <v>8856</v>
      </c>
      <c r="E351" s="149">
        <f>SUM(E352)</f>
        <v>6077.47</v>
      </c>
      <c r="F351" s="168">
        <f t="shared" si="10"/>
        <v>2778.5299999999997</v>
      </c>
      <c r="G351" s="165">
        <f t="shared" si="8"/>
        <v>0.6862545167118338</v>
      </c>
    </row>
    <row r="352" spans="1:7" s="6" customFormat="1" x14ac:dyDescent="0.2">
      <c r="A352" s="33"/>
      <c r="B352" s="5">
        <v>5002</v>
      </c>
      <c r="C352" s="49" t="s">
        <v>236</v>
      </c>
      <c r="D352" s="87">
        <v>8856</v>
      </c>
      <c r="E352" s="124">
        <v>6077.47</v>
      </c>
      <c r="F352" s="168">
        <f t="shared" si="10"/>
        <v>2778.5299999999997</v>
      </c>
      <c r="G352" s="165">
        <f t="shared" si="8"/>
        <v>0.6862545167118338</v>
      </c>
    </row>
    <row r="353" spans="1:7" s="6" customFormat="1" x14ac:dyDescent="0.2">
      <c r="A353" s="33"/>
      <c r="B353" s="5">
        <v>506</v>
      </c>
      <c r="C353" s="49" t="s">
        <v>229</v>
      </c>
      <c r="D353" s="87">
        <v>3011</v>
      </c>
      <c r="E353" s="124">
        <v>2201.6</v>
      </c>
      <c r="F353" s="168">
        <f t="shared" si="10"/>
        <v>809.40000000000009</v>
      </c>
      <c r="G353" s="165">
        <f t="shared" si="8"/>
        <v>0.73118565260710722</v>
      </c>
    </row>
    <row r="354" spans="1:7" s="6" customFormat="1" x14ac:dyDescent="0.2">
      <c r="A354" s="33"/>
      <c r="B354" s="7">
        <v>55</v>
      </c>
      <c r="C354" s="50" t="s">
        <v>24</v>
      </c>
      <c r="D354" s="88">
        <f>SUM(D355:D358)</f>
        <v>1681</v>
      </c>
      <c r="E354" s="139">
        <f>SUM(E355:E358)</f>
        <v>1207.5899999999999</v>
      </c>
      <c r="F354" s="163">
        <f>SUM(D354-E354)</f>
        <v>473.41000000000008</v>
      </c>
      <c r="G354" s="179">
        <f t="shared" si="8"/>
        <v>0.71837596668649606</v>
      </c>
    </row>
    <row r="355" spans="1:7" s="6" customFormat="1" x14ac:dyDescent="0.2">
      <c r="A355" s="33"/>
      <c r="B355" s="5">
        <v>5500</v>
      </c>
      <c r="C355" s="49" t="s">
        <v>25</v>
      </c>
      <c r="D355" s="87">
        <v>160</v>
      </c>
      <c r="E355" s="124">
        <v>75.010000000000005</v>
      </c>
      <c r="F355" s="168">
        <f t="shared" si="10"/>
        <v>84.99</v>
      </c>
      <c r="G355" s="165">
        <f t="shared" si="8"/>
        <v>0.46881250000000002</v>
      </c>
    </row>
    <row r="356" spans="1:7" s="6" customFormat="1" x14ac:dyDescent="0.2">
      <c r="A356" s="33"/>
      <c r="B356" s="5">
        <v>5511</v>
      </c>
      <c r="C356" s="49" t="s">
        <v>230</v>
      </c>
      <c r="D356" s="87">
        <v>1101</v>
      </c>
      <c r="E356" s="124">
        <v>1132.58</v>
      </c>
      <c r="F356" s="168">
        <f t="shared" si="10"/>
        <v>-31.579999999999927</v>
      </c>
      <c r="G356" s="165">
        <f t="shared" si="8"/>
        <v>1.0286830154405087</v>
      </c>
    </row>
    <row r="357" spans="1:7" s="6" customFormat="1" x14ac:dyDescent="0.2">
      <c r="A357" s="33"/>
      <c r="B357" s="5">
        <v>5515</v>
      </c>
      <c r="C357" s="49" t="s">
        <v>29</v>
      </c>
      <c r="D357" s="87">
        <v>320</v>
      </c>
      <c r="E357" s="124">
        <v>0</v>
      </c>
      <c r="F357" s="168">
        <f t="shared" si="10"/>
        <v>320</v>
      </c>
      <c r="G357" s="165">
        <f t="shared" si="8"/>
        <v>0</v>
      </c>
    </row>
    <row r="358" spans="1:7" s="6" customFormat="1" x14ac:dyDescent="0.2">
      <c r="A358" s="33"/>
      <c r="B358" s="5">
        <v>5532</v>
      </c>
      <c r="C358" s="49" t="s">
        <v>93</v>
      </c>
      <c r="D358" s="87">
        <v>100</v>
      </c>
      <c r="E358" s="124">
        <v>0</v>
      </c>
      <c r="F358" s="168">
        <f t="shared" si="10"/>
        <v>100</v>
      </c>
      <c r="G358" s="165">
        <f t="shared" si="8"/>
        <v>0</v>
      </c>
    </row>
    <row r="359" spans="1:7" x14ac:dyDescent="0.2">
      <c r="A359" s="33" t="s">
        <v>65</v>
      </c>
      <c r="B359" s="7" t="s">
        <v>194</v>
      </c>
      <c r="C359" s="73"/>
      <c r="D359" s="88">
        <f>SUM(D360+D364)</f>
        <v>17347</v>
      </c>
      <c r="E359" s="139">
        <f>SUM(E360+E364)</f>
        <v>14908.99</v>
      </c>
      <c r="F359" s="163">
        <f>SUM(D359-E359)</f>
        <v>2438.0100000000002</v>
      </c>
      <c r="G359" s="179">
        <f t="shared" si="8"/>
        <v>0.85945639015391706</v>
      </c>
    </row>
    <row r="360" spans="1:7" ht="25.5" x14ac:dyDescent="0.2">
      <c r="A360" s="210" t="s">
        <v>530</v>
      </c>
      <c r="B360" s="7">
        <v>50</v>
      </c>
      <c r="C360" s="50" t="s">
        <v>23</v>
      </c>
      <c r="D360" s="88">
        <f>SUM(D361+D363)</f>
        <v>11661</v>
      </c>
      <c r="E360" s="139">
        <f>SUM(E361+E363)</f>
        <v>11360.75</v>
      </c>
      <c r="F360" s="163">
        <f>SUM(D360-E360)</f>
        <v>300.25</v>
      </c>
      <c r="G360" s="179">
        <f t="shared" si="8"/>
        <v>0.97425177943572594</v>
      </c>
    </row>
    <row r="361" spans="1:7" x14ac:dyDescent="0.2">
      <c r="A361" s="35"/>
      <c r="B361" s="5">
        <v>500</v>
      </c>
      <c r="C361" s="49" t="s">
        <v>228</v>
      </c>
      <c r="D361" s="87">
        <f>SUM(D362)</f>
        <v>8478</v>
      </c>
      <c r="E361" s="149">
        <f>SUM(E362)</f>
        <v>8478.16</v>
      </c>
      <c r="F361" s="168">
        <f>SUM(D361-E361)</f>
        <v>-0.15999999999985448</v>
      </c>
      <c r="G361" s="165">
        <f t="shared" si="8"/>
        <v>1.0000188723755603</v>
      </c>
    </row>
    <row r="362" spans="1:7" x14ac:dyDescent="0.2">
      <c r="A362" s="35" t="s">
        <v>555</v>
      </c>
      <c r="B362" s="5">
        <v>5005</v>
      </c>
      <c r="C362" s="49" t="s">
        <v>282</v>
      </c>
      <c r="D362" s="87">
        <v>8478</v>
      </c>
      <c r="E362" s="149">
        <v>8478.16</v>
      </c>
      <c r="F362" s="168">
        <f>SUM(D362-E362)</f>
        <v>-0.15999999999985448</v>
      </c>
      <c r="G362" s="165">
        <f t="shared" si="8"/>
        <v>1.0000188723755603</v>
      </c>
    </row>
    <row r="363" spans="1:7" x14ac:dyDescent="0.2">
      <c r="A363" s="35" t="s">
        <v>556</v>
      </c>
      <c r="B363" s="5">
        <v>506</v>
      </c>
      <c r="C363" s="49" t="s">
        <v>229</v>
      </c>
      <c r="D363" s="87">
        <v>3183</v>
      </c>
      <c r="E363" s="149">
        <v>2882.59</v>
      </c>
      <c r="F363" s="168">
        <f>SUM(D363-E363)</f>
        <v>300.40999999999985</v>
      </c>
      <c r="G363" s="165">
        <f t="shared" si="8"/>
        <v>0.90562048382029536</v>
      </c>
    </row>
    <row r="364" spans="1:7" s="6" customFormat="1" x14ac:dyDescent="0.2">
      <c r="A364" s="33"/>
      <c r="B364" s="7">
        <v>55</v>
      </c>
      <c r="C364" s="50" t="s">
        <v>24</v>
      </c>
      <c r="D364" s="88">
        <f>SUM(D365:D366)</f>
        <v>5686</v>
      </c>
      <c r="E364" s="139">
        <f>SUM(E365:E366)</f>
        <v>3548.2400000000002</v>
      </c>
      <c r="F364" s="163">
        <f t="shared" si="10"/>
        <v>2137.7599999999998</v>
      </c>
      <c r="G364" s="179">
        <f t="shared" si="8"/>
        <v>0.62403095321843127</v>
      </c>
    </row>
    <row r="365" spans="1:7" s="6" customFormat="1" x14ac:dyDescent="0.2">
      <c r="A365" s="33"/>
      <c r="B365" s="5">
        <v>5512</v>
      </c>
      <c r="C365" s="49" t="s">
        <v>30</v>
      </c>
      <c r="D365" s="87">
        <v>3500</v>
      </c>
      <c r="E365" s="124">
        <v>1361.94</v>
      </c>
      <c r="F365" s="168">
        <f t="shared" si="10"/>
        <v>2138.06</v>
      </c>
      <c r="G365" s="165">
        <f t="shared" si="8"/>
        <v>0.3891257142857143</v>
      </c>
    </row>
    <row r="366" spans="1:7" s="6" customFormat="1" x14ac:dyDescent="0.2">
      <c r="A366" s="33"/>
      <c r="B366" s="5">
        <v>5540</v>
      </c>
      <c r="C366" s="49" t="s">
        <v>478</v>
      </c>
      <c r="D366" s="87">
        <v>2186</v>
      </c>
      <c r="E366" s="124">
        <v>2186.3000000000002</v>
      </c>
      <c r="F366" s="168">
        <f t="shared" si="10"/>
        <v>-0.3000000000001819</v>
      </c>
      <c r="G366" s="165">
        <f t="shared" si="8"/>
        <v>1.0001372369624886</v>
      </c>
    </row>
    <row r="367" spans="1:7" x14ac:dyDescent="0.2">
      <c r="A367" s="33" t="s">
        <v>65</v>
      </c>
      <c r="B367" s="7" t="s">
        <v>195</v>
      </c>
      <c r="C367" s="73"/>
      <c r="D367" s="88">
        <f>SUM(D368)</f>
        <v>7750</v>
      </c>
      <c r="E367" s="139">
        <f>SUM(E368)</f>
        <v>7236.62</v>
      </c>
      <c r="F367" s="163">
        <f t="shared" si="10"/>
        <v>513.38000000000011</v>
      </c>
      <c r="G367" s="179">
        <f t="shared" ref="G367:G440" si="11">SUM(E367/D367)</f>
        <v>0.93375741935483869</v>
      </c>
    </row>
    <row r="368" spans="1:7" s="6" customFormat="1" x14ac:dyDescent="0.2">
      <c r="A368" s="33"/>
      <c r="B368" s="7">
        <v>55</v>
      </c>
      <c r="C368" s="50" t="s">
        <v>24</v>
      </c>
      <c r="D368" s="88">
        <f>SUM(D369:D371)</f>
        <v>7750</v>
      </c>
      <c r="E368" s="139">
        <f>SUM(E369:E371)</f>
        <v>7236.62</v>
      </c>
      <c r="F368" s="163">
        <f t="shared" si="10"/>
        <v>513.38000000000011</v>
      </c>
      <c r="G368" s="179">
        <f t="shared" si="11"/>
        <v>0.93375741935483869</v>
      </c>
    </row>
    <row r="369" spans="1:7" s="6" customFormat="1" x14ac:dyDescent="0.2">
      <c r="A369" s="33"/>
      <c r="B369" s="5">
        <v>5511</v>
      </c>
      <c r="C369" s="49" t="s">
        <v>230</v>
      </c>
      <c r="D369" s="87">
        <v>7374</v>
      </c>
      <c r="E369" s="149">
        <v>6979.22</v>
      </c>
      <c r="F369" s="168">
        <f t="shared" si="10"/>
        <v>394.77999999999975</v>
      </c>
      <c r="G369" s="165">
        <f t="shared" si="11"/>
        <v>0.94646324925413616</v>
      </c>
    </row>
    <row r="370" spans="1:7" s="6" customFormat="1" x14ac:dyDescent="0.2">
      <c r="A370" s="33"/>
      <c r="B370" s="5">
        <v>5515</v>
      </c>
      <c r="C370" s="49" t="s">
        <v>29</v>
      </c>
      <c r="D370" s="87">
        <v>276</v>
      </c>
      <c r="E370" s="124">
        <v>225</v>
      </c>
      <c r="F370" s="168">
        <f t="shared" si="10"/>
        <v>51</v>
      </c>
      <c r="G370" s="165">
        <f t="shared" si="11"/>
        <v>0.81521739130434778</v>
      </c>
    </row>
    <row r="371" spans="1:7" s="6" customFormat="1" ht="13.5" thickBot="1" x14ac:dyDescent="0.25">
      <c r="A371" s="33"/>
      <c r="B371" s="5">
        <v>5539</v>
      </c>
      <c r="C371" s="49" t="s">
        <v>257</v>
      </c>
      <c r="D371" s="87">
        <v>100</v>
      </c>
      <c r="E371" s="124">
        <v>32.4</v>
      </c>
      <c r="F371" s="168">
        <f t="shared" si="10"/>
        <v>67.599999999999994</v>
      </c>
      <c r="G371" s="165">
        <f t="shared" si="11"/>
        <v>0.32400000000000001</v>
      </c>
    </row>
    <row r="372" spans="1:7" ht="13.5" thickBot="1" x14ac:dyDescent="0.25">
      <c r="A372" s="44" t="s">
        <v>67</v>
      </c>
      <c r="B372" s="4" t="s">
        <v>178</v>
      </c>
      <c r="C372" s="183"/>
      <c r="D372" s="112">
        <f>SUM(D373+D375)</f>
        <v>6113</v>
      </c>
      <c r="E372" s="138">
        <f>SUM(E373+E375)</f>
        <v>2540.92</v>
      </c>
      <c r="F372" s="177">
        <f t="shared" ref="F372:F444" si="12">SUM(D372-E372)</f>
        <v>3572.08</v>
      </c>
      <c r="G372" s="175">
        <f t="shared" si="11"/>
        <v>0.41565843284802878</v>
      </c>
    </row>
    <row r="373" spans="1:7" s="6" customFormat="1" x14ac:dyDescent="0.2">
      <c r="A373" s="33" t="s">
        <v>68</v>
      </c>
      <c r="B373" s="7" t="s">
        <v>284</v>
      </c>
      <c r="C373" s="72"/>
      <c r="D373" s="88">
        <f>SUM(D374)</f>
        <v>5813</v>
      </c>
      <c r="E373" s="139">
        <f>SUM(E374)</f>
        <v>2540.92</v>
      </c>
      <c r="F373" s="163">
        <f t="shared" si="12"/>
        <v>3272.08</v>
      </c>
      <c r="G373" s="179">
        <f t="shared" si="11"/>
        <v>0.43710992602786858</v>
      </c>
    </row>
    <row r="374" spans="1:7" s="6" customFormat="1" x14ac:dyDescent="0.2">
      <c r="A374" s="33"/>
      <c r="B374" s="21">
        <v>4500</v>
      </c>
      <c r="C374" s="52" t="s">
        <v>152</v>
      </c>
      <c r="D374" s="88">
        <v>5813</v>
      </c>
      <c r="E374" s="126">
        <v>2540.92</v>
      </c>
      <c r="F374" s="163">
        <f t="shared" si="12"/>
        <v>3272.08</v>
      </c>
      <c r="G374" s="179">
        <f t="shared" si="11"/>
        <v>0.43710992602786858</v>
      </c>
    </row>
    <row r="375" spans="1:7" s="8" customFormat="1" x14ac:dyDescent="0.2">
      <c r="A375" s="33" t="s">
        <v>92</v>
      </c>
      <c r="B375" s="7" t="s">
        <v>196</v>
      </c>
      <c r="C375" s="72"/>
      <c r="D375" s="88">
        <f>SUM(D376)</f>
        <v>300</v>
      </c>
      <c r="E375" s="139">
        <f>SUM(E376)</f>
        <v>0</v>
      </c>
      <c r="F375" s="163">
        <f t="shared" si="12"/>
        <v>300</v>
      </c>
      <c r="G375" s="179">
        <f t="shared" si="11"/>
        <v>0</v>
      </c>
    </row>
    <row r="376" spans="1:7" s="6" customFormat="1" x14ac:dyDescent="0.2">
      <c r="A376" s="33"/>
      <c r="B376" s="7">
        <v>55</v>
      </c>
      <c r="C376" s="50" t="s">
        <v>24</v>
      </c>
      <c r="D376" s="88">
        <f>SUM(D377)</f>
        <v>300</v>
      </c>
      <c r="E376" s="139">
        <f>SUM(E377)</f>
        <v>0</v>
      </c>
      <c r="F376" s="163">
        <f t="shared" si="12"/>
        <v>300</v>
      </c>
      <c r="G376" s="179">
        <f t="shared" si="11"/>
        <v>0</v>
      </c>
    </row>
    <row r="377" spans="1:7" ht="13.5" thickBot="1" x14ac:dyDescent="0.25">
      <c r="A377" s="35"/>
      <c r="B377" s="5">
        <v>5526</v>
      </c>
      <c r="C377" s="49" t="s">
        <v>8</v>
      </c>
      <c r="D377" s="87">
        <v>300</v>
      </c>
      <c r="E377" s="124">
        <v>0</v>
      </c>
      <c r="F377" s="168">
        <f t="shared" si="12"/>
        <v>300</v>
      </c>
      <c r="G377" s="165">
        <f t="shared" si="11"/>
        <v>0</v>
      </c>
    </row>
    <row r="378" spans="1:7" ht="13.5" thickBot="1" x14ac:dyDescent="0.25">
      <c r="A378" s="44" t="s">
        <v>69</v>
      </c>
      <c r="B378" s="4" t="s">
        <v>179</v>
      </c>
      <c r="C378" s="183"/>
      <c r="D378" s="112">
        <f>SUM(D379+D420+D435+D456+D500+D514+D567+D590+D679+D701+D730+D743)</f>
        <v>1186068</v>
      </c>
      <c r="E378" s="138">
        <f>SUM(E379+E420+E435+E456+E500+E514+E567+E590+E679+E701+E730+E743)</f>
        <v>800698.22000000009</v>
      </c>
      <c r="F378" s="177">
        <f t="shared" si="12"/>
        <v>385369.77999999991</v>
      </c>
      <c r="G378" s="175">
        <f t="shared" si="11"/>
        <v>0.67508626824094409</v>
      </c>
    </row>
    <row r="379" spans="1:7" x14ac:dyDescent="0.2">
      <c r="A379" s="193" t="s">
        <v>70</v>
      </c>
      <c r="B379" s="194" t="s">
        <v>441</v>
      </c>
      <c r="C379" s="195"/>
      <c r="D379" s="151">
        <f>SUM(D380+D398+D409+D417)</f>
        <v>259455</v>
      </c>
      <c r="E379" s="198">
        <f>SUM(E380+E398+E409+E417)</f>
        <v>174971.22</v>
      </c>
      <c r="F379" s="163">
        <f t="shared" si="12"/>
        <v>84483.78</v>
      </c>
      <c r="G379" s="179">
        <f t="shared" si="11"/>
        <v>0.67437983465340812</v>
      </c>
    </row>
    <row r="380" spans="1:7" s="6" customFormat="1" x14ac:dyDescent="0.2">
      <c r="A380" s="33" t="s">
        <v>70</v>
      </c>
      <c r="B380" s="7" t="s">
        <v>251</v>
      </c>
      <c r="C380" s="72"/>
      <c r="D380" s="114">
        <f>SUM(D381+D385+D393+D395)</f>
        <v>192317</v>
      </c>
      <c r="E380" s="187">
        <f>SUM(E381+E385+E393+E395)</f>
        <v>125224.89</v>
      </c>
      <c r="F380" s="163">
        <f t="shared" si="12"/>
        <v>67092.11</v>
      </c>
      <c r="G380" s="179">
        <f t="shared" si="11"/>
        <v>0.65113791292501444</v>
      </c>
    </row>
    <row r="381" spans="1:7" s="6" customFormat="1" x14ac:dyDescent="0.2">
      <c r="A381" s="33"/>
      <c r="B381" s="7">
        <v>50</v>
      </c>
      <c r="C381" s="50" t="s">
        <v>23</v>
      </c>
      <c r="D381" s="114">
        <f>SUM(D382+D384)</f>
        <v>67295</v>
      </c>
      <c r="E381" s="139">
        <f>SUM(E382+E384)</f>
        <v>45583.32</v>
      </c>
      <c r="F381" s="163">
        <f t="shared" si="12"/>
        <v>21711.68</v>
      </c>
      <c r="G381" s="179">
        <f t="shared" si="11"/>
        <v>0.67736562894717289</v>
      </c>
    </row>
    <row r="382" spans="1:7" s="6" customFormat="1" x14ac:dyDescent="0.2">
      <c r="A382" s="33"/>
      <c r="B382" s="5">
        <v>500</v>
      </c>
      <c r="C382" s="49" t="s">
        <v>228</v>
      </c>
      <c r="D382" s="113">
        <f>SUM(D383)</f>
        <v>50220</v>
      </c>
      <c r="E382" s="186">
        <f>SUM(E383)</f>
        <v>33573</v>
      </c>
      <c r="F382" s="168">
        <f t="shared" si="12"/>
        <v>16647</v>
      </c>
      <c r="G382" s="165">
        <f t="shared" si="11"/>
        <v>0.66851851851851851</v>
      </c>
    </row>
    <row r="383" spans="1:7" s="6" customFormat="1" x14ac:dyDescent="0.2">
      <c r="A383" s="33"/>
      <c r="B383" s="5">
        <v>5002</v>
      </c>
      <c r="C383" s="49" t="s">
        <v>236</v>
      </c>
      <c r="D383" s="113">
        <v>50220</v>
      </c>
      <c r="E383" s="124">
        <v>33573</v>
      </c>
      <c r="F383" s="168">
        <f t="shared" si="12"/>
        <v>16647</v>
      </c>
      <c r="G383" s="165">
        <f t="shared" si="11"/>
        <v>0.66851851851851851</v>
      </c>
    </row>
    <row r="384" spans="1:7" s="6" customFormat="1" x14ac:dyDescent="0.2">
      <c r="A384" s="33"/>
      <c r="B384" s="5">
        <v>506</v>
      </c>
      <c r="C384" s="49" t="s">
        <v>229</v>
      </c>
      <c r="D384" s="113">
        <v>17075</v>
      </c>
      <c r="E384" s="124">
        <v>12010.32</v>
      </c>
      <c r="F384" s="168">
        <f t="shared" si="12"/>
        <v>5064.68</v>
      </c>
      <c r="G384" s="165">
        <f t="shared" si="11"/>
        <v>0.70338623718887261</v>
      </c>
    </row>
    <row r="385" spans="1:7" s="6" customFormat="1" x14ac:dyDescent="0.2">
      <c r="A385" s="33"/>
      <c r="B385" s="7">
        <v>55</v>
      </c>
      <c r="C385" s="50" t="s">
        <v>24</v>
      </c>
      <c r="D385" s="114">
        <f>SUM(D386:D392)</f>
        <v>115022</v>
      </c>
      <c r="E385" s="139">
        <f>SUM(E386:E392)</f>
        <v>76184.900000000009</v>
      </c>
      <c r="F385" s="163">
        <f t="shared" si="12"/>
        <v>38837.099999999991</v>
      </c>
      <c r="G385" s="179">
        <f t="shared" si="11"/>
        <v>0.66235068073933689</v>
      </c>
    </row>
    <row r="386" spans="1:7" s="6" customFormat="1" x14ac:dyDescent="0.2">
      <c r="A386" s="33"/>
      <c r="B386" s="5">
        <v>5500</v>
      </c>
      <c r="C386" s="49" t="s">
        <v>25</v>
      </c>
      <c r="D386" s="113">
        <v>785</v>
      </c>
      <c r="E386" s="124">
        <v>758.09</v>
      </c>
      <c r="F386" s="168">
        <f t="shared" si="12"/>
        <v>26.909999999999968</v>
      </c>
      <c r="G386" s="165">
        <f t="shared" si="11"/>
        <v>0.96571974522293003</v>
      </c>
    </row>
    <row r="387" spans="1:7" s="6" customFormat="1" x14ac:dyDescent="0.2">
      <c r="A387" s="33"/>
      <c r="B387" s="5">
        <v>5504</v>
      </c>
      <c r="C387" s="49" t="s">
        <v>27</v>
      </c>
      <c r="D387" s="113">
        <v>650</v>
      </c>
      <c r="E387" s="124">
        <v>14.29</v>
      </c>
      <c r="F387" s="168">
        <f t="shared" si="12"/>
        <v>635.71</v>
      </c>
      <c r="G387" s="165">
        <f t="shared" si="11"/>
        <v>2.1984615384615384E-2</v>
      </c>
    </row>
    <row r="388" spans="1:7" s="6" customFormat="1" x14ac:dyDescent="0.2">
      <c r="A388" s="33"/>
      <c r="B388" s="5">
        <v>5511</v>
      </c>
      <c r="C388" s="49" t="s">
        <v>230</v>
      </c>
      <c r="D388" s="113">
        <v>108489</v>
      </c>
      <c r="E388" s="124">
        <v>72109.17</v>
      </c>
      <c r="F388" s="168">
        <f t="shared" si="12"/>
        <v>36379.83</v>
      </c>
      <c r="G388" s="165">
        <f t="shared" si="11"/>
        <v>0.66466803086027149</v>
      </c>
    </row>
    <row r="389" spans="1:7" s="6" customFormat="1" x14ac:dyDescent="0.2">
      <c r="A389" s="33"/>
      <c r="B389" s="5">
        <v>5513</v>
      </c>
      <c r="C389" s="49" t="s">
        <v>28</v>
      </c>
      <c r="D389" s="113">
        <v>704</v>
      </c>
      <c r="E389" s="124">
        <v>508</v>
      </c>
      <c r="F389" s="168">
        <f t="shared" si="12"/>
        <v>196</v>
      </c>
      <c r="G389" s="165">
        <f t="shared" si="11"/>
        <v>0.72159090909090906</v>
      </c>
    </row>
    <row r="390" spans="1:7" s="6" customFormat="1" x14ac:dyDescent="0.2">
      <c r="A390" s="33"/>
      <c r="B390" s="5">
        <v>5514</v>
      </c>
      <c r="C390" s="49" t="s">
        <v>231</v>
      </c>
      <c r="D390" s="113">
        <v>650</v>
      </c>
      <c r="E390" s="124">
        <v>112.13</v>
      </c>
      <c r="F390" s="168">
        <f t="shared" si="12"/>
        <v>537.87</v>
      </c>
      <c r="G390" s="165">
        <f t="shared" si="11"/>
        <v>0.17250769230769231</v>
      </c>
    </row>
    <row r="391" spans="1:7" s="6" customFormat="1" x14ac:dyDescent="0.2">
      <c r="A391" s="33"/>
      <c r="B391" s="5">
        <v>5515</v>
      </c>
      <c r="C391" s="49" t="s">
        <v>29</v>
      </c>
      <c r="D391" s="113">
        <v>3631</v>
      </c>
      <c r="E391" s="124">
        <v>2683.22</v>
      </c>
      <c r="F391" s="168">
        <f t="shared" si="12"/>
        <v>947.7800000000002</v>
      </c>
      <c r="G391" s="165">
        <f t="shared" si="11"/>
        <v>0.73897548884604791</v>
      </c>
    </row>
    <row r="392" spans="1:7" s="6" customFormat="1" x14ac:dyDescent="0.2">
      <c r="A392" s="33"/>
      <c r="B392" s="5">
        <v>5522</v>
      </c>
      <c r="C392" s="49" t="s">
        <v>95</v>
      </c>
      <c r="D392" s="113">
        <v>113</v>
      </c>
      <c r="E392" s="124">
        <v>0</v>
      </c>
      <c r="F392" s="168">
        <f t="shared" si="12"/>
        <v>113</v>
      </c>
      <c r="G392" s="165">
        <f t="shared" si="11"/>
        <v>0</v>
      </c>
    </row>
    <row r="393" spans="1:7" s="6" customFormat="1" x14ac:dyDescent="0.2">
      <c r="A393" s="33"/>
      <c r="B393" s="22">
        <v>60</v>
      </c>
      <c r="C393" s="51" t="s">
        <v>90</v>
      </c>
      <c r="D393" s="114">
        <f>SUM(D394)</f>
        <v>0</v>
      </c>
      <c r="E393" s="126">
        <f>SUM(E394)</f>
        <v>0.67</v>
      </c>
      <c r="F393" s="163">
        <f t="shared" si="12"/>
        <v>-0.67</v>
      </c>
      <c r="G393" s="165"/>
    </row>
    <row r="394" spans="1:7" s="6" customFormat="1" x14ac:dyDescent="0.2">
      <c r="A394" s="33"/>
      <c r="B394" s="20">
        <v>608</v>
      </c>
      <c r="C394" s="54" t="s">
        <v>154</v>
      </c>
      <c r="D394" s="113">
        <v>0</v>
      </c>
      <c r="E394" s="124">
        <v>0.67</v>
      </c>
      <c r="F394" s="168">
        <f t="shared" si="12"/>
        <v>-0.67</v>
      </c>
      <c r="G394" s="165"/>
    </row>
    <row r="395" spans="1:7" s="6" customFormat="1" x14ac:dyDescent="0.2">
      <c r="A395" s="33"/>
      <c r="B395" s="7">
        <v>15</v>
      </c>
      <c r="C395" s="50" t="s">
        <v>283</v>
      </c>
      <c r="D395" s="114">
        <f>SUM(D396)</f>
        <v>10000</v>
      </c>
      <c r="E395" s="139">
        <f>SUM(E396)</f>
        <v>3456</v>
      </c>
      <c r="F395" s="163">
        <f t="shared" si="12"/>
        <v>6544</v>
      </c>
      <c r="G395" s="179">
        <f t="shared" si="11"/>
        <v>0.34560000000000002</v>
      </c>
    </row>
    <row r="396" spans="1:7" s="6" customFormat="1" x14ac:dyDescent="0.2">
      <c r="A396" s="33"/>
      <c r="B396" s="5">
        <v>1551</v>
      </c>
      <c r="C396" s="49" t="s">
        <v>255</v>
      </c>
      <c r="D396" s="113">
        <f>SUM(D397)</f>
        <v>10000</v>
      </c>
      <c r="E396" s="149">
        <f>SUM(E397)</f>
        <v>3456</v>
      </c>
      <c r="F396" s="168">
        <f t="shared" si="12"/>
        <v>6544</v>
      </c>
      <c r="G396" s="165">
        <f t="shared" si="11"/>
        <v>0.34560000000000002</v>
      </c>
    </row>
    <row r="397" spans="1:7" s="6" customFormat="1" ht="38.25" x14ac:dyDescent="0.2">
      <c r="A397" s="33"/>
      <c r="B397" s="5"/>
      <c r="C397" s="65" t="s">
        <v>333</v>
      </c>
      <c r="D397" s="113">
        <v>10000</v>
      </c>
      <c r="E397" s="124">
        <v>3456</v>
      </c>
      <c r="F397" s="168">
        <f t="shared" si="12"/>
        <v>6544</v>
      </c>
      <c r="G397" s="165">
        <f t="shared" si="11"/>
        <v>0.34560000000000002</v>
      </c>
    </row>
    <row r="398" spans="1:7" x14ac:dyDescent="0.2">
      <c r="A398" s="33" t="s">
        <v>70</v>
      </c>
      <c r="B398" s="7" t="s">
        <v>197</v>
      </c>
      <c r="C398" s="72"/>
      <c r="D398" s="115">
        <f>SUM(D399)</f>
        <v>66069</v>
      </c>
      <c r="E398" s="159">
        <f>SUM(E399+E406)</f>
        <v>48842.33</v>
      </c>
      <c r="F398" s="163">
        <f t="shared" si="12"/>
        <v>17226.669999999998</v>
      </c>
      <c r="G398" s="179">
        <f t="shared" si="11"/>
        <v>0.73926243775446887</v>
      </c>
    </row>
    <row r="399" spans="1:7" s="6" customFormat="1" x14ac:dyDescent="0.2">
      <c r="A399" s="33"/>
      <c r="B399" s="21">
        <v>4500</v>
      </c>
      <c r="C399" s="52" t="s">
        <v>152</v>
      </c>
      <c r="D399" s="115">
        <f>SUM(D400:D405)</f>
        <v>66069</v>
      </c>
      <c r="E399" s="159">
        <f>SUM(E400:E405)</f>
        <v>48814.75</v>
      </c>
      <c r="F399" s="163">
        <f t="shared" si="12"/>
        <v>17254.25</v>
      </c>
      <c r="G399" s="179">
        <f t="shared" si="11"/>
        <v>0.73884499538361414</v>
      </c>
    </row>
    <row r="400" spans="1:7" x14ac:dyDescent="0.2">
      <c r="A400" s="35"/>
      <c r="B400" s="19"/>
      <c r="C400" s="53" t="s">
        <v>318</v>
      </c>
      <c r="D400" s="118">
        <v>52998.5</v>
      </c>
      <c r="E400" s="124">
        <v>37340</v>
      </c>
      <c r="F400" s="168">
        <f t="shared" si="12"/>
        <v>15658.5</v>
      </c>
      <c r="G400" s="165">
        <f t="shared" si="11"/>
        <v>0.70454824193137544</v>
      </c>
    </row>
    <row r="401" spans="1:7" x14ac:dyDescent="0.2">
      <c r="A401" s="35"/>
      <c r="B401" s="19"/>
      <c r="C401" s="53" t="s">
        <v>245</v>
      </c>
      <c r="D401" s="117">
        <v>3399</v>
      </c>
      <c r="E401" s="128">
        <v>2550</v>
      </c>
      <c r="F401" s="168">
        <f t="shared" si="12"/>
        <v>849</v>
      </c>
      <c r="G401" s="165">
        <f t="shared" si="11"/>
        <v>0.75022065313327446</v>
      </c>
    </row>
    <row r="402" spans="1:7" x14ac:dyDescent="0.2">
      <c r="A402" s="35"/>
      <c r="B402" s="19"/>
      <c r="C402" s="53" t="s">
        <v>354</v>
      </c>
      <c r="D402" s="117">
        <v>6695</v>
      </c>
      <c r="E402" s="128">
        <v>6695</v>
      </c>
      <c r="F402" s="168">
        <f t="shared" si="12"/>
        <v>0</v>
      </c>
      <c r="G402" s="165">
        <f t="shared" si="11"/>
        <v>1</v>
      </c>
    </row>
    <row r="403" spans="1:7" x14ac:dyDescent="0.2">
      <c r="A403" s="35"/>
      <c r="B403" s="19"/>
      <c r="C403" s="53" t="s">
        <v>244</v>
      </c>
      <c r="D403" s="117">
        <v>206</v>
      </c>
      <c r="E403" s="128">
        <v>206</v>
      </c>
      <c r="F403" s="168">
        <f t="shared" si="12"/>
        <v>0</v>
      </c>
      <c r="G403" s="165">
        <f t="shared" si="11"/>
        <v>1</v>
      </c>
    </row>
    <row r="404" spans="1:7" x14ac:dyDescent="0.2">
      <c r="A404" s="35"/>
      <c r="B404" s="19"/>
      <c r="C404" s="53" t="s">
        <v>246</v>
      </c>
      <c r="D404" s="117">
        <v>1277</v>
      </c>
      <c r="E404" s="128">
        <v>1277</v>
      </c>
      <c r="F404" s="168">
        <f t="shared" si="12"/>
        <v>0</v>
      </c>
      <c r="G404" s="165">
        <f t="shared" si="11"/>
        <v>1</v>
      </c>
    </row>
    <row r="405" spans="1:7" x14ac:dyDescent="0.2">
      <c r="A405" s="35"/>
      <c r="B405" s="19"/>
      <c r="C405" s="53" t="s">
        <v>317</v>
      </c>
      <c r="D405" s="119">
        <v>1493.5</v>
      </c>
      <c r="E405" s="128">
        <v>746.75</v>
      </c>
      <c r="F405" s="168">
        <f t="shared" si="12"/>
        <v>746.75</v>
      </c>
      <c r="G405" s="165">
        <f t="shared" si="11"/>
        <v>0.5</v>
      </c>
    </row>
    <row r="406" spans="1:7" x14ac:dyDescent="0.2">
      <c r="A406" s="35"/>
      <c r="B406" s="7">
        <v>55</v>
      </c>
      <c r="C406" s="50" t="s">
        <v>24</v>
      </c>
      <c r="D406" s="212">
        <f>SUM(D407:D408)</f>
        <v>0</v>
      </c>
      <c r="E406" s="211">
        <f>SUM(E407:E408)</f>
        <v>27.58</v>
      </c>
      <c r="F406" s="163">
        <f t="shared" si="12"/>
        <v>-27.58</v>
      </c>
      <c r="G406" s="165"/>
    </row>
    <row r="407" spans="1:7" x14ac:dyDescent="0.2">
      <c r="A407" s="35"/>
      <c r="B407" s="5">
        <v>5511</v>
      </c>
      <c r="C407" s="49" t="s">
        <v>230</v>
      </c>
      <c r="D407" s="213">
        <v>0</v>
      </c>
      <c r="E407" s="128">
        <v>15.08</v>
      </c>
      <c r="F407" s="168">
        <f t="shared" si="12"/>
        <v>-15.08</v>
      </c>
      <c r="G407" s="165"/>
    </row>
    <row r="408" spans="1:7" x14ac:dyDescent="0.2">
      <c r="A408" s="35"/>
      <c r="B408" s="5">
        <v>5514</v>
      </c>
      <c r="C408" s="49" t="s">
        <v>231</v>
      </c>
      <c r="D408" s="117">
        <v>0</v>
      </c>
      <c r="E408" s="128">
        <v>12.5</v>
      </c>
      <c r="F408" s="168">
        <f t="shared" si="12"/>
        <v>-12.5</v>
      </c>
      <c r="G408" s="165"/>
    </row>
    <row r="409" spans="1:7" x14ac:dyDescent="0.2">
      <c r="A409" s="33" t="s">
        <v>70</v>
      </c>
      <c r="B409" s="7" t="s">
        <v>355</v>
      </c>
      <c r="C409" s="53"/>
      <c r="D409" s="120">
        <f>SUM(D410)</f>
        <v>1004</v>
      </c>
      <c r="E409" s="167">
        <f>SUM(E410)</f>
        <v>904</v>
      </c>
      <c r="F409" s="163">
        <f t="shared" si="12"/>
        <v>100</v>
      </c>
      <c r="G409" s="179">
        <f t="shared" si="11"/>
        <v>0.90039840637450197</v>
      </c>
    </row>
    <row r="410" spans="1:7" x14ac:dyDescent="0.2">
      <c r="A410" s="33"/>
      <c r="B410" s="21">
        <v>4500</v>
      </c>
      <c r="C410" s="52" t="s">
        <v>152</v>
      </c>
      <c r="D410" s="120">
        <f>SUM(D411:D416)</f>
        <v>1004</v>
      </c>
      <c r="E410" s="167">
        <f>SUM(E411:E416)</f>
        <v>904</v>
      </c>
      <c r="F410" s="163">
        <f t="shared" si="12"/>
        <v>100</v>
      </c>
      <c r="G410" s="179">
        <f t="shared" si="11"/>
        <v>0.90039840637450197</v>
      </c>
    </row>
    <row r="411" spans="1:7" x14ac:dyDescent="0.2">
      <c r="A411" s="33"/>
      <c r="B411" s="7"/>
      <c r="C411" s="53" t="s">
        <v>356</v>
      </c>
      <c r="D411" s="117">
        <v>115</v>
      </c>
      <c r="E411" s="128">
        <v>115</v>
      </c>
      <c r="F411" s="168">
        <f t="shared" si="12"/>
        <v>0</v>
      </c>
      <c r="G411" s="165">
        <f t="shared" si="11"/>
        <v>1</v>
      </c>
    </row>
    <row r="412" spans="1:7" x14ac:dyDescent="0.2">
      <c r="A412" s="33"/>
      <c r="B412" s="7"/>
      <c r="C412" s="53" t="s">
        <v>357</v>
      </c>
      <c r="D412" s="117">
        <v>300</v>
      </c>
      <c r="E412" s="128">
        <v>300</v>
      </c>
      <c r="F412" s="168">
        <f t="shared" si="12"/>
        <v>0</v>
      </c>
      <c r="G412" s="165">
        <f t="shared" si="11"/>
        <v>1</v>
      </c>
    </row>
    <row r="413" spans="1:7" x14ac:dyDescent="0.2">
      <c r="A413" s="33"/>
      <c r="B413" s="7"/>
      <c r="C413" s="53" t="s">
        <v>358</v>
      </c>
      <c r="D413" s="117">
        <v>100</v>
      </c>
      <c r="E413" s="128">
        <v>0</v>
      </c>
      <c r="F413" s="168">
        <f t="shared" si="12"/>
        <v>100</v>
      </c>
      <c r="G413" s="165">
        <f t="shared" si="11"/>
        <v>0</v>
      </c>
    </row>
    <row r="414" spans="1:7" x14ac:dyDescent="0.2">
      <c r="A414" s="33"/>
      <c r="B414" s="7"/>
      <c r="C414" s="53" t="s">
        <v>359</v>
      </c>
      <c r="D414" s="117">
        <v>161</v>
      </c>
      <c r="E414" s="128">
        <v>161</v>
      </c>
      <c r="F414" s="168">
        <f t="shared" si="12"/>
        <v>0</v>
      </c>
      <c r="G414" s="165">
        <f t="shared" si="11"/>
        <v>1</v>
      </c>
    </row>
    <row r="415" spans="1:7" x14ac:dyDescent="0.2">
      <c r="A415" s="33"/>
      <c r="B415" s="7"/>
      <c r="C415" s="53" t="s">
        <v>360</v>
      </c>
      <c r="D415" s="117">
        <v>188</v>
      </c>
      <c r="E415" s="128">
        <v>188</v>
      </c>
      <c r="F415" s="168">
        <f t="shared" si="12"/>
        <v>0</v>
      </c>
      <c r="G415" s="165">
        <f t="shared" si="11"/>
        <v>1</v>
      </c>
    </row>
    <row r="416" spans="1:7" x14ac:dyDescent="0.2">
      <c r="A416" s="33"/>
      <c r="B416" s="7"/>
      <c r="C416" s="53" t="s">
        <v>361</v>
      </c>
      <c r="D416" s="113">
        <v>140</v>
      </c>
      <c r="E416" s="128">
        <v>140</v>
      </c>
      <c r="F416" s="168">
        <f t="shared" si="12"/>
        <v>0</v>
      </c>
      <c r="G416" s="165">
        <f t="shared" si="11"/>
        <v>1</v>
      </c>
    </row>
    <row r="417" spans="1:7" x14ac:dyDescent="0.2">
      <c r="A417" s="33" t="s">
        <v>70</v>
      </c>
      <c r="B417" s="7" t="s">
        <v>494</v>
      </c>
      <c r="C417" s="53"/>
      <c r="D417" s="114">
        <f>SUM(D418)</f>
        <v>65</v>
      </c>
      <c r="E417" s="187">
        <f>SUM(E418)</f>
        <v>0</v>
      </c>
      <c r="F417" s="163">
        <f t="shared" si="12"/>
        <v>65</v>
      </c>
      <c r="G417" s="179">
        <f t="shared" si="11"/>
        <v>0</v>
      </c>
    </row>
    <row r="418" spans="1:7" x14ac:dyDescent="0.2">
      <c r="A418" s="33"/>
      <c r="B418" s="7">
        <v>55</v>
      </c>
      <c r="C418" s="50" t="s">
        <v>24</v>
      </c>
      <c r="D418" s="114">
        <f>SUM(D419)</f>
        <v>65</v>
      </c>
      <c r="E418" s="187">
        <f>SUM(E419)</f>
        <v>0</v>
      </c>
      <c r="F418" s="163">
        <f t="shared" si="12"/>
        <v>65</v>
      </c>
      <c r="G418" s="179">
        <f t="shared" si="11"/>
        <v>0</v>
      </c>
    </row>
    <row r="419" spans="1:7" x14ac:dyDescent="0.2">
      <c r="A419" s="35"/>
      <c r="B419" s="5">
        <v>5512</v>
      </c>
      <c r="C419" s="53" t="s">
        <v>30</v>
      </c>
      <c r="D419" s="113">
        <v>65</v>
      </c>
      <c r="E419" s="128">
        <v>0</v>
      </c>
      <c r="F419" s="168">
        <f t="shared" si="12"/>
        <v>65</v>
      </c>
      <c r="G419" s="165">
        <f t="shared" si="11"/>
        <v>0</v>
      </c>
    </row>
    <row r="420" spans="1:7" s="6" customFormat="1" x14ac:dyDescent="0.2">
      <c r="A420" s="33" t="s">
        <v>130</v>
      </c>
      <c r="B420" s="7" t="s">
        <v>198</v>
      </c>
      <c r="C420" s="72"/>
      <c r="D420" s="114">
        <f>SUM(D421+D425+D433)</f>
        <v>16339</v>
      </c>
      <c r="E420" s="139">
        <f>SUM(E421+E425+E433)</f>
        <v>12069.34</v>
      </c>
      <c r="F420" s="163">
        <f t="shared" si="12"/>
        <v>4269.66</v>
      </c>
      <c r="G420" s="179">
        <f t="shared" si="11"/>
        <v>0.73868290593059549</v>
      </c>
    </row>
    <row r="421" spans="1:7" s="6" customFormat="1" x14ac:dyDescent="0.2">
      <c r="A421" s="33"/>
      <c r="B421" s="7">
        <v>50</v>
      </c>
      <c r="C421" s="50" t="s">
        <v>23</v>
      </c>
      <c r="D421" s="114">
        <f>SUM(D422+D424)</f>
        <v>9150</v>
      </c>
      <c r="E421" s="139">
        <f>SUM(E422+E424)</f>
        <v>5638.8600000000006</v>
      </c>
      <c r="F421" s="163">
        <f t="shared" si="12"/>
        <v>3511.1399999999994</v>
      </c>
      <c r="G421" s="179">
        <f t="shared" si="11"/>
        <v>0.61626885245901641</v>
      </c>
    </row>
    <row r="422" spans="1:7" s="6" customFormat="1" x14ac:dyDescent="0.2">
      <c r="A422" s="33"/>
      <c r="B422" s="5">
        <v>500</v>
      </c>
      <c r="C422" s="49" t="s">
        <v>228</v>
      </c>
      <c r="D422" s="113">
        <f>SUM(D423)</f>
        <v>6828</v>
      </c>
      <c r="E422" s="149">
        <f>SUM(E423)</f>
        <v>4333.51</v>
      </c>
      <c r="F422" s="168">
        <f t="shared" si="12"/>
        <v>2494.4899999999998</v>
      </c>
      <c r="G422" s="165">
        <f t="shared" si="11"/>
        <v>0.63466754540128889</v>
      </c>
    </row>
    <row r="423" spans="1:7" s="6" customFormat="1" x14ac:dyDescent="0.2">
      <c r="A423" s="33"/>
      <c r="B423" s="5">
        <v>5002</v>
      </c>
      <c r="C423" s="49" t="s">
        <v>236</v>
      </c>
      <c r="D423" s="113">
        <v>6828</v>
      </c>
      <c r="E423" s="124">
        <v>4333.51</v>
      </c>
      <c r="F423" s="168">
        <f t="shared" si="12"/>
        <v>2494.4899999999998</v>
      </c>
      <c r="G423" s="165">
        <f t="shared" si="11"/>
        <v>0.63466754540128889</v>
      </c>
    </row>
    <row r="424" spans="1:7" s="6" customFormat="1" x14ac:dyDescent="0.2">
      <c r="A424" s="33"/>
      <c r="B424" s="5">
        <v>506</v>
      </c>
      <c r="C424" s="49" t="s">
        <v>229</v>
      </c>
      <c r="D424" s="113">
        <v>2322</v>
      </c>
      <c r="E424" s="124">
        <v>1305.3499999999999</v>
      </c>
      <c r="F424" s="168">
        <f t="shared" si="12"/>
        <v>1016.6500000000001</v>
      </c>
      <c r="G424" s="165">
        <f t="shared" si="11"/>
        <v>0.56216623600344529</v>
      </c>
    </row>
    <row r="425" spans="1:7" s="6" customFormat="1" x14ac:dyDescent="0.2">
      <c r="A425" s="33"/>
      <c r="B425" s="7">
        <v>55</v>
      </c>
      <c r="C425" s="50" t="s">
        <v>24</v>
      </c>
      <c r="D425" s="114">
        <f>SUM(D426:D432)</f>
        <v>7142</v>
      </c>
      <c r="E425" s="139">
        <f>SUM(E426:E432)</f>
        <v>6383.98</v>
      </c>
      <c r="F425" s="163">
        <f t="shared" si="12"/>
        <v>758.02000000000044</v>
      </c>
      <c r="G425" s="179">
        <f t="shared" si="11"/>
        <v>0.89386446373564821</v>
      </c>
    </row>
    <row r="426" spans="1:7" s="6" customFormat="1" x14ac:dyDescent="0.2">
      <c r="A426" s="33"/>
      <c r="B426" s="5">
        <v>5500</v>
      </c>
      <c r="C426" s="49" t="s">
        <v>25</v>
      </c>
      <c r="D426" s="113">
        <v>600</v>
      </c>
      <c r="E426" s="124">
        <v>533.4</v>
      </c>
      <c r="F426" s="168">
        <f t="shared" si="12"/>
        <v>66.600000000000023</v>
      </c>
      <c r="G426" s="165">
        <f t="shared" si="11"/>
        <v>0.88900000000000001</v>
      </c>
    </row>
    <row r="427" spans="1:7" s="6" customFormat="1" x14ac:dyDescent="0.2">
      <c r="A427" s="33"/>
      <c r="B427" s="5">
        <v>5511</v>
      </c>
      <c r="C427" s="49" t="s">
        <v>230</v>
      </c>
      <c r="D427" s="113">
        <v>1785</v>
      </c>
      <c r="E427" s="124">
        <v>2140.64</v>
      </c>
      <c r="F427" s="168">
        <f t="shared" si="12"/>
        <v>-355.63999999999987</v>
      </c>
      <c r="G427" s="165">
        <f t="shared" si="11"/>
        <v>1.1992380952380952</v>
      </c>
    </row>
    <row r="428" spans="1:7" s="6" customFormat="1" x14ac:dyDescent="0.2">
      <c r="A428" s="33"/>
      <c r="B428" s="5">
        <v>5512</v>
      </c>
      <c r="C428" s="49" t="s">
        <v>532</v>
      </c>
      <c r="D428" s="113">
        <v>0</v>
      </c>
      <c r="E428" s="124">
        <v>190</v>
      </c>
      <c r="F428" s="168">
        <f t="shared" si="12"/>
        <v>-190</v>
      </c>
      <c r="G428" s="165"/>
    </row>
    <row r="429" spans="1:7" s="6" customFormat="1" x14ac:dyDescent="0.2">
      <c r="A429" s="33"/>
      <c r="B429" s="5">
        <v>5513</v>
      </c>
      <c r="C429" s="49" t="s">
        <v>28</v>
      </c>
      <c r="D429" s="113">
        <v>3315</v>
      </c>
      <c r="E429" s="124">
        <v>2647.59</v>
      </c>
      <c r="F429" s="168">
        <f t="shared" si="12"/>
        <v>667.40999999999985</v>
      </c>
      <c r="G429" s="165">
        <f t="shared" si="11"/>
        <v>0.79866968325791865</v>
      </c>
    </row>
    <row r="430" spans="1:7" s="6" customFormat="1" x14ac:dyDescent="0.2">
      <c r="A430" s="33"/>
      <c r="B430" s="5">
        <v>5515</v>
      </c>
      <c r="C430" s="49" t="s">
        <v>29</v>
      </c>
      <c r="D430" s="113">
        <v>1399</v>
      </c>
      <c r="E430" s="124">
        <v>593.4</v>
      </c>
      <c r="F430" s="168">
        <f t="shared" si="12"/>
        <v>805.6</v>
      </c>
      <c r="G430" s="165">
        <f t="shared" si="11"/>
        <v>0.42416011436740525</v>
      </c>
    </row>
    <row r="431" spans="1:7" s="6" customFormat="1" x14ac:dyDescent="0.2">
      <c r="A431" s="33"/>
      <c r="B431" s="5">
        <v>5522</v>
      </c>
      <c r="C431" s="49" t="s">
        <v>95</v>
      </c>
      <c r="D431" s="113">
        <v>43</v>
      </c>
      <c r="E431" s="124">
        <v>204</v>
      </c>
      <c r="F431" s="168">
        <f t="shared" si="12"/>
        <v>-161</v>
      </c>
      <c r="G431" s="165">
        <f t="shared" si="11"/>
        <v>4.7441860465116283</v>
      </c>
    </row>
    <row r="432" spans="1:7" s="6" customFormat="1" x14ac:dyDescent="0.2">
      <c r="A432" s="33"/>
      <c r="B432" s="5">
        <v>5532</v>
      </c>
      <c r="C432" s="49" t="s">
        <v>93</v>
      </c>
      <c r="D432" s="113">
        <v>0</v>
      </c>
      <c r="E432" s="124">
        <v>74.95</v>
      </c>
      <c r="F432" s="168">
        <f t="shared" si="12"/>
        <v>-74.95</v>
      </c>
      <c r="G432" s="165"/>
    </row>
    <row r="433" spans="1:7" s="6" customFormat="1" x14ac:dyDescent="0.2">
      <c r="A433" s="33"/>
      <c r="B433" s="22">
        <v>60</v>
      </c>
      <c r="C433" s="51" t="s">
        <v>90</v>
      </c>
      <c r="D433" s="114">
        <f>SUM(D434)</f>
        <v>47</v>
      </c>
      <c r="E433" s="139">
        <f>SUM(E434)</f>
        <v>46.5</v>
      </c>
      <c r="F433" s="163">
        <f t="shared" si="12"/>
        <v>0.5</v>
      </c>
      <c r="G433" s="179">
        <f t="shared" si="11"/>
        <v>0.98936170212765961</v>
      </c>
    </row>
    <row r="434" spans="1:7" s="6" customFormat="1" x14ac:dyDescent="0.2">
      <c r="A434" s="33"/>
      <c r="B434" s="20">
        <v>601</v>
      </c>
      <c r="C434" s="54" t="s">
        <v>233</v>
      </c>
      <c r="D434" s="113">
        <v>47</v>
      </c>
      <c r="E434" s="124">
        <v>46.5</v>
      </c>
      <c r="F434" s="168">
        <f t="shared" si="12"/>
        <v>0.5</v>
      </c>
      <c r="G434" s="165">
        <f t="shared" si="11"/>
        <v>0.98936170212765961</v>
      </c>
    </row>
    <row r="435" spans="1:7" s="6" customFormat="1" x14ac:dyDescent="0.2">
      <c r="A435" s="33" t="s">
        <v>71</v>
      </c>
      <c r="B435" s="7" t="s">
        <v>134</v>
      </c>
      <c r="C435" s="72"/>
      <c r="D435" s="114">
        <f>SUM(D436+D437+D441+D451+D453)</f>
        <v>191718</v>
      </c>
      <c r="E435" s="187">
        <f>SUM(E436+E437+E441+E451+E453)</f>
        <v>134729.20000000001</v>
      </c>
      <c r="F435" s="163">
        <f t="shared" si="12"/>
        <v>56988.799999999988</v>
      </c>
      <c r="G435" s="179">
        <f t="shared" si="11"/>
        <v>0.70274674261154413</v>
      </c>
    </row>
    <row r="436" spans="1:7" s="6" customFormat="1" x14ac:dyDescent="0.2">
      <c r="A436" s="33"/>
      <c r="B436" s="24">
        <v>452</v>
      </c>
      <c r="C436" s="69" t="s">
        <v>153</v>
      </c>
      <c r="D436" s="114">
        <v>136</v>
      </c>
      <c r="E436" s="126">
        <v>138</v>
      </c>
      <c r="F436" s="163">
        <f t="shared" si="12"/>
        <v>-2</v>
      </c>
      <c r="G436" s="179">
        <f t="shared" si="11"/>
        <v>1.0147058823529411</v>
      </c>
    </row>
    <row r="437" spans="1:7" s="6" customFormat="1" x14ac:dyDescent="0.2">
      <c r="A437" s="33"/>
      <c r="B437" s="7">
        <v>50</v>
      </c>
      <c r="C437" s="50" t="s">
        <v>23</v>
      </c>
      <c r="D437" s="114">
        <f>SUM(D438+D440)</f>
        <v>160315</v>
      </c>
      <c r="E437" s="139">
        <f>SUM(E438+E440)</f>
        <v>117089.33</v>
      </c>
      <c r="F437" s="163">
        <f t="shared" si="12"/>
        <v>43225.67</v>
      </c>
      <c r="G437" s="179">
        <f t="shared" si="11"/>
        <v>0.73037039578330165</v>
      </c>
    </row>
    <row r="438" spans="1:7" s="6" customFormat="1" x14ac:dyDescent="0.2">
      <c r="A438" s="33"/>
      <c r="B438" s="5">
        <v>500</v>
      </c>
      <c r="C438" s="49" t="s">
        <v>228</v>
      </c>
      <c r="D438" s="113">
        <f>SUM(D439)</f>
        <v>119638</v>
      </c>
      <c r="E438" s="149">
        <f>SUM(E439)</f>
        <v>85541.67</v>
      </c>
      <c r="F438" s="168">
        <f t="shared" si="12"/>
        <v>34096.33</v>
      </c>
      <c r="G438" s="165">
        <f t="shared" si="11"/>
        <v>0.71500417927414361</v>
      </c>
    </row>
    <row r="439" spans="1:7" s="6" customFormat="1" x14ac:dyDescent="0.2">
      <c r="A439" s="33"/>
      <c r="B439" s="5">
        <v>5002</v>
      </c>
      <c r="C439" s="49" t="s">
        <v>236</v>
      </c>
      <c r="D439" s="113">
        <v>119638</v>
      </c>
      <c r="E439" s="124">
        <v>85541.67</v>
      </c>
      <c r="F439" s="168">
        <f t="shared" si="12"/>
        <v>34096.33</v>
      </c>
      <c r="G439" s="165">
        <f t="shared" si="11"/>
        <v>0.71500417927414361</v>
      </c>
    </row>
    <row r="440" spans="1:7" s="6" customFormat="1" x14ac:dyDescent="0.2">
      <c r="A440" s="33"/>
      <c r="B440" s="5">
        <v>506</v>
      </c>
      <c r="C440" s="49" t="s">
        <v>229</v>
      </c>
      <c r="D440" s="113">
        <v>40677</v>
      </c>
      <c r="E440" s="124">
        <v>31547.66</v>
      </c>
      <c r="F440" s="168">
        <f t="shared" si="12"/>
        <v>9129.34</v>
      </c>
      <c r="G440" s="165">
        <f t="shared" si="11"/>
        <v>0.77556506133687342</v>
      </c>
    </row>
    <row r="441" spans="1:7" s="6" customFormat="1" x14ac:dyDescent="0.2">
      <c r="A441" s="33"/>
      <c r="B441" s="7">
        <v>55</v>
      </c>
      <c r="C441" s="50" t="s">
        <v>24</v>
      </c>
      <c r="D441" s="114">
        <f>SUM(D442:D450)</f>
        <v>24031</v>
      </c>
      <c r="E441" s="139">
        <f>SUM(E442:E450)</f>
        <v>17491.02</v>
      </c>
      <c r="F441" s="163">
        <f t="shared" si="12"/>
        <v>6539.98</v>
      </c>
      <c r="G441" s="179">
        <f t="shared" ref="G441:G528" si="13">SUM(E441/D441)</f>
        <v>0.72785235737172815</v>
      </c>
    </row>
    <row r="442" spans="1:7" s="6" customFormat="1" x14ac:dyDescent="0.2">
      <c r="A442" s="33"/>
      <c r="B442" s="5">
        <v>5500</v>
      </c>
      <c r="C442" s="49" t="s">
        <v>25</v>
      </c>
      <c r="D442" s="113">
        <v>525</v>
      </c>
      <c r="E442" s="124">
        <v>1055.48</v>
      </c>
      <c r="F442" s="168">
        <f t="shared" si="12"/>
        <v>-530.48</v>
      </c>
      <c r="G442" s="165">
        <f t="shared" si="13"/>
        <v>2.0104380952380954</v>
      </c>
    </row>
    <row r="443" spans="1:7" s="6" customFormat="1" x14ac:dyDescent="0.2">
      <c r="A443" s="33"/>
      <c r="B443" s="5">
        <v>5503</v>
      </c>
      <c r="C443" s="49" t="s">
        <v>26</v>
      </c>
      <c r="D443" s="113">
        <v>70</v>
      </c>
      <c r="E443" s="124">
        <v>40</v>
      </c>
      <c r="F443" s="168">
        <f t="shared" si="12"/>
        <v>30</v>
      </c>
      <c r="G443" s="165">
        <f t="shared" si="13"/>
        <v>0.5714285714285714</v>
      </c>
    </row>
    <row r="444" spans="1:7" s="6" customFormat="1" x14ac:dyDescent="0.2">
      <c r="A444" s="33"/>
      <c r="B444" s="5">
        <v>5511</v>
      </c>
      <c r="C444" s="49" t="s">
        <v>230</v>
      </c>
      <c r="D444" s="113">
        <v>8170</v>
      </c>
      <c r="E444" s="124">
        <v>6693.22</v>
      </c>
      <c r="F444" s="168">
        <f t="shared" si="12"/>
        <v>1476.7799999999997</v>
      </c>
      <c r="G444" s="165">
        <f t="shared" si="13"/>
        <v>0.81924357405140757</v>
      </c>
    </row>
    <row r="445" spans="1:7" s="6" customFormat="1" x14ac:dyDescent="0.2">
      <c r="A445" s="33"/>
      <c r="B445" s="5">
        <v>5514</v>
      </c>
      <c r="C445" s="49" t="s">
        <v>231</v>
      </c>
      <c r="D445" s="113">
        <v>600</v>
      </c>
      <c r="E445" s="124">
        <v>136.62</v>
      </c>
      <c r="F445" s="168">
        <f t="shared" ref="F445:F533" si="14">SUM(D445-E445)</f>
        <v>463.38</v>
      </c>
      <c r="G445" s="165">
        <f t="shared" si="13"/>
        <v>0.22770000000000001</v>
      </c>
    </row>
    <row r="446" spans="1:7" s="6" customFormat="1" x14ac:dyDescent="0.2">
      <c r="A446" s="33"/>
      <c r="B446" s="5">
        <v>5515</v>
      </c>
      <c r="C446" s="49" t="s">
        <v>29</v>
      </c>
      <c r="D446" s="113">
        <v>457</v>
      </c>
      <c r="E446" s="124">
        <v>328.7</v>
      </c>
      <c r="F446" s="168">
        <f t="shared" si="14"/>
        <v>128.30000000000001</v>
      </c>
      <c r="G446" s="165">
        <f t="shared" si="13"/>
        <v>0.71925601750547041</v>
      </c>
    </row>
    <row r="447" spans="1:7" s="6" customFormat="1" x14ac:dyDescent="0.2">
      <c r="A447" s="33"/>
      <c r="B447" s="5">
        <v>5522</v>
      </c>
      <c r="C447" s="49" t="s">
        <v>95</v>
      </c>
      <c r="D447" s="113">
        <v>80</v>
      </c>
      <c r="E447" s="124">
        <v>67.7</v>
      </c>
      <c r="F447" s="168">
        <f t="shared" si="14"/>
        <v>12.299999999999997</v>
      </c>
      <c r="G447" s="165">
        <f t="shared" si="13"/>
        <v>0.84625000000000006</v>
      </c>
    </row>
    <row r="448" spans="1:7" x14ac:dyDescent="0.2">
      <c r="A448" s="35"/>
      <c r="B448" s="5">
        <v>5524</v>
      </c>
      <c r="C448" s="49" t="s">
        <v>31</v>
      </c>
      <c r="D448" s="113">
        <v>13929</v>
      </c>
      <c r="E448" s="124">
        <v>9028.7999999999993</v>
      </c>
      <c r="F448" s="168">
        <f t="shared" si="14"/>
        <v>4900.2000000000007</v>
      </c>
      <c r="G448" s="165">
        <f t="shared" si="13"/>
        <v>0.64820159379711384</v>
      </c>
    </row>
    <row r="449" spans="1:8" x14ac:dyDescent="0.2">
      <c r="A449" s="35"/>
      <c r="B449" s="5">
        <v>5539</v>
      </c>
      <c r="C449" s="49" t="s">
        <v>257</v>
      </c>
      <c r="D449" s="113">
        <v>200</v>
      </c>
      <c r="E449" s="124">
        <v>58.5</v>
      </c>
      <c r="F449" s="168">
        <f t="shared" si="14"/>
        <v>141.5</v>
      </c>
      <c r="G449" s="165">
        <f t="shared" si="13"/>
        <v>0.29249999999999998</v>
      </c>
    </row>
    <row r="450" spans="1:8" x14ac:dyDescent="0.2">
      <c r="A450" s="35"/>
      <c r="B450" s="5">
        <v>5540</v>
      </c>
      <c r="C450" s="49" t="s">
        <v>252</v>
      </c>
      <c r="D450" s="113">
        <v>0</v>
      </c>
      <c r="E450" s="192">
        <v>82</v>
      </c>
      <c r="F450" s="168">
        <f t="shared" si="14"/>
        <v>-82</v>
      </c>
      <c r="G450" s="165"/>
    </row>
    <row r="451" spans="1:8" x14ac:dyDescent="0.2">
      <c r="A451" s="35"/>
      <c r="B451" s="22">
        <v>60</v>
      </c>
      <c r="C451" s="51" t="s">
        <v>90</v>
      </c>
      <c r="D451" s="114">
        <f>SUM(D452)</f>
        <v>0</v>
      </c>
      <c r="E451" s="187">
        <f>SUM(E452)</f>
        <v>10.85</v>
      </c>
      <c r="F451" s="163">
        <f t="shared" si="14"/>
        <v>-10.85</v>
      </c>
      <c r="G451" s="165"/>
    </row>
    <row r="452" spans="1:8" x14ac:dyDescent="0.2">
      <c r="A452" s="35"/>
      <c r="B452" s="20">
        <v>608</v>
      </c>
      <c r="C452" s="54" t="s">
        <v>154</v>
      </c>
      <c r="D452" s="113">
        <v>0</v>
      </c>
      <c r="E452" s="124">
        <v>10.85</v>
      </c>
      <c r="F452" s="168">
        <f t="shared" si="14"/>
        <v>-10.85</v>
      </c>
      <c r="G452" s="165"/>
    </row>
    <row r="453" spans="1:8" x14ac:dyDescent="0.2">
      <c r="A453" s="35"/>
      <c r="B453" s="7">
        <v>15</v>
      </c>
      <c r="C453" s="50" t="s">
        <v>283</v>
      </c>
      <c r="D453" s="114">
        <f>SUM(D454)</f>
        <v>7236</v>
      </c>
      <c r="E453" s="139">
        <f>SUM(E454)</f>
        <v>0</v>
      </c>
      <c r="F453" s="163">
        <f t="shared" si="14"/>
        <v>7236</v>
      </c>
      <c r="G453" s="179">
        <f t="shared" si="13"/>
        <v>0</v>
      </c>
    </row>
    <row r="454" spans="1:8" x14ac:dyDescent="0.2">
      <c r="A454" s="35"/>
      <c r="B454" s="5">
        <v>1551</v>
      </c>
      <c r="C454" s="49" t="s">
        <v>255</v>
      </c>
      <c r="D454" s="113">
        <f>SUM(D455)</f>
        <v>7236</v>
      </c>
      <c r="E454" s="149">
        <f>SUM(E455)</f>
        <v>0</v>
      </c>
      <c r="F454" s="168">
        <f t="shared" si="14"/>
        <v>7236</v>
      </c>
      <c r="G454" s="165">
        <f t="shared" si="13"/>
        <v>0</v>
      </c>
    </row>
    <row r="455" spans="1:8" ht="25.5" x14ac:dyDescent="0.2">
      <c r="A455" s="35"/>
      <c r="B455" s="5"/>
      <c r="C455" s="65" t="s">
        <v>335</v>
      </c>
      <c r="D455" s="113">
        <v>7236</v>
      </c>
      <c r="E455" s="124">
        <v>0</v>
      </c>
      <c r="F455" s="168">
        <f t="shared" si="14"/>
        <v>7236</v>
      </c>
      <c r="G455" s="165">
        <f t="shared" si="13"/>
        <v>0</v>
      </c>
    </row>
    <row r="456" spans="1:8" x14ac:dyDescent="0.2">
      <c r="A456" s="33" t="s">
        <v>11</v>
      </c>
      <c r="B456" s="7" t="s">
        <v>442</v>
      </c>
      <c r="C456" s="50"/>
      <c r="D456" s="114">
        <f>SUM(D457+D480+D497)</f>
        <v>56290</v>
      </c>
      <c r="E456" s="139">
        <f>SUM(E457+E480+E497)</f>
        <v>31170.369999999995</v>
      </c>
      <c r="F456" s="163">
        <f t="shared" si="14"/>
        <v>25119.630000000005</v>
      </c>
      <c r="G456" s="179">
        <f>SUM(E456/D456)</f>
        <v>0.55374613608100898</v>
      </c>
    </row>
    <row r="457" spans="1:8" s="6" customFormat="1" x14ac:dyDescent="0.2">
      <c r="A457" s="33" t="s">
        <v>11</v>
      </c>
      <c r="B457" s="9" t="s">
        <v>0</v>
      </c>
      <c r="C457" s="74"/>
      <c r="D457" s="114">
        <f>SUM(D458+D459+D465+D476)</f>
        <v>44861</v>
      </c>
      <c r="E457" s="139">
        <f>SUM(E458+E459+E465+E476)</f>
        <v>20979.999999999996</v>
      </c>
      <c r="F457" s="163">
        <f t="shared" si="14"/>
        <v>23881.000000000004</v>
      </c>
      <c r="G457" s="179">
        <f>SUM(E457/D457)</f>
        <v>0.46766679298276892</v>
      </c>
      <c r="H457" s="152"/>
    </row>
    <row r="458" spans="1:8" s="6" customFormat="1" x14ac:dyDescent="0.2">
      <c r="A458" s="33"/>
      <c r="B458" s="24">
        <v>452</v>
      </c>
      <c r="C458" s="69" t="s">
        <v>153</v>
      </c>
      <c r="D458" s="114">
        <v>150</v>
      </c>
      <c r="E458" s="126">
        <v>150</v>
      </c>
      <c r="F458" s="163">
        <f t="shared" si="14"/>
        <v>0</v>
      </c>
      <c r="G458" s="179">
        <f t="shared" si="13"/>
        <v>1</v>
      </c>
    </row>
    <row r="459" spans="1:8" s="6" customFormat="1" x14ac:dyDescent="0.2">
      <c r="A459" s="33"/>
      <c r="B459" s="7">
        <v>50</v>
      </c>
      <c r="C459" s="50" t="s">
        <v>23</v>
      </c>
      <c r="D459" s="114">
        <f>SUM(D460+D463+D464)</f>
        <v>31259</v>
      </c>
      <c r="E459" s="139">
        <f>SUM(E460+E463+E464)</f>
        <v>18552.559999999998</v>
      </c>
      <c r="F459" s="163">
        <f t="shared" si="14"/>
        <v>12706.440000000002</v>
      </c>
      <c r="G459" s="179">
        <f>SUM(E459/D459)</f>
        <v>0.59351098883521536</v>
      </c>
    </row>
    <row r="460" spans="1:8" s="6" customFormat="1" x14ac:dyDescent="0.2">
      <c r="A460" s="33"/>
      <c r="B460" s="5">
        <v>500</v>
      </c>
      <c r="C460" s="49" t="s">
        <v>228</v>
      </c>
      <c r="D460" s="113">
        <f>SUM(D461:D462)</f>
        <v>22140</v>
      </c>
      <c r="E460" s="149">
        <f>SUM(E461:E462)</f>
        <v>13171.48</v>
      </c>
      <c r="F460" s="168">
        <f t="shared" si="14"/>
        <v>8968.52</v>
      </c>
      <c r="G460" s="165">
        <f t="shared" si="13"/>
        <v>0.59491779584462512</v>
      </c>
    </row>
    <row r="461" spans="1:8" s="6" customFormat="1" x14ac:dyDescent="0.2">
      <c r="A461" s="33"/>
      <c r="B461" s="5">
        <v>5002</v>
      </c>
      <c r="C461" s="49" t="s">
        <v>236</v>
      </c>
      <c r="D461" s="113">
        <v>22140</v>
      </c>
      <c r="E461" s="124">
        <v>13141.48</v>
      </c>
      <c r="F461" s="168">
        <f t="shared" si="14"/>
        <v>8998.52</v>
      </c>
      <c r="G461" s="165">
        <f t="shared" si="13"/>
        <v>0.59356278229448955</v>
      </c>
    </row>
    <row r="462" spans="1:8" s="6" customFormat="1" x14ac:dyDescent="0.2">
      <c r="A462" s="33"/>
      <c r="B462" s="5">
        <v>5005</v>
      </c>
      <c r="C462" s="49" t="s">
        <v>282</v>
      </c>
      <c r="D462" s="113">
        <v>0</v>
      </c>
      <c r="E462" s="124">
        <v>30</v>
      </c>
      <c r="F462" s="168">
        <f t="shared" si="14"/>
        <v>-30</v>
      </c>
      <c r="G462" s="165"/>
    </row>
    <row r="463" spans="1:8" s="6" customFormat="1" x14ac:dyDescent="0.2">
      <c r="A463" s="33"/>
      <c r="B463" s="5">
        <v>505</v>
      </c>
      <c r="C463" s="49" t="s">
        <v>94</v>
      </c>
      <c r="D463" s="113">
        <v>945</v>
      </c>
      <c r="E463" s="124">
        <v>521.15</v>
      </c>
      <c r="F463" s="168">
        <f t="shared" si="14"/>
        <v>423.85</v>
      </c>
      <c r="G463" s="165">
        <f t="shared" si="13"/>
        <v>0.55148148148148146</v>
      </c>
    </row>
    <row r="464" spans="1:8" s="6" customFormat="1" x14ac:dyDescent="0.2">
      <c r="A464" s="33"/>
      <c r="B464" s="5">
        <v>506</v>
      </c>
      <c r="C464" s="49" t="s">
        <v>229</v>
      </c>
      <c r="D464" s="113">
        <v>8174</v>
      </c>
      <c r="E464" s="124">
        <v>4859.93</v>
      </c>
      <c r="F464" s="168">
        <f t="shared" si="14"/>
        <v>3314.0699999999997</v>
      </c>
      <c r="G464" s="165">
        <f t="shared" si="13"/>
        <v>0.59455957915341329</v>
      </c>
    </row>
    <row r="465" spans="1:7" s="6" customFormat="1" x14ac:dyDescent="0.2">
      <c r="A465" s="33"/>
      <c r="B465" s="7">
        <v>55</v>
      </c>
      <c r="C465" s="50" t="s">
        <v>24</v>
      </c>
      <c r="D465" s="114">
        <f>SUM(D466:D475)</f>
        <v>5252</v>
      </c>
      <c r="E465" s="139">
        <f>SUM(E466:E475)</f>
        <v>2277.44</v>
      </c>
      <c r="F465" s="163">
        <f t="shared" si="14"/>
        <v>2974.56</v>
      </c>
      <c r="G465" s="179">
        <f t="shared" si="13"/>
        <v>0.43363290175171365</v>
      </c>
    </row>
    <row r="466" spans="1:7" s="6" customFormat="1" x14ac:dyDescent="0.2">
      <c r="A466" s="33"/>
      <c r="B466" s="5">
        <v>5500</v>
      </c>
      <c r="C466" s="49" t="s">
        <v>25</v>
      </c>
      <c r="D466" s="113">
        <v>260</v>
      </c>
      <c r="E466" s="124">
        <v>60.43</v>
      </c>
      <c r="F466" s="168">
        <f t="shared" si="14"/>
        <v>199.57</v>
      </c>
      <c r="G466" s="165">
        <f t="shared" si="13"/>
        <v>0.23242307692307693</v>
      </c>
    </row>
    <row r="467" spans="1:7" s="6" customFormat="1" x14ac:dyDescent="0.2">
      <c r="A467" s="33"/>
      <c r="B467" s="5">
        <v>5503</v>
      </c>
      <c r="C467" s="49" t="s">
        <v>26</v>
      </c>
      <c r="D467" s="113">
        <v>50</v>
      </c>
      <c r="E467" s="124">
        <v>35</v>
      </c>
      <c r="F467" s="168">
        <f t="shared" si="14"/>
        <v>15</v>
      </c>
      <c r="G467" s="165">
        <f t="shared" si="13"/>
        <v>0.7</v>
      </c>
    </row>
    <row r="468" spans="1:7" s="6" customFormat="1" x14ac:dyDescent="0.2">
      <c r="A468" s="33"/>
      <c r="B468" s="5">
        <v>5504</v>
      </c>
      <c r="C468" s="49" t="s">
        <v>27</v>
      </c>
      <c r="D468" s="113">
        <v>70</v>
      </c>
      <c r="E468" s="124">
        <v>72.239999999999995</v>
      </c>
      <c r="F468" s="168">
        <f t="shared" si="14"/>
        <v>-2.2399999999999949</v>
      </c>
      <c r="G468" s="165">
        <f t="shared" si="13"/>
        <v>1.032</v>
      </c>
    </row>
    <row r="469" spans="1:7" s="6" customFormat="1" x14ac:dyDescent="0.2">
      <c r="A469" s="33"/>
      <c r="B469" s="5">
        <v>5511</v>
      </c>
      <c r="C469" s="49" t="s">
        <v>230</v>
      </c>
      <c r="D469" s="113">
        <v>2750</v>
      </c>
      <c r="E469" s="124">
        <v>1116.44</v>
      </c>
      <c r="F469" s="168">
        <f t="shared" si="14"/>
        <v>1633.56</v>
      </c>
      <c r="G469" s="165">
        <f t="shared" si="13"/>
        <v>0.40597818181818185</v>
      </c>
    </row>
    <row r="470" spans="1:7" s="6" customFormat="1" x14ac:dyDescent="0.2">
      <c r="A470" s="33"/>
      <c r="B470" s="5">
        <v>5513</v>
      </c>
      <c r="C470" s="49" t="s">
        <v>28</v>
      </c>
      <c r="D470" s="113">
        <v>300</v>
      </c>
      <c r="E470" s="124">
        <v>308.27999999999997</v>
      </c>
      <c r="F470" s="168">
        <f t="shared" si="14"/>
        <v>-8.2799999999999727</v>
      </c>
      <c r="G470" s="165">
        <f t="shared" si="13"/>
        <v>1.0275999999999998</v>
      </c>
    </row>
    <row r="471" spans="1:7" s="6" customFormat="1" x14ac:dyDescent="0.2">
      <c r="A471" s="33"/>
      <c r="B471" s="5">
        <v>5514</v>
      </c>
      <c r="C471" s="49" t="s">
        <v>231</v>
      </c>
      <c r="D471" s="113">
        <v>1012</v>
      </c>
      <c r="E471" s="124">
        <v>260.11</v>
      </c>
      <c r="F471" s="168">
        <f t="shared" si="14"/>
        <v>751.89</v>
      </c>
      <c r="G471" s="165">
        <f t="shared" si="13"/>
        <v>0.25702569169960476</v>
      </c>
    </row>
    <row r="472" spans="1:7" s="6" customFormat="1" x14ac:dyDescent="0.2">
      <c r="A472" s="33"/>
      <c r="B472" s="5">
        <v>5515</v>
      </c>
      <c r="C472" s="49" t="s">
        <v>29</v>
      </c>
      <c r="D472" s="113">
        <v>0</v>
      </c>
      <c r="E472" s="124">
        <v>26.17</v>
      </c>
      <c r="F472" s="168">
        <f t="shared" si="14"/>
        <v>-26.17</v>
      </c>
      <c r="G472" s="165"/>
    </row>
    <row r="473" spans="1:7" s="6" customFormat="1" x14ac:dyDescent="0.2">
      <c r="A473" s="33"/>
      <c r="B473" s="5">
        <v>5522</v>
      </c>
      <c r="C473" s="49" t="s">
        <v>95</v>
      </c>
      <c r="D473" s="113">
        <v>10</v>
      </c>
      <c r="E473" s="124">
        <v>0</v>
      </c>
      <c r="F473" s="168">
        <f t="shared" si="14"/>
        <v>10</v>
      </c>
      <c r="G473" s="165">
        <f t="shared" si="13"/>
        <v>0</v>
      </c>
    </row>
    <row r="474" spans="1:7" s="6" customFormat="1" x14ac:dyDescent="0.2">
      <c r="A474" s="33"/>
      <c r="B474" s="5">
        <v>5525</v>
      </c>
      <c r="C474" s="49" t="s">
        <v>46</v>
      </c>
      <c r="D474" s="113">
        <v>600</v>
      </c>
      <c r="E474" s="124">
        <v>348.07</v>
      </c>
      <c r="F474" s="168">
        <f t="shared" si="14"/>
        <v>251.93</v>
      </c>
      <c r="G474" s="165">
        <f t="shared" si="13"/>
        <v>0.58011666666666661</v>
      </c>
    </row>
    <row r="475" spans="1:7" s="6" customFormat="1" x14ac:dyDescent="0.2">
      <c r="A475" s="33"/>
      <c r="B475" s="5">
        <v>5540</v>
      </c>
      <c r="C475" s="49" t="s">
        <v>252</v>
      </c>
      <c r="D475" s="113">
        <v>200</v>
      </c>
      <c r="E475" s="124">
        <v>50.7</v>
      </c>
      <c r="F475" s="168">
        <f t="shared" si="14"/>
        <v>149.30000000000001</v>
      </c>
      <c r="G475" s="165">
        <f t="shared" si="13"/>
        <v>0.2535</v>
      </c>
    </row>
    <row r="476" spans="1:7" s="6" customFormat="1" x14ac:dyDescent="0.2">
      <c r="A476" s="33"/>
      <c r="B476" s="7">
        <v>15</v>
      </c>
      <c r="C476" s="50" t="s">
        <v>283</v>
      </c>
      <c r="D476" s="114">
        <f>SUM(D477)</f>
        <v>8200</v>
      </c>
      <c r="E476" s="139">
        <f>SUM(E477)</f>
        <v>0</v>
      </c>
      <c r="F476" s="163">
        <f t="shared" si="14"/>
        <v>8200</v>
      </c>
      <c r="G476" s="179">
        <f t="shared" si="13"/>
        <v>0</v>
      </c>
    </row>
    <row r="477" spans="1:7" s="6" customFormat="1" x14ac:dyDescent="0.2">
      <c r="A477" s="33"/>
      <c r="B477" s="5">
        <v>1551</v>
      </c>
      <c r="C477" s="49" t="s">
        <v>255</v>
      </c>
      <c r="D477" s="113">
        <f>SUM(D478:D479)</f>
        <v>8200</v>
      </c>
      <c r="E477" s="149">
        <f>SUM(E478:E479)</f>
        <v>0</v>
      </c>
      <c r="F477" s="168">
        <f t="shared" si="14"/>
        <v>8200</v>
      </c>
      <c r="G477" s="165">
        <f t="shared" si="13"/>
        <v>0</v>
      </c>
    </row>
    <row r="478" spans="1:7" s="6" customFormat="1" ht="25.5" x14ac:dyDescent="0.2">
      <c r="A478" s="33"/>
      <c r="B478" s="5"/>
      <c r="C478" s="65" t="s">
        <v>336</v>
      </c>
      <c r="D478" s="113">
        <v>4200</v>
      </c>
      <c r="E478" s="124">
        <v>0</v>
      </c>
      <c r="F478" s="168">
        <f t="shared" si="14"/>
        <v>4200</v>
      </c>
      <c r="G478" s="165">
        <f t="shared" si="13"/>
        <v>0</v>
      </c>
    </row>
    <row r="479" spans="1:7" s="6" customFormat="1" ht="25.5" x14ac:dyDescent="0.2">
      <c r="A479" s="33"/>
      <c r="B479" s="5"/>
      <c r="C479" s="65" t="s">
        <v>337</v>
      </c>
      <c r="D479" s="113">
        <v>4000</v>
      </c>
      <c r="E479" s="124">
        <v>0</v>
      </c>
      <c r="F479" s="168">
        <f t="shared" si="14"/>
        <v>4000</v>
      </c>
      <c r="G479" s="165">
        <f t="shared" si="13"/>
        <v>0</v>
      </c>
    </row>
    <row r="480" spans="1:7" s="6" customFormat="1" x14ac:dyDescent="0.2">
      <c r="A480" s="33" t="s">
        <v>11</v>
      </c>
      <c r="B480" s="9" t="s">
        <v>406</v>
      </c>
      <c r="C480" s="74"/>
      <c r="D480" s="91">
        <f>SUM(D481+D484+D487+D493)</f>
        <v>9989</v>
      </c>
      <c r="E480" s="126">
        <f>SUM(E481+E484+E487+E493)</f>
        <v>8780.369999999999</v>
      </c>
      <c r="F480" s="163">
        <f t="shared" si="14"/>
        <v>1208.630000000001</v>
      </c>
      <c r="G480" s="179">
        <f t="shared" si="13"/>
        <v>0.87900390429472408</v>
      </c>
    </row>
    <row r="481" spans="1:7" s="6" customFormat="1" x14ac:dyDescent="0.2">
      <c r="A481" s="33"/>
      <c r="B481" s="7">
        <v>50</v>
      </c>
      <c r="C481" s="50" t="s">
        <v>23</v>
      </c>
      <c r="D481" s="154">
        <f>SUM(D482+D483)</f>
        <v>0</v>
      </c>
      <c r="E481" s="191">
        <f>SUM(E482+E483)</f>
        <v>89.87</v>
      </c>
      <c r="F481" s="163">
        <f t="shared" si="14"/>
        <v>-89.87</v>
      </c>
      <c r="G481" s="165"/>
    </row>
    <row r="482" spans="1:7" s="6" customFormat="1" x14ac:dyDescent="0.2">
      <c r="A482" s="33"/>
      <c r="B482" s="5">
        <v>505</v>
      </c>
      <c r="C482" s="49" t="s">
        <v>94</v>
      </c>
      <c r="D482" s="153">
        <v>0</v>
      </c>
      <c r="E482" s="124">
        <v>44.05</v>
      </c>
      <c r="F482" s="168">
        <f t="shared" si="14"/>
        <v>-44.05</v>
      </c>
      <c r="G482" s="165"/>
    </row>
    <row r="483" spans="1:7" s="6" customFormat="1" x14ac:dyDescent="0.2">
      <c r="A483" s="33"/>
      <c r="B483" s="5">
        <v>506</v>
      </c>
      <c r="C483" s="49" t="s">
        <v>229</v>
      </c>
      <c r="D483" s="153">
        <v>0</v>
      </c>
      <c r="E483" s="124">
        <v>45.82</v>
      </c>
      <c r="F483" s="168">
        <f t="shared" si="14"/>
        <v>-45.82</v>
      </c>
      <c r="G483" s="165"/>
    </row>
    <row r="484" spans="1:7" s="6" customFormat="1" x14ac:dyDescent="0.2">
      <c r="A484" s="33"/>
      <c r="B484" s="7">
        <v>55</v>
      </c>
      <c r="C484" s="50" t="s">
        <v>24</v>
      </c>
      <c r="D484" s="154">
        <f>SUM(D485)</f>
        <v>5704</v>
      </c>
      <c r="E484" s="191">
        <f>SUM(E485)</f>
        <v>6212.53</v>
      </c>
      <c r="F484" s="163">
        <f t="shared" si="14"/>
        <v>-508.52999999999975</v>
      </c>
      <c r="G484" s="179">
        <f t="shared" si="13"/>
        <v>1.0891532258064516</v>
      </c>
    </row>
    <row r="485" spans="1:7" s="6" customFormat="1" x14ac:dyDescent="0.2">
      <c r="A485" s="33"/>
      <c r="B485" s="5">
        <v>5525</v>
      </c>
      <c r="C485" s="49" t="s">
        <v>46</v>
      </c>
      <c r="D485" s="153">
        <v>5704</v>
      </c>
      <c r="E485" s="192">
        <v>6212.53</v>
      </c>
      <c r="F485" s="168">
        <f t="shared" si="14"/>
        <v>-508.52999999999975</v>
      </c>
      <c r="G485" s="165">
        <f t="shared" si="13"/>
        <v>1.0891532258064516</v>
      </c>
    </row>
    <row r="486" spans="1:7" s="6" customFormat="1" ht="38.25" x14ac:dyDescent="0.2">
      <c r="A486" s="33"/>
      <c r="B486" s="160" t="s">
        <v>457</v>
      </c>
      <c r="C486" s="54" t="s">
        <v>408</v>
      </c>
      <c r="D486" s="92">
        <f>SUM(D481+D484)</f>
        <v>5704</v>
      </c>
      <c r="E486" s="124">
        <f>SUM(E481+E484)</f>
        <v>6302.4</v>
      </c>
      <c r="F486" s="168">
        <f t="shared" si="14"/>
        <v>-598.39999999999964</v>
      </c>
      <c r="G486" s="165">
        <f t="shared" si="13"/>
        <v>1.1049088359046282</v>
      </c>
    </row>
    <row r="487" spans="1:7" s="6" customFormat="1" x14ac:dyDescent="0.2">
      <c r="A487" s="33"/>
      <c r="B487" s="7">
        <v>55</v>
      </c>
      <c r="C487" s="50" t="s">
        <v>24</v>
      </c>
      <c r="D487" s="154">
        <f>SUM(D488)</f>
        <v>2910</v>
      </c>
      <c r="E487" s="191">
        <f>SUM(E488)</f>
        <v>1486.25</v>
      </c>
      <c r="F487" s="163">
        <f t="shared" si="14"/>
        <v>1423.75</v>
      </c>
      <c r="G487" s="179">
        <f t="shared" si="13"/>
        <v>0.51073883161512024</v>
      </c>
    </row>
    <row r="488" spans="1:7" s="6" customFormat="1" x14ac:dyDescent="0.2">
      <c r="A488" s="33"/>
      <c r="B488" s="5">
        <v>5525</v>
      </c>
      <c r="C488" s="49" t="s">
        <v>46</v>
      </c>
      <c r="D488" s="113">
        <f>SUM(D489:D492)</f>
        <v>2910</v>
      </c>
      <c r="E488" s="186">
        <f>SUM(E489:E492)</f>
        <v>1486.25</v>
      </c>
      <c r="F488" s="168">
        <f t="shared" si="14"/>
        <v>1423.75</v>
      </c>
      <c r="G488" s="165">
        <f t="shared" si="13"/>
        <v>0.51073883161512024</v>
      </c>
    </row>
    <row r="489" spans="1:7" s="6" customFormat="1" ht="51" x14ac:dyDescent="0.2">
      <c r="A489" s="33"/>
      <c r="B489" s="160"/>
      <c r="C489" s="65" t="s">
        <v>495</v>
      </c>
      <c r="D489" s="113">
        <v>2460</v>
      </c>
      <c r="E489" s="124">
        <v>615</v>
      </c>
      <c r="F489" s="168">
        <f t="shared" si="14"/>
        <v>1845</v>
      </c>
      <c r="G489" s="165">
        <f t="shared" si="13"/>
        <v>0.25</v>
      </c>
    </row>
    <row r="490" spans="1:7" s="6" customFormat="1" ht="25.5" x14ac:dyDescent="0.2">
      <c r="A490" s="33"/>
      <c r="B490" s="160"/>
      <c r="C490" s="65" t="s">
        <v>546</v>
      </c>
      <c r="D490" s="113">
        <v>450</v>
      </c>
      <c r="E490" s="124">
        <v>333.25</v>
      </c>
      <c r="F490" s="168">
        <f t="shared" si="14"/>
        <v>116.75</v>
      </c>
      <c r="G490" s="165">
        <f t="shared" si="13"/>
        <v>0.74055555555555552</v>
      </c>
    </row>
    <row r="491" spans="1:7" s="6" customFormat="1" ht="25.5" x14ac:dyDescent="0.2">
      <c r="A491" s="33"/>
      <c r="B491" s="160" t="s">
        <v>573</v>
      </c>
      <c r="C491" s="65" t="s">
        <v>571</v>
      </c>
      <c r="D491" s="113">
        <v>0</v>
      </c>
      <c r="E491" s="124">
        <v>338</v>
      </c>
      <c r="F491" s="168">
        <f t="shared" si="14"/>
        <v>-338</v>
      </c>
      <c r="G491" s="165"/>
    </row>
    <row r="492" spans="1:7" s="6" customFormat="1" ht="38.25" x14ac:dyDescent="0.2">
      <c r="A492" s="33"/>
      <c r="B492" s="160" t="s">
        <v>574</v>
      </c>
      <c r="C492" s="65" t="s">
        <v>572</v>
      </c>
      <c r="D492" s="113">
        <v>0</v>
      </c>
      <c r="E492" s="124">
        <v>200</v>
      </c>
      <c r="F492" s="168">
        <f t="shared" si="14"/>
        <v>-200</v>
      </c>
      <c r="G492" s="165"/>
    </row>
    <row r="493" spans="1:7" s="6" customFormat="1" x14ac:dyDescent="0.2">
      <c r="A493" s="33"/>
      <c r="B493" s="7">
        <v>55</v>
      </c>
      <c r="C493" s="50" t="s">
        <v>24</v>
      </c>
      <c r="D493" s="91">
        <f>SUM(D494:D495)</f>
        <v>1375</v>
      </c>
      <c r="E493" s="126">
        <f>SUM(E494:E495)</f>
        <v>991.72</v>
      </c>
      <c r="F493" s="163">
        <f t="shared" si="14"/>
        <v>383.28</v>
      </c>
      <c r="G493" s="179">
        <f t="shared" si="13"/>
        <v>0.72125090909090916</v>
      </c>
    </row>
    <row r="494" spans="1:7" x14ac:dyDescent="0.2">
      <c r="A494" s="35"/>
      <c r="B494" s="5">
        <v>5515</v>
      </c>
      <c r="C494" s="49" t="s">
        <v>29</v>
      </c>
      <c r="D494" s="113">
        <v>715</v>
      </c>
      <c r="E494" s="124">
        <v>255</v>
      </c>
      <c r="F494" s="168">
        <f t="shared" si="14"/>
        <v>460</v>
      </c>
      <c r="G494" s="165">
        <f t="shared" si="13"/>
        <v>0.35664335664335667</v>
      </c>
    </row>
    <row r="495" spans="1:7" s="6" customFormat="1" x14ac:dyDescent="0.2">
      <c r="A495" s="33"/>
      <c r="B495" s="5">
        <v>5525</v>
      </c>
      <c r="C495" s="49" t="s">
        <v>46</v>
      </c>
      <c r="D495" s="113">
        <v>660</v>
      </c>
      <c r="E495" s="124">
        <v>736.72</v>
      </c>
      <c r="F495" s="168">
        <f t="shared" si="14"/>
        <v>-76.720000000000027</v>
      </c>
      <c r="G495" s="165">
        <f t="shared" si="13"/>
        <v>1.1162424242424243</v>
      </c>
    </row>
    <row r="496" spans="1:7" s="6" customFormat="1" ht="25.5" x14ac:dyDescent="0.2">
      <c r="A496" s="33"/>
      <c r="B496" s="160"/>
      <c r="C496" s="65" t="s">
        <v>547</v>
      </c>
      <c r="D496" s="92">
        <f>SUM(D494:D495)</f>
        <v>1375</v>
      </c>
      <c r="E496" s="124">
        <f>SUM(E494:E495)</f>
        <v>991.72</v>
      </c>
      <c r="F496" s="168">
        <f t="shared" si="14"/>
        <v>383.28</v>
      </c>
      <c r="G496" s="165">
        <f t="shared" si="13"/>
        <v>0.72125090909090916</v>
      </c>
    </row>
    <row r="497" spans="1:7" x14ac:dyDescent="0.2">
      <c r="A497" s="33" t="s">
        <v>11</v>
      </c>
      <c r="B497" s="9" t="s">
        <v>199</v>
      </c>
      <c r="C497" s="74"/>
      <c r="D497" s="114">
        <f>SUM(D498)</f>
        <v>1440</v>
      </c>
      <c r="E497" s="139">
        <f>SUM(E498)</f>
        <v>1410</v>
      </c>
      <c r="F497" s="163">
        <f t="shared" si="14"/>
        <v>30</v>
      </c>
      <c r="G497" s="179">
        <f t="shared" si="13"/>
        <v>0.97916666666666663</v>
      </c>
    </row>
    <row r="498" spans="1:7" s="6" customFormat="1" x14ac:dyDescent="0.2">
      <c r="A498" s="33"/>
      <c r="B498" s="7">
        <v>55</v>
      </c>
      <c r="C498" s="50" t="s">
        <v>24</v>
      </c>
      <c r="D498" s="114">
        <f>SUM(D499:D499)</f>
        <v>1440</v>
      </c>
      <c r="E498" s="139">
        <f>SUM(E499:E499)</f>
        <v>1410</v>
      </c>
      <c r="F498" s="163">
        <f t="shared" si="14"/>
        <v>30</v>
      </c>
      <c r="G498" s="179">
        <f t="shared" si="13"/>
        <v>0.97916666666666663</v>
      </c>
    </row>
    <row r="499" spans="1:7" s="6" customFormat="1" x14ac:dyDescent="0.2">
      <c r="A499" s="33"/>
      <c r="B499" s="5">
        <v>5525</v>
      </c>
      <c r="C499" s="49" t="s">
        <v>46</v>
      </c>
      <c r="D499" s="113">
        <v>1440</v>
      </c>
      <c r="E499" s="124">
        <v>1410</v>
      </c>
      <c r="F499" s="168">
        <f t="shared" si="14"/>
        <v>30</v>
      </c>
      <c r="G499" s="165">
        <f t="shared" si="13"/>
        <v>0.97916666666666663</v>
      </c>
    </row>
    <row r="500" spans="1:7" s="6" customFormat="1" x14ac:dyDescent="0.2">
      <c r="A500" s="33" t="s">
        <v>72</v>
      </c>
      <c r="B500" s="7" t="s">
        <v>465</v>
      </c>
      <c r="C500" s="49"/>
      <c r="D500" s="114">
        <f>SUM(D501+D508)</f>
        <v>37455</v>
      </c>
      <c r="E500" s="187">
        <f>SUM(E501+E508)</f>
        <v>8272.32</v>
      </c>
      <c r="F500" s="163">
        <f t="shared" si="14"/>
        <v>29182.68</v>
      </c>
      <c r="G500" s="179">
        <f t="shared" si="13"/>
        <v>0.22086023227873447</v>
      </c>
    </row>
    <row r="501" spans="1:7" s="8" customFormat="1" x14ac:dyDescent="0.2">
      <c r="A501" s="33" t="s">
        <v>72</v>
      </c>
      <c r="B501" s="7" t="s">
        <v>200</v>
      </c>
      <c r="C501" s="72"/>
      <c r="D501" s="114">
        <f>SUM(D502+D506)</f>
        <v>9171</v>
      </c>
      <c r="E501" s="139">
        <f>SUM(E502+E506)</f>
        <v>6472.32</v>
      </c>
      <c r="F501" s="163">
        <f t="shared" si="14"/>
        <v>2698.6800000000003</v>
      </c>
      <c r="G501" s="179">
        <f t="shared" si="13"/>
        <v>0.70573765129211641</v>
      </c>
    </row>
    <row r="502" spans="1:7" s="6" customFormat="1" x14ac:dyDescent="0.2">
      <c r="A502" s="33"/>
      <c r="B502" s="7">
        <v>50</v>
      </c>
      <c r="C502" s="50" t="s">
        <v>23</v>
      </c>
      <c r="D502" s="114">
        <f>SUM(D503+D505)</f>
        <v>3956</v>
      </c>
      <c r="E502" s="139">
        <f>SUM(E503+E505)</f>
        <v>2725.87</v>
      </c>
      <c r="F502" s="163">
        <f t="shared" si="14"/>
        <v>1230.1300000000001</v>
      </c>
      <c r="G502" s="179">
        <f t="shared" si="13"/>
        <v>0.6890470171890799</v>
      </c>
    </row>
    <row r="503" spans="1:7" s="6" customFormat="1" x14ac:dyDescent="0.2">
      <c r="A503" s="33"/>
      <c r="B503" s="5">
        <v>500</v>
      </c>
      <c r="C503" s="49" t="s">
        <v>228</v>
      </c>
      <c r="D503" s="113">
        <f>SUM(D504)</f>
        <v>2952</v>
      </c>
      <c r="E503" s="149">
        <f>SUM(E504)</f>
        <v>2069.36</v>
      </c>
      <c r="F503" s="168">
        <f t="shared" si="14"/>
        <v>882.63999999999987</v>
      </c>
      <c r="G503" s="165">
        <f t="shared" si="13"/>
        <v>0.70100271002710035</v>
      </c>
    </row>
    <row r="504" spans="1:7" s="6" customFormat="1" x14ac:dyDescent="0.2">
      <c r="A504" s="33"/>
      <c r="B504" s="5">
        <v>5002</v>
      </c>
      <c r="C504" s="49" t="s">
        <v>236</v>
      </c>
      <c r="D504" s="113">
        <v>2952</v>
      </c>
      <c r="E504" s="124">
        <v>2069.36</v>
      </c>
      <c r="F504" s="168">
        <f t="shared" si="14"/>
        <v>882.63999999999987</v>
      </c>
      <c r="G504" s="165">
        <f t="shared" si="13"/>
        <v>0.70100271002710035</v>
      </c>
    </row>
    <row r="505" spans="1:7" s="6" customFormat="1" x14ac:dyDescent="0.2">
      <c r="A505" s="33"/>
      <c r="B505" s="5">
        <v>506</v>
      </c>
      <c r="C505" s="49" t="s">
        <v>229</v>
      </c>
      <c r="D505" s="113">
        <v>1004</v>
      </c>
      <c r="E505" s="124">
        <v>656.51</v>
      </c>
      <c r="F505" s="168">
        <f t="shared" si="14"/>
        <v>347.49</v>
      </c>
      <c r="G505" s="165">
        <f t="shared" si="13"/>
        <v>0.65389442231075701</v>
      </c>
    </row>
    <row r="506" spans="1:7" s="6" customFormat="1" x14ac:dyDescent="0.2">
      <c r="A506" s="33"/>
      <c r="B506" s="7">
        <v>55</v>
      </c>
      <c r="C506" s="50" t="s">
        <v>24</v>
      </c>
      <c r="D506" s="114">
        <f>SUM(D507)</f>
        <v>5215</v>
      </c>
      <c r="E506" s="139">
        <f>SUM(E507)</f>
        <v>3746.45</v>
      </c>
      <c r="F506" s="163">
        <f t="shared" si="14"/>
        <v>1468.5500000000002</v>
      </c>
      <c r="G506" s="179">
        <f t="shared" si="13"/>
        <v>0.71839884947267496</v>
      </c>
    </row>
    <row r="507" spans="1:7" s="6" customFormat="1" x14ac:dyDescent="0.2">
      <c r="A507" s="33"/>
      <c r="B507" s="5">
        <v>5511</v>
      </c>
      <c r="C507" s="49" t="s">
        <v>230</v>
      </c>
      <c r="D507" s="113">
        <v>5215</v>
      </c>
      <c r="E507" s="124">
        <v>3746.45</v>
      </c>
      <c r="F507" s="168">
        <f t="shared" si="14"/>
        <v>1468.5500000000002</v>
      </c>
      <c r="G507" s="165">
        <f t="shared" si="13"/>
        <v>0.71839884947267496</v>
      </c>
    </row>
    <row r="508" spans="1:7" s="6" customFormat="1" x14ac:dyDescent="0.2">
      <c r="A508" s="33" t="s">
        <v>72</v>
      </c>
      <c r="B508" s="7" t="s">
        <v>557</v>
      </c>
      <c r="C508" s="72"/>
      <c r="D508" s="114">
        <f t="shared" ref="D508:E508" si="15">SUM(D509)</f>
        <v>28284</v>
      </c>
      <c r="E508" s="187">
        <f t="shared" si="15"/>
        <v>1800</v>
      </c>
      <c r="F508" s="163">
        <f t="shared" si="14"/>
        <v>26484</v>
      </c>
      <c r="G508" s="179">
        <f t="shared" si="13"/>
        <v>6.3640220619431476E-2</v>
      </c>
    </row>
    <row r="509" spans="1:7" s="6" customFormat="1" ht="25.5" x14ac:dyDescent="0.2">
      <c r="A509" s="210" t="s">
        <v>529</v>
      </c>
      <c r="B509" s="7">
        <v>15</v>
      </c>
      <c r="C509" s="50" t="s">
        <v>283</v>
      </c>
      <c r="D509" s="114">
        <f>SUM(D510+D512)</f>
        <v>28284</v>
      </c>
      <c r="E509" s="187">
        <f>SUM(E510+E512)</f>
        <v>1800</v>
      </c>
      <c r="F509" s="163">
        <f>SUM(D509-E509)</f>
        <v>26484</v>
      </c>
      <c r="G509" s="179">
        <f t="shared" si="13"/>
        <v>6.3640220619431476E-2</v>
      </c>
    </row>
    <row r="510" spans="1:7" s="6" customFormat="1" x14ac:dyDescent="0.2">
      <c r="A510" s="210"/>
      <c r="B510" s="5">
        <v>1551</v>
      </c>
      <c r="C510" s="49" t="s">
        <v>255</v>
      </c>
      <c r="D510" s="113">
        <f>SUM(D511)</f>
        <v>1800</v>
      </c>
      <c r="E510" s="186">
        <f>SUM(E511)</f>
        <v>1800</v>
      </c>
      <c r="F510" s="168">
        <f t="shared" si="14"/>
        <v>0</v>
      </c>
      <c r="G510" s="165">
        <f t="shared" si="13"/>
        <v>1</v>
      </c>
    </row>
    <row r="511" spans="1:7" s="6" customFormat="1" ht="25.5" x14ac:dyDescent="0.2">
      <c r="A511" s="33"/>
      <c r="B511" s="5"/>
      <c r="C511" s="65" t="s">
        <v>464</v>
      </c>
      <c r="D511" s="113">
        <v>1800</v>
      </c>
      <c r="E511" s="124">
        <v>1800</v>
      </c>
      <c r="F511" s="168">
        <f t="shared" si="14"/>
        <v>0</v>
      </c>
      <c r="G511" s="165">
        <f t="shared" si="13"/>
        <v>1</v>
      </c>
    </row>
    <row r="512" spans="1:7" ht="25.5" x14ac:dyDescent="0.2">
      <c r="A512" s="35"/>
      <c r="B512" s="5">
        <v>1554</v>
      </c>
      <c r="C512" s="54" t="s">
        <v>559</v>
      </c>
      <c r="D512" s="113">
        <f>SUM(D513)</f>
        <v>26484</v>
      </c>
      <c r="E512" s="113">
        <f>SUM(E513)</f>
        <v>0</v>
      </c>
      <c r="F512" s="168">
        <f t="shared" si="14"/>
        <v>26484</v>
      </c>
      <c r="G512" s="165">
        <f t="shared" si="13"/>
        <v>0</v>
      </c>
    </row>
    <row r="513" spans="1:7" s="6" customFormat="1" ht="25.5" x14ac:dyDescent="0.2">
      <c r="A513" s="33"/>
      <c r="B513" s="5"/>
      <c r="C513" s="65" t="s">
        <v>558</v>
      </c>
      <c r="D513" s="113">
        <v>26484</v>
      </c>
      <c r="E513" s="124">
        <v>0</v>
      </c>
      <c r="F513" s="168">
        <f t="shared" si="14"/>
        <v>26484</v>
      </c>
      <c r="G513" s="165">
        <f t="shared" si="13"/>
        <v>0</v>
      </c>
    </row>
    <row r="514" spans="1:7" s="6" customFormat="1" x14ac:dyDescent="0.2">
      <c r="A514" s="33" t="s">
        <v>124</v>
      </c>
      <c r="B514" s="7" t="s">
        <v>201</v>
      </c>
      <c r="C514" s="72"/>
      <c r="D514" s="114">
        <f>SUM(D515)</f>
        <v>85296</v>
      </c>
      <c r="E514" s="139">
        <f>SUM(E515)</f>
        <v>65223.3</v>
      </c>
      <c r="F514" s="163">
        <f t="shared" si="14"/>
        <v>20072.699999999997</v>
      </c>
      <c r="G514" s="179">
        <f t="shared" si="13"/>
        <v>0.76467009003939224</v>
      </c>
    </row>
    <row r="515" spans="1:7" s="6" customFormat="1" x14ac:dyDescent="0.2">
      <c r="A515" s="33"/>
      <c r="B515" s="21">
        <v>4500</v>
      </c>
      <c r="C515" s="52" t="s">
        <v>152</v>
      </c>
      <c r="D515" s="114">
        <f>SUM(D554+D563+D564+D566)</f>
        <v>85296</v>
      </c>
      <c r="E515" s="139">
        <f>SUM(E516:E564)</f>
        <v>65223.3</v>
      </c>
      <c r="F515" s="163">
        <f t="shared" si="14"/>
        <v>20072.699999999997</v>
      </c>
      <c r="G515" s="179">
        <f t="shared" si="13"/>
        <v>0.76467009003939224</v>
      </c>
    </row>
    <row r="516" spans="1:7" s="6" customFormat="1" ht="25.5" x14ac:dyDescent="0.2">
      <c r="A516" s="33"/>
      <c r="B516" s="21"/>
      <c r="C516" s="53" t="s">
        <v>362</v>
      </c>
      <c r="D516" s="113">
        <v>325</v>
      </c>
      <c r="E516" s="149">
        <v>325</v>
      </c>
      <c r="F516" s="168">
        <f t="shared" si="14"/>
        <v>0</v>
      </c>
      <c r="G516" s="165">
        <f t="shared" si="13"/>
        <v>1</v>
      </c>
    </row>
    <row r="517" spans="1:7" s="6" customFormat="1" x14ac:dyDescent="0.2">
      <c r="A517" s="33"/>
      <c r="B517" s="21"/>
      <c r="C517" s="53" t="s">
        <v>363</v>
      </c>
      <c r="D517" s="113">
        <v>646</v>
      </c>
      <c r="E517" s="127">
        <v>646</v>
      </c>
      <c r="F517" s="168">
        <f t="shared" si="14"/>
        <v>0</v>
      </c>
      <c r="G517" s="165">
        <f t="shared" si="13"/>
        <v>1</v>
      </c>
    </row>
    <row r="518" spans="1:7" s="6" customFormat="1" x14ac:dyDescent="0.2">
      <c r="A518" s="33"/>
      <c r="B518" s="21"/>
      <c r="C518" s="53" t="s">
        <v>364</v>
      </c>
      <c r="D518" s="113">
        <v>300</v>
      </c>
      <c r="E518" s="127">
        <v>300</v>
      </c>
      <c r="F518" s="168">
        <f t="shared" si="14"/>
        <v>0</v>
      </c>
      <c r="G518" s="165">
        <f t="shared" si="13"/>
        <v>1</v>
      </c>
    </row>
    <row r="519" spans="1:7" s="6" customFormat="1" x14ac:dyDescent="0.2">
      <c r="A519" s="33"/>
      <c r="B519" s="21"/>
      <c r="C519" s="53" t="s">
        <v>365</v>
      </c>
      <c r="D519" s="113">
        <v>300</v>
      </c>
      <c r="E519" s="127">
        <v>300</v>
      </c>
      <c r="F519" s="168">
        <f t="shared" si="14"/>
        <v>0</v>
      </c>
      <c r="G519" s="165">
        <f t="shared" si="13"/>
        <v>1</v>
      </c>
    </row>
    <row r="520" spans="1:7" s="6" customFormat="1" x14ac:dyDescent="0.2">
      <c r="A520" s="33"/>
      <c r="B520" s="21"/>
      <c r="C520" s="53" t="s">
        <v>366</v>
      </c>
      <c r="D520" s="113">
        <v>500</v>
      </c>
      <c r="E520" s="127">
        <v>500</v>
      </c>
      <c r="F520" s="168">
        <f t="shared" si="14"/>
        <v>0</v>
      </c>
      <c r="G520" s="165">
        <f t="shared" si="13"/>
        <v>1</v>
      </c>
    </row>
    <row r="521" spans="1:7" s="6" customFormat="1" x14ac:dyDescent="0.2">
      <c r="A521" s="33"/>
      <c r="B521" s="21"/>
      <c r="C521" s="53" t="s">
        <v>367</v>
      </c>
      <c r="D521" s="113">
        <v>692</v>
      </c>
      <c r="E521" s="127">
        <v>692</v>
      </c>
      <c r="F521" s="168">
        <f t="shared" si="14"/>
        <v>0</v>
      </c>
      <c r="G521" s="165">
        <f t="shared" si="13"/>
        <v>1</v>
      </c>
    </row>
    <row r="522" spans="1:7" s="6" customFormat="1" x14ac:dyDescent="0.2">
      <c r="A522" s="33"/>
      <c r="B522" s="21"/>
      <c r="C522" s="53" t="s">
        <v>368</v>
      </c>
      <c r="D522" s="113">
        <v>300</v>
      </c>
      <c r="E522" s="127">
        <v>300</v>
      </c>
      <c r="F522" s="168">
        <f t="shared" si="14"/>
        <v>0</v>
      </c>
      <c r="G522" s="165">
        <f t="shared" si="13"/>
        <v>1</v>
      </c>
    </row>
    <row r="523" spans="1:7" s="6" customFormat="1" x14ac:dyDescent="0.2">
      <c r="A523" s="33"/>
      <c r="B523" s="21"/>
      <c r="C523" s="53" t="s">
        <v>369</v>
      </c>
      <c r="D523" s="113">
        <v>100</v>
      </c>
      <c r="E523" s="127">
        <v>0</v>
      </c>
      <c r="F523" s="168">
        <f t="shared" si="14"/>
        <v>100</v>
      </c>
      <c r="G523" s="165">
        <f t="shared" si="13"/>
        <v>0</v>
      </c>
    </row>
    <row r="524" spans="1:7" s="6" customFormat="1" x14ac:dyDescent="0.2">
      <c r="A524" s="33"/>
      <c r="B524" s="21"/>
      <c r="C524" s="53" t="s">
        <v>370</v>
      </c>
      <c r="D524" s="113">
        <v>200</v>
      </c>
      <c r="E524" s="127">
        <v>200</v>
      </c>
      <c r="F524" s="168">
        <f t="shared" si="14"/>
        <v>0</v>
      </c>
      <c r="G524" s="165">
        <f t="shared" si="13"/>
        <v>1</v>
      </c>
    </row>
    <row r="525" spans="1:7" s="6" customFormat="1" x14ac:dyDescent="0.2">
      <c r="A525" s="33"/>
      <c r="B525" s="21"/>
      <c r="C525" s="53" t="s">
        <v>371</v>
      </c>
      <c r="D525" s="113">
        <v>3240</v>
      </c>
      <c r="E525" s="127">
        <v>1800</v>
      </c>
      <c r="F525" s="168">
        <f t="shared" si="14"/>
        <v>1440</v>
      </c>
      <c r="G525" s="165">
        <f t="shared" si="13"/>
        <v>0.55555555555555558</v>
      </c>
    </row>
    <row r="526" spans="1:7" s="6" customFormat="1" x14ac:dyDescent="0.2">
      <c r="A526" s="33"/>
      <c r="B526" s="21"/>
      <c r="C526" s="53" t="s">
        <v>372</v>
      </c>
      <c r="D526" s="113">
        <v>350</v>
      </c>
      <c r="E526" s="127">
        <v>350</v>
      </c>
      <c r="F526" s="168">
        <f t="shared" si="14"/>
        <v>0</v>
      </c>
      <c r="G526" s="165">
        <f t="shared" si="13"/>
        <v>1</v>
      </c>
    </row>
    <row r="527" spans="1:7" s="6" customFormat="1" x14ac:dyDescent="0.2">
      <c r="A527" s="33"/>
      <c r="B527" s="21"/>
      <c r="C527" s="53" t="s">
        <v>373</v>
      </c>
      <c r="D527" s="113">
        <v>172</v>
      </c>
      <c r="E527" s="127">
        <v>172</v>
      </c>
      <c r="F527" s="168">
        <f t="shared" si="14"/>
        <v>0</v>
      </c>
      <c r="G527" s="165">
        <f t="shared" si="13"/>
        <v>1</v>
      </c>
    </row>
    <row r="528" spans="1:7" s="6" customFormat="1" x14ac:dyDescent="0.2">
      <c r="A528" s="33"/>
      <c r="B528" s="21"/>
      <c r="C528" s="53" t="s">
        <v>374</v>
      </c>
      <c r="D528" s="113">
        <v>190</v>
      </c>
      <c r="E528" s="127">
        <v>190</v>
      </c>
      <c r="F528" s="168">
        <f t="shared" si="14"/>
        <v>0</v>
      </c>
      <c r="G528" s="165">
        <f t="shared" si="13"/>
        <v>1</v>
      </c>
    </row>
    <row r="529" spans="1:7" s="6" customFormat="1" x14ac:dyDescent="0.2">
      <c r="A529" s="33"/>
      <c r="B529" s="21"/>
      <c r="C529" s="53" t="s">
        <v>375</v>
      </c>
      <c r="D529" s="113">
        <v>24807</v>
      </c>
      <c r="E529" s="127">
        <v>15659.8</v>
      </c>
      <c r="F529" s="168">
        <f t="shared" si="14"/>
        <v>9147.2000000000007</v>
      </c>
      <c r="G529" s="165">
        <f t="shared" ref="G529:G613" si="16">SUM(E529/D529)</f>
        <v>0.63126536864594673</v>
      </c>
    </row>
    <row r="530" spans="1:7" s="6" customFormat="1" x14ac:dyDescent="0.2">
      <c r="A530" s="33"/>
      <c r="B530" s="21"/>
      <c r="C530" s="53" t="s">
        <v>376</v>
      </c>
      <c r="D530" s="113">
        <v>200</v>
      </c>
      <c r="E530" s="127">
        <v>0</v>
      </c>
      <c r="F530" s="168">
        <f t="shared" si="14"/>
        <v>200</v>
      </c>
      <c r="G530" s="165">
        <f t="shared" si="16"/>
        <v>0</v>
      </c>
    </row>
    <row r="531" spans="1:7" s="6" customFormat="1" ht="25.5" x14ac:dyDescent="0.2">
      <c r="A531" s="33"/>
      <c r="B531" s="21"/>
      <c r="C531" s="53" t="s">
        <v>377</v>
      </c>
      <c r="D531" s="113">
        <v>120</v>
      </c>
      <c r="E531" s="127">
        <v>0</v>
      </c>
      <c r="F531" s="168">
        <f t="shared" si="14"/>
        <v>120</v>
      </c>
      <c r="G531" s="165">
        <f t="shared" si="16"/>
        <v>0</v>
      </c>
    </row>
    <row r="532" spans="1:7" s="6" customFormat="1" x14ac:dyDescent="0.2">
      <c r="A532" s="33"/>
      <c r="B532" s="21"/>
      <c r="C532" s="53" t="s">
        <v>378</v>
      </c>
      <c r="D532" s="113">
        <v>750</v>
      </c>
      <c r="E532" s="127">
        <v>750</v>
      </c>
      <c r="F532" s="168">
        <f t="shared" si="14"/>
        <v>0</v>
      </c>
      <c r="G532" s="165">
        <f t="shared" si="16"/>
        <v>1</v>
      </c>
    </row>
    <row r="533" spans="1:7" s="6" customFormat="1" x14ac:dyDescent="0.2">
      <c r="A533" s="33"/>
      <c r="B533" s="21"/>
      <c r="C533" s="53" t="s">
        <v>379</v>
      </c>
      <c r="D533" s="113">
        <v>300</v>
      </c>
      <c r="E533" s="127">
        <v>300</v>
      </c>
      <c r="F533" s="168">
        <f t="shared" si="14"/>
        <v>0</v>
      </c>
      <c r="G533" s="165">
        <f t="shared" si="16"/>
        <v>1</v>
      </c>
    </row>
    <row r="534" spans="1:7" s="6" customFormat="1" x14ac:dyDescent="0.2">
      <c r="A534" s="33"/>
      <c r="B534" s="21"/>
      <c r="C534" s="53" t="s">
        <v>380</v>
      </c>
      <c r="D534" s="113">
        <v>1100</v>
      </c>
      <c r="E534" s="127">
        <v>0</v>
      </c>
      <c r="F534" s="168">
        <f t="shared" ref="F534:F628" si="17">SUM(D534-E534)</f>
        <v>1100</v>
      </c>
      <c r="G534" s="165">
        <f t="shared" si="16"/>
        <v>0</v>
      </c>
    </row>
    <row r="535" spans="1:7" s="6" customFormat="1" x14ac:dyDescent="0.2">
      <c r="A535" s="33"/>
      <c r="B535" s="21"/>
      <c r="C535" s="53" t="s">
        <v>381</v>
      </c>
      <c r="D535" s="113">
        <v>229</v>
      </c>
      <c r="E535" s="127">
        <v>0</v>
      </c>
      <c r="F535" s="168">
        <f t="shared" si="17"/>
        <v>229</v>
      </c>
      <c r="G535" s="165">
        <f t="shared" si="16"/>
        <v>0</v>
      </c>
    </row>
    <row r="536" spans="1:7" s="6" customFormat="1" x14ac:dyDescent="0.2">
      <c r="A536" s="33"/>
      <c r="B536" s="21"/>
      <c r="C536" s="53" t="s">
        <v>382</v>
      </c>
      <c r="D536" s="113">
        <v>314</v>
      </c>
      <c r="E536" s="127">
        <v>314</v>
      </c>
      <c r="F536" s="168">
        <f t="shared" si="17"/>
        <v>0</v>
      </c>
      <c r="G536" s="165">
        <f t="shared" si="16"/>
        <v>1</v>
      </c>
    </row>
    <row r="537" spans="1:7" s="6" customFormat="1" x14ac:dyDescent="0.2">
      <c r="A537" s="33"/>
      <c r="B537" s="21"/>
      <c r="C537" s="53" t="s">
        <v>383</v>
      </c>
      <c r="D537" s="113">
        <v>1852</v>
      </c>
      <c r="E537" s="127">
        <v>1852</v>
      </c>
      <c r="F537" s="168">
        <f t="shared" si="17"/>
        <v>0</v>
      </c>
      <c r="G537" s="165">
        <f t="shared" si="16"/>
        <v>1</v>
      </c>
    </row>
    <row r="538" spans="1:7" s="6" customFormat="1" x14ac:dyDescent="0.2">
      <c r="A538" s="33"/>
      <c r="B538" s="21"/>
      <c r="C538" s="53" t="s">
        <v>384</v>
      </c>
      <c r="D538" s="113">
        <v>150</v>
      </c>
      <c r="E538" s="127">
        <v>112.5</v>
      </c>
      <c r="F538" s="168">
        <f t="shared" si="17"/>
        <v>37.5</v>
      </c>
      <c r="G538" s="165">
        <f t="shared" si="16"/>
        <v>0.75</v>
      </c>
    </row>
    <row r="539" spans="1:7" s="6" customFormat="1" x14ac:dyDescent="0.2">
      <c r="A539" s="33"/>
      <c r="B539" s="21"/>
      <c r="C539" s="53" t="s">
        <v>385</v>
      </c>
      <c r="D539" s="113">
        <v>250</v>
      </c>
      <c r="E539" s="127">
        <v>0</v>
      </c>
      <c r="F539" s="168">
        <f t="shared" si="17"/>
        <v>250</v>
      </c>
      <c r="G539" s="165">
        <f t="shared" si="16"/>
        <v>0</v>
      </c>
    </row>
    <row r="540" spans="1:7" s="6" customFormat="1" x14ac:dyDescent="0.2">
      <c r="A540" s="33"/>
      <c r="B540" s="21"/>
      <c r="C540" s="53" t="s">
        <v>386</v>
      </c>
      <c r="D540" s="113">
        <v>1500</v>
      </c>
      <c r="E540" s="127">
        <v>1125</v>
      </c>
      <c r="F540" s="168">
        <f t="shared" si="17"/>
        <v>375</v>
      </c>
      <c r="G540" s="165">
        <f t="shared" si="16"/>
        <v>0.75</v>
      </c>
    </row>
    <row r="541" spans="1:7" s="6" customFormat="1" x14ac:dyDescent="0.2">
      <c r="A541" s="33"/>
      <c r="B541" s="21"/>
      <c r="C541" s="53" t="s">
        <v>387</v>
      </c>
      <c r="D541" s="113">
        <v>968</v>
      </c>
      <c r="E541" s="127">
        <v>0</v>
      </c>
      <c r="F541" s="168">
        <f t="shared" si="17"/>
        <v>968</v>
      </c>
      <c r="G541" s="165">
        <f t="shared" si="16"/>
        <v>0</v>
      </c>
    </row>
    <row r="542" spans="1:7" s="6" customFormat="1" x14ac:dyDescent="0.2">
      <c r="A542" s="33"/>
      <c r="B542" s="21"/>
      <c r="C542" s="53" t="s">
        <v>388</v>
      </c>
      <c r="D542" s="113">
        <v>724</v>
      </c>
      <c r="E542" s="127">
        <v>724</v>
      </c>
      <c r="F542" s="168">
        <f t="shared" si="17"/>
        <v>0</v>
      </c>
      <c r="G542" s="165">
        <f t="shared" si="16"/>
        <v>1</v>
      </c>
    </row>
    <row r="543" spans="1:7" s="6" customFormat="1" x14ac:dyDescent="0.2">
      <c r="A543" s="33"/>
      <c r="B543" s="21"/>
      <c r="C543" s="53" t="s">
        <v>389</v>
      </c>
      <c r="D543" s="113">
        <v>100</v>
      </c>
      <c r="E543" s="127">
        <v>100</v>
      </c>
      <c r="F543" s="168">
        <f t="shared" si="17"/>
        <v>0</v>
      </c>
      <c r="G543" s="165">
        <f t="shared" si="16"/>
        <v>1</v>
      </c>
    </row>
    <row r="544" spans="1:7" s="6" customFormat="1" x14ac:dyDescent="0.2">
      <c r="A544" s="33"/>
      <c r="B544" s="21"/>
      <c r="C544" s="53" t="s">
        <v>390</v>
      </c>
      <c r="D544" s="113">
        <v>2960</v>
      </c>
      <c r="E544" s="127">
        <v>2960</v>
      </c>
      <c r="F544" s="168">
        <f t="shared" si="17"/>
        <v>0</v>
      </c>
      <c r="G544" s="165">
        <f t="shared" si="16"/>
        <v>1</v>
      </c>
    </row>
    <row r="545" spans="1:7" s="6" customFormat="1" x14ac:dyDescent="0.2">
      <c r="A545" s="33"/>
      <c r="B545" s="21"/>
      <c r="C545" s="53" t="s">
        <v>391</v>
      </c>
      <c r="D545" s="113">
        <v>440</v>
      </c>
      <c r="E545" s="127">
        <v>190</v>
      </c>
      <c r="F545" s="168">
        <f t="shared" si="17"/>
        <v>250</v>
      </c>
      <c r="G545" s="165">
        <f t="shared" si="16"/>
        <v>0.43181818181818182</v>
      </c>
    </row>
    <row r="546" spans="1:7" s="6" customFormat="1" x14ac:dyDescent="0.2">
      <c r="A546" s="33"/>
      <c r="B546" s="21"/>
      <c r="C546" s="53" t="s">
        <v>392</v>
      </c>
      <c r="D546" s="113">
        <v>500</v>
      </c>
      <c r="E546" s="127">
        <v>500</v>
      </c>
      <c r="F546" s="168">
        <f t="shared" si="17"/>
        <v>0</v>
      </c>
      <c r="G546" s="165">
        <f t="shared" si="16"/>
        <v>1</v>
      </c>
    </row>
    <row r="547" spans="1:7" s="6" customFormat="1" x14ac:dyDescent="0.2">
      <c r="A547" s="33"/>
      <c r="B547" s="21"/>
      <c r="C547" s="53" t="s">
        <v>393</v>
      </c>
      <c r="D547" s="113">
        <v>895</v>
      </c>
      <c r="E547" s="127">
        <v>895</v>
      </c>
      <c r="F547" s="168">
        <f t="shared" si="17"/>
        <v>0</v>
      </c>
      <c r="G547" s="165">
        <f t="shared" si="16"/>
        <v>1</v>
      </c>
    </row>
    <row r="548" spans="1:7" s="6" customFormat="1" x14ac:dyDescent="0.2">
      <c r="A548" s="33"/>
      <c r="B548" s="21"/>
      <c r="C548" s="53" t="s">
        <v>394</v>
      </c>
      <c r="D548" s="113">
        <v>190</v>
      </c>
      <c r="E548" s="127">
        <v>190</v>
      </c>
      <c r="F548" s="168">
        <f t="shared" si="17"/>
        <v>0</v>
      </c>
      <c r="G548" s="165">
        <f t="shared" si="16"/>
        <v>1</v>
      </c>
    </row>
    <row r="549" spans="1:7" s="6" customFormat="1" x14ac:dyDescent="0.2">
      <c r="A549" s="33"/>
      <c r="B549" s="21"/>
      <c r="C549" s="53" t="s">
        <v>395</v>
      </c>
      <c r="D549" s="113">
        <v>461</v>
      </c>
      <c r="E549" s="127">
        <v>461</v>
      </c>
      <c r="F549" s="168">
        <f t="shared" si="17"/>
        <v>0</v>
      </c>
      <c r="G549" s="165">
        <f t="shared" si="16"/>
        <v>1</v>
      </c>
    </row>
    <row r="550" spans="1:7" s="6" customFormat="1" x14ac:dyDescent="0.2">
      <c r="A550" s="33"/>
      <c r="B550" s="21"/>
      <c r="C550" s="53" t="s">
        <v>396</v>
      </c>
      <c r="D550" s="113">
        <v>300</v>
      </c>
      <c r="E550" s="127">
        <v>300</v>
      </c>
      <c r="F550" s="168">
        <f t="shared" si="17"/>
        <v>0</v>
      </c>
      <c r="G550" s="165">
        <f t="shared" si="16"/>
        <v>1</v>
      </c>
    </row>
    <row r="551" spans="1:7" s="6" customFormat="1" x14ac:dyDescent="0.2">
      <c r="A551" s="33"/>
      <c r="B551" s="21"/>
      <c r="C551" s="53" t="s">
        <v>397</v>
      </c>
      <c r="D551" s="113">
        <v>310</v>
      </c>
      <c r="E551" s="127">
        <v>310</v>
      </c>
      <c r="F551" s="168">
        <f t="shared" si="17"/>
        <v>0</v>
      </c>
      <c r="G551" s="165">
        <f t="shared" si="16"/>
        <v>1</v>
      </c>
    </row>
    <row r="552" spans="1:7" s="6" customFormat="1" x14ac:dyDescent="0.2">
      <c r="A552" s="33"/>
      <c r="B552" s="21"/>
      <c r="C552" s="53" t="s">
        <v>398</v>
      </c>
      <c r="D552" s="113">
        <v>30700</v>
      </c>
      <c r="E552" s="127">
        <v>26000</v>
      </c>
      <c r="F552" s="168">
        <f t="shared" si="17"/>
        <v>4700</v>
      </c>
      <c r="G552" s="165">
        <f t="shared" si="16"/>
        <v>0.84690553745928343</v>
      </c>
    </row>
    <row r="553" spans="1:7" s="6" customFormat="1" x14ac:dyDescent="0.2">
      <c r="A553" s="33"/>
      <c r="B553" s="21"/>
      <c r="C553" s="53" t="s">
        <v>361</v>
      </c>
      <c r="D553" s="113">
        <v>1530</v>
      </c>
      <c r="E553" s="127">
        <v>1350</v>
      </c>
      <c r="F553" s="168">
        <f t="shared" si="17"/>
        <v>180</v>
      </c>
      <c r="G553" s="165">
        <f t="shared" si="16"/>
        <v>0.88235294117647056</v>
      </c>
    </row>
    <row r="554" spans="1:7" s="6" customFormat="1" ht="25.5" x14ac:dyDescent="0.2">
      <c r="A554" s="33"/>
      <c r="B554" s="21"/>
      <c r="C554" s="52" t="s">
        <v>515</v>
      </c>
      <c r="D554" s="114">
        <f>SUM(D516:D553)</f>
        <v>78965</v>
      </c>
      <c r="E554" s="126"/>
      <c r="F554" s="163"/>
      <c r="G554" s="179"/>
    </row>
    <row r="555" spans="1:7" s="6" customFormat="1" x14ac:dyDescent="0.2">
      <c r="A555" s="33"/>
      <c r="B555" s="21"/>
      <c r="C555" s="53" t="s">
        <v>480</v>
      </c>
      <c r="D555" s="87">
        <v>1025</v>
      </c>
      <c r="E555" s="124">
        <v>1025</v>
      </c>
      <c r="F555" s="168">
        <f t="shared" si="17"/>
        <v>0</v>
      </c>
      <c r="G555" s="165">
        <f t="shared" si="16"/>
        <v>1</v>
      </c>
    </row>
    <row r="556" spans="1:7" s="6" customFormat="1" x14ac:dyDescent="0.2">
      <c r="A556" s="33"/>
      <c r="B556" s="21"/>
      <c r="C556" s="53" t="s">
        <v>496</v>
      </c>
      <c r="D556" s="87">
        <v>500</v>
      </c>
      <c r="E556" s="124">
        <v>500</v>
      </c>
      <c r="F556" s="168">
        <f t="shared" si="17"/>
        <v>0</v>
      </c>
      <c r="G556" s="165">
        <f t="shared" si="16"/>
        <v>1</v>
      </c>
    </row>
    <row r="557" spans="1:7" s="6" customFormat="1" x14ac:dyDescent="0.2">
      <c r="A557" s="33"/>
      <c r="B557" s="21"/>
      <c r="C557" s="53" t="s">
        <v>497</v>
      </c>
      <c r="D557" s="87">
        <v>720</v>
      </c>
      <c r="E557" s="124">
        <v>720</v>
      </c>
      <c r="F557" s="168">
        <f t="shared" si="17"/>
        <v>0</v>
      </c>
      <c r="G557" s="165">
        <f t="shared" si="16"/>
        <v>1</v>
      </c>
    </row>
    <row r="558" spans="1:7" s="6" customFormat="1" x14ac:dyDescent="0.2">
      <c r="A558" s="33"/>
      <c r="B558" s="21"/>
      <c r="C558" s="53" t="s">
        <v>386</v>
      </c>
      <c r="D558" s="87">
        <v>475</v>
      </c>
      <c r="E558" s="124">
        <v>325</v>
      </c>
      <c r="F558" s="168">
        <f t="shared" si="17"/>
        <v>150</v>
      </c>
      <c r="G558" s="165">
        <f t="shared" si="16"/>
        <v>0.68421052631578949</v>
      </c>
    </row>
    <row r="559" spans="1:7" s="6" customFormat="1" x14ac:dyDescent="0.2">
      <c r="A559" s="33"/>
      <c r="B559" s="21"/>
      <c r="C559" s="53" t="s">
        <v>498</v>
      </c>
      <c r="D559" s="87">
        <v>630</v>
      </c>
      <c r="E559" s="124">
        <v>630</v>
      </c>
      <c r="F559" s="168">
        <f t="shared" si="17"/>
        <v>0</v>
      </c>
      <c r="G559" s="165">
        <f t="shared" si="16"/>
        <v>1</v>
      </c>
    </row>
    <row r="560" spans="1:7" s="6" customFormat="1" x14ac:dyDescent="0.2">
      <c r="A560" s="33"/>
      <c r="B560" s="21"/>
      <c r="C560" s="53" t="s">
        <v>368</v>
      </c>
      <c r="D560" s="87">
        <v>350</v>
      </c>
      <c r="E560" s="124">
        <v>350</v>
      </c>
      <c r="F560" s="168">
        <f t="shared" si="17"/>
        <v>0</v>
      </c>
      <c r="G560" s="165">
        <f t="shared" si="16"/>
        <v>1</v>
      </c>
    </row>
    <row r="561" spans="1:7" s="6" customFormat="1" x14ac:dyDescent="0.2">
      <c r="A561" s="33"/>
      <c r="B561" s="21"/>
      <c r="C561" s="53" t="s">
        <v>499</v>
      </c>
      <c r="D561" s="87">
        <v>670</v>
      </c>
      <c r="E561" s="124">
        <v>670</v>
      </c>
      <c r="F561" s="168">
        <f t="shared" si="17"/>
        <v>0</v>
      </c>
      <c r="G561" s="165">
        <f t="shared" si="16"/>
        <v>1</v>
      </c>
    </row>
    <row r="562" spans="1:7" s="6" customFormat="1" x14ac:dyDescent="0.2">
      <c r="A562" s="33"/>
      <c r="B562" s="21"/>
      <c r="C562" s="53" t="s">
        <v>479</v>
      </c>
      <c r="D562" s="87">
        <v>1175</v>
      </c>
      <c r="E562" s="124">
        <v>735</v>
      </c>
      <c r="F562" s="168">
        <f t="shared" si="17"/>
        <v>440</v>
      </c>
      <c r="G562" s="165">
        <f t="shared" si="16"/>
        <v>0.62553191489361704</v>
      </c>
    </row>
    <row r="563" spans="1:7" s="6" customFormat="1" ht="25.5" x14ac:dyDescent="0.2">
      <c r="A563" s="33"/>
      <c r="B563" s="21"/>
      <c r="C563" s="52" t="s">
        <v>514</v>
      </c>
      <c r="D563" s="88">
        <f>SUM(D555:D562)</f>
        <v>5545</v>
      </c>
      <c r="E563" s="124"/>
      <c r="F563" s="168"/>
      <c r="G563" s="165"/>
    </row>
    <row r="564" spans="1:7" s="6" customFormat="1" ht="25.5" x14ac:dyDescent="0.2">
      <c r="A564" s="33"/>
      <c r="B564" s="21"/>
      <c r="C564" s="53" t="s">
        <v>501</v>
      </c>
      <c r="D564" s="87">
        <v>400</v>
      </c>
      <c r="E564" s="124">
        <v>400</v>
      </c>
      <c r="F564" s="168">
        <f t="shared" si="17"/>
        <v>0</v>
      </c>
      <c r="G564" s="165">
        <f t="shared" si="16"/>
        <v>1</v>
      </c>
    </row>
    <row r="565" spans="1:7" s="6" customFormat="1" x14ac:dyDescent="0.2">
      <c r="A565" s="33"/>
      <c r="B565" s="21"/>
      <c r="C565" s="53" t="s">
        <v>502</v>
      </c>
      <c r="D565" s="87">
        <v>553</v>
      </c>
      <c r="E565" s="124"/>
      <c r="F565" s="168"/>
      <c r="G565" s="165"/>
    </row>
    <row r="566" spans="1:7" s="6" customFormat="1" x14ac:dyDescent="0.2">
      <c r="A566" s="33"/>
      <c r="B566" s="21"/>
      <c r="C566" s="52" t="s">
        <v>500</v>
      </c>
      <c r="D566" s="88">
        <v>386</v>
      </c>
      <c r="E566" s="124"/>
      <c r="F566" s="168"/>
      <c r="G566" s="165"/>
    </row>
    <row r="567" spans="1:7" s="6" customFormat="1" x14ac:dyDescent="0.2">
      <c r="A567" s="33" t="s">
        <v>73</v>
      </c>
      <c r="B567" s="7" t="s">
        <v>538</v>
      </c>
      <c r="C567" s="52"/>
      <c r="D567" s="114">
        <f>SUM(D568+D586)</f>
        <v>172424</v>
      </c>
      <c r="E567" s="187">
        <f>SUM(E568+E586)</f>
        <v>106870.42</v>
      </c>
      <c r="F567" s="163">
        <f t="shared" si="17"/>
        <v>65553.58</v>
      </c>
      <c r="G567" s="179">
        <f t="shared" si="16"/>
        <v>0.6198117431448058</v>
      </c>
    </row>
    <row r="568" spans="1:7" s="6" customFormat="1" x14ac:dyDescent="0.2">
      <c r="A568" s="33" t="s">
        <v>73</v>
      </c>
      <c r="B568" s="7" t="s">
        <v>202</v>
      </c>
      <c r="C568" s="72"/>
      <c r="D568" s="114">
        <f>SUM(D569+D574)</f>
        <v>172224</v>
      </c>
      <c r="E568" s="139">
        <f>SUM(E569+E574)</f>
        <v>106670.42</v>
      </c>
      <c r="F568" s="163">
        <f t="shared" si="17"/>
        <v>65553.58</v>
      </c>
      <c r="G568" s="179">
        <f t="shared" si="16"/>
        <v>0.61937023875882569</v>
      </c>
    </row>
    <row r="569" spans="1:7" s="6" customFormat="1" x14ac:dyDescent="0.2">
      <c r="A569" s="33"/>
      <c r="B569" s="7">
        <v>50</v>
      </c>
      <c r="C569" s="50" t="s">
        <v>23</v>
      </c>
      <c r="D569" s="114">
        <f>SUM(D570+D573)</f>
        <v>114483</v>
      </c>
      <c r="E569" s="139">
        <f>SUM(E570+E573)</f>
        <v>75075.759999999995</v>
      </c>
      <c r="F569" s="163">
        <f t="shared" si="17"/>
        <v>39407.240000000005</v>
      </c>
      <c r="G569" s="179">
        <f>SUM(E569/D569)</f>
        <v>0.65578085829337107</v>
      </c>
    </row>
    <row r="570" spans="1:7" s="6" customFormat="1" x14ac:dyDescent="0.2">
      <c r="A570" s="33"/>
      <c r="B570" s="5">
        <v>500</v>
      </c>
      <c r="C570" s="49" t="s">
        <v>228</v>
      </c>
      <c r="D570" s="113">
        <f>SUM(D571:D572)</f>
        <v>85435</v>
      </c>
      <c r="E570" s="149">
        <f>SUM(E571:E572)</f>
        <v>55975.53</v>
      </c>
      <c r="F570" s="168">
        <f t="shared" si="17"/>
        <v>29459.47</v>
      </c>
      <c r="G570" s="165">
        <f t="shared" si="16"/>
        <v>0.6551826534792532</v>
      </c>
    </row>
    <row r="571" spans="1:7" s="6" customFormat="1" x14ac:dyDescent="0.2">
      <c r="A571" s="33"/>
      <c r="B571" s="5">
        <v>5002</v>
      </c>
      <c r="C571" s="49" t="s">
        <v>236</v>
      </c>
      <c r="D571" s="113">
        <v>85435</v>
      </c>
      <c r="E571" s="124">
        <v>55886.86</v>
      </c>
      <c r="F571" s="168">
        <f t="shared" si="17"/>
        <v>29548.14</v>
      </c>
      <c r="G571" s="165">
        <f t="shared" si="16"/>
        <v>0.65414478843565282</v>
      </c>
    </row>
    <row r="572" spans="1:7" s="6" customFormat="1" ht="25.5" x14ac:dyDescent="0.2">
      <c r="A572" s="33"/>
      <c r="B572" s="5">
        <v>5005</v>
      </c>
      <c r="C572" s="65" t="s">
        <v>282</v>
      </c>
      <c r="D572" s="113">
        <v>0</v>
      </c>
      <c r="E572" s="124">
        <v>88.67</v>
      </c>
      <c r="F572" s="168">
        <f t="shared" si="17"/>
        <v>-88.67</v>
      </c>
      <c r="G572" s="165"/>
    </row>
    <row r="573" spans="1:7" s="6" customFormat="1" x14ac:dyDescent="0.2">
      <c r="A573" s="33"/>
      <c r="B573" s="5">
        <v>506</v>
      </c>
      <c r="C573" s="49" t="s">
        <v>229</v>
      </c>
      <c r="D573" s="113">
        <v>29048</v>
      </c>
      <c r="E573" s="124">
        <v>19100.23</v>
      </c>
      <c r="F573" s="168">
        <f t="shared" si="17"/>
        <v>9947.77</v>
      </c>
      <c r="G573" s="165">
        <f t="shared" si="16"/>
        <v>0.65754027816028637</v>
      </c>
    </row>
    <row r="574" spans="1:7" s="6" customFormat="1" x14ac:dyDescent="0.2">
      <c r="A574" s="33"/>
      <c r="B574" s="7">
        <v>55</v>
      </c>
      <c r="C574" s="50" t="s">
        <v>24</v>
      </c>
      <c r="D574" s="114">
        <f>SUM(D575:D585)</f>
        <v>57741</v>
      </c>
      <c r="E574" s="139">
        <f>SUM(E575:E585)</f>
        <v>31594.66</v>
      </c>
      <c r="F574" s="163">
        <f t="shared" si="17"/>
        <v>26146.34</v>
      </c>
      <c r="G574" s="179">
        <f>SUM(E574/D574)</f>
        <v>0.54717895429590757</v>
      </c>
    </row>
    <row r="575" spans="1:7" s="6" customFormat="1" x14ac:dyDescent="0.2">
      <c r="A575" s="33"/>
      <c r="B575" s="5">
        <v>5500</v>
      </c>
      <c r="C575" s="49" t="s">
        <v>25</v>
      </c>
      <c r="D575" s="113">
        <v>6580</v>
      </c>
      <c r="E575" s="124">
        <v>3646.78</v>
      </c>
      <c r="F575" s="168">
        <f t="shared" si="17"/>
        <v>2933.22</v>
      </c>
      <c r="G575" s="165">
        <f t="shared" si="16"/>
        <v>0.55422188449848031</v>
      </c>
    </row>
    <row r="576" spans="1:7" s="6" customFormat="1" x14ac:dyDescent="0.2">
      <c r="A576" s="33"/>
      <c r="B576" s="5">
        <v>5503</v>
      </c>
      <c r="C576" s="49" t="s">
        <v>26</v>
      </c>
      <c r="D576" s="113">
        <v>60</v>
      </c>
      <c r="E576" s="124">
        <v>68.77</v>
      </c>
      <c r="F576" s="168">
        <f t="shared" si="17"/>
        <v>-8.769999999999996</v>
      </c>
      <c r="G576" s="165">
        <f t="shared" si="16"/>
        <v>1.1461666666666666</v>
      </c>
    </row>
    <row r="577" spans="1:7" s="6" customFormat="1" x14ac:dyDescent="0.2">
      <c r="A577" s="33"/>
      <c r="B577" s="5">
        <v>5504</v>
      </c>
      <c r="C577" s="49" t="s">
        <v>27</v>
      </c>
      <c r="D577" s="113">
        <v>1550</v>
      </c>
      <c r="E577" s="124">
        <v>1030.25</v>
      </c>
      <c r="F577" s="168">
        <f t="shared" si="17"/>
        <v>519.75</v>
      </c>
      <c r="G577" s="165">
        <f t="shared" si="16"/>
        <v>0.66467741935483871</v>
      </c>
    </row>
    <row r="578" spans="1:7" s="6" customFormat="1" x14ac:dyDescent="0.2">
      <c r="A578" s="33"/>
      <c r="B578" s="5">
        <v>5511</v>
      </c>
      <c r="C578" s="49" t="s">
        <v>230</v>
      </c>
      <c r="D578" s="113">
        <v>23380</v>
      </c>
      <c r="E578" s="124">
        <v>12366.9</v>
      </c>
      <c r="F578" s="168">
        <f t="shared" si="17"/>
        <v>11013.1</v>
      </c>
      <c r="G578" s="165">
        <f t="shared" si="16"/>
        <v>0.5289520958083832</v>
      </c>
    </row>
    <row r="579" spans="1:7" s="6" customFormat="1" x14ac:dyDescent="0.2">
      <c r="A579" s="33"/>
      <c r="B579" s="5">
        <v>5513</v>
      </c>
      <c r="C579" s="49" t="s">
        <v>28</v>
      </c>
      <c r="D579" s="113">
        <v>1200</v>
      </c>
      <c r="E579" s="124">
        <v>768.41</v>
      </c>
      <c r="F579" s="168">
        <f t="shared" si="17"/>
        <v>431.59000000000003</v>
      </c>
      <c r="G579" s="165">
        <f t="shared" si="16"/>
        <v>0.64034166666666659</v>
      </c>
    </row>
    <row r="580" spans="1:7" s="6" customFormat="1" x14ac:dyDescent="0.2">
      <c r="A580" s="33"/>
      <c r="B580" s="5">
        <v>5514</v>
      </c>
      <c r="C580" s="49" t="s">
        <v>231</v>
      </c>
      <c r="D580" s="113">
        <v>6630</v>
      </c>
      <c r="E580" s="124">
        <v>2271.44</v>
      </c>
      <c r="F580" s="168">
        <f t="shared" si="17"/>
        <v>4358.5599999999995</v>
      </c>
      <c r="G580" s="165">
        <f t="shared" si="16"/>
        <v>0.34260030165912519</v>
      </c>
    </row>
    <row r="581" spans="1:7" s="6" customFormat="1" x14ac:dyDescent="0.2">
      <c r="A581" s="33"/>
      <c r="B581" s="5">
        <v>5515</v>
      </c>
      <c r="C581" s="49" t="s">
        <v>29</v>
      </c>
      <c r="D581" s="113">
        <v>100</v>
      </c>
      <c r="E581" s="124">
        <v>49.14</v>
      </c>
      <c r="F581" s="168">
        <f t="shared" si="17"/>
        <v>50.86</v>
      </c>
      <c r="G581" s="165">
        <f t="shared" si="16"/>
        <v>0.4914</v>
      </c>
    </row>
    <row r="582" spans="1:7" s="6" customFormat="1" x14ac:dyDescent="0.2">
      <c r="A582" s="33"/>
      <c r="B582" s="5">
        <v>5522</v>
      </c>
      <c r="C582" s="49" t="s">
        <v>95</v>
      </c>
      <c r="D582" s="113">
        <v>480</v>
      </c>
      <c r="E582" s="124">
        <v>463.88</v>
      </c>
      <c r="F582" s="168">
        <f t="shared" si="17"/>
        <v>16.120000000000005</v>
      </c>
      <c r="G582" s="165">
        <f t="shared" si="16"/>
        <v>0.9664166666666667</v>
      </c>
    </row>
    <row r="583" spans="1:7" s="6" customFormat="1" x14ac:dyDescent="0.2">
      <c r="A583" s="33"/>
      <c r="B583" s="5">
        <v>5523</v>
      </c>
      <c r="C583" s="49" t="s">
        <v>32</v>
      </c>
      <c r="D583" s="113">
        <v>17343</v>
      </c>
      <c r="E583" s="124">
        <v>10763.17</v>
      </c>
      <c r="F583" s="168">
        <f t="shared" si="17"/>
        <v>6579.83</v>
      </c>
      <c r="G583" s="165">
        <f t="shared" si="16"/>
        <v>0.62060600818774148</v>
      </c>
    </row>
    <row r="584" spans="1:7" s="6" customFormat="1" x14ac:dyDescent="0.2">
      <c r="A584" s="33"/>
      <c r="B584" s="5">
        <v>5525</v>
      </c>
      <c r="C584" s="49" t="s">
        <v>46</v>
      </c>
      <c r="D584" s="113">
        <v>268</v>
      </c>
      <c r="E584" s="124">
        <v>152.44999999999999</v>
      </c>
      <c r="F584" s="168">
        <f t="shared" si="17"/>
        <v>115.55000000000001</v>
      </c>
      <c r="G584" s="165">
        <f t="shared" si="16"/>
        <v>0.56884328358208947</v>
      </c>
    </row>
    <row r="585" spans="1:7" x14ac:dyDescent="0.2">
      <c r="A585" s="35"/>
      <c r="B585" s="5">
        <v>5540</v>
      </c>
      <c r="C585" s="49" t="s">
        <v>252</v>
      </c>
      <c r="D585" s="113">
        <v>150</v>
      </c>
      <c r="E585" s="124">
        <v>13.47</v>
      </c>
      <c r="F585" s="168">
        <f t="shared" si="17"/>
        <v>136.53</v>
      </c>
      <c r="G585" s="165">
        <f t="shared" si="16"/>
        <v>8.9800000000000005E-2</v>
      </c>
    </row>
    <row r="586" spans="1:7" x14ac:dyDescent="0.2">
      <c r="A586" s="33" t="s">
        <v>73</v>
      </c>
      <c r="B586" s="7" t="s">
        <v>537</v>
      </c>
      <c r="C586" s="72"/>
      <c r="D586" s="154">
        <f>SUM(D587)</f>
        <v>200</v>
      </c>
      <c r="E586" s="191">
        <f>SUM(E587)</f>
        <v>200</v>
      </c>
      <c r="F586" s="163">
        <f t="shared" si="17"/>
        <v>0</v>
      </c>
      <c r="G586" s="179">
        <f t="shared" si="16"/>
        <v>1</v>
      </c>
    </row>
    <row r="587" spans="1:7" x14ac:dyDescent="0.2">
      <c r="A587" s="35"/>
      <c r="B587" s="7">
        <v>55</v>
      </c>
      <c r="C587" s="50" t="s">
        <v>24</v>
      </c>
      <c r="D587" s="154">
        <f>SUM(D588)</f>
        <v>200</v>
      </c>
      <c r="E587" s="191">
        <f>SUM(E588)</f>
        <v>200</v>
      </c>
      <c r="F587" s="163">
        <f t="shared" si="17"/>
        <v>0</v>
      </c>
      <c r="G587" s="179">
        <f t="shared" si="16"/>
        <v>1</v>
      </c>
    </row>
    <row r="588" spans="1:7" x14ac:dyDescent="0.2">
      <c r="A588" s="35"/>
      <c r="B588" s="5">
        <v>5525</v>
      </c>
      <c r="C588" s="49" t="s">
        <v>46</v>
      </c>
      <c r="D588" s="113">
        <v>200</v>
      </c>
      <c r="E588" s="192">
        <v>200</v>
      </c>
      <c r="F588" s="168">
        <f t="shared" si="17"/>
        <v>0</v>
      </c>
      <c r="G588" s="165">
        <f t="shared" si="16"/>
        <v>1</v>
      </c>
    </row>
    <row r="589" spans="1:7" ht="51" x14ac:dyDescent="0.2">
      <c r="A589" s="35"/>
      <c r="B589" s="23" t="s">
        <v>539</v>
      </c>
      <c r="C589" s="56" t="s">
        <v>540</v>
      </c>
      <c r="D589" s="153">
        <f>SUM(D588)</f>
        <v>200</v>
      </c>
      <c r="E589" s="192">
        <f>SUM(E588)</f>
        <v>200</v>
      </c>
      <c r="F589" s="168">
        <f t="shared" si="17"/>
        <v>0</v>
      </c>
      <c r="G589" s="165">
        <f t="shared" si="16"/>
        <v>1</v>
      </c>
    </row>
    <row r="590" spans="1:7" s="6" customFormat="1" x14ac:dyDescent="0.2">
      <c r="A590" s="33" t="s">
        <v>74</v>
      </c>
      <c r="B590" s="7" t="s">
        <v>443</v>
      </c>
      <c r="C590" s="50"/>
      <c r="D590" s="114">
        <f>SUM(D591+D610+D627+D641+D654+D658+D675)</f>
        <v>256504</v>
      </c>
      <c r="E590" s="187">
        <f>SUM(E591+E610+E627+E641+E654+E658+E675)</f>
        <v>173068.25999999998</v>
      </c>
      <c r="F590" s="163">
        <f t="shared" si="17"/>
        <v>83435.74000000002</v>
      </c>
      <c r="G590" s="179">
        <f t="shared" si="16"/>
        <v>0.67471953653744188</v>
      </c>
    </row>
    <row r="591" spans="1:7" s="6" customFormat="1" x14ac:dyDescent="0.2">
      <c r="A591" s="33" t="s">
        <v>74</v>
      </c>
      <c r="B591" s="7" t="s">
        <v>285</v>
      </c>
      <c r="C591" s="72"/>
      <c r="D591" s="114">
        <f>SUM(D592+D598+D607)</f>
        <v>155884</v>
      </c>
      <c r="E591" s="187">
        <f>SUM(E592+E598+E607)</f>
        <v>108520.9</v>
      </c>
      <c r="F591" s="163">
        <f t="shared" si="17"/>
        <v>47363.100000000006</v>
      </c>
      <c r="G591" s="179">
        <f t="shared" si="16"/>
        <v>0.69616445562084628</v>
      </c>
    </row>
    <row r="592" spans="1:7" s="6" customFormat="1" x14ac:dyDescent="0.2">
      <c r="A592" s="33"/>
      <c r="B592" s="7">
        <v>50</v>
      </c>
      <c r="C592" s="50" t="s">
        <v>23</v>
      </c>
      <c r="D592" s="114">
        <f>SUM(D593+D596+D597)</f>
        <v>99748</v>
      </c>
      <c r="E592" s="139">
        <f>SUM(E593+E596+E597)</f>
        <v>67834.12</v>
      </c>
      <c r="F592" s="163">
        <f t="shared" si="17"/>
        <v>31913.880000000005</v>
      </c>
      <c r="G592" s="179">
        <f t="shared" si="16"/>
        <v>0.68005493844488107</v>
      </c>
    </row>
    <row r="593" spans="1:7" s="6" customFormat="1" x14ac:dyDescent="0.2">
      <c r="A593" s="33"/>
      <c r="B593" s="5">
        <v>500</v>
      </c>
      <c r="C593" s="49" t="s">
        <v>228</v>
      </c>
      <c r="D593" s="113">
        <f>SUM(D594:D595)</f>
        <v>74438</v>
      </c>
      <c r="E593" s="149">
        <f>SUM(E594:E595)</f>
        <v>50518.44</v>
      </c>
      <c r="F593" s="168">
        <f t="shared" si="17"/>
        <v>23919.559999999998</v>
      </c>
      <c r="G593" s="165">
        <f t="shared" si="16"/>
        <v>0.67866466052285124</v>
      </c>
    </row>
    <row r="594" spans="1:7" s="6" customFormat="1" x14ac:dyDescent="0.2">
      <c r="A594" s="33"/>
      <c r="B594" s="5">
        <v>5002</v>
      </c>
      <c r="C594" s="49" t="s">
        <v>236</v>
      </c>
      <c r="D594" s="113">
        <v>74438</v>
      </c>
      <c r="E594" s="124">
        <v>50318.44</v>
      </c>
      <c r="F594" s="168">
        <f t="shared" si="17"/>
        <v>24119.559999999998</v>
      </c>
      <c r="G594" s="165">
        <f t="shared" si="16"/>
        <v>0.67597786077003685</v>
      </c>
    </row>
    <row r="595" spans="1:7" s="6" customFormat="1" x14ac:dyDescent="0.2">
      <c r="A595" s="33"/>
      <c r="B595" s="5">
        <v>5005</v>
      </c>
      <c r="C595" s="49" t="s">
        <v>282</v>
      </c>
      <c r="D595" s="113">
        <v>0</v>
      </c>
      <c r="E595" s="124">
        <v>200</v>
      </c>
      <c r="F595" s="168">
        <f t="shared" si="17"/>
        <v>-200</v>
      </c>
      <c r="G595" s="165"/>
    </row>
    <row r="596" spans="1:7" s="6" customFormat="1" x14ac:dyDescent="0.2">
      <c r="A596" s="33"/>
      <c r="B596" s="5">
        <v>505</v>
      </c>
      <c r="C596" s="49" t="s">
        <v>94</v>
      </c>
      <c r="D596" s="113">
        <v>0</v>
      </c>
      <c r="E596" s="124">
        <v>11.65</v>
      </c>
      <c r="F596" s="168">
        <f t="shared" si="17"/>
        <v>-11.65</v>
      </c>
      <c r="G596" s="165"/>
    </row>
    <row r="597" spans="1:7" s="6" customFormat="1" x14ac:dyDescent="0.2">
      <c r="A597" s="33"/>
      <c r="B597" s="5">
        <v>506</v>
      </c>
      <c r="C597" s="49" t="s">
        <v>229</v>
      </c>
      <c r="D597" s="113">
        <v>25310</v>
      </c>
      <c r="E597" s="124">
        <v>17304.03</v>
      </c>
      <c r="F597" s="168">
        <f t="shared" si="17"/>
        <v>8005.9700000000012</v>
      </c>
      <c r="G597" s="165">
        <f t="shared" si="16"/>
        <v>0.68368352429869617</v>
      </c>
    </row>
    <row r="598" spans="1:7" s="6" customFormat="1" x14ac:dyDescent="0.2">
      <c r="A598" s="33"/>
      <c r="B598" s="7">
        <v>55</v>
      </c>
      <c r="C598" s="50" t="s">
        <v>24</v>
      </c>
      <c r="D598" s="114">
        <f>SUM(D599:D606)</f>
        <v>51495</v>
      </c>
      <c r="E598" s="139">
        <f>SUM(E599:E606)</f>
        <v>40686.780000000006</v>
      </c>
      <c r="F598" s="163">
        <f t="shared" si="17"/>
        <v>10808.219999999994</v>
      </c>
      <c r="G598" s="179">
        <f t="shared" si="16"/>
        <v>0.79011127293912042</v>
      </c>
    </row>
    <row r="599" spans="1:7" s="6" customFormat="1" x14ac:dyDescent="0.2">
      <c r="A599" s="33"/>
      <c r="B599" s="5">
        <v>5500</v>
      </c>
      <c r="C599" s="49" t="s">
        <v>25</v>
      </c>
      <c r="D599" s="113">
        <v>1130</v>
      </c>
      <c r="E599" s="124">
        <v>835.34</v>
      </c>
      <c r="F599" s="168">
        <f t="shared" si="17"/>
        <v>294.65999999999997</v>
      </c>
      <c r="G599" s="165">
        <f t="shared" si="16"/>
        <v>0.73923893805309737</v>
      </c>
    </row>
    <row r="600" spans="1:7" s="6" customFormat="1" x14ac:dyDescent="0.2">
      <c r="A600" s="33"/>
      <c r="B600" s="5">
        <v>5503</v>
      </c>
      <c r="C600" s="49" t="s">
        <v>26</v>
      </c>
      <c r="D600" s="113">
        <v>200</v>
      </c>
      <c r="E600" s="124">
        <v>0</v>
      </c>
      <c r="F600" s="168">
        <f t="shared" si="17"/>
        <v>200</v>
      </c>
      <c r="G600" s="165">
        <f t="shared" si="16"/>
        <v>0</v>
      </c>
    </row>
    <row r="601" spans="1:7" s="6" customFormat="1" x14ac:dyDescent="0.2">
      <c r="A601" s="33"/>
      <c r="B601" s="5">
        <v>5504</v>
      </c>
      <c r="C601" s="49" t="s">
        <v>27</v>
      </c>
      <c r="D601" s="113">
        <v>600</v>
      </c>
      <c r="E601" s="124">
        <v>114.29</v>
      </c>
      <c r="F601" s="168">
        <f t="shared" si="17"/>
        <v>485.71</v>
      </c>
      <c r="G601" s="165">
        <f t="shared" si="16"/>
        <v>0.19048333333333334</v>
      </c>
    </row>
    <row r="602" spans="1:7" s="6" customFormat="1" x14ac:dyDescent="0.2">
      <c r="A602" s="33"/>
      <c r="B602" s="5">
        <v>5511</v>
      </c>
      <c r="C602" s="49" t="s">
        <v>230</v>
      </c>
      <c r="D602" s="113">
        <v>33200</v>
      </c>
      <c r="E602" s="124">
        <v>26962.93</v>
      </c>
      <c r="F602" s="168">
        <f t="shared" si="17"/>
        <v>6237.07</v>
      </c>
      <c r="G602" s="165">
        <f t="shared" si="16"/>
        <v>0.81213644578313249</v>
      </c>
    </row>
    <row r="603" spans="1:7" s="6" customFormat="1" x14ac:dyDescent="0.2">
      <c r="A603" s="33"/>
      <c r="B603" s="5">
        <v>5513</v>
      </c>
      <c r="C603" s="49" t="s">
        <v>28</v>
      </c>
      <c r="D603" s="113">
        <v>600</v>
      </c>
      <c r="E603" s="124">
        <v>372.74</v>
      </c>
      <c r="F603" s="168">
        <f t="shared" si="17"/>
        <v>227.26</v>
      </c>
      <c r="G603" s="165">
        <f t="shared" si="16"/>
        <v>0.6212333333333333</v>
      </c>
    </row>
    <row r="604" spans="1:7" s="6" customFormat="1" x14ac:dyDescent="0.2">
      <c r="A604" s="33"/>
      <c r="B604" s="5">
        <v>5514</v>
      </c>
      <c r="C604" s="49" t="s">
        <v>231</v>
      </c>
      <c r="D604" s="113">
        <v>1750</v>
      </c>
      <c r="E604" s="124">
        <v>547.34</v>
      </c>
      <c r="F604" s="168">
        <f t="shared" si="17"/>
        <v>1202.6599999999999</v>
      </c>
      <c r="G604" s="165">
        <f t="shared" si="16"/>
        <v>0.31276571428571431</v>
      </c>
    </row>
    <row r="605" spans="1:7" s="6" customFormat="1" x14ac:dyDescent="0.2">
      <c r="A605" s="33"/>
      <c r="B605" s="5">
        <v>5515</v>
      </c>
      <c r="C605" s="49" t="s">
        <v>29</v>
      </c>
      <c r="D605" s="113">
        <v>2115</v>
      </c>
      <c r="E605" s="124">
        <v>2116.4699999999998</v>
      </c>
      <c r="F605" s="168">
        <f t="shared" si="17"/>
        <v>-1.4699999999997999</v>
      </c>
      <c r="G605" s="165">
        <f t="shared" si="16"/>
        <v>1.0006950354609929</v>
      </c>
    </row>
    <row r="606" spans="1:7" s="6" customFormat="1" x14ac:dyDescent="0.2">
      <c r="A606" s="33"/>
      <c r="B606" s="5">
        <v>5525</v>
      </c>
      <c r="C606" s="49" t="s">
        <v>46</v>
      </c>
      <c r="D606" s="113">
        <v>11900</v>
      </c>
      <c r="E606" s="124">
        <v>9737.67</v>
      </c>
      <c r="F606" s="168">
        <f t="shared" si="17"/>
        <v>2162.33</v>
      </c>
      <c r="G606" s="165">
        <f t="shared" si="16"/>
        <v>0.81829159663865547</v>
      </c>
    </row>
    <row r="607" spans="1:7" s="6" customFormat="1" x14ac:dyDescent="0.2">
      <c r="A607" s="33"/>
      <c r="B607" s="7">
        <v>15</v>
      </c>
      <c r="C607" s="50" t="s">
        <v>283</v>
      </c>
      <c r="D607" s="114">
        <f>SUM(D608)</f>
        <v>4641</v>
      </c>
      <c r="E607" s="187">
        <f>SUM(E608)</f>
        <v>0</v>
      </c>
      <c r="F607" s="163">
        <f t="shared" si="17"/>
        <v>4641</v>
      </c>
      <c r="G607" s="179">
        <f t="shared" si="16"/>
        <v>0</v>
      </c>
    </row>
    <row r="608" spans="1:7" s="6" customFormat="1" ht="25.5" x14ac:dyDescent="0.2">
      <c r="A608" s="33"/>
      <c r="B608" s="5">
        <v>1554</v>
      </c>
      <c r="C608" s="54" t="s">
        <v>559</v>
      </c>
      <c r="D608" s="113">
        <f>SUM(D609)</f>
        <v>4641</v>
      </c>
      <c r="E608" s="186">
        <f>SUM(E609)</f>
        <v>0</v>
      </c>
      <c r="F608" s="168">
        <f t="shared" si="17"/>
        <v>4641</v>
      </c>
      <c r="G608" s="165">
        <f t="shared" si="16"/>
        <v>0</v>
      </c>
    </row>
    <row r="609" spans="1:7" s="6" customFormat="1" x14ac:dyDescent="0.2">
      <c r="A609" s="33"/>
      <c r="B609" s="5"/>
      <c r="C609" s="65" t="s">
        <v>560</v>
      </c>
      <c r="D609" s="113">
        <v>4641</v>
      </c>
      <c r="E609" s="124">
        <v>0</v>
      </c>
      <c r="F609" s="168">
        <f t="shared" si="17"/>
        <v>4641</v>
      </c>
      <c r="G609" s="165">
        <f t="shared" si="16"/>
        <v>0</v>
      </c>
    </row>
    <row r="610" spans="1:7" s="6" customFormat="1" x14ac:dyDescent="0.2">
      <c r="A610" s="33" t="s">
        <v>74</v>
      </c>
      <c r="B610" s="7" t="s">
        <v>286</v>
      </c>
      <c r="C610" s="72"/>
      <c r="D610" s="114">
        <f>SUM(D611+D624)</f>
        <v>9829</v>
      </c>
      <c r="E610" s="139">
        <f>SUM(E611+E624)</f>
        <v>9824.49</v>
      </c>
      <c r="F610" s="163">
        <f t="shared" si="17"/>
        <v>4.5100000000002183</v>
      </c>
      <c r="G610" s="179">
        <f t="shared" si="16"/>
        <v>0.99954115372876184</v>
      </c>
    </row>
    <row r="611" spans="1:7" s="6" customFormat="1" x14ac:dyDescent="0.2">
      <c r="A611" s="33"/>
      <c r="B611" s="7">
        <v>55</v>
      </c>
      <c r="C611" s="50" t="s">
        <v>24</v>
      </c>
      <c r="D611" s="114">
        <f>SUM(D612)</f>
        <v>5789</v>
      </c>
      <c r="E611" s="139">
        <f>SUM(E612)</f>
        <v>5784.49</v>
      </c>
      <c r="F611" s="163">
        <f t="shared" si="17"/>
        <v>4.5100000000002183</v>
      </c>
      <c r="G611" s="179">
        <f t="shared" si="16"/>
        <v>0.99922093625842112</v>
      </c>
    </row>
    <row r="612" spans="1:7" s="6" customFormat="1" x14ac:dyDescent="0.2">
      <c r="A612" s="33"/>
      <c r="B612" s="5">
        <v>5525</v>
      </c>
      <c r="C612" s="49" t="s">
        <v>46</v>
      </c>
      <c r="D612" s="113">
        <f>SUM(D613:D623)</f>
        <v>5789</v>
      </c>
      <c r="E612" s="149">
        <f>SUM(E613:E623)</f>
        <v>5784.49</v>
      </c>
      <c r="F612" s="168">
        <f t="shared" si="17"/>
        <v>4.5100000000002183</v>
      </c>
      <c r="G612" s="165">
        <f t="shared" si="16"/>
        <v>0.99922093625842112</v>
      </c>
    </row>
    <row r="613" spans="1:7" s="6" customFormat="1" ht="38.25" x14ac:dyDescent="0.2">
      <c r="A613" s="33"/>
      <c r="B613" s="23" t="s">
        <v>410</v>
      </c>
      <c r="C613" s="56" t="s">
        <v>411</v>
      </c>
      <c r="D613" s="113">
        <v>1200</v>
      </c>
      <c r="E613" s="149">
        <v>1198.1300000000001</v>
      </c>
      <c r="F613" s="168">
        <f t="shared" si="17"/>
        <v>1.8699999999998909</v>
      </c>
      <c r="G613" s="165">
        <f t="shared" si="16"/>
        <v>0.99844166666666678</v>
      </c>
    </row>
    <row r="614" spans="1:7" s="6" customFormat="1" ht="38.25" x14ac:dyDescent="0.2">
      <c r="A614" s="33"/>
      <c r="B614" s="23" t="s">
        <v>481</v>
      </c>
      <c r="C614" s="56" t="s">
        <v>411</v>
      </c>
      <c r="D614" s="113">
        <v>300</v>
      </c>
      <c r="E614" s="149">
        <v>300</v>
      </c>
      <c r="F614" s="168">
        <f t="shared" si="17"/>
        <v>0</v>
      </c>
      <c r="G614" s="165">
        <f t="shared" ref="G614:G677" si="18">SUM(E614/D614)</f>
        <v>1</v>
      </c>
    </row>
    <row r="615" spans="1:7" s="6" customFormat="1" ht="38.25" x14ac:dyDescent="0.2">
      <c r="A615" s="33"/>
      <c r="B615" s="23" t="s">
        <v>482</v>
      </c>
      <c r="C615" s="56" t="s">
        <v>411</v>
      </c>
      <c r="D615" s="113">
        <v>900</v>
      </c>
      <c r="E615" s="149">
        <v>899.2</v>
      </c>
      <c r="F615" s="168">
        <f t="shared" si="17"/>
        <v>0.79999999999995453</v>
      </c>
      <c r="G615" s="165">
        <f t="shared" si="18"/>
        <v>0.99911111111111117</v>
      </c>
    </row>
    <row r="616" spans="1:7" s="6" customFormat="1" ht="38.25" x14ac:dyDescent="0.2">
      <c r="A616" s="33"/>
      <c r="B616" s="23" t="s">
        <v>489</v>
      </c>
      <c r="C616" s="56" t="s">
        <v>420</v>
      </c>
      <c r="D616" s="113">
        <v>600</v>
      </c>
      <c r="E616" s="149">
        <v>600</v>
      </c>
      <c r="F616" s="168">
        <f t="shared" si="17"/>
        <v>0</v>
      </c>
      <c r="G616" s="165">
        <f t="shared" si="18"/>
        <v>1</v>
      </c>
    </row>
    <row r="617" spans="1:7" s="6" customFormat="1" ht="38.25" x14ac:dyDescent="0.2">
      <c r="A617" s="33"/>
      <c r="B617" s="23" t="s">
        <v>503</v>
      </c>
      <c r="C617" s="56" t="s">
        <v>420</v>
      </c>
      <c r="D617" s="113">
        <v>300</v>
      </c>
      <c r="E617" s="149">
        <v>301.8</v>
      </c>
      <c r="F617" s="168">
        <f t="shared" si="17"/>
        <v>-1.8000000000000114</v>
      </c>
      <c r="G617" s="165">
        <f t="shared" si="18"/>
        <v>1.006</v>
      </c>
    </row>
    <row r="618" spans="1:7" s="6" customFormat="1" ht="25.5" x14ac:dyDescent="0.2">
      <c r="A618" s="33"/>
      <c r="B618" s="23" t="s">
        <v>490</v>
      </c>
      <c r="C618" s="56" t="s">
        <v>488</v>
      </c>
      <c r="D618" s="113">
        <v>300</v>
      </c>
      <c r="E618" s="149">
        <v>300</v>
      </c>
      <c r="F618" s="168">
        <f t="shared" si="17"/>
        <v>0</v>
      </c>
      <c r="G618" s="165">
        <f t="shared" si="18"/>
        <v>1</v>
      </c>
    </row>
    <row r="619" spans="1:7" s="6" customFormat="1" ht="38.25" x14ac:dyDescent="0.2">
      <c r="A619" s="33"/>
      <c r="B619" s="23" t="s">
        <v>485</v>
      </c>
      <c r="C619" s="56" t="s">
        <v>486</v>
      </c>
      <c r="D619" s="113">
        <v>800</v>
      </c>
      <c r="E619" s="149">
        <v>800.04</v>
      </c>
      <c r="F619" s="168">
        <f t="shared" si="17"/>
        <v>-3.999999999996362E-2</v>
      </c>
      <c r="G619" s="165">
        <f t="shared" si="18"/>
        <v>1.0000499999999999</v>
      </c>
    </row>
    <row r="620" spans="1:7" s="6" customFormat="1" ht="25.5" x14ac:dyDescent="0.2">
      <c r="A620" s="33"/>
      <c r="B620" s="23" t="s">
        <v>487</v>
      </c>
      <c r="C620" s="56" t="s">
        <v>488</v>
      </c>
      <c r="D620" s="113">
        <v>100</v>
      </c>
      <c r="E620" s="149">
        <v>100</v>
      </c>
      <c r="F620" s="168">
        <f t="shared" si="17"/>
        <v>0</v>
      </c>
      <c r="G620" s="165">
        <f t="shared" si="18"/>
        <v>1</v>
      </c>
    </row>
    <row r="621" spans="1:7" s="6" customFormat="1" ht="25.5" x14ac:dyDescent="0.2">
      <c r="A621" s="33"/>
      <c r="B621" s="23"/>
      <c r="C621" s="56" t="s">
        <v>520</v>
      </c>
      <c r="D621" s="113">
        <v>300</v>
      </c>
      <c r="E621" s="149">
        <v>296.32</v>
      </c>
      <c r="F621" s="168">
        <f t="shared" si="17"/>
        <v>3.6800000000000068</v>
      </c>
      <c r="G621" s="165">
        <f t="shared" si="18"/>
        <v>0.98773333333333335</v>
      </c>
    </row>
    <row r="622" spans="1:7" s="6" customFormat="1" ht="38.25" x14ac:dyDescent="0.2">
      <c r="A622" s="33"/>
      <c r="B622" s="23" t="s">
        <v>548</v>
      </c>
      <c r="C622" s="56" t="s">
        <v>549</v>
      </c>
      <c r="D622" s="113">
        <v>700</v>
      </c>
      <c r="E622" s="149">
        <v>700</v>
      </c>
      <c r="F622" s="168">
        <f t="shared" si="17"/>
        <v>0</v>
      </c>
      <c r="G622" s="165">
        <f t="shared" si="18"/>
        <v>1</v>
      </c>
    </row>
    <row r="623" spans="1:7" s="6" customFormat="1" ht="38.25" x14ac:dyDescent="0.2">
      <c r="A623" s="33"/>
      <c r="B623" s="23" t="s">
        <v>521</v>
      </c>
      <c r="C623" s="56" t="s">
        <v>522</v>
      </c>
      <c r="D623" s="113">
        <v>289</v>
      </c>
      <c r="E623" s="149">
        <v>289</v>
      </c>
      <c r="F623" s="168">
        <f t="shared" si="17"/>
        <v>0</v>
      </c>
      <c r="G623" s="165">
        <f t="shared" si="18"/>
        <v>1</v>
      </c>
    </row>
    <row r="624" spans="1:7" s="6" customFormat="1" x14ac:dyDescent="0.2">
      <c r="A624" s="33"/>
      <c r="B624" s="7">
        <v>15</v>
      </c>
      <c r="C624" s="50" t="s">
        <v>283</v>
      </c>
      <c r="D624" s="114">
        <f>SUM(D625)</f>
        <v>4040</v>
      </c>
      <c r="E624" s="139">
        <f>SUM(E625)</f>
        <v>4040</v>
      </c>
      <c r="F624" s="163">
        <f t="shared" si="17"/>
        <v>0</v>
      </c>
      <c r="G624" s="179">
        <f t="shared" si="18"/>
        <v>1</v>
      </c>
    </row>
    <row r="625" spans="1:7" s="6" customFormat="1" x14ac:dyDescent="0.2">
      <c r="A625" s="33"/>
      <c r="B625" s="5">
        <v>1556</v>
      </c>
      <c r="C625" s="49" t="s">
        <v>131</v>
      </c>
      <c r="D625" s="113">
        <f>SUM(D626)</f>
        <v>4040</v>
      </c>
      <c r="E625" s="149">
        <f>SUM(E626)</f>
        <v>4040</v>
      </c>
      <c r="F625" s="168">
        <f t="shared" si="17"/>
        <v>0</v>
      </c>
      <c r="G625" s="165">
        <f t="shared" si="18"/>
        <v>1</v>
      </c>
    </row>
    <row r="626" spans="1:7" s="6" customFormat="1" ht="51" x14ac:dyDescent="0.2">
      <c r="A626" s="33"/>
      <c r="B626" s="47"/>
      <c r="C626" s="65" t="s">
        <v>338</v>
      </c>
      <c r="D626" s="113">
        <v>4040</v>
      </c>
      <c r="E626" s="124">
        <v>4040</v>
      </c>
      <c r="F626" s="168">
        <f t="shared" si="17"/>
        <v>0</v>
      </c>
      <c r="G626" s="165">
        <f t="shared" si="18"/>
        <v>1</v>
      </c>
    </row>
    <row r="627" spans="1:7" x14ac:dyDescent="0.2">
      <c r="A627" s="33" t="s">
        <v>74</v>
      </c>
      <c r="B627" s="7" t="s">
        <v>4</v>
      </c>
      <c r="C627" s="72"/>
      <c r="D627" s="114">
        <f>SUM(D628+D634)</f>
        <v>30280</v>
      </c>
      <c r="E627" s="139">
        <f>SUM(E628+E634)</f>
        <v>21358.98</v>
      </c>
      <c r="F627" s="163">
        <f t="shared" si="17"/>
        <v>8921.02</v>
      </c>
      <c r="G627" s="179">
        <f t="shared" si="18"/>
        <v>0.70538243064729189</v>
      </c>
    </row>
    <row r="628" spans="1:7" s="6" customFormat="1" x14ac:dyDescent="0.2">
      <c r="A628" s="33"/>
      <c r="B628" s="7">
        <v>50</v>
      </c>
      <c r="C628" s="50" t="s">
        <v>23</v>
      </c>
      <c r="D628" s="88">
        <f>SUM(D629+D632+D633)</f>
        <v>23574</v>
      </c>
      <c r="E628" s="139">
        <f>SUM(E629+E632+E633)</f>
        <v>16410.02</v>
      </c>
      <c r="F628" s="163">
        <f t="shared" si="17"/>
        <v>7163.98</v>
      </c>
      <c r="G628" s="179">
        <f t="shared" si="18"/>
        <v>0.69610672775091209</v>
      </c>
    </row>
    <row r="629" spans="1:7" s="6" customFormat="1" x14ac:dyDescent="0.2">
      <c r="A629" s="33"/>
      <c r="B629" s="5">
        <v>500</v>
      </c>
      <c r="C629" s="49" t="s">
        <v>228</v>
      </c>
      <c r="D629" s="113">
        <f>SUM(D630:D631)</f>
        <v>17592</v>
      </c>
      <c r="E629" s="149">
        <f>SUM(E630:E631)</f>
        <v>12101.34</v>
      </c>
      <c r="F629" s="168">
        <f t="shared" ref="F629:F717" si="19">SUM(D629-E629)</f>
        <v>5490.66</v>
      </c>
      <c r="G629" s="165">
        <f t="shared" si="18"/>
        <v>0.68788881309686223</v>
      </c>
    </row>
    <row r="630" spans="1:7" s="6" customFormat="1" x14ac:dyDescent="0.2">
      <c r="A630" s="33"/>
      <c r="B630" s="5">
        <v>5002</v>
      </c>
      <c r="C630" s="49" t="s">
        <v>236</v>
      </c>
      <c r="D630" s="113">
        <v>15638</v>
      </c>
      <c r="E630" s="124">
        <v>11103.63</v>
      </c>
      <c r="F630" s="168">
        <f t="shared" si="19"/>
        <v>4534.3700000000008</v>
      </c>
      <c r="G630" s="165">
        <f t="shared" si="18"/>
        <v>0.71004156541757257</v>
      </c>
    </row>
    <row r="631" spans="1:7" s="6" customFormat="1" x14ac:dyDescent="0.2">
      <c r="A631" s="33"/>
      <c r="B631" s="5">
        <v>5005</v>
      </c>
      <c r="C631" s="49" t="s">
        <v>282</v>
      </c>
      <c r="D631" s="113">
        <v>1954</v>
      </c>
      <c r="E631" s="124">
        <v>997.71</v>
      </c>
      <c r="F631" s="168">
        <f t="shared" si="19"/>
        <v>956.29</v>
      </c>
      <c r="G631" s="165">
        <f t="shared" si="18"/>
        <v>0.51059877175025592</v>
      </c>
    </row>
    <row r="632" spans="1:7" s="6" customFormat="1" x14ac:dyDescent="0.2">
      <c r="A632" s="33"/>
      <c r="B632" s="5">
        <v>505</v>
      </c>
      <c r="C632" s="49" t="s">
        <v>94</v>
      </c>
      <c r="D632" s="113">
        <v>0</v>
      </c>
      <c r="E632" s="124">
        <v>1.25</v>
      </c>
      <c r="F632" s="168"/>
      <c r="G632" s="165"/>
    </row>
    <row r="633" spans="1:7" s="6" customFormat="1" x14ac:dyDescent="0.2">
      <c r="A633" s="33"/>
      <c r="B633" s="5">
        <v>506</v>
      </c>
      <c r="C633" s="49" t="s">
        <v>229</v>
      </c>
      <c r="D633" s="113">
        <v>5982</v>
      </c>
      <c r="E633" s="124">
        <v>4307.43</v>
      </c>
      <c r="F633" s="168">
        <f t="shared" si="19"/>
        <v>1674.5699999999997</v>
      </c>
      <c r="G633" s="165">
        <f t="shared" si="18"/>
        <v>0.7200651955867603</v>
      </c>
    </row>
    <row r="634" spans="1:7" s="6" customFormat="1" x14ac:dyDescent="0.2">
      <c r="A634" s="33"/>
      <c r="B634" s="7">
        <v>55</v>
      </c>
      <c r="C634" s="50" t="s">
        <v>24</v>
      </c>
      <c r="D634" s="114">
        <f>SUM(D635:D640)</f>
        <v>6706</v>
      </c>
      <c r="E634" s="139">
        <f>SUM(E635:E640)</f>
        <v>4948.96</v>
      </c>
      <c r="F634" s="163">
        <f t="shared" si="19"/>
        <v>1757.04</v>
      </c>
      <c r="G634" s="179">
        <f t="shared" si="18"/>
        <v>0.73798985982702059</v>
      </c>
    </row>
    <row r="635" spans="1:7" s="6" customFormat="1" x14ac:dyDescent="0.2">
      <c r="A635" s="33"/>
      <c r="B635" s="5">
        <v>5500</v>
      </c>
      <c r="C635" s="49" t="s">
        <v>25</v>
      </c>
      <c r="D635" s="113">
        <v>380</v>
      </c>
      <c r="E635" s="124">
        <v>120.54</v>
      </c>
      <c r="F635" s="168">
        <f t="shared" si="19"/>
        <v>259.45999999999998</v>
      </c>
      <c r="G635" s="165">
        <f t="shared" si="18"/>
        <v>0.3172105263157895</v>
      </c>
    </row>
    <row r="636" spans="1:7" s="6" customFormat="1" x14ac:dyDescent="0.2">
      <c r="A636" s="33"/>
      <c r="B636" s="5">
        <v>5504</v>
      </c>
      <c r="C636" s="49" t="s">
        <v>27</v>
      </c>
      <c r="D636" s="113">
        <v>100</v>
      </c>
      <c r="E636" s="124">
        <v>14.28</v>
      </c>
      <c r="F636" s="168">
        <f t="shared" si="19"/>
        <v>85.72</v>
      </c>
      <c r="G636" s="165">
        <f t="shared" si="18"/>
        <v>0.14279999999999998</v>
      </c>
    </row>
    <row r="637" spans="1:7" s="6" customFormat="1" x14ac:dyDescent="0.2">
      <c r="A637" s="33"/>
      <c r="B637" s="5">
        <v>5511</v>
      </c>
      <c r="C637" s="49" t="s">
        <v>230</v>
      </c>
      <c r="D637" s="113">
        <v>5176</v>
      </c>
      <c r="E637" s="124">
        <v>4509.33</v>
      </c>
      <c r="F637" s="168">
        <f t="shared" si="19"/>
        <v>666.67000000000007</v>
      </c>
      <c r="G637" s="165">
        <f t="shared" si="18"/>
        <v>0.87119976816074185</v>
      </c>
    </row>
    <row r="638" spans="1:7" s="6" customFormat="1" x14ac:dyDescent="0.2">
      <c r="A638" s="33"/>
      <c r="B638" s="5">
        <v>5514</v>
      </c>
      <c r="C638" s="49" t="s">
        <v>231</v>
      </c>
      <c r="D638" s="113">
        <v>150</v>
      </c>
      <c r="E638" s="124">
        <v>83.6</v>
      </c>
      <c r="F638" s="168">
        <f t="shared" si="19"/>
        <v>66.400000000000006</v>
      </c>
      <c r="G638" s="165">
        <f t="shared" si="18"/>
        <v>0.55733333333333335</v>
      </c>
    </row>
    <row r="639" spans="1:7" s="6" customFormat="1" x14ac:dyDescent="0.2">
      <c r="A639" s="33"/>
      <c r="B639" s="5">
        <v>5515</v>
      </c>
      <c r="C639" s="49" t="s">
        <v>29</v>
      </c>
      <c r="D639" s="113">
        <v>400</v>
      </c>
      <c r="E639" s="124">
        <v>0</v>
      </c>
      <c r="F639" s="168">
        <f t="shared" si="19"/>
        <v>400</v>
      </c>
      <c r="G639" s="165">
        <f t="shared" si="18"/>
        <v>0</v>
      </c>
    </row>
    <row r="640" spans="1:7" s="6" customFormat="1" x14ac:dyDescent="0.2">
      <c r="A640" s="33"/>
      <c r="B640" s="5">
        <v>5525</v>
      </c>
      <c r="C640" s="49" t="s">
        <v>46</v>
      </c>
      <c r="D640" s="113">
        <v>500</v>
      </c>
      <c r="E640" s="124">
        <v>221.21</v>
      </c>
      <c r="F640" s="168">
        <f t="shared" si="19"/>
        <v>278.78999999999996</v>
      </c>
      <c r="G640" s="165">
        <f t="shared" si="18"/>
        <v>0.44242000000000004</v>
      </c>
    </row>
    <row r="641" spans="1:7" x14ac:dyDescent="0.2">
      <c r="A641" s="33" t="s">
        <v>74</v>
      </c>
      <c r="B641" s="7" t="s">
        <v>5</v>
      </c>
      <c r="C641" s="72"/>
      <c r="D641" s="114">
        <f>SUM(D642+D646)</f>
        <v>18077</v>
      </c>
      <c r="E641" s="139">
        <f>SUM(E642+E646)</f>
        <v>11011.43</v>
      </c>
      <c r="F641" s="163">
        <f t="shared" si="19"/>
        <v>7065.57</v>
      </c>
      <c r="G641" s="179">
        <f t="shared" si="18"/>
        <v>0.60914034408364226</v>
      </c>
    </row>
    <row r="642" spans="1:7" s="6" customFormat="1" x14ac:dyDescent="0.2">
      <c r="A642" s="33"/>
      <c r="B642" s="7">
        <v>50</v>
      </c>
      <c r="C642" s="50" t="s">
        <v>23</v>
      </c>
      <c r="D642" s="114">
        <f>SUM(D643+D645)</f>
        <v>14444</v>
      </c>
      <c r="E642" s="139">
        <f>SUM(E643+E645)</f>
        <v>10328.85</v>
      </c>
      <c r="F642" s="163">
        <f t="shared" si="19"/>
        <v>4115.1499999999996</v>
      </c>
      <c r="G642" s="179">
        <f t="shared" si="18"/>
        <v>0.71509623373026865</v>
      </c>
    </row>
    <row r="643" spans="1:7" s="6" customFormat="1" x14ac:dyDescent="0.2">
      <c r="A643" s="33"/>
      <c r="B643" s="5">
        <v>500</v>
      </c>
      <c r="C643" s="49" t="s">
        <v>228</v>
      </c>
      <c r="D643" s="113">
        <f>SUM(D644)</f>
        <v>10779</v>
      </c>
      <c r="E643" s="149">
        <f>SUM(E644)</f>
        <v>7668.34</v>
      </c>
      <c r="F643" s="168">
        <f t="shared" si="19"/>
        <v>3110.66</v>
      </c>
      <c r="G643" s="165">
        <f t="shared" si="18"/>
        <v>0.71141478801373037</v>
      </c>
    </row>
    <row r="644" spans="1:7" s="6" customFormat="1" x14ac:dyDescent="0.2">
      <c r="A644" s="33"/>
      <c r="B644" s="5">
        <v>5002</v>
      </c>
      <c r="C644" s="49" t="s">
        <v>236</v>
      </c>
      <c r="D644" s="113">
        <v>10779</v>
      </c>
      <c r="E644" s="124">
        <v>7668.34</v>
      </c>
      <c r="F644" s="168">
        <f t="shared" si="19"/>
        <v>3110.66</v>
      </c>
      <c r="G644" s="165">
        <f t="shared" si="18"/>
        <v>0.71141478801373037</v>
      </c>
    </row>
    <row r="645" spans="1:7" s="6" customFormat="1" x14ac:dyDescent="0.2">
      <c r="A645" s="33"/>
      <c r="B645" s="5">
        <v>506</v>
      </c>
      <c r="C645" s="49" t="s">
        <v>229</v>
      </c>
      <c r="D645" s="113">
        <v>3665</v>
      </c>
      <c r="E645" s="124">
        <v>2660.51</v>
      </c>
      <c r="F645" s="168">
        <f t="shared" si="19"/>
        <v>1004.4899999999998</v>
      </c>
      <c r="G645" s="165">
        <f t="shared" si="18"/>
        <v>0.72592360163710778</v>
      </c>
    </row>
    <row r="646" spans="1:7" s="6" customFormat="1" x14ac:dyDescent="0.2">
      <c r="A646" s="33"/>
      <c r="B646" s="7">
        <v>55</v>
      </c>
      <c r="C646" s="50" t="s">
        <v>24</v>
      </c>
      <c r="D646" s="114">
        <f>SUM(D647:D653)</f>
        <v>3633</v>
      </c>
      <c r="E646" s="139">
        <f>SUM(E647:E653)</f>
        <v>682.58</v>
      </c>
      <c r="F646" s="163">
        <f t="shared" si="19"/>
        <v>2950.42</v>
      </c>
      <c r="G646" s="179">
        <f t="shared" si="18"/>
        <v>0.18788329204514176</v>
      </c>
    </row>
    <row r="647" spans="1:7" s="6" customFormat="1" x14ac:dyDescent="0.2">
      <c r="A647" s="33"/>
      <c r="B647" s="5">
        <v>5500</v>
      </c>
      <c r="C647" s="49" t="s">
        <v>25</v>
      </c>
      <c r="D647" s="113">
        <v>450</v>
      </c>
      <c r="E647" s="124">
        <v>18.37</v>
      </c>
      <c r="F647" s="168">
        <f t="shared" si="19"/>
        <v>431.63</v>
      </c>
      <c r="G647" s="165">
        <f t="shared" si="18"/>
        <v>4.0822222222222225E-2</v>
      </c>
    </row>
    <row r="648" spans="1:7" s="6" customFormat="1" x14ac:dyDescent="0.2">
      <c r="A648" s="33"/>
      <c r="B648" s="5">
        <v>5504</v>
      </c>
      <c r="C648" s="49" t="s">
        <v>27</v>
      </c>
      <c r="D648" s="113">
        <v>180</v>
      </c>
      <c r="E648" s="124">
        <v>114.28</v>
      </c>
      <c r="F648" s="168">
        <f t="shared" si="19"/>
        <v>65.72</v>
      </c>
      <c r="G648" s="165">
        <f t="shared" si="18"/>
        <v>0.63488888888888895</v>
      </c>
    </row>
    <row r="649" spans="1:7" s="6" customFormat="1" x14ac:dyDescent="0.2">
      <c r="A649" s="33"/>
      <c r="B649" s="5">
        <v>5511</v>
      </c>
      <c r="C649" s="49" t="s">
        <v>230</v>
      </c>
      <c r="D649" s="113">
        <v>1373</v>
      </c>
      <c r="E649" s="124">
        <v>466.33</v>
      </c>
      <c r="F649" s="168">
        <f t="shared" si="19"/>
        <v>906.67000000000007</v>
      </c>
      <c r="G649" s="165">
        <f t="shared" si="18"/>
        <v>0.33964311726147123</v>
      </c>
    </row>
    <row r="650" spans="1:7" s="6" customFormat="1" x14ac:dyDescent="0.2">
      <c r="A650" s="33"/>
      <c r="B650" s="5">
        <v>5514</v>
      </c>
      <c r="C650" s="49" t="s">
        <v>231</v>
      </c>
      <c r="D650" s="113">
        <v>150</v>
      </c>
      <c r="E650" s="124">
        <v>83.6</v>
      </c>
      <c r="F650" s="168">
        <f t="shared" si="19"/>
        <v>66.400000000000006</v>
      </c>
      <c r="G650" s="165">
        <f t="shared" si="18"/>
        <v>0.55733333333333335</v>
      </c>
    </row>
    <row r="651" spans="1:7" s="6" customFormat="1" x14ac:dyDescent="0.2">
      <c r="A651" s="33"/>
      <c r="B651" s="5">
        <v>5515</v>
      </c>
      <c r="C651" s="49" t="s">
        <v>29</v>
      </c>
      <c r="D651" s="113">
        <v>450</v>
      </c>
      <c r="E651" s="124">
        <v>0</v>
      </c>
      <c r="F651" s="168">
        <f t="shared" si="19"/>
        <v>450</v>
      </c>
      <c r="G651" s="165">
        <f t="shared" si="18"/>
        <v>0</v>
      </c>
    </row>
    <row r="652" spans="1:7" s="6" customFormat="1" x14ac:dyDescent="0.2">
      <c r="A652" s="33"/>
      <c r="B652" s="5">
        <v>5522</v>
      </c>
      <c r="C652" s="49" t="s">
        <v>95</v>
      </c>
      <c r="D652" s="113">
        <v>30</v>
      </c>
      <c r="E652" s="124">
        <v>0</v>
      </c>
      <c r="F652" s="168">
        <f t="shared" si="19"/>
        <v>30</v>
      </c>
      <c r="G652" s="165">
        <f t="shared" si="18"/>
        <v>0</v>
      </c>
    </row>
    <row r="653" spans="1:7" s="6" customFormat="1" x14ac:dyDescent="0.2">
      <c r="A653" s="33"/>
      <c r="B653" s="5">
        <v>5525</v>
      </c>
      <c r="C653" s="49" t="s">
        <v>46</v>
      </c>
      <c r="D653" s="113">
        <v>1000</v>
      </c>
      <c r="E653" s="124">
        <v>0</v>
      </c>
      <c r="F653" s="168">
        <f t="shared" si="19"/>
        <v>1000</v>
      </c>
      <c r="G653" s="165">
        <f t="shared" si="18"/>
        <v>0</v>
      </c>
    </row>
    <row r="654" spans="1:7" s="6" customFormat="1" x14ac:dyDescent="0.2">
      <c r="A654" s="33" t="s">
        <v>74</v>
      </c>
      <c r="B654" s="7" t="s">
        <v>483</v>
      </c>
      <c r="C654" s="72"/>
      <c r="D654" s="154">
        <f t="shared" ref="D654:E656" si="20">SUM(D655)</f>
        <v>300</v>
      </c>
      <c r="E654" s="126">
        <f t="shared" si="20"/>
        <v>300</v>
      </c>
      <c r="F654" s="163">
        <f t="shared" si="19"/>
        <v>0</v>
      </c>
      <c r="G654" s="179">
        <f t="shared" si="18"/>
        <v>1</v>
      </c>
    </row>
    <row r="655" spans="1:7" s="6" customFormat="1" x14ac:dyDescent="0.2">
      <c r="A655" s="33"/>
      <c r="B655" s="7">
        <v>55</v>
      </c>
      <c r="C655" s="50" t="s">
        <v>24</v>
      </c>
      <c r="D655" s="154">
        <f t="shared" si="20"/>
        <v>300</v>
      </c>
      <c r="E655" s="126">
        <f t="shared" si="20"/>
        <v>300</v>
      </c>
      <c r="F655" s="163">
        <f t="shared" si="19"/>
        <v>0</v>
      </c>
      <c r="G655" s="179">
        <f t="shared" si="18"/>
        <v>1</v>
      </c>
    </row>
    <row r="656" spans="1:7" s="6" customFormat="1" x14ac:dyDescent="0.2">
      <c r="A656" s="33"/>
      <c r="B656" s="5">
        <v>5525</v>
      </c>
      <c r="C656" s="49" t="s">
        <v>46</v>
      </c>
      <c r="D656" s="153">
        <f t="shared" si="20"/>
        <v>300</v>
      </c>
      <c r="E656" s="124">
        <f t="shared" si="20"/>
        <v>300</v>
      </c>
      <c r="F656" s="168">
        <f t="shared" si="19"/>
        <v>0</v>
      </c>
      <c r="G656" s="165">
        <f t="shared" si="18"/>
        <v>1</v>
      </c>
    </row>
    <row r="657" spans="1:7" s="6" customFormat="1" ht="38.25" x14ac:dyDescent="0.2">
      <c r="A657" s="33"/>
      <c r="B657" s="157" t="s">
        <v>484</v>
      </c>
      <c r="C657" s="56" t="s">
        <v>413</v>
      </c>
      <c r="D657" s="113">
        <v>300</v>
      </c>
      <c r="E657" s="124">
        <v>300</v>
      </c>
      <c r="F657" s="168">
        <f t="shared" si="19"/>
        <v>0</v>
      </c>
      <c r="G657" s="165">
        <f t="shared" si="18"/>
        <v>1</v>
      </c>
    </row>
    <row r="658" spans="1:7" x14ac:dyDescent="0.2">
      <c r="A658" s="33" t="s">
        <v>74</v>
      </c>
      <c r="B658" s="7" t="s">
        <v>6</v>
      </c>
      <c r="C658" s="72"/>
      <c r="D658" s="114">
        <f>SUM(D659+D663+D672)</f>
        <v>41834</v>
      </c>
      <c r="E658" s="187">
        <f>SUM(E659+E663+E672)</f>
        <v>21752.46</v>
      </c>
      <c r="F658" s="163">
        <f t="shared" si="19"/>
        <v>20081.54</v>
      </c>
      <c r="G658" s="179">
        <f t="shared" si="18"/>
        <v>0.51997083711813352</v>
      </c>
    </row>
    <row r="659" spans="1:7" s="6" customFormat="1" x14ac:dyDescent="0.2">
      <c r="A659" s="33"/>
      <c r="B659" s="7">
        <v>50</v>
      </c>
      <c r="C659" s="50" t="s">
        <v>23</v>
      </c>
      <c r="D659" s="114">
        <f>SUM(D660+D662)</f>
        <v>23442</v>
      </c>
      <c r="E659" s="139">
        <f>SUM(E660+E662)</f>
        <v>15932.84</v>
      </c>
      <c r="F659" s="163">
        <f t="shared" si="19"/>
        <v>7509.16</v>
      </c>
      <c r="G659" s="179">
        <f t="shared" si="18"/>
        <v>0.67967067656343316</v>
      </c>
    </row>
    <row r="660" spans="1:7" s="6" customFormat="1" x14ac:dyDescent="0.2">
      <c r="A660" s="33"/>
      <c r="B660" s="5">
        <v>500</v>
      </c>
      <c r="C660" s="49" t="s">
        <v>228</v>
      </c>
      <c r="D660" s="113">
        <f>SUM(D661)</f>
        <v>17494</v>
      </c>
      <c r="E660" s="149">
        <f>SUM(E661)</f>
        <v>11681.78</v>
      </c>
      <c r="F660" s="168">
        <f t="shared" si="19"/>
        <v>5812.2199999999993</v>
      </c>
      <c r="G660" s="165">
        <f t="shared" si="18"/>
        <v>0.66775923173659546</v>
      </c>
    </row>
    <row r="661" spans="1:7" s="6" customFormat="1" x14ac:dyDescent="0.2">
      <c r="A661" s="33"/>
      <c r="B661" s="5">
        <v>5002</v>
      </c>
      <c r="C661" s="49" t="s">
        <v>236</v>
      </c>
      <c r="D661" s="113">
        <v>17494</v>
      </c>
      <c r="E661" s="124">
        <v>11681.78</v>
      </c>
      <c r="F661" s="168">
        <f t="shared" si="19"/>
        <v>5812.2199999999993</v>
      </c>
      <c r="G661" s="165">
        <f t="shared" si="18"/>
        <v>0.66775923173659546</v>
      </c>
    </row>
    <row r="662" spans="1:7" s="6" customFormat="1" x14ac:dyDescent="0.2">
      <c r="A662" s="33"/>
      <c r="B662" s="5">
        <v>506</v>
      </c>
      <c r="C662" s="49" t="s">
        <v>229</v>
      </c>
      <c r="D662" s="113">
        <v>5948</v>
      </c>
      <c r="E662" s="124">
        <v>4251.0600000000004</v>
      </c>
      <c r="F662" s="168">
        <f t="shared" si="19"/>
        <v>1696.9399999999996</v>
      </c>
      <c r="G662" s="165">
        <f t="shared" si="18"/>
        <v>0.71470410221923342</v>
      </c>
    </row>
    <row r="663" spans="1:7" s="6" customFormat="1" x14ac:dyDescent="0.2">
      <c r="A663" s="33"/>
      <c r="B663" s="7">
        <v>55</v>
      </c>
      <c r="C663" s="50" t="s">
        <v>24</v>
      </c>
      <c r="D663" s="114">
        <f>SUM(D664:D671)</f>
        <v>9729</v>
      </c>
      <c r="E663" s="139">
        <f>SUM(E664:E671)</f>
        <v>5819.6200000000008</v>
      </c>
      <c r="F663" s="163">
        <f t="shared" si="19"/>
        <v>3909.3799999999992</v>
      </c>
      <c r="G663" s="179">
        <f t="shared" si="18"/>
        <v>0.59817247404666474</v>
      </c>
    </row>
    <row r="664" spans="1:7" s="6" customFormat="1" x14ac:dyDescent="0.2">
      <c r="A664" s="33"/>
      <c r="B664" s="5">
        <v>5500</v>
      </c>
      <c r="C664" s="49" t="s">
        <v>25</v>
      </c>
      <c r="D664" s="113">
        <v>110</v>
      </c>
      <c r="E664" s="124">
        <v>505.37</v>
      </c>
      <c r="F664" s="168">
        <f t="shared" si="19"/>
        <v>-395.37</v>
      </c>
      <c r="G664" s="165">
        <f t="shared" si="18"/>
        <v>4.5942727272727275</v>
      </c>
    </row>
    <row r="665" spans="1:7" s="6" customFormat="1" x14ac:dyDescent="0.2">
      <c r="A665" s="33"/>
      <c r="B665" s="5">
        <v>5503</v>
      </c>
      <c r="C665" s="49" t="s">
        <v>26</v>
      </c>
      <c r="D665" s="113">
        <v>100</v>
      </c>
      <c r="E665" s="124">
        <v>0</v>
      </c>
      <c r="F665" s="168">
        <f t="shared" si="19"/>
        <v>100</v>
      </c>
      <c r="G665" s="165">
        <f t="shared" si="18"/>
        <v>0</v>
      </c>
    </row>
    <row r="666" spans="1:7" s="6" customFormat="1" x14ac:dyDescent="0.2">
      <c r="A666" s="33"/>
      <c r="B666" s="5">
        <v>5504</v>
      </c>
      <c r="C666" s="49" t="s">
        <v>27</v>
      </c>
      <c r="D666" s="113">
        <v>300</v>
      </c>
      <c r="E666" s="124">
        <v>182.28</v>
      </c>
      <c r="F666" s="168">
        <f t="shared" si="19"/>
        <v>117.72</v>
      </c>
      <c r="G666" s="165">
        <f t="shared" si="18"/>
        <v>0.60760000000000003</v>
      </c>
    </row>
    <row r="667" spans="1:7" s="6" customFormat="1" x14ac:dyDescent="0.2">
      <c r="A667" s="33"/>
      <c r="B667" s="5">
        <v>5511</v>
      </c>
      <c r="C667" s="49" t="s">
        <v>230</v>
      </c>
      <c r="D667" s="113">
        <v>7641</v>
      </c>
      <c r="E667" s="124">
        <v>4114.3100000000004</v>
      </c>
      <c r="F667" s="168">
        <f t="shared" si="19"/>
        <v>3526.6899999999996</v>
      </c>
      <c r="G667" s="165">
        <f t="shared" si="18"/>
        <v>0.53845177332809846</v>
      </c>
    </row>
    <row r="668" spans="1:7" s="6" customFormat="1" x14ac:dyDescent="0.2">
      <c r="A668" s="33"/>
      <c r="B668" s="5">
        <v>5513</v>
      </c>
      <c r="C668" s="49" t="s">
        <v>28</v>
      </c>
      <c r="D668" s="113">
        <v>450</v>
      </c>
      <c r="E668" s="124">
        <v>316.73</v>
      </c>
      <c r="F668" s="168">
        <f t="shared" si="19"/>
        <v>133.26999999999998</v>
      </c>
      <c r="G668" s="165">
        <f t="shared" si="18"/>
        <v>0.70384444444444449</v>
      </c>
    </row>
    <row r="669" spans="1:7" s="6" customFormat="1" x14ac:dyDescent="0.2">
      <c r="A669" s="33"/>
      <c r="B669" s="5">
        <v>5514</v>
      </c>
      <c r="C669" s="49" t="s">
        <v>231</v>
      </c>
      <c r="D669" s="113">
        <v>462</v>
      </c>
      <c r="E669" s="124">
        <v>83.6</v>
      </c>
      <c r="F669" s="168">
        <f t="shared" si="19"/>
        <v>378.4</v>
      </c>
      <c r="G669" s="165">
        <f t="shared" si="18"/>
        <v>0.18095238095238095</v>
      </c>
    </row>
    <row r="670" spans="1:7" s="6" customFormat="1" x14ac:dyDescent="0.2">
      <c r="A670" s="33"/>
      <c r="B670" s="5">
        <v>5515</v>
      </c>
      <c r="C670" s="49" t="s">
        <v>29</v>
      </c>
      <c r="D670" s="113">
        <v>0</v>
      </c>
      <c r="E670" s="124">
        <v>109.53</v>
      </c>
      <c r="F670" s="168">
        <f t="shared" si="19"/>
        <v>-109.53</v>
      </c>
      <c r="G670" s="165"/>
    </row>
    <row r="671" spans="1:7" s="6" customFormat="1" x14ac:dyDescent="0.2">
      <c r="A671" s="33"/>
      <c r="B671" s="5">
        <v>5525</v>
      </c>
      <c r="C671" s="49" t="s">
        <v>46</v>
      </c>
      <c r="D671" s="113">
        <v>666</v>
      </c>
      <c r="E671" s="124">
        <v>507.8</v>
      </c>
      <c r="F671" s="168">
        <f t="shared" si="19"/>
        <v>158.19999999999999</v>
      </c>
      <c r="G671" s="165">
        <f t="shared" si="18"/>
        <v>0.76246246246246252</v>
      </c>
    </row>
    <row r="672" spans="1:7" s="6" customFormat="1" x14ac:dyDescent="0.2">
      <c r="A672" s="33"/>
      <c r="B672" s="7">
        <v>15</v>
      </c>
      <c r="C672" s="50" t="s">
        <v>283</v>
      </c>
      <c r="D672" s="114">
        <f>SUM(D673)</f>
        <v>8663</v>
      </c>
      <c r="E672" s="187">
        <f>SUM(E673)</f>
        <v>0</v>
      </c>
      <c r="F672" s="163">
        <f t="shared" si="19"/>
        <v>8663</v>
      </c>
      <c r="G672" s="179">
        <f t="shared" si="18"/>
        <v>0</v>
      </c>
    </row>
    <row r="673" spans="1:7" s="6" customFormat="1" ht="25.5" x14ac:dyDescent="0.2">
      <c r="A673" s="33"/>
      <c r="B673" s="5">
        <v>1554</v>
      </c>
      <c r="C673" s="54" t="s">
        <v>559</v>
      </c>
      <c r="D673" s="113">
        <f>SUM(D674)</f>
        <v>8663</v>
      </c>
      <c r="E673" s="186">
        <f>SUM(E674)</f>
        <v>0</v>
      </c>
      <c r="F673" s="168">
        <f t="shared" si="19"/>
        <v>8663</v>
      </c>
      <c r="G673" s="165">
        <f t="shared" si="18"/>
        <v>0</v>
      </c>
    </row>
    <row r="674" spans="1:7" s="6" customFormat="1" ht="25.5" x14ac:dyDescent="0.2">
      <c r="A674" s="33"/>
      <c r="B674" s="5"/>
      <c r="C674" s="65" t="s">
        <v>561</v>
      </c>
      <c r="D674" s="113">
        <v>8663</v>
      </c>
      <c r="E674" s="124">
        <v>0</v>
      </c>
      <c r="F674" s="168">
        <f t="shared" si="19"/>
        <v>8663</v>
      </c>
      <c r="G674" s="165">
        <f t="shared" si="18"/>
        <v>0</v>
      </c>
    </row>
    <row r="675" spans="1:7" s="6" customFormat="1" x14ac:dyDescent="0.2">
      <c r="A675" s="33" t="s">
        <v>74</v>
      </c>
      <c r="B675" s="7" t="s">
        <v>412</v>
      </c>
      <c r="C675" s="72"/>
      <c r="D675" s="114">
        <f t="shared" ref="D675:E677" si="21">SUM(D676)</f>
        <v>300</v>
      </c>
      <c r="E675" s="139">
        <f t="shared" si="21"/>
        <v>300</v>
      </c>
      <c r="F675" s="163">
        <f t="shared" si="19"/>
        <v>0</v>
      </c>
      <c r="G675" s="179">
        <f t="shared" si="18"/>
        <v>1</v>
      </c>
    </row>
    <row r="676" spans="1:7" s="6" customFormat="1" x14ac:dyDescent="0.2">
      <c r="A676" s="33"/>
      <c r="B676" s="7">
        <v>55</v>
      </c>
      <c r="C676" s="50" t="s">
        <v>24</v>
      </c>
      <c r="D676" s="114">
        <f t="shared" si="21"/>
        <v>300</v>
      </c>
      <c r="E676" s="139">
        <f t="shared" si="21"/>
        <v>300</v>
      </c>
      <c r="F676" s="163">
        <f t="shared" si="19"/>
        <v>0</v>
      </c>
      <c r="G676" s="179">
        <f t="shared" si="18"/>
        <v>1</v>
      </c>
    </row>
    <row r="677" spans="1:7" s="6" customFormat="1" x14ac:dyDescent="0.2">
      <c r="A677" s="33"/>
      <c r="B677" s="5">
        <v>5525</v>
      </c>
      <c r="C677" s="49" t="s">
        <v>46</v>
      </c>
      <c r="D677" s="113">
        <f t="shared" si="21"/>
        <v>300</v>
      </c>
      <c r="E677" s="149">
        <f t="shared" si="21"/>
        <v>300</v>
      </c>
      <c r="F677" s="168">
        <f t="shared" si="19"/>
        <v>0</v>
      </c>
      <c r="G677" s="165">
        <f t="shared" si="18"/>
        <v>1</v>
      </c>
    </row>
    <row r="678" spans="1:7" s="6" customFormat="1" ht="38.25" x14ac:dyDescent="0.2">
      <c r="A678" s="33"/>
      <c r="B678" s="157" t="s">
        <v>414</v>
      </c>
      <c r="C678" s="56" t="s">
        <v>413</v>
      </c>
      <c r="D678" s="113">
        <v>300</v>
      </c>
      <c r="E678" s="124">
        <v>300</v>
      </c>
      <c r="F678" s="168">
        <f t="shared" si="19"/>
        <v>0</v>
      </c>
      <c r="G678" s="165">
        <f t="shared" ref="G678:G766" si="22">SUM(E678/D678)</f>
        <v>1</v>
      </c>
    </row>
    <row r="679" spans="1:7" s="6" customFormat="1" x14ac:dyDescent="0.2">
      <c r="A679" s="33" t="s">
        <v>75</v>
      </c>
      <c r="B679" s="7" t="s">
        <v>525</v>
      </c>
      <c r="C679" s="56"/>
      <c r="D679" s="114">
        <f>SUM(D680+D697)</f>
        <v>33085</v>
      </c>
      <c r="E679" s="126">
        <f>SUM(E680+E697)</f>
        <v>22157.040000000001</v>
      </c>
      <c r="F679" s="163">
        <f t="shared" si="19"/>
        <v>10927.96</v>
      </c>
      <c r="G679" s="179">
        <f t="shared" si="22"/>
        <v>0.66970046849025244</v>
      </c>
    </row>
    <row r="680" spans="1:7" s="6" customFormat="1" x14ac:dyDescent="0.2">
      <c r="A680" s="33" t="s">
        <v>75</v>
      </c>
      <c r="B680" s="7" t="s">
        <v>33</v>
      </c>
      <c r="C680" s="72"/>
      <c r="D680" s="114">
        <f>SUM(D681+D685+D694)</f>
        <v>32785</v>
      </c>
      <c r="E680" s="187">
        <f>SUM(E681+E685+E694)</f>
        <v>21857.040000000001</v>
      </c>
      <c r="F680" s="163">
        <f t="shared" si="19"/>
        <v>10927.96</v>
      </c>
      <c r="G680" s="179">
        <f t="shared" si="22"/>
        <v>0.66667805398810431</v>
      </c>
    </row>
    <row r="681" spans="1:7" s="6" customFormat="1" x14ac:dyDescent="0.2">
      <c r="A681" s="33"/>
      <c r="B681" s="7">
        <v>50</v>
      </c>
      <c r="C681" s="50" t="s">
        <v>23</v>
      </c>
      <c r="D681" s="114">
        <f>SUM(D682+D684)</f>
        <v>26387</v>
      </c>
      <c r="E681" s="139">
        <f>SUM(E682+E684)</f>
        <v>18503.95</v>
      </c>
      <c r="F681" s="163">
        <f t="shared" si="19"/>
        <v>7883.0499999999993</v>
      </c>
      <c r="G681" s="179">
        <f t="shared" si="22"/>
        <v>0.70125251070602956</v>
      </c>
    </row>
    <row r="682" spans="1:7" s="6" customFormat="1" x14ac:dyDescent="0.2">
      <c r="A682" s="33"/>
      <c r="B682" s="5">
        <v>500</v>
      </c>
      <c r="C682" s="49" t="s">
        <v>228</v>
      </c>
      <c r="D682" s="113">
        <f>SUM(D683)</f>
        <v>19692</v>
      </c>
      <c r="E682" s="149">
        <f>SUM(E683)</f>
        <v>13762.5</v>
      </c>
      <c r="F682" s="168">
        <f t="shared" si="19"/>
        <v>5929.5</v>
      </c>
      <c r="G682" s="165">
        <f t="shared" si="22"/>
        <v>0.69888787324801949</v>
      </c>
    </row>
    <row r="683" spans="1:7" s="6" customFormat="1" x14ac:dyDescent="0.2">
      <c r="A683" s="33"/>
      <c r="B683" s="5">
        <v>5002</v>
      </c>
      <c r="C683" s="49" t="s">
        <v>236</v>
      </c>
      <c r="D683" s="113">
        <v>19692</v>
      </c>
      <c r="E683" s="124">
        <v>13762.5</v>
      </c>
      <c r="F683" s="168">
        <f t="shared" si="19"/>
        <v>5929.5</v>
      </c>
      <c r="G683" s="165">
        <f t="shared" si="22"/>
        <v>0.69888787324801949</v>
      </c>
    </row>
    <row r="684" spans="1:7" s="6" customFormat="1" x14ac:dyDescent="0.2">
      <c r="A684" s="33"/>
      <c r="B684" s="5">
        <v>506</v>
      </c>
      <c r="C684" s="49" t="s">
        <v>229</v>
      </c>
      <c r="D684" s="113">
        <v>6695</v>
      </c>
      <c r="E684" s="124">
        <v>4741.45</v>
      </c>
      <c r="F684" s="168">
        <f t="shared" si="19"/>
        <v>1953.5500000000002</v>
      </c>
      <c r="G684" s="165">
        <f t="shared" si="22"/>
        <v>0.70820761762509332</v>
      </c>
    </row>
    <row r="685" spans="1:7" s="6" customFormat="1" x14ac:dyDescent="0.2">
      <c r="A685" s="33"/>
      <c r="B685" s="7">
        <v>55</v>
      </c>
      <c r="C685" s="50" t="s">
        <v>24</v>
      </c>
      <c r="D685" s="114">
        <f>SUM(D686:D693)</f>
        <v>5558</v>
      </c>
      <c r="E685" s="139">
        <f>SUM(E686:E693)</f>
        <v>3353.09</v>
      </c>
      <c r="F685" s="163">
        <f t="shared" si="19"/>
        <v>2204.91</v>
      </c>
      <c r="G685" s="179">
        <f t="shared" si="22"/>
        <v>0.60329075206908966</v>
      </c>
    </row>
    <row r="686" spans="1:7" s="6" customFormat="1" x14ac:dyDescent="0.2">
      <c r="A686" s="33"/>
      <c r="B686" s="5">
        <v>5500</v>
      </c>
      <c r="C686" s="49" t="s">
        <v>25</v>
      </c>
      <c r="D686" s="113">
        <v>672</v>
      </c>
      <c r="E686" s="124">
        <v>644.74</v>
      </c>
      <c r="F686" s="168">
        <f t="shared" si="19"/>
        <v>27.259999999999991</v>
      </c>
      <c r="G686" s="165">
        <f t="shared" si="22"/>
        <v>0.95943452380952388</v>
      </c>
    </row>
    <row r="687" spans="1:7" s="6" customFormat="1" x14ac:dyDescent="0.2">
      <c r="A687" s="33"/>
      <c r="B687" s="5">
        <v>5503</v>
      </c>
      <c r="C687" s="49" t="s">
        <v>26</v>
      </c>
      <c r="D687" s="113">
        <v>0</v>
      </c>
      <c r="E687" s="124">
        <v>38.4</v>
      </c>
      <c r="F687" s="168">
        <f t="shared" si="19"/>
        <v>-38.4</v>
      </c>
      <c r="G687" s="165"/>
    </row>
    <row r="688" spans="1:7" s="6" customFormat="1" x14ac:dyDescent="0.2">
      <c r="A688" s="33"/>
      <c r="B688" s="5">
        <v>5504</v>
      </c>
      <c r="C688" s="49" t="s">
        <v>27</v>
      </c>
      <c r="D688" s="113">
        <v>229</v>
      </c>
      <c r="E688" s="124">
        <v>14.28</v>
      </c>
      <c r="F688" s="168">
        <f t="shared" si="19"/>
        <v>214.72</v>
      </c>
      <c r="G688" s="165">
        <f t="shared" si="22"/>
        <v>6.2358078602620083E-2</v>
      </c>
    </row>
    <row r="689" spans="1:7" s="6" customFormat="1" x14ac:dyDescent="0.2">
      <c r="A689" s="33"/>
      <c r="B689" s="5">
        <v>5511</v>
      </c>
      <c r="C689" s="49" t="s">
        <v>230</v>
      </c>
      <c r="D689" s="113">
        <v>1938</v>
      </c>
      <c r="E689" s="124">
        <v>1159.73</v>
      </c>
      <c r="F689" s="168">
        <f t="shared" si="19"/>
        <v>778.27</v>
      </c>
      <c r="G689" s="165">
        <f t="shared" si="22"/>
        <v>0.59841589267285866</v>
      </c>
    </row>
    <row r="690" spans="1:7" s="6" customFormat="1" x14ac:dyDescent="0.2">
      <c r="A690" s="33"/>
      <c r="B690" s="5">
        <v>5513</v>
      </c>
      <c r="C690" s="49" t="s">
        <v>28</v>
      </c>
      <c r="D690" s="113">
        <v>607</v>
      </c>
      <c r="E690" s="124">
        <v>426.22</v>
      </c>
      <c r="F690" s="168">
        <f t="shared" si="19"/>
        <v>180.77999999999997</v>
      </c>
      <c r="G690" s="165">
        <f t="shared" si="22"/>
        <v>0.70217462932454699</v>
      </c>
    </row>
    <row r="691" spans="1:7" s="6" customFormat="1" x14ac:dyDescent="0.2">
      <c r="A691" s="33"/>
      <c r="B691" s="5">
        <v>5514</v>
      </c>
      <c r="C691" s="49" t="s">
        <v>231</v>
      </c>
      <c r="D691" s="113">
        <v>1112</v>
      </c>
      <c r="E691" s="124">
        <v>441.38</v>
      </c>
      <c r="F691" s="168">
        <f t="shared" si="19"/>
        <v>670.62</v>
      </c>
      <c r="G691" s="165">
        <f t="shared" si="22"/>
        <v>0.39692446043165469</v>
      </c>
    </row>
    <row r="692" spans="1:7" s="6" customFormat="1" x14ac:dyDescent="0.2">
      <c r="A692" s="33"/>
      <c r="B692" s="5">
        <v>5515</v>
      </c>
      <c r="C692" s="49" t="s">
        <v>29</v>
      </c>
      <c r="D692" s="113">
        <v>0</v>
      </c>
      <c r="E692" s="124">
        <v>99</v>
      </c>
      <c r="F692" s="168">
        <f t="shared" si="19"/>
        <v>-99</v>
      </c>
      <c r="G692" s="165"/>
    </row>
    <row r="693" spans="1:7" s="6" customFormat="1" x14ac:dyDescent="0.2">
      <c r="A693" s="33"/>
      <c r="B693" s="5">
        <v>5525</v>
      </c>
      <c r="C693" s="49" t="s">
        <v>46</v>
      </c>
      <c r="D693" s="113">
        <v>1000</v>
      </c>
      <c r="E693" s="124">
        <v>529.34</v>
      </c>
      <c r="F693" s="168">
        <f t="shared" si="19"/>
        <v>470.65999999999997</v>
      </c>
      <c r="G693" s="165">
        <f t="shared" si="22"/>
        <v>0.52934000000000003</v>
      </c>
    </row>
    <row r="694" spans="1:7" s="6" customFormat="1" x14ac:dyDescent="0.2">
      <c r="A694" s="33"/>
      <c r="B694" s="7">
        <v>15</v>
      </c>
      <c r="C694" s="50" t="s">
        <v>283</v>
      </c>
      <c r="D694" s="114">
        <f>SUM(D695)</f>
        <v>840</v>
      </c>
      <c r="E694" s="114">
        <f>SUM(E695)</f>
        <v>0</v>
      </c>
      <c r="F694" s="163">
        <f t="shared" si="19"/>
        <v>840</v>
      </c>
      <c r="G694" s="179">
        <f t="shared" si="22"/>
        <v>0</v>
      </c>
    </row>
    <row r="695" spans="1:7" s="6" customFormat="1" x14ac:dyDescent="0.2">
      <c r="A695" s="33"/>
      <c r="B695" s="5">
        <v>1551</v>
      </c>
      <c r="C695" s="49" t="s">
        <v>255</v>
      </c>
      <c r="D695" s="113">
        <f>SUM(D696)</f>
        <v>840</v>
      </c>
      <c r="E695" s="113">
        <f>SUM(E696)</f>
        <v>0</v>
      </c>
      <c r="F695" s="168">
        <f t="shared" si="19"/>
        <v>840</v>
      </c>
      <c r="G695" s="165">
        <f t="shared" si="22"/>
        <v>0</v>
      </c>
    </row>
    <row r="696" spans="1:7" s="6" customFormat="1" ht="25.5" x14ac:dyDescent="0.2">
      <c r="A696" s="33"/>
      <c r="B696" s="5"/>
      <c r="C696" s="65" t="s">
        <v>562</v>
      </c>
      <c r="D696" s="113">
        <v>840</v>
      </c>
      <c r="E696" s="124">
        <v>0</v>
      </c>
      <c r="F696" s="168">
        <f t="shared" si="19"/>
        <v>840</v>
      </c>
      <c r="G696" s="165">
        <f t="shared" si="22"/>
        <v>0</v>
      </c>
    </row>
    <row r="697" spans="1:7" s="6" customFormat="1" x14ac:dyDescent="0.2">
      <c r="A697" s="33" t="s">
        <v>75</v>
      </c>
      <c r="B697" s="7" t="s">
        <v>544</v>
      </c>
      <c r="C697" s="72"/>
      <c r="D697" s="209">
        <f t="shared" ref="D697:E699" si="23">SUM(D698)</f>
        <v>300</v>
      </c>
      <c r="E697" s="126">
        <f t="shared" si="23"/>
        <v>300</v>
      </c>
      <c r="F697" s="163">
        <f t="shared" si="19"/>
        <v>0</v>
      </c>
      <c r="G697" s="179">
        <f t="shared" si="22"/>
        <v>1</v>
      </c>
    </row>
    <row r="698" spans="1:7" s="6" customFormat="1" x14ac:dyDescent="0.2">
      <c r="A698" s="33"/>
      <c r="B698" s="7">
        <v>55</v>
      </c>
      <c r="C698" s="50" t="s">
        <v>24</v>
      </c>
      <c r="D698" s="209">
        <f t="shared" si="23"/>
        <v>300</v>
      </c>
      <c r="E698" s="126">
        <f t="shared" si="23"/>
        <v>300</v>
      </c>
      <c r="F698" s="163">
        <f t="shared" si="19"/>
        <v>0</v>
      </c>
      <c r="G698" s="179">
        <f t="shared" si="22"/>
        <v>1</v>
      </c>
    </row>
    <row r="699" spans="1:7" s="6" customFormat="1" x14ac:dyDescent="0.2">
      <c r="A699" s="33"/>
      <c r="B699" s="5">
        <v>5525</v>
      </c>
      <c r="C699" s="49" t="s">
        <v>46</v>
      </c>
      <c r="D699" s="207">
        <f t="shared" si="23"/>
        <v>300</v>
      </c>
      <c r="E699" s="124">
        <f t="shared" si="23"/>
        <v>300</v>
      </c>
      <c r="F699" s="168">
        <f t="shared" si="19"/>
        <v>0</v>
      </c>
      <c r="G699" s="165">
        <f t="shared" si="22"/>
        <v>1</v>
      </c>
    </row>
    <row r="700" spans="1:7" s="6" customFormat="1" ht="38.25" x14ac:dyDescent="0.2">
      <c r="A700" s="33"/>
      <c r="B700" s="157" t="s">
        <v>541</v>
      </c>
      <c r="C700" s="56" t="s">
        <v>524</v>
      </c>
      <c r="D700" s="208">
        <v>300</v>
      </c>
      <c r="E700" s="124">
        <v>300</v>
      </c>
      <c r="F700" s="168">
        <f t="shared" si="19"/>
        <v>0</v>
      </c>
      <c r="G700" s="165">
        <f t="shared" si="22"/>
        <v>1</v>
      </c>
    </row>
    <row r="701" spans="1:7" s="6" customFormat="1" x14ac:dyDescent="0.2">
      <c r="A701" s="33" t="s">
        <v>76</v>
      </c>
      <c r="B701" s="7" t="s">
        <v>581</v>
      </c>
      <c r="C701" s="72"/>
      <c r="D701" s="114">
        <f>SUM(D702+D722)</f>
        <v>31312</v>
      </c>
      <c r="E701" s="187">
        <f>SUM(E702+E722)</f>
        <v>44189.03</v>
      </c>
      <c r="F701" s="163">
        <f t="shared" si="19"/>
        <v>-12877.029999999999</v>
      </c>
      <c r="G701" s="179">
        <f t="shared" si="22"/>
        <v>1.4112490419008688</v>
      </c>
    </row>
    <row r="702" spans="1:7" s="6" customFormat="1" x14ac:dyDescent="0.2">
      <c r="A702" s="33" t="s">
        <v>76</v>
      </c>
      <c r="B702" s="7" t="s">
        <v>180</v>
      </c>
      <c r="C702" s="72"/>
      <c r="D702" s="114">
        <f>SUM(D703+D706+D709+D719)</f>
        <v>29647</v>
      </c>
      <c r="E702" s="187">
        <f>SUM(E703+E706+E709+E719)</f>
        <v>33724.03</v>
      </c>
      <c r="F702" s="163">
        <f t="shared" si="19"/>
        <v>-4077.0299999999988</v>
      </c>
      <c r="G702" s="179">
        <f t="shared" si="22"/>
        <v>1.1375191419030592</v>
      </c>
    </row>
    <row r="703" spans="1:7" s="6" customFormat="1" x14ac:dyDescent="0.2">
      <c r="A703" s="33"/>
      <c r="B703" s="7">
        <v>50</v>
      </c>
      <c r="C703" s="50" t="s">
        <v>23</v>
      </c>
      <c r="D703" s="114">
        <f>SUM(D704+D705)</f>
        <v>0</v>
      </c>
      <c r="E703" s="187">
        <f>SUM(E704+E705)</f>
        <v>291.16000000000003</v>
      </c>
      <c r="F703" s="163">
        <f t="shared" si="19"/>
        <v>-291.16000000000003</v>
      </c>
      <c r="G703" s="179"/>
    </row>
    <row r="704" spans="1:7" s="6" customFormat="1" x14ac:dyDescent="0.2">
      <c r="A704" s="33"/>
      <c r="B704" s="5">
        <v>505</v>
      </c>
      <c r="C704" s="49" t="s">
        <v>94</v>
      </c>
      <c r="D704" s="113">
        <v>0</v>
      </c>
      <c r="E704" s="149">
        <v>291.16000000000003</v>
      </c>
      <c r="F704" s="168">
        <f t="shared" si="19"/>
        <v>-291.16000000000003</v>
      </c>
      <c r="G704" s="179"/>
    </row>
    <row r="705" spans="1:7" s="6" customFormat="1" x14ac:dyDescent="0.2">
      <c r="A705" s="33"/>
      <c r="B705" s="5">
        <v>506</v>
      </c>
      <c r="C705" s="49" t="s">
        <v>229</v>
      </c>
      <c r="D705" s="113">
        <v>0</v>
      </c>
      <c r="E705" s="149">
        <v>0</v>
      </c>
      <c r="F705" s="168">
        <f t="shared" si="19"/>
        <v>0</v>
      </c>
      <c r="G705" s="179"/>
    </row>
    <row r="706" spans="1:7" s="6" customFormat="1" x14ac:dyDescent="0.2">
      <c r="A706" s="33"/>
      <c r="B706" s="7">
        <v>55</v>
      </c>
      <c r="C706" s="50" t="s">
        <v>24</v>
      </c>
      <c r="D706" s="88">
        <f>SUM(D707)</f>
        <v>5200</v>
      </c>
      <c r="E706" s="139">
        <f>SUM(E707)</f>
        <v>4888.08</v>
      </c>
      <c r="F706" s="163">
        <f t="shared" si="19"/>
        <v>311.92000000000007</v>
      </c>
      <c r="G706" s="179">
        <f t="shared" si="22"/>
        <v>0.94001538461538459</v>
      </c>
    </row>
    <row r="707" spans="1:7" s="6" customFormat="1" x14ac:dyDescent="0.2">
      <c r="A707" s="33"/>
      <c r="B707" s="5">
        <v>5525</v>
      </c>
      <c r="C707" s="49" t="s">
        <v>46</v>
      </c>
      <c r="D707" s="113">
        <v>5200</v>
      </c>
      <c r="E707" s="149">
        <v>4888.08</v>
      </c>
      <c r="F707" s="168">
        <f t="shared" si="19"/>
        <v>311.92000000000007</v>
      </c>
      <c r="G707" s="179">
        <f t="shared" si="22"/>
        <v>0.94001538461538459</v>
      </c>
    </row>
    <row r="708" spans="1:7" x14ac:dyDescent="0.2">
      <c r="A708" s="35"/>
      <c r="B708" s="5"/>
      <c r="C708" s="67" t="s">
        <v>551</v>
      </c>
      <c r="D708" s="87">
        <f>SUM(D703+D706)</f>
        <v>5200</v>
      </c>
      <c r="E708" s="149">
        <f>SUM(E703+E706)</f>
        <v>5179.24</v>
      </c>
      <c r="F708" s="168">
        <f t="shared" si="19"/>
        <v>20.760000000000218</v>
      </c>
      <c r="G708" s="179">
        <f t="shared" si="22"/>
        <v>0.99600769230769226</v>
      </c>
    </row>
    <row r="709" spans="1:7" s="6" customFormat="1" x14ac:dyDescent="0.2">
      <c r="A709" s="33"/>
      <c r="B709" s="7">
        <v>55</v>
      </c>
      <c r="C709" s="50" t="s">
        <v>24</v>
      </c>
      <c r="D709" s="114">
        <f>SUM(D710)</f>
        <v>24447</v>
      </c>
      <c r="E709" s="139">
        <f>SUM(E710)</f>
        <v>25712.789999999997</v>
      </c>
      <c r="F709" s="163">
        <f t="shared" si="19"/>
        <v>-1265.7899999999972</v>
      </c>
      <c r="G709" s="179">
        <f t="shared" si="22"/>
        <v>1.0517769051417352</v>
      </c>
    </row>
    <row r="710" spans="1:7" s="6" customFormat="1" x14ac:dyDescent="0.2">
      <c r="A710" s="33"/>
      <c r="B710" s="5">
        <v>5525</v>
      </c>
      <c r="C710" s="49" t="s">
        <v>46</v>
      </c>
      <c r="D710" s="114">
        <f>SUM(D711:D718)</f>
        <v>24447</v>
      </c>
      <c r="E710" s="139">
        <f>SUM(E711:E718)</f>
        <v>25712.789999999997</v>
      </c>
      <c r="F710" s="163">
        <f t="shared" si="19"/>
        <v>-1265.7899999999972</v>
      </c>
      <c r="G710" s="179">
        <f t="shared" si="22"/>
        <v>1.0517769051417352</v>
      </c>
    </row>
    <row r="711" spans="1:7" s="6" customFormat="1" x14ac:dyDescent="0.2">
      <c r="A711" s="33"/>
      <c r="B711" s="7"/>
      <c r="C711" s="67" t="s">
        <v>287</v>
      </c>
      <c r="D711" s="113">
        <v>3000</v>
      </c>
      <c r="E711" s="124">
        <v>3021.61</v>
      </c>
      <c r="F711" s="168">
        <f t="shared" si="19"/>
        <v>-21.610000000000127</v>
      </c>
      <c r="G711" s="165">
        <f t="shared" si="22"/>
        <v>1.0072033333333335</v>
      </c>
    </row>
    <row r="712" spans="1:7" s="6" customFormat="1" x14ac:dyDescent="0.2">
      <c r="A712" s="33"/>
      <c r="B712" s="7"/>
      <c r="C712" s="67" t="s">
        <v>111</v>
      </c>
      <c r="D712" s="113">
        <v>14397</v>
      </c>
      <c r="E712" s="124">
        <v>15683.67</v>
      </c>
      <c r="F712" s="168">
        <f t="shared" si="19"/>
        <v>-1286.67</v>
      </c>
      <c r="G712" s="165">
        <f t="shared" si="22"/>
        <v>1.0893707022296313</v>
      </c>
    </row>
    <row r="713" spans="1:7" s="6" customFormat="1" x14ac:dyDescent="0.2">
      <c r="A713" s="33"/>
      <c r="B713" s="7"/>
      <c r="C713" s="67" t="s">
        <v>1</v>
      </c>
      <c r="D713" s="113">
        <v>200</v>
      </c>
      <c r="E713" s="124">
        <v>186.35</v>
      </c>
      <c r="F713" s="168">
        <f t="shared" si="19"/>
        <v>13.650000000000006</v>
      </c>
      <c r="G713" s="165">
        <f t="shared" si="22"/>
        <v>0.93174999999999997</v>
      </c>
    </row>
    <row r="714" spans="1:7" s="6" customFormat="1" x14ac:dyDescent="0.2">
      <c r="A714" s="33"/>
      <c r="B714" s="7"/>
      <c r="C714" s="67" t="s">
        <v>288</v>
      </c>
      <c r="D714" s="113">
        <v>2000</v>
      </c>
      <c r="E714" s="124">
        <v>537.16</v>
      </c>
      <c r="F714" s="168">
        <f t="shared" si="19"/>
        <v>1462.8400000000001</v>
      </c>
      <c r="G714" s="165">
        <f t="shared" si="22"/>
        <v>0.26857999999999999</v>
      </c>
    </row>
    <row r="715" spans="1:7" x14ac:dyDescent="0.2">
      <c r="A715" s="35"/>
      <c r="B715" s="5"/>
      <c r="C715" s="67" t="s">
        <v>118</v>
      </c>
      <c r="D715" s="113">
        <v>150</v>
      </c>
      <c r="E715" s="124">
        <v>150</v>
      </c>
      <c r="F715" s="168">
        <f t="shared" si="19"/>
        <v>0</v>
      </c>
      <c r="G715" s="165">
        <f t="shared" si="22"/>
        <v>1</v>
      </c>
    </row>
    <row r="716" spans="1:7" x14ac:dyDescent="0.2">
      <c r="A716" s="35"/>
      <c r="B716" s="5"/>
      <c r="C716" s="67" t="s">
        <v>207</v>
      </c>
      <c r="D716" s="113">
        <v>500</v>
      </c>
      <c r="E716" s="124">
        <v>500</v>
      </c>
      <c r="F716" s="168">
        <f t="shared" si="19"/>
        <v>0</v>
      </c>
      <c r="G716" s="165">
        <f t="shared" si="22"/>
        <v>1</v>
      </c>
    </row>
    <row r="717" spans="1:7" x14ac:dyDescent="0.2">
      <c r="A717" s="35"/>
      <c r="B717" s="5"/>
      <c r="C717" s="67" t="s">
        <v>289</v>
      </c>
      <c r="D717" s="113">
        <v>200</v>
      </c>
      <c r="E717" s="124">
        <v>0</v>
      </c>
      <c r="F717" s="168">
        <f t="shared" si="19"/>
        <v>200</v>
      </c>
      <c r="G717" s="165">
        <f t="shared" si="22"/>
        <v>0</v>
      </c>
    </row>
    <row r="718" spans="1:7" x14ac:dyDescent="0.2">
      <c r="A718" s="35"/>
      <c r="B718" s="5"/>
      <c r="C718" s="67" t="s">
        <v>334</v>
      </c>
      <c r="D718" s="113">
        <v>4000</v>
      </c>
      <c r="E718" s="124">
        <v>5634</v>
      </c>
      <c r="F718" s="168">
        <f t="shared" ref="F718:F794" si="24">SUM(D718-E718)</f>
        <v>-1634</v>
      </c>
      <c r="G718" s="165">
        <f t="shared" si="22"/>
        <v>1.4085000000000001</v>
      </c>
    </row>
    <row r="719" spans="1:7" x14ac:dyDescent="0.2">
      <c r="A719" s="33"/>
      <c r="B719" s="7">
        <v>55</v>
      </c>
      <c r="C719" s="50" t="s">
        <v>24</v>
      </c>
      <c r="D719" s="91">
        <f>SUM(D720)</f>
        <v>0</v>
      </c>
      <c r="E719" s="126">
        <f>SUM(E720)</f>
        <v>2832</v>
      </c>
      <c r="F719" s="163">
        <f t="shared" si="24"/>
        <v>-2832</v>
      </c>
      <c r="G719" s="165"/>
    </row>
    <row r="720" spans="1:7" x14ac:dyDescent="0.2">
      <c r="A720" s="33"/>
      <c r="B720" s="5">
        <v>5525</v>
      </c>
      <c r="C720" s="49" t="s">
        <v>46</v>
      </c>
      <c r="D720" s="92">
        <f>SUM(D721)</f>
        <v>0</v>
      </c>
      <c r="E720" s="124">
        <f>SUM(E721)</f>
        <v>2832</v>
      </c>
      <c r="F720" s="168">
        <f t="shared" si="24"/>
        <v>-2832</v>
      </c>
      <c r="G720" s="165"/>
    </row>
    <row r="721" spans="1:7" x14ac:dyDescent="0.2">
      <c r="A721" s="35"/>
      <c r="B721" s="5"/>
      <c r="C721" s="67" t="s">
        <v>550</v>
      </c>
      <c r="D721" s="113">
        <v>0</v>
      </c>
      <c r="E721" s="124">
        <v>2832</v>
      </c>
      <c r="F721" s="168">
        <f t="shared" si="24"/>
        <v>-2832</v>
      </c>
      <c r="G721" s="165"/>
    </row>
    <row r="722" spans="1:7" x14ac:dyDescent="0.2">
      <c r="A722" s="33" t="s">
        <v>76</v>
      </c>
      <c r="B722" s="7" t="s">
        <v>563</v>
      </c>
      <c r="C722" s="67"/>
      <c r="D722" s="114">
        <f>SUM(D723)</f>
        <v>1665</v>
      </c>
      <c r="E722" s="114">
        <f>SUM(E723)</f>
        <v>10465</v>
      </c>
      <c r="F722" s="163">
        <f t="shared" si="24"/>
        <v>-8800</v>
      </c>
      <c r="G722" s="179">
        <f t="shared" si="22"/>
        <v>6.2852852852852852</v>
      </c>
    </row>
    <row r="723" spans="1:7" x14ac:dyDescent="0.2">
      <c r="A723" s="35"/>
      <c r="B723" s="7">
        <v>55</v>
      </c>
      <c r="C723" s="50" t="s">
        <v>24</v>
      </c>
      <c r="D723" s="114">
        <f>SUM(D724)</f>
        <v>1665</v>
      </c>
      <c r="E723" s="114">
        <f>SUM(E724)</f>
        <v>10465</v>
      </c>
      <c r="F723" s="163">
        <f t="shared" si="24"/>
        <v>-8800</v>
      </c>
      <c r="G723" s="179">
        <f t="shared" si="22"/>
        <v>6.2852852852852852</v>
      </c>
    </row>
    <row r="724" spans="1:7" x14ac:dyDescent="0.2">
      <c r="A724" s="35"/>
      <c r="B724" s="5">
        <v>5525</v>
      </c>
      <c r="C724" s="49" t="s">
        <v>46</v>
      </c>
      <c r="D724" s="113">
        <f>SUM(D725:D729)</f>
        <v>1665</v>
      </c>
      <c r="E724" s="113">
        <f>SUM(E725:E729)</f>
        <v>10465</v>
      </c>
      <c r="F724" s="168">
        <f t="shared" si="24"/>
        <v>-8800</v>
      </c>
      <c r="G724" s="165">
        <f t="shared" si="22"/>
        <v>6.2852852852852852</v>
      </c>
    </row>
    <row r="725" spans="1:7" ht="25.5" x14ac:dyDescent="0.2">
      <c r="A725" s="35"/>
      <c r="B725" s="5" t="s">
        <v>564</v>
      </c>
      <c r="C725" s="67" t="s">
        <v>565</v>
      </c>
      <c r="D725" s="113">
        <v>1215</v>
      </c>
      <c r="E725" s="124">
        <v>1215</v>
      </c>
      <c r="F725" s="168">
        <f t="shared" si="24"/>
        <v>0</v>
      </c>
      <c r="G725" s="165">
        <f t="shared" si="22"/>
        <v>1</v>
      </c>
    </row>
    <row r="726" spans="1:7" ht="25.5" x14ac:dyDescent="0.2">
      <c r="A726" s="35"/>
      <c r="B726" s="5" t="s">
        <v>566</v>
      </c>
      <c r="C726" s="67" t="s">
        <v>567</v>
      </c>
      <c r="D726" s="113">
        <v>450</v>
      </c>
      <c r="E726" s="124">
        <v>450</v>
      </c>
      <c r="F726" s="168">
        <f t="shared" si="24"/>
        <v>0</v>
      </c>
      <c r="G726" s="165">
        <f t="shared" si="22"/>
        <v>1</v>
      </c>
    </row>
    <row r="727" spans="1:7" ht="25.5" x14ac:dyDescent="0.2">
      <c r="A727" s="35"/>
      <c r="B727" s="5" t="s">
        <v>575</v>
      </c>
      <c r="C727" s="67" t="s">
        <v>576</v>
      </c>
      <c r="D727" s="113">
        <v>0</v>
      </c>
      <c r="E727" s="124">
        <v>1000</v>
      </c>
      <c r="F727" s="168">
        <f t="shared" si="24"/>
        <v>-1000</v>
      </c>
      <c r="G727" s="165"/>
    </row>
    <row r="728" spans="1:7" x14ac:dyDescent="0.2">
      <c r="A728" s="35"/>
      <c r="B728" s="5" t="s">
        <v>577</v>
      </c>
      <c r="C728" s="67" t="s">
        <v>578</v>
      </c>
      <c r="D728" s="113">
        <v>0</v>
      </c>
      <c r="E728" s="124">
        <v>6000</v>
      </c>
      <c r="F728" s="168">
        <f t="shared" si="24"/>
        <v>-6000</v>
      </c>
      <c r="G728" s="165"/>
    </row>
    <row r="729" spans="1:7" ht="25.5" x14ac:dyDescent="0.2">
      <c r="A729" s="35"/>
      <c r="B729" s="47" t="s">
        <v>579</v>
      </c>
      <c r="C729" s="67" t="s">
        <v>580</v>
      </c>
      <c r="D729" s="113">
        <v>0</v>
      </c>
      <c r="E729" s="124">
        <v>1800</v>
      </c>
      <c r="F729" s="168">
        <f t="shared" si="24"/>
        <v>-1800</v>
      </c>
      <c r="G729" s="165"/>
    </row>
    <row r="730" spans="1:7" x14ac:dyDescent="0.2">
      <c r="A730" s="33" t="s">
        <v>343</v>
      </c>
      <c r="B730" s="7" t="s">
        <v>203</v>
      </c>
      <c r="C730" s="72"/>
      <c r="D730" s="115">
        <f>SUM(D731+D735)</f>
        <v>15147</v>
      </c>
      <c r="E730" s="159">
        <f>SUM(E731+E735)</f>
        <v>8515.49</v>
      </c>
      <c r="F730" s="163">
        <f t="shared" si="24"/>
        <v>6631.51</v>
      </c>
      <c r="G730" s="179">
        <f t="shared" si="22"/>
        <v>0.56218987258202946</v>
      </c>
    </row>
    <row r="731" spans="1:7" x14ac:dyDescent="0.2">
      <c r="A731" s="33"/>
      <c r="B731" s="7">
        <v>50</v>
      </c>
      <c r="C731" s="50" t="s">
        <v>23</v>
      </c>
      <c r="D731" s="114">
        <f>SUM(D732+D734)</f>
        <v>7558</v>
      </c>
      <c r="E731" s="139">
        <f>SUM(E732+E734)</f>
        <v>5038.3899999999994</v>
      </c>
      <c r="F731" s="163">
        <f t="shared" si="24"/>
        <v>2519.6100000000006</v>
      </c>
      <c r="G731" s="179">
        <f t="shared" si="22"/>
        <v>0.66663006086266197</v>
      </c>
    </row>
    <row r="732" spans="1:7" x14ac:dyDescent="0.2">
      <c r="A732" s="33"/>
      <c r="B732" s="5">
        <v>500</v>
      </c>
      <c r="C732" s="49" t="s">
        <v>228</v>
      </c>
      <c r="D732" s="113">
        <f>SUM(D733)</f>
        <v>5640</v>
      </c>
      <c r="E732" s="149">
        <f>SUM(E733)</f>
        <v>3759.99</v>
      </c>
      <c r="F732" s="168">
        <f t="shared" si="24"/>
        <v>1880.0100000000002</v>
      </c>
      <c r="G732" s="165">
        <f t="shared" si="22"/>
        <v>0.66666489361702119</v>
      </c>
    </row>
    <row r="733" spans="1:7" x14ac:dyDescent="0.2">
      <c r="A733" s="33"/>
      <c r="B733" s="5">
        <v>5002</v>
      </c>
      <c r="C733" s="49" t="s">
        <v>236</v>
      </c>
      <c r="D733" s="113">
        <v>5640</v>
      </c>
      <c r="E733" s="124">
        <v>3759.99</v>
      </c>
      <c r="F733" s="168">
        <f t="shared" si="24"/>
        <v>1880.0100000000002</v>
      </c>
      <c r="G733" s="165">
        <f t="shared" si="22"/>
        <v>0.66666489361702119</v>
      </c>
    </row>
    <row r="734" spans="1:7" x14ac:dyDescent="0.2">
      <c r="A734" s="33"/>
      <c r="B734" s="5">
        <v>506</v>
      </c>
      <c r="C734" s="49" t="s">
        <v>229</v>
      </c>
      <c r="D734" s="113">
        <v>1918</v>
      </c>
      <c r="E734" s="124">
        <v>1278.4000000000001</v>
      </c>
      <c r="F734" s="168">
        <f t="shared" si="24"/>
        <v>639.59999999999991</v>
      </c>
      <c r="G734" s="165">
        <f t="shared" si="22"/>
        <v>0.66652763295099071</v>
      </c>
    </row>
    <row r="735" spans="1:7" x14ac:dyDescent="0.2">
      <c r="A735" s="33"/>
      <c r="B735" s="7">
        <v>55</v>
      </c>
      <c r="C735" s="50" t="s">
        <v>24</v>
      </c>
      <c r="D735" s="114">
        <f>SUM(D736:D742)</f>
        <v>7589</v>
      </c>
      <c r="E735" s="139">
        <f>SUM(E736:E742)</f>
        <v>3477.1</v>
      </c>
      <c r="F735" s="163">
        <f t="shared" si="24"/>
        <v>4111.8999999999996</v>
      </c>
      <c r="G735" s="179">
        <f t="shared" si="22"/>
        <v>0.4581763078139412</v>
      </c>
    </row>
    <row r="736" spans="1:7" x14ac:dyDescent="0.2">
      <c r="A736" s="33"/>
      <c r="B736" s="5">
        <v>5500</v>
      </c>
      <c r="C736" s="49" t="s">
        <v>25</v>
      </c>
      <c r="D736" s="113">
        <v>1229</v>
      </c>
      <c r="E736" s="124">
        <v>297.77</v>
      </c>
      <c r="F736" s="168">
        <f t="shared" si="24"/>
        <v>931.23</v>
      </c>
      <c r="G736" s="165">
        <f t="shared" si="22"/>
        <v>0.24228641171684295</v>
      </c>
    </row>
    <row r="737" spans="1:8" x14ac:dyDescent="0.2">
      <c r="A737" s="33"/>
      <c r="B737" s="5">
        <v>5504</v>
      </c>
      <c r="C737" s="49" t="s">
        <v>27</v>
      </c>
      <c r="D737" s="113">
        <v>140</v>
      </c>
      <c r="E737" s="124">
        <v>0</v>
      </c>
      <c r="F737" s="168">
        <f t="shared" si="24"/>
        <v>140</v>
      </c>
      <c r="G737" s="165">
        <f t="shared" si="22"/>
        <v>0</v>
      </c>
    </row>
    <row r="738" spans="1:8" x14ac:dyDescent="0.2">
      <c r="A738" s="33"/>
      <c r="B738" s="5">
        <v>5511</v>
      </c>
      <c r="C738" s="49" t="s">
        <v>230</v>
      </c>
      <c r="D738" s="113">
        <v>80</v>
      </c>
      <c r="E738" s="124">
        <v>9.7899999999999991</v>
      </c>
      <c r="F738" s="168">
        <f t="shared" si="24"/>
        <v>70.210000000000008</v>
      </c>
      <c r="G738" s="165">
        <f t="shared" si="22"/>
        <v>0.12237499999999998</v>
      </c>
    </row>
    <row r="739" spans="1:8" x14ac:dyDescent="0.2">
      <c r="A739" s="33"/>
      <c r="B739" s="5">
        <v>5515</v>
      </c>
      <c r="C739" s="49" t="s">
        <v>29</v>
      </c>
      <c r="D739" s="113">
        <v>6000</v>
      </c>
      <c r="E739" s="124">
        <v>3162.88</v>
      </c>
      <c r="F739" s="168">
        <f t="shared" si="24"/>
        <v>2837.12</v>
      </c>
      <c r="G739" s="165">
        <f t="shared" si="22"/>
        <v>0.52714666666666665</v>
      </c>
    </row>
    <row r="740" spans="1:8" x14ac:dyDescent="0.2">
      <c r="A740" s="33"/>
      <c r="B740" s="5">
        <v>5522</v>
      </c>
      <c r="C740" s="49" t="s">
        <v>95</v>
      </c>
      <c r="D740" s="113">
        <v>40</v>
      </c>
      <c r="E740" s="124">
        <v>0</v>
      </c>
      <c r="F740" s="168">
        <f t="shared" si="24"/>
        <v>40</v>
      </c>
      <c r="G740" s="165">
        <f t="shared" si="22"/>
        <v>0</v>
      </c>
    </row>
    <row r="741" spans="1:8" x14ac:dyDescent="0.2">
      <c r="A741" s="33"/>
      <c r="B741" s="5">
        <v>5524</v>
      </c>
      <c r="C741" s="49" t="s">
        <v>31</v>
      </c>
      <c r="D741" s="113">
        <v>100</v>
      </c>
      <c r="E741" s="124">
        <v>0</v>
      </c>
      <c r="F741" s="168">
        <f t="shared" si="24"/>
        <v>100</v>
      </c>
      <c r="G741" s="165">
        <f t="shared" si="22"/>
        <v>0</v>
      </c>
    </row>
    <row r="742" spans="1:8" x14ac:dyDescent="0.2">
      <c r="A742" s="33"/>
      <c r="B742" s="5">
        <v>5525</v>
      </c>
      <c r="C742" s="49" t="s">
        <v>46</v>
      </c>
      <c r="D742" s="113">
        <v>0</v>
      </c>
      <c r="E742" s="124">
        <v>6.66</v>
      </c>
      <c r="F742" s="168">
        <f t="shared" si="24"/>
        <v>-6.66</v>
      </c>
      <c r="G742" s="165"/>
    </row>
    <row r="743" spans="1:8" s="6" customFormat="1" x14ac:dyDescent="0.2">
      <c r="A743" s="33" t="s">
        <v>77</v>
      </c>
      <c r="B743" s="7" t="s">
        <v>256</v>
      </c>
      <c r="C743" s="72"/>
      <c r="D743" s="114">
        <f>SUM(D744+D749)</f>
        <v>31043</v>
      </c>
      <c r="E743" s="139">
        <f>SUM(E744+E749)</f>
        <v>19462.23</v>
      </c>
      <c r="F743" s="163">
        <f t="shared" si="24"/>
        <v>11580.77</v>
      </c>
      <c r="G743" s="179">
        <f t="shared" si="22"/>
        <v>0.62694423863672966</v>
      </c>
    </row>
    <row r="744" spans="1:8" s="6" customFormat="1" x14ac:dyDescent="0.2">
      <c r="A744" s="33"/>
      <c r="B744" s="7">
        <v>50</v>
      </c>
      <c r="C744" s="50" t="s">
        <v>23</v>
      </c>
      <c r="D744" s="114">
        <f>SUM(D745+D748)</f>
        <v>11336</v>
      </c>
      <c r="E744" s="139">
        <f>SUM(E745+E748)</f>
        <v>7479.27</v>
      </c>
      <c r="F744" s="163">
        <f t="shared" si="24"/>
        <v>3856.7299999999996</v>
      </c>
      <c r="G744" s="179">
        <f t="shared" si="22"/>
        <v>0.65978034580098799</v>
      </c>
    </row>
    <row r="745" spans="1:8" s="6" customFormat="1" x14ac:dyDescent="0.2">
      <c r="A745" s="33"/>
      <c r="B745" s="5">
        <v>500</v>
      </c>
      <c r="C745" s="49" t="s">
        <v>228</v>
      </c>
      <c r="D745" s="113">
        <f>SUM(D746:D747)</f>
        <v>8460</v>
      </c>
      <c r="E745" s="149">
        <f>SUM(E746:E747)</f>
        <v>5581.56</v>
      </c>
      <c r="F745" s="168">
        <f t="shared" si="24"/>
        <v>2878.4399999999996</v>
      </c>
      <c r="G745" s="165">
        <f t="shared" si="22"/>
        <v>0.65975886524822702</v>
      </c>
    </row>
    <row r="746" spans="1:8" s="6" customFormat="1" x14ac:dyDescent="0.2">
      <c r="A746" s="33"/>
      <c r="B746" s="5">
        <v>5002</v>
      </c>
      <c r="C746" s="49" t="s">
        <v>236</v>
      </c>
      <c r="D746" s="113">
        <v>7740</v>
      </c>
      <c r="E746" s="124">
        <v>5172.5200000000004</v>
      </c>
      <c r="F746" s="168">
        <f t="shared" si="24"/>
        <v>2567.4799999999996</v>
      </c>
      <c r="G746" s="165">
        <f t="shared" si="22"/>
        <v>0.66828423772609824</v>
      </c>
    </row>
    <row r="747" spans="1:8" s="6" customFormat="1" x14ac:dyDescent="0.2">
      <c r="A747" s="33"/>
      <c r="B747" s="5">
        <v>5005</v>
      </c>
      <c r="C747" s="49" t="s">
        <v>282</v>
      </c>
      <c r="D747" s="113">
        <v>720</v>
      </c>
      <c r="E747" s="124">
        <v>409.04</v>
      </c>
      <c r="F747" s="168">
        <f t="shared" si="24"/>
        <v>310.95999999999998</v>
      </c>
      <c r="G747" s="165">
        <f t="shared" si="22"/>
        <v>0.56811111111111112</v>
      </c>
    </row>
    <row r="748" spans="1:8" s="6" customFormat="1" x14ac:dyDescent="0.2">
      <c r="A748" s="33"/>
      <c r="B748" s="5">
        <v>506</v>
      </c>
      <c r="C748" s="49" t="s">
        <v>229</v>
      </c>
      <c r="D748" s="113">
        <v>2876</v>
      </c>
      <c r="E748" s="124">
        <v>1897.71</v>
      </c>
      <c r="F748" s="168">
        <f t="shared" si="24"/>
        <v>978.29</v>
      </c>
      <c r="G748" s="165">
        <f t="shared" si="22"/>
        <v>0.65984353268428375</v>
      </c>
    </row>
    <row r="749" spans="1:8" s="6" customFormat="1" x14ac:dyDescent="0.2">
      <c r="A749" s="33"/>
      <c r="B749" s="7">
        <v>55</v>
      </c>
      <c r="C749" s="50" t="s">
        <v>24</v>
      </c>
      <c r="D749" s="114">
        <f>SUM(D750:D751)</f>
        <v>19707</v>
      </c>
      <c r="E749" s="187">
        <f>SUM(E750:E751)</f>
        <v>11982.96</v>
      </c>
      <c r="F749" s="163">
        <f t="shared" si="24"/>
        <v>7724.0400000000009</v>
      </c>
      <c r="G749" s="179">
        <f t="shared" si="22"/>
        <v>0.60805602070330333</v>
      </c>
    </row>
    <row r="750" spans="1:8" s="6" customFormat="1" x14ac:dyDescent="0.2">
      <c r="A750" s="33"/>
      <c r="B750" s="5">
        <v>5500</v>
      </c>
      <c r="C750" s="49" t="s">
        <v>25</v>
      </c>
      <c r="D750" s="113">
        <v>19500</v>
      </c>
      <c r="E750" s="124">
        <v>11853.66</v>
      </c>
      <c r="F750" s="168">
        <f t="shared" si="24"/>
        <v>7646.34</v>
      </c>
      <c r="G750" s="165">
        <f t="shared" si="22"/>
        <v>0.60787999999999998</v>
      </c>
    </row>
    <row r="751" spans="1:8" s="6" customFormat="1" ht="13.5" thickBot="1" x14ac:dyDescent="0.25">
      <c r="A751" s="46"/>
      <c r="B751" s="196">
        <v>5504</v>
      </c>
      <c r="C751" s="197" t="s">
        <v>27</v>
      </c>
      <c r="D751" s="113">
        <v>207</v>
      </c>
      <c r="E751" s="124">
        <v>129.30000000000001</v>
      </c>
      <c r="F751" s="168">
        <f t="shared" si="24"/>
        <v>77.699999999999989</v>
      </c>
      <c r="G751" s="165">
        <f t="shared" si="22"/>
        <v>0.62463768115942031</v>
      </c>
    </row>
    <row r="752" spans="1:8" ht="13.5" thickBot="1" x14ac:dyDescent="0.25">
      <c r="A752" s="44" t="s">
        <v>78</v>
      </c>
      <c r="B752" s="4" t="s">
        <v>181</v>
      </c>
      <c r="C752" s="183"/>
      <c r="D752" s="112">
        <f>SUM(D753+D863+D926+D957+D963+D1004+D1009+D1049+D1064)</f>
        <v>3228002</v>
      </c>
      <c r="E752" s="138">
        <f>SUM(E753+E863+E926+E957+E963+E1004+E1009+E1049+E1064)</f>
        <v>2221282.39</v>
      </c>
      <c r="F752" s="177">
        <f t="shared" si="24"/>
        <v>1006719.6099999999</v>
      </c>
      <c r="G752" s="175">
        <f t="shared" si="22"/>
        <v>0.68812918641314358</v>
      </c>
      <c r="H752" s="158"/>
    </row>
    <row r="753" spans="1:8" x14ac:dyDescent="0.2">
      <c r="A753" s="33" t="s">
        <v>79</v>
      </c>
      <c r="B753" s="7" t="s">
        <v>444</v>
      </c>
      <c r="C753" s="184"/>
      <c r="D753" s="95">
        <f>SUM(D754+D777+D804+D823+D844+D852+D860)</f>
        <v>1027372</v>
      </c>
      <c r="E753" s="144">
        <f>SUM(E754+E777+E804+E823+E844+E852+E860)</f>
        <v>657863.99</v>
      </c>
      <c r="F753" s="163">
        <f t="shared" si="24"/>
        <v>369508.01</v>
      </c>
      <c r="G753" s="179">
        <f t="shared" si="22"/>
        <v>0.64033669401151672</v>
      </c>
      <c r="H753" s="158"/>
    </row>
    <row r="754" spans="1:8" s="6" customFormat="1" x14ac:dyDescent="0.2">
      <c r="A754" s="33" t="s">
        <v>79</v>
      </c>
      <c r="B754" s="7" t="s">
        <v>114</v>
      </c>
      <c r="C754" s="72"/>
      <c r="D754" s="88">
        <f>SUM(D755+D761+D774)</f>
        <v>375327</v>
      </c>
      <c r="E754" s="139">
        <f>SUM(E755+E761+E774)</f>
        <v>241499.39</v>
      </c>
      <c r="F754" s="163">
        <f t="shared" si="24"/>
        <v>133827.60999999999</v>
      </c>
      <c r="G754" s="179">
        <f t="shared" si="22"/>
        <v>0.64343729601121158</v>
      </c>
    </row>
    <row r="755" spans="1:8" s="6" customFormat="1" x14ac:dyDescent="0.2">
      <c r="A755" s="33"/>
      <c r="B755" s="7">
        <v>50</v>
      </c>
      <c r="C755" s="50" t="s">
        <v>23</v>
      </c>
      <c r="D755" s="88">
        <f>SUM(D756+D759+D760)</f>
        <v>266937</v>
      </c>
      <c r="E755" s="139">
        <f>SUM(E756+E759+E760)</f>
        <v>178275.03</v>
      </c>
      <c r="F755" s="163">
        <f t="shared" si="24"/>
        <v>88661.97</v>
      </c>
      <c r="G755" s="179">
        <f t="shared" si="22"/>
        <v>0.66785432517785093</v>
      </c>
    </row>
    <row r="756" spans="1:8" s="6" customFormat="1" x14ac:dyDescent="0.2">
      <c r="A756" s="33"/>
      <c r="B756" s="5">
        <v>500</v>
      </c>
      <c r="C756" s="49" t="s">
        <v>228</v>
      </c>
      <c r="D756" s="87">
        <f>SUM(D757:D758)</f>
        <v>198243</v>
      </c>
      <c r="E756" s="149">
        <f>SUM(E757:E758)</f>
        <v>131587.13</v>
      </c>
      <c r="F756" s="168">
        <f t="shared" si="24"/>
        <v>66655.87</v>
      </c>
      <c r="G756" s="165">
        <f t="shared" si="22"/>
        <v>0.66376684170437295</v>
      </c>
    </row>
    <row r="757" spans="1:8" s="6" customFormat="1" x14ac:dyDescent="0.2">
      <c r="A757" s="33"/>
      <c r="B757" s="5">
        <v>5002</v>
      </c>
      <c r="C757" s="49" t="s">
        <v>236</v>
      </c>
      <c r="D757" s="87">
        <v>198243</v>
      </c>
      <c r="E757" s="124">
        <v>131281.85</v>
      </c>
      <c r="F757" s="168">
        <f t="shared" si="24"/>
        <v>66961.149999999994</v>
      </c>
      <c r="G757" s="165">
        <f t="shared" si="22"/>
        <v>0.66222691343452234</v>
      </c>
    </row>
    <row r="758" spans="1:8" s="6" customFormat="1" x14ac:dyDescent="0.2">
      <c r="A758" s="33"/>
      <c r="B758" s="5">
        <v>5005</v>
      </c>
      <c r="C758" s="49" t="s">
        <v>282</v>
      </c>
      <c r="D758" s="87">
        <v>0</v>
      </c>
      <c r="E758" s="124">
        <v>305.27999999999997</v>
      </c>
      <c r="F758" s="168">
        <f t="shared" si="24"/>
        <v>-305.27999999999997</v>
      </c>
      <c r="G758" s="165"/>
    </row>
    <row r="759" spans="1:8" s="6" customFormat="1" x14ac:dyDescent="0.2">
      <c r="A759" s="33"/>
      <c r="B759" s="5">
        <v>505</v>
      </c>
      <c r="C759" s="49" t="s">
        <v>94</v>
      </c>
      <c r="D759" s="87">
        <v>766</v>
      </c>
      <c r="E759" s="124">
        <v>866.24</v>
      </c>
      <c r="F759" s="168">
        <f t="shared" si="24"/>
        <v>-100.24000000000001</v>
      </c>
      <c r="G759" s="165">
        <f t="shared" si="22"/>
        <v>1.1308616187989555</v>
      </c>
    </row>
    <row r="760" spans="1:8" s="6" customFormat="1" x14ac:dyDescent="0.2">
      <c r="A760" s="33"/>
      <c r="B760" s="5">
        <v>506</v>
      </c>
      <c r="C760" s="49" t="s">
        <v>229</v>
      </c>
      <c r="D760" s="87">
        <v>67928</v>
      </c>
      <c r="E760" s="124">
        <v>45821.66</v>
      </c>
      <c r="F760" s="168">
        <f t="shared" si="24"/>
        <v>22106.339999999997</v>
      </c>
      <c r="G760" s="165">
        <f t="shared" si="22"/>
        <v>0.67456218348839958</v>
      </c>
    </row>
    <row r="761" spans="1:8" s="6" customFormat="1" x14ac:dyDescent="0.2">
      <c r="A761" s="33"/>
      <c r="B761" s="7">
        <v>55</v>
      </c>
      <c r="C761" s="50" t="s">
        <v>24</v>
      </c>
      <c r="D761" s="88">
        <f>SUM(D762:D773)</f>
        <v>79266</v>
      </c>
      <c r="E761" s="139">
        <f>SUM(E762:E773)</f>
        <v>55626.82</v>
      </c>
      <c r="F761" s="163">
        <f t="shared" si="24"/>
        <v>23639.18</v>
      </c>
      <c r="G761" s="179">
        <f t="shared" si="22"/>
        <v>0.70177402669492595</v>
      </c>
    </row>
    <row r="762" spans="1:8" s="6" customFormat="1" x14ac:dyDescent="0.2">
      <c r="A762" s="33"/>
      <c r="B762" s="5">
        <v>5500</v>
      </c>
      <c r="C762" s="49" t="s">
        <v>25</v>
      </c>
      <c r="D762" s="87">
        <v>380</v>
      </c>
      <c r="E762" s="124">
        <v>643.65</v>
      </c>
      <c r="F762" s="168">
        <f t="shared" si="24"/>
        <v>-263.64999999999998</v>
      </c>
      <c r="G762" s="165">
        <f t="shared" si="22"/>
        <v>1.6938157894736841</v>
      </c>
    </row>
    <row r="763" spans="1:8" s="6" customFormat="1" x14ac:dyDescent="0.2">
      <c r="A763" s="33"/>
      <c r="B763" s="5">
        <v>5503</v>
      </c>
      <c r="C763" s="49" t="s">
        <v>26</v>
      </c>
      <c r="D763" s="87">
        <v>0</v>
      </c>
      <c r="E763" s="124">
        <v>11.6</v>
      </c>
      <c r="F763" s="168">
        <f t="shared" si="24"/>
        <v>-11.6</v>
      </c>
      <c r="G763" s="165"/>
    </row>
    <row r="764" spans="1:8" s="6" customFormat="1" x14ac:dyDescent="0.2">
      <c r="A764" s="33"/>
      <c r="B764" s="5">
        <v>5504</v>
      </c>
      <c r="C764" s="49" t="s">
        <v>27</v>
      </c>
      <c r="D764" s="87">
        <v>2430</v>
      </c>
      <c r="E764" s="124">
        <v>1369.44</v>
      </c>
      <c r="F764" s="168">
        <f t="shared" si="24"/>
        <v>1060.56</v>
      </c>
      <c r="G764" s="165">
        <f t="shared" si="22"/>
        <v>0.56355555555555559</v>
      </c>
    </row>
    <row r="765" spans="1:8" s="6" customFormat="1" x14ac:dyDescent="0.2">
      <c r="A765" s="33"/>
      <c r="B765" s="5">
        <v>5511</v>
      </c>
      <c r="C765" s="49" t="s">
        <v>230</v>
      </c>
      <c r="D765" s="87">
        <v>41110</v>
      </c>
      <c r="E765" s="124">
        <v>34228.75</v>
      </c>
      <c r="F765" s="168">
        <f t="shared" si="24"/>
        <v>6881.25</v>
      </c>
      <c r="G765" s="165">
        <f t="shared" si="22"/>
        <v>0.83261371928971051</v>
      </c>
    </row>
    <row r="766" spans="1:8" s="6" customFormat="1" x14ac:dyDescent="0.2">
      <c r="A766" s="33"/>
      <c r="B766" s="5">
        <v>5513</v>
      </c>
      <c r="C766" s="49" t="s">
        <v>28</v>
      </c>
      <c r="D766" s="87">
        <v>100</v>
      </c>
      <c r="E766" s="124">
        <v>0</v>
      </c>
      <c r="F766" s="168">
        <f t="shared" si="24"/>
        <v>100</v>
      </c>
      <c r="G766" s="165">
        <f t="shared" si="22"/>
        <v>0</v>
      </c>
    </row>
    <row r="767" spans="1:8" s="6" customFormat="1" x14ac:dyDescent="0.2">
      <c r="A767" s="33"/>
      <c r="B767" s="5">
        <v>5514</v>
      </c>
      <c r="C767" s="49" t="s">
        <v>231</v>
      </c>
      <c r="D767" s="87">
        <v>1425</v>
      </c>
      <c r="E767" s="124">
        <v>607.58000000000004</v>
      </c>
      <c r="F767" s="168">
        <f t="shared" si="24"/>
        <v>817.42</v>
      </c>
      <c r="G767" s="165">
        <f t="shared" ref="G767:G843" si="25">SUM(E767/D767)</f>
        <v>0.42637192982456146</v>
      </c>
    </row>
    <row r="768" spans="1:8" s="6" customFormat="1" x14ac:dyDescent="0.2">
      <c r="A768" s="33"/>
      <c r="B768" s="5">
        <v>5515</v>
      </c>
      <c r="C768" s="49" t="s">
        <v>29</v>
      </c>
      <c r="D768" s="87">
        <v>3406</v>
      </c>
      <c r="E768" s="124">
        <v>2757.36</v>
      </c>
      <c r="F768" s="168">
        <f t="shared" si="24"/>
        <v>648.63999999999987</v>
      </c>
      <c r="G768" s="165">
        <f t="shared" si="25"/>
        <v>0.80955960070463895</v>
      </c>
    </row>
    <row r="769" spans="1:7" s="6" customFormat="1" x14ac:dyDescent="0.2">
      <c r="A769" s="33"/>
      <c r="B769" s="5">
        <v>5521</v>
      </c>
      <c r="C769" s="49" t="s">
        <v>133</v>
      </c>
      <c r="D769" s="87">
        <v>19300</v>
      </c>
      <c r="E769" s="124">
        <v>9420.7000000000007</v>
      </c>
      <c r="F769" s="168">
        <f t="shared" si="24"/>
        <v>9879.2999999999993</v>
      </c>
      <c r="G769" s="165">
        <f t="shared" si="25"/>
        <v>0.48811917098445601</v>
      </c>
    </row>
    <row r="770" spans="1:7" s="6" customFormat="1" x14ac:dyDescent="0.2">
      <c r="A770" s="33"/>
      <c r="B770" s="5">
        <v>5522</v>
      </c>
      <c r="C770" s="49" t="s">
        <v>95</v>
      </c>
      <c r="D770" s="87">
        <v>190</v>
      </c>
      <c r="E770" s="124">
        <v>97.6</v>
      </c>
      <c r="F770" s="168">
        <f t="shared" si="24"/>
        <v>92.4</v>
      </c>
      <c r="G770" s="165">
        <f t="shared" si="25"/>
        <v>0.51368421052631574</v>
      </c>
    </row>
    <row r="771" spans="1:7" s="6" customFormat="1" x14ac:dyDescent="0.2">
      <c r="A771" s="33"/>
      <c r="B771" s="5">
        <v>5524</v>
      </c>
      <c r="C771" s="49" t="s">
        <v>31</v>
      </c>
      <c r="D771" s="87">
        <v>10350</v>
      </c>
      <c r="E771" s="124">
        <v>6484.14</v>
      </c>
      <c r="F771" s="168">
        <f t="shared" si="24"/>
        <v>3865.8599999999997</v>
      </c>
      <c r="G771" s="165">
        <f t="shared" si="25"/>
        <v>0.62648695652173914</v>
      </c>
    </row>
    <row r="772" spans="1:7" s="6" customFormat="1" x14ac:dyDescent="0.2">
      <c r="A772" s="33"/>
      <c r="B772" s="5">
        <v>5525</v>
      </c>
      <c r="C772" s="49" t="s">
        <v>46</v>
      </c>
      <c r="D772" s="87">
        <v>575</v>
      </c>
      <c r="E772" s="124">
        <v>0</v>
      </c>
      <c r="F772" s="168">
        <f t="shared" si="24"/>
        <v>575</v>
      </c>
      <c r="G772" s="165">
        <f t="shared" si="25"/>
        <v>0</v>
      </c>
    </row>
    <row r="773" spans="1:7" s="6" customFormat="1" x14ac:dyDescent="0.2">
      <c r="A773" s="33"/>
      <c r="B773" s="5">
        <v>5539</v>
      </c>
      <c r="C773" s="49" t="s">
        <v>257</v>
      </c>
      <c r="D773" s="87">
        <v>0</v>
      </c>
      <c r="E773" s="124">
        <v>6</v>
      </c>
      <c r="F773" s="168">
        <f t="shared" si="24"/>
        <v>-6</v>
      </c>
      <c r="G773" s="165"/>
    </row>
    <row r="774" spans="1:7" x14ac:dyDescent="0.2">
      <c r="A774" s="35"/>
      <c r="B774" s="7">
        <v>15</v>
      </c>
      <c r="C774" s="50" t="s">
        <v>283</v>
      </c>
      <c r="D774" s="88">
        <f>SUM(D775)</f>
        <v>29124</v>
      </c>
      <c r="E774" s="139">
        <f>SUM(E775)</f>
        <v>7597.54</v>
      </c>
      <c r="F774" s="163">
        <f t="shared" si="24"/>
        <v>21526.46</v>
      </c>
      <c r="G774" s="179">
        <f t="shared" si="25"/>
        <v>0.26086869935448426</v>
      </c>
    </row>
    <row r="775" spans="1:7" x14ac:dyDescent="0.2">
      <c r="A775" s="35"/>
      <c r="B775" s="5">
        <v>1551</v>
      </c>
      <c r="C775" s="49" t="s">
        <v>255</v>
      </c>
      <c r="D775" s="87">
        <f>SUM(D776)</f>
        <v>29124</v>
      </c>
      <c r="E775" s="149">
        <f>SUM(E776)</f>
        <v>7597.54</v>
      </c>
      <c r="F775" s="168">
        <f t="shared" si="24"/>
        <v>21526.46</v>
      </c>
      <c r="G775" s="165">
        <f t="shared" si="25"/>
        <v>0.26086869935448426</v>
      </c>
    </row>
    <row r="776" spans="1:7" ht="38.25" x14ac:dyDescent="0.2">
      <c r="A776" s="35"/>
      <c r="B776" s="5"/>
      <c r="C776" s="65" t="s">
        <v>340</v>
      </c>
      <c r="D776" s="87">
        <v>29124</v>
      </c>
      <c r="E776" s="124">
        <v>7597.54</v>
      </c>
      <c r="F776" s="168">
        <f t="shared" si="24"/>
        <v>21526.46</v>
      </c>
      <c r="G776" s="165">
        <f t="shared" si="25"/>
        <v>0.26086869935448426</v>
      </c>
    </row>
    <row r="777" spans="1:7" s="10" customFormat="1" ht="13.5" x14ac:dyDescent="0.25">
      <c r="A777" s="33" t="s">
        <v>79</v>
      </c>
      <c r="B777" s="7" t="s">
        <v>115</v>
      </c>
      <c r="C777" s="72"/>
      <c r="D777" s="88">
        <f>SUM(D778+D784+D798+D800)</f>
        <v>264987</v>
      </c>
      <c r="E777" s="139">
        <f>SUM(E778+E784+E798+E800)</f>
        <v>148356.97</v>
      </c>
      <c r="F777" s="163">
        <f t="shared" si="24"/>
        <v>116630.03</v>
      </c>
      <c r="G777" s="179">
        <f t="shared" si="25"/>
        <v>0.5598650877212844</v>
      </c>
    </row>
    <row r="778" spans="1:7" s="6" customFormat="1" x14ac:dyDescent="0.2">
      <c r="A778" s="33"/>
      <c r="B778" s="7">
        <v>50</v>
      </c>
      <c r="C778" s="50" t="s">
        <v>23</v>
      </c>
      <c r="D778" s="88">
        <f>SUM(D779+D782+D783)</f>
        <v>167329</v>
      </c>
      <c r="E778" s="139">
        <f>SUM(E779+E782+E783)</f>
        <v>114760.09</v>
      </c>
      <c r="F778" s="163">
        <f t="shared" si="24"/>
        <v>52568.91</v>
      </c>
      <c r="G778" s="179">
        <f t="shared" si="25"/>
        <v>0.68583503158448322</v>
      </c>
    </row>
    <row r="779" spans="1:7" s="6" customFormat="1" x14ac:dyDescent="0.2">
      <c r="A779" s="33"/>
      <c r="B779" s="5">
        <v>500</v>
      </c>
      <c r="C779" s="49" t="s">
        <v>228</v>
      </c>
      <c r="D779" s="87">
        <f>SUM(D780:D781)</f>
        <v>124744</v>
      </c>
      <c r="E779" s="149">
        <f>SUM(E780:E781)</f>
        <v>83757.64</v>
      </c>
      <c r="F779" s="168">
        <f t="shared" si="24"/>
        <v>40986.36</v>
      </c>
      <c r="G779" s="165">
        <f t="shared" si="25"/>
        <v>0.67143622138138903</v>
      </c>
    </row>
    <row r="780" spans="1:7" s="6" customFormat="1" x14ac:dyDescent="0.2">
      <c r="A780" s="33"/>
      <c r="B780" s="5">
        <v>5002</v>
      </c>
      <c r="C780" s="49" t="s">
        <v>236</v>
      </c>
      <c r="D780" s="87">
        <v>124744</v>
      </c>
      <c r="E780" s="124">
        <v>83531.64</v>
      </c>
      <c r="F780" s="168">
        <f t="shared" si="24"/>
        <v>41212.36</v>
      </c>
      <c r="G780" s="165">
        <f t="shared" si="25"/>
        <v>0.66962451099852494</v>
      </c>
    </row>
    <row r="781" spans="1:7" s="6" customFormat="1" x14ac:dyDescent="0.2">
      <c r="A781" s="33"/>
      <c r="B781" s="5">
        <v>5005</v>
      </c>
      <c r="C781" s="49" t="s">
        <v>282</v>
      </c>
      <c r="D781" s="87">
        <v>0</v>
      </c>
      <c r="E781" s="124">
        <v>226</v>
      </c>
      <c r="F781" s="168"/>
      <c r="G781" s="165"/>
    </row>
    <row r="782" spans="1:7" s="6" customFormat="1" x14ac:dyDescent="0.2">
      <c r="A782" s="33"/>
      <c r="B782" s="5">
        <v>505</v>
      </c>
      <c r="C782" s="49" t="s">
        <v>94</v>
      </c>
      <c r="D782" s="87">
        <v>102</v>
      </c>
      <c r="E782" s="124">
        <v>199.42</v>
      </c>
      <c r="F782" s="168">
        <f t="shared" si="24"/>
        <v>-97.419999999999987</v>
      </c>
      <c r="G782" s="165">
        <f t="shared" si="25"/>
        <v>1.9550980392156863</v>
      </c>
    </row>
    <row r="783" spans="1:7" s="6" customFormat="1" x14ac:dyDescent="0.2">
      <c r="A783" s="33"/>
      <c r="B783" s="5">
        <v>506</v>
      </c>
      <c r="C783" s="49" t="s">
        <v>229</v>
      </c>
      <c r="D783" s="87">
        <v>42483</v>
      </c>
      <c r="E783" s="124">
        <v>30803.03</v>
      </c>
      <c r="F783" s="168">
        <f t="shared" si="24"/>
        <v>11679.970000000001</v>
      </c>
      <c r="G783" s="165">
        <f t="shared" si="25"/>
        <v>0.72506720335192898</v>
      </c>
    </row>
    <row r="784" spans="1:7" s="6" customFormat="1" x14ac:dyDescent="0.2">
      <c r="A784" s="33"/>
      <c r="B784" s="7">
        <v>55</v>
      </c>
      <c r="C784" s="50" t="s">
        <v>24</v>
      </c>
      <c r="D784" s="88">
        <f>SUM(D785:D797)</f>
        <v>57558</v>
      </c>
      <c r="E784" s="139">
        <f>SUM(E785:E797)</f>
        <v>33595.4</v>
      </c>
      <c r="F784" s="163">
        <f t="shared" si="24"/>
        <v>23962.6</v>
      </c>
      <c r="G784" s="179">
        <f t="shared" si="25"/>
        <v>0.58367907154522403</v>
      </c>
    </row>
    <row r="785" spans="1:7" s="6" customFormat="1" x14ac:dyDescent="0.2">
      <c r="A785" s="33"/>
      <c r="B785" s="5">
        <v>5500</v>
      </c>
      <c r="C785" s="49" t="s">
        <v>25</v>
      </c>
      <c r="D785" s="87">
        <v>385</v>
      </c>
      <c r="E785" s="124">
        <v>590.29</v>
      </c>
      <c r="F785" s="168">
        <f t="shared" si="24"/>
        <v>-205.28999999999996</v>
      </c>
      <c r="G785" s="165">
        <f t="shared" si="25"/>
        <v>1.533220779220779</v>
      </c>
    </row>
    <row r="786" spans="1:7" s="6" customFormat="1" x14ac:dyDescent="0.2">
      <c r="A786" s="33"/>
      <c r="B786" s="5">
        <v>5504</v>
      </c>
      <c r="C786" s="49" t="s">
        <v>27</v>
      </c>
      <c r="D786" s="87">
        <v>1240</v>
      </c>
      <c r="E786" s="124">
        <v>658.38</v>
      </c>
      <c r="F786" s="168">
        <f t="shared" si="24"/>
        <v>581.62</v>
      </c>
      <c r="G786" s="165">
        <f t="shared" si="25"/>
        <v>0.53095161290322579</v>
      </c>
    </row>
    <row r="787" spans="1:7" s="6" customFormat="1" x14ac:dyDescent="0.2">
      <c r="A787" s="33"/>
      <c r="B787" s="5">
        <v>5511</v>
      </c>
      <c r="C787" s="49" t="s">
        <v>230</v>
      </c>
      <c r="D787" s="87">
        <v>28213</v>
      </c>
      <c r="E787" s="124">
        <v>18960.36</v>
      </c>
      <c r="F787" s="168">
        <f t="shared" si="24"/>
        <v>9252.64</v>
      </c>
      <c r="G787" s="165">
        <f t="shared" si="25"/>
        <v>0.67204338425548504</v>
      </c>
    </row>
    <row r="788" spans="1:7" s="6" customFormat="1" x14ac:dyDescent="0.2">
      <c r="A788" s="33"/>
      <c r="B788" s="5">
        <v>5513</v>
      </c>
      <c r="C788" s="49" t="s">
        <v>28</v>
      </c>
      <c r="D788" s="87">
        <v>180</v>
      </c>
      <c r="E788" s="124">
        <v>79.8</v>
      </c>
      <c r="F788" s="168">
        <f t="shared" si="24"/>
        <v>100.2</v>
      </c>
      <c r="G788" s="165">
        <f t="shared" si="25"/>
        <v>0.4433333333333333</v>
      </c>
    </row>
    <row r="789" spans="1:7" s="6" customFormat="1" x14ac:dyDescent="0.2">
      <c r="A789" s="33"/>
      <c r="B789" s="5">
        <v>5514</v>
      </c>
      <c r="C789" s="49" t="s">
        <v>231</v>
      </c>
      <c r="D789" s="87">
        <v>2327</v>
      </c>
      <c r="E789" s="124">
        <v>1132.22</v>
      </c>
      <c r="F789" s="168">
        <f t="shared" si="24"/>
        <v>1194.78</v>
      </c>
      <c r="G789" s="165">
        <f t="shared" si="25"/>
        <v>0.48655779974215729</v>
      </c>
    </row>
    <row r="790" spans="1:7" s="6" customFormat="1" x14ac:dyDescent="0.2">
      <c r="A790" s="33"/>
      <c r="B790" s="5">
        <v>5515</v>
      </c>
      <c r="C790" s="49" t="s">
        <v>29</v>
      </c>
      <c r="D790" s="87">
        <v>2214</v>
      </c>
      <c r="E790" s="124">
        <v>2555.5500000000002</v>
      </c>
      <c r="F790" s="168">
        <f t="shared" si="24"/>
        <v>-341.55000000000018</v>
      </c>
      <c r="G790" s="165">
        <f t="shared" si="25"/>
        <v>1.1542682926829269</v>
      </c>
    </row>
    <row r="791" spans="1:7" s="6" customFormat="1" x14ac:dyDescent="0.2">
      <c r="A791" s="33"/>
      <c r="B791" s="5">
        <v>5521</v>
      </c>
      <c r="C791" s="49" t="s">
        <v>133</v>
      </c>
      <c r="D791" s="87">
        <v>13700</v>
      </c>
      <c r="E791" s="124">
        <v>6832.11</v>
      </c>
      <c r="F791" s="168">
        <f t="shared" si="24"/>
        <v>6867.89</v>
      </c>
      <c r="G791" s="165">
        <f t="shared" si="25"/>
        <v>0.49869416058394156</v>
      </c>
    </row>
    <row r="792" spans="1:7" s="6" customFormat="1" x14ac:dyDescent="0.2">
      <c r="A792" s="33"/>
      <c r="B792" s="5">
        <v>5522</v>
      </c>
      <c r="C792" s="49" t="s">
        <v>95</v>
      </c>
      <c r="D792" s="87">
        <v>150</v>
      </c>
      <c r="E792" s="124">
        <v>18</v>
      </c>
      <c r="F792" s="168">
        <f t="shared" si="24"/>
        <v>132</v>
      </c>
      <c r="G792" s="165">
        <f t="shared" si="25"/>
        <v>0.12</v>
      </c>
    </row>
    <row r="793" spans="1:7" s="6" customFormat="1" x14ac:dyDescent="0.2">
      <c r="A793" s="33"/>
      <c r="B793" s="5">
        <v>5524</v>
      </c>
      <c r="C793" s="49" t="s">
        <v>31</v>
      </c>
      <c r="D793" s="87">
        <v>7782</v>
      </c>
      <c r="E793" s="124">
        <v>2605.21</v>
      </c>
      <c r="F793" s="168">
        <f t="shared" si="24"/>
        <v>5176.79</v>
      </c>
      <c r="G793" s="165">
        <f t="shared" si="25"/>
        <v>0.33477383705988178</v>
      </c>
    </row>
    <row r="794" spans="1:7" s="6" customFormat="1" x14ac:dyDescent="0.2">
      <c r="A794" s="33"/>
      <c r="B794" s="5">
        <v>5525</v>
      </c>
      <c r="C794" s="49" t="s">
        <v>46</v>
      </c>
      <c r="D794" s="87">
        <v>400</v>
      </c>
      <c r="E794" s="124">
        <v>55.26</v>
      </c>
      <c r="F794" s="168">
        <f t="shared" si="24"/>
        <v>344.74</v>
      </c>
      <c r="G794" s="165">
        <f t="shared" si="25"/>
        <v>0.13815</v>
      </c>
    </row>
    <row r="795" spans="1:7" s="6" customFormat="1" x14ac:dyDescent="0.2">
      <c r="A795" s="33"/>
      <c r="B795" s="5">
        <v>5532</v>
      </c>
      <c r="C795" s="49" t="s">
        <v>93</v>
      </c>
      <c r="D795" s="87">
        <v>25</v>
      </c>
      <c r="E795" s="124">
        <v>35.64</v>
      </c>
      <c r="F795" s="168">
        <f t="shared" ref="F795:F861" si="26">SUM(D795-E795)</f>
        <v>-10.64</v>
      </c>
      <c r="G795" s="165">
        <f t="shared" si="25"/>
        <v>1.4256</v>
      </c>
    </row>
    <row r="796" spans="1:7" s="6" customFormat="1" x14ac:dyDescent="0.2">
      <c r="A796" s="33"/>
      <c r="B796" s="5">
        <v>5539</v>
      </c>
      <c r="C796" s="49" t="s">
        <v>257</v>
      </c>
      <c r="D796" s="87">
        <v>27</v>
      </c>
      <c r="E796" s="124">
        <v>0</v>
      </c>
      <c r="F796" s="168">
        <f t="shared" si="26"/>
        <v>27</v>
      </c>
      <c r="G796" s="165">
        <f t="shared" si="25"/>
        <v>0</v>
      </c>
    </row>
    <row r="797" spans="1:7" x14ac:dyDescent="0.2">
      <c r="A797" s="35"/>
      <c r="B797" s="5">
        <v>5540</v>
      </c>
      <c r="C797" s="49" t="s">
        <v>252</v>
      </c>
      <c r="D797" s="87">
        <v>915</v>
      </c>
      <c r="E797" s="124">
        <v>72.58</v>
      </c>
      <c r="F797" s="168">
        <f t="shared" si="26"/>
        <v>842.42</v>
      </c>
      <c r="G797" s="165">
        <f t="shared" si="25"/>
        <v>7.9322404371584693E-2</v>
      </c>
    </row>
    <row r="798" spans="1:7" x14ac:dyDescent="0.2">
      <c r="A798" s="35"/>
      <c r="B798" s="22">
        <v>60</v>
      </c>
      <c r="C798" s="51" t="s">
        <v>90</v>
      </c>
      <c r="D798" s="88">
        <f>SUM(D799)</f>
        <v>0</v>
      </c>
      <c r="E798" s="139">
        <f>SUM(E799)</f>
        <v>1.48</v>
      </c>
      <c r="F798" s="163">
        <f t="shared" si="26"/>
        <v>-1.48</v>
      </c>
      <c r="G798" s="165"/>
    </row>
    <row r="799" spans="1:7" x14ac:dyDescent="0.2">
      <c r="A799" s="35"/>
      <c r="B799" s="20">
        <v>608</v>
      </c>
      <c r="C799" s="54" t="s">
        <v>154</v>
      </c>
      <c r="D799" s="87">
        <v>0</v>
      </c>
      <c r="E799" s="124">
        <v>1.48</v>
      </c>
      <c r="F799" s="168">
        <f t="shared" si="26"/>
        <v>-1.48</v>
      </c>
      <c r="G799" s="165"/>
    </row>
    <row r="800" spans="1:7" x14ac:dyDescent="0.2">
      <c r="A800" s="35"/>
      <c r="B800" s="7">
        <v>15</v>
      </c>
      <c r="C800" s="50" t="s">
        <v>283</v>
      </c>
      <c r="D800" s="88">
        <f>SUM(D801)</f>
        <v>40100</v>
      </c>
      <c r="E800" s="139">
        <f>SUM(E801)</f>
        <v>0</v>
      </c>
      <c r="F800" s="163">
        <f t="shared" si="26"/>
        <v>40100</v>
      </c>
      <c r="G800" s="179">
        <f t="shared" si="25"/>
        <v>0</v>
      </c>
    </row>
    <row r="801" spans="1:7" x14ac:dyDescent="0.2">
      <c r="A801" s="35"/>
      <c r="B801" s="5">
        <v>1551</v>
      </c>
      <c r="C801" s="49" t="s">
        <v>255</v>
      </c>
      <c r="D801" s="87">
        <f>SUM(D802:D803)</f>
        <v>40100</v>
      </c>
      <c r="E801" s="149">
        <f>SUM(E802:E803)</f>
        <v>0</v>
      </c>
      <c r="F801" s="168">
        <f>SUM(D801-E801)</f>
        <v>40100</v>
      </c>
      <c r="G801" s="165">
        <f t="shared" si="25"/>
        <v>0</v>
      </c>
    </row>
    <row r="802" spans="1:7" ht="25.5" x14ac:dyDescent="0.2">
      <c r="A802" s="35"/>
      <c r="B802" s="5"/>
      <c r="C802" s="65" t="s">
        <v>341</v>
      </c>
      <c r="D802" s="87">
        <v>36000</v>
      </c>
      <c r="E802" s="124">
        <v>0</v>
      </c>
      <c r="F802" s="168">
        <f t="shared" si="26"/>
        <v>36000</v>
      </c>
      <c r="G802" s="165">
        <f t="shared" si="25"/>
        <v>0</v>
      </c>
    </row>
    <row r="803" spans="1:7" ht="25.5" x14ac:dyDescent="0.2">
      <c r="A803" s="35"/>
      <c r="B803" s="5"/>
      <c r="C803" s="65" t="s">
        <v>568</v>
      </c>
      <c r="D803" s="87">
        <v>4100</v>
      </c>
      <c r="E803" s="124">
        <v>0</v>
      </c>
      <c r="F803" s="168">
        <f t="shared" si="26"/>
        <v>4100</v>
      </c>
      <c r="G803" s="165">
        <f t="shared" si="25"/>
        <v>0</v>
      </c>
    </row>
    <row r="804" spans="1:7" s="10" customFormat="1" ht="13.5" x14ac:dyDescent="0.25">
      <c r="A804" s="33" t="s">
        <v>79</v>
      </c>
      <c r="B804" s="7" t="s">
        <v>116</v>
      </c>
      <c r="C804" s="72"/>
      <c r="D804" s="88">
        <f>SUM(D805+D810)</f>
        <v>128244</v>
      </c>
      <c r="E804" s="139">
        <f>SUM(E805+E810)</f>
        <v>88666.02</v>
      </c>
      <c r="F804" s="163">
        <f t="shared" si="26"/>
        <v>39577.979999999996</v>
      </c>
      <c r="G804" s="179">
        <f t="shared" si="25"/>
        <v>0.69138532796856</v>
      </c>
    </row>
    <row r="805" spans="1:7" s="6" customFormat="1" x14ac:dyDescent="0.2">
      <c r="A805" s="33"/>
      <c r="B805" s="7">
        <v>50</v>
      </c>
      <c r="C805" s="50" t="s">
        <v>23</v>
      </c>
      <c r="D805" s="88">
        <f>SUM(D806+D808+D809)</f>
        <v>85876</v>
      </c>
      <c r="E805" s="139">
        <f>SUM(E806+E808+E809)</f>
        <v>62367.97</v>
      </c>
      <c r="F805" s="163">
        <f t="shared" si="26"/>
        <v>23508.03</v>
      </c>
      <c r="G805" s="179">
        <f t="shared" si="25"/>
        <v>0.72625611346592767</v>
      </c>
    </row>
    <row r="806" spans="1:7" s="6" customFormat="1" x14ac:dyDescent="0.2">
      <c r="A806" s="33"/>
      <c r="B806" s="5">
        <v>500</v>
      </c>
      <c r="C806" s="49" t="s">
        <v>228</v>
      </c>
      <c r="D806" s="87">
        <f>SUM(D807)</f>
        <v>63290</v>
      </c>
      <c r="E806" s="149">
        <f>SUM(E807)</f>
        <v>45637.54</v>
      </c>
      <c r="F806" s="168">
        <f t="shared" si="26"/>
        <v>17652.46</v>
      </c>
      <c r="G806" s="165">
        <f t="shared" si="25"/>
        <v>0.7210861115500079</v>
      </c>
    </row>
    <row r="807" spans="1:7" s="6" customFormat="1" x14ac:dyDescent="0.2">
      <c r="A807" s="33"/>
      <c r="B807" s="5">
        <v>5002</v>
      </c>
      <c r="C807" s="49" t="s">
        <v>236</v>
      </c>
      <c r="D807" s="87">
        <v>63290</v>
      </c>
      <c r="E807" s="124">
        <v>45637.54</v>
      </c>
      <c r="F807" s="168">
        <f t="shared" si="26"/>
        <v>17652.46</v>
      </c>
      <c r="G807" s="165">
        <f t="shared" si="25"/>
        <v>0.7210861115500079</v>
      </c>
    </row>
    <row r="808" spans="1:7" s="6" customFormat="1" x14ac:dyDescent="0.2">
      <c r="A808" s="33"/>
      <c r="B808" s="5">
        <v>505</v>
      </c>
      <c r="C808" s="49" t="s">
        <v>94</v>
      </c>
      <c r="D808" s="87">
        <v>634</v>
      </c>
      <c r="E808" s="124">
        <v>422.56</v>
      </c>
      <c r="F808" s="168">
        <f t="shared" si="26"/>
        <v>211.44</v>
      </c>
      <c r="G808" s="165">
        <f t="shared" si="25"/>
        <v>0.6664984227129338</v>
      </c>
    </row>
    <row r="809" spans="1:7" s="6" customFormat="1" x14ac:dyDescent="0.2">
      <c r="A809" s="33"/>
      <c r="B809" s="5">
        <v>506</v>
      </c>
      <c r="C809" s="49" t="s">
        <v>229</v>
      </c>
      <c r="D809" s="87">
        <v>21952</v>
      </c>
      <c r="E809" s="124">
        <v>16307.87</v>
      </c>
      <c r="F809" s="168">
        <f t="shared" si="26"/>
        <v>5644.1299999999992</v>
      </c>
      <c r="G809" s="165">
        <f t="shared" si="25"/>
        <v>0.74288766399416917</v>
      </c>
    </row>
    <row r="810" spans="1:7" s="6" customFormat="1" x14ac:dyDescent="0.2">
      <c r="A810" s="33"/>
      <c r="B810" s="7">
        <v>55</v>
      </c>
      <c r="C810" s="50" t="s">
        <v>24</v>
      </c>
      <c r="D810" s="88">
        <f>SUM(D811:D822)</f>
        <v>42368</v>
      </c>
      <c r="E810" s="139">
        <f>SUM(E811:E822)</f>
        <v>26298.05</v>
      </c>
      <c r="F810" s="163">
        <f t="shared" si="26"/>
        <v>16069.95</v>
      </c>
      <c r="G810" s="179">
        <f t="shared" si="25"/>
        <v>0.62070548527190328</v>
      </c>
    </row>
    <row r="811" spans="1:7" s="6" customFormat="1" x14ac:dyDescent="0.2">
      <c r="A811" s="33"/>
      <c r="B811" s="5">
        <v>5500</v>
      </c>
      <c r="C811" s="49" t="s">
        <v>25</v>
      </c>
      <c r="D811" s="87">
        <v>584</v>
      </c>
      <c r="E811" s="124">
        <v>731.43</v>
      </c>
      <c r="F811" s="168">
        <f t="shared" si="26"/>
        <v>-147.42999999999995</v>
      </c>
      <c r="G811" s="165">
        <f t="shared" si="25"/>
        <v>1.2524486301369862</v>
      </c>
    </row>
    <row r="812" spans="1:7" s="6" customFormat="1" x14ac:dyDescent="0.2">
      <c r="A812" s="33"/>
      <c r="B812" s="5">
        <v>5504</v>
      </c>
      <c r="C812" s="49" t="s">
        <v>27</v>
      </c>
      <c r="D812" s="87">
        <v>380</v>
      </c>
      <c r="E812" s="124">
        <v>211.91</v>
      </c>
      <c r="F812" s="168">
        <f t="shared" si="26"/>
        <v>168.09</v>
      </c>
      <c r="G812" s="165">
        <f t="shared" si="25"/>
        <v>0.55765789473684213</v>
      </c>
    </row>
    <row r="813" spans="1:7" s="6" customFormat="1" ht="25.5" x14ac:dyDescent="0.2">
      <c r="A813" s="210" t="s">
        <v>569</v>
      </c>
      <c r="B813" s="5">
        <v>5511</v>
      </c>
      <c r="C813" s="49" t="s">
        <v>230</v>
      </c>
      <c r="D813" s="87">
        <v>31001</v>
      </c>
      <c r="E813" s="124">
        <v>20895.23</v>
      </c>
      <c r="F813" s="168">
        <f t="shared" si="26"/>
        <v>10105.77</v>
      </c>
      <c r="G813" s="165">
        <f t="shared" si="25"/>
        <v>0.67401793490532558</v>
      </c>
    </row>
    <row r="814" spans="1:7" s="6" customFormat="1" x14ac:dyDescent="0.2">
      <c r="A814" s="33"/>
      <c r="B814" s="5">
        <v>5513</v>
      </c>
      <c r="C814" s="49" t="s">
        <v>28</v>
      </c>
      <c r="D814" s="87">
        <v>100</v>
      </c>
      <c r="E814" s="124">
        <v>0</v>
      </c>
      <c r="F814" s="168">
        <f t="shared" si="26"/>
        <v>100</v>
      </c>
      <c r="G814" s="165">
        <f t="shared" si="25"/>
        <v>0</v>
      </c>
    </row>
    <row r="815" spans="1:7" s="6" customFormat="1" x14ac:dyDescent="0.2">
      <c r="A815" s="33"/>
      <c r="B815" s="5">
        <v>5514</v>
      </c>
      <c r="C815" s="49" t="s">
        <v>231</v>
      </c>
      <c r="D815" s="87">
        <v>950</v>
      </c>
      <c r="E815" s="124">
        <v>578.35</v>
      </c>
      <c r="F815" s="168">
        <f t="shared" si="26"/>
        <v>371.65</v>
      </c>
      <c r="G815" s="165">
        <f t="shared" si="25"/>
        <v>0.60878947368421055</v>
      </c>
    </row>
    <row r="816" spans="1:7" s="6" customFormat="1" x14ac:dyDescent="0.2">
      <c r="A816" s="33"/>
      <c r="B816" s="5">
        <v>5515</v>
      </c>
      <c r="C816" s="49" t="s">
        <v>29</v>
      </c>
      <c r="D816" s="87">
        <v>1000</v>
      </c>
      <c r="E816" s="124">
        <v>122.52</v>
      </c>
      <c r="F816" s="168">
        <f t="shared" si="26"/>
        <v>877.48</v>
      </c>
      <c r="G816" s="165">
        <f t="shared" si="25"/>
        <v>0.12251999999999999</v>
      </c>
    </row>
    <row r="817" spans="1:7" s="6" customFormat="1" x14ac:dyDescent="0.2">
      <c r="A817" s="33"/>
      <c r="B817" s="5">
        <v>5521</v>
      </c>
      <c r="C817" s="49" t="s">
        <v>133</v>
      </c>
      <c r="D817" s="87">
        <v>4995</v>
      </c>
      <c r="E817" s="124">
        <v>2711.14</v>
      </c>
      <c r="F817" s="168">
        <f t="shared" si="26"/>
        <v>2283.86</v>
      </c>
      <c r="G817" s="165">
        <f t="shared" si="25"/>
        <v>0.54277077077077074</v>
      </c>
    </row>
    <row r="818" spans="1:7" s="6" customFormat="1" x14ac:dyDescent="0.2">
      <c r="A818" s="33"/>
      <c r="B818" s="5">
        <v>5522</v>
      </c>
      <c r="C818" s="49" t="s">
        <v>95</v>
      </c>
      <c r="D818" s="87">
        <v>20</v>
      </c>
      <c r="E818" s="124">
        <v>34.590000000000003</v>
      </c>
      <c r="F818" s="168">
        <f t="shared" si="26"/>
        <v>-14.590000000000003</v>
      </c>
      <c r="G818" s="165">
        <f t="shared" si="25"/>
        <v>1.7295000000000003</v>
      </c>
    </row>
    <row r="819" spans="1:7" s="6" customFormat="1" x14ac:dyDescent="0.2">
      <c r="A819" s="33"/>
      <c r="B819" s="5">
        <v>5524</v>
      </c>
      <c r="C819" s="49" t="s">
        <v>31</v>
      </c>
      <c r="D819" s="87">
        <v>2911</v>
      </c>
      <c r="E819" s="124">
        <v>915.76</v>
      </c>
      <c r="F819" s="168">
        <f t="shared" si="26"/>
        <v>1995.24</v>
      </c>
      <c r="G819" s="165">
        <f t="shared" si="25"/>
        <v>0.31458605290278252</v>
      </c>
    </row>
    <row r="820" spans="1:7" s="6" customFormat="1" x14ac:dyDescent="0.2">
      <c r="A820" s="33"/>
      <c r="B820" s="5">
        <v>5525</v>
      </c>
      <c r="C820" s="49" t="s">
        <v>46</v>
      </c>
      <c r="D820" s="87">
        <v>150</v>
      </c>
      <c r="E820" s="124">
        <v>0</v>
      </c>
      <c r="F820" s="168">
        <f t="shared" si="26"/>
        <v>150</v>
      </c>
      <c r="G820" s="165">
        <f t="shared" si="25"/>
        <v>0</v>
      </c>
    </row>
    <row r="821" spans="1:7" s="6" customFormat="1" x14ac:dyDescent="0.2">
      <c r="A821" s="33"/>
      <c r="B821" s="5">
        <v>5539</v>
      </c>
      <c r="C821" s="49" t="s">
        <v>257</v>
      </c>
      <c r="D821" s="87">
        <v>0</v>
      </c>
      <c r="E821" s="124">
        <v>36.4</v>
      </c>
      <c r="F821" s="168">
        <f t="shared" si="26"/>
        <v>-36.4</v>
      </c>
      <c r="G821" s="165"/>
    </row>
    <row r="822" spans="1:7" s="6" customFormat="1" x14ac:dyDescent="0.2">
      <c r="A822" s="33"/>
      <c r="B822" s="5">
        <v>5540</v>
      </c>
      <c r="C822" s="49" t="s">
        <v>252</v>
      </c>
      <c r="D822" s="87">
        <v>277</v>
      </c>
      <c r="E822" s="124">
        <v>60.72</v>
      </c>
      <c r="F822" s="168">
        <f t="shared" si="26"/>
        <v>216.28</v>
      </c>
      <c r="G822" s="165">
        <f t="shared" si="25"/>
        <v>0.21920577617328518</v>
      </c>
    </row>
    <row r="823" spans="1:7" s="10" customFormat="1" ht="13.5" x14ac:dyDescent="0.25">
      <c r="A823" s="33" t="s">
        <v>79</v>
      </c>
      <c r="B823" s="7" t="s">
        <v>204</v>
      </c>
      <c r="C823" s="72"/>
      <c r="D823" s="88">
        <f>SUM(D824+D829)</f>
        <v>161533</v>
      </c>
      <c r="E823" s="139">
        <f>SUM(E824+E829)</f>
        <v>112767.85999999999</v>
      </c>
      <c r="F823" s="163">
        <f t="shared" si="26"/>
        <v>48765.140000000014</v>
      </c>
      <c r="G823" s="179">
        <f t="shared" si="25"/>
        <v>0.69811035515962672</v>
      </c>
    </row>
    <row r="824" spans="1:7" s="6" customFormat="1" x14ac:dyDescent="0.2">
      <c r="A824" s="33"/>
      <c r="B824" s="7">
        <v>50</v>
      </c>
      <c r="C824" s="50" t="s">
        <v>23</v>
      </c>
      <c r="D824" s="88">
        <f>SUM(D825+D827+D828)</f>
        <v>109837</v>
      </c>
      <c r="E824" s="139">
        <f>SUM(E825+E827+E828)</f>
        <v>77069.5</v>
      </c>
      <c r="F824" s="163">
        <f t="shared" si="26"/>
        <v>32767.5</v>
      </c>
      <c r="G824" s="179">
        <f t="shared" si="25"/>
        <v>0.70167156786875096</v>
      </c>
    </row>
    <row r="825" spans="1:7" s="6" customFormat="1" x14ac:dyDescent="0.2">
      <c r="A825" s="33"/>
      <c r="B825" s="5">
        <v>500</v>
      </c>
      <c r="C825" s="49" t="s">
        <v>228</v>
      </c>
      <c r="D825" s="87">
        <f>SUM(D826)</f>
        <v>80574</v>
      </c>
      <c r="E825" s="149">
        <f>SUM(E826)</f>
        <v>54839.23</v>
      </c>
      <c r="F825" s="168">
        <f t="shared" si="26"/>
        <v>25734.769999999997</v>
      </c>
      <c r="G825" s="165">
        <f t="shared" si="25"/>
        <v>0.68060701963412518</v>
      </c>
    </row>
    <row r="826" spans="1:7" s="6" customFormat="1" x14ac:dyDescent="0.2">
      <c r="A826" s="33"/>
      <c r="B826" s="5">
        <v>5002</v>
      </c>
      <c r="C826" s="49" t="s">
        <v>236</v>
      </c>
      <c r="D826" s="87">
        <v>80574</v>
      </c>
      <c r="E826" s="124">
        <v>54839.23</v>
      </c>
      <c r="F826" s="168">
        <f t="shared" si="26"/>
        <v>25734.769999999997</v>
      </c>
      <c r="G826" s="165">
        <f t="shared" si="25"/>
        <v>0.68060701963412518</v>
      </c>
    </row>
    <row r="827" spans="1:7" s="6" customFormat="1" x14ac:dyDescent="0.2">
      <c r="A827" s="33"/>
      <c r="B827" s="5">
        <v>505</v>
      </c>
      <c r="C827" s="49" t="s">
        <v>94</v>
      </c>
      <c r="D827" s="87">
        <v>1110</v>
      </c>
      <c r="E827" s="124">
        <v>771.78</v>
      </c>
      <c r="F827" s="168">
        <f t="shared" si="26"/>
        <v>338.22</v>
      </c>
      <c r="G827" s="165">
        <f t="shared" si="25"/>
        <v>0.69529729729729728</v>
      </c>
    </row>
    <row r="828" spans="1:7" s="6" customFormat="1" x14ac:dyDescent="0.2">
      <c r="A828" s="33"/>
      <c r="B828" s="5">
        <v>506</v>
      </c>
      <c r="C828" s="49" t="s">
        <v>229</v>
      </c>
      <c r="D828" s="87">
        <v>28153</v>
      </c>
      <c r="E828" s="124">
        <v>21458.49</v>
      </c>
      <c r="F828" s="168">
        <f t="shared" si="26"/>
        <v>6694.5099999999984</v>
      </c>
      <c r="G828" s="165">
        <f t="shared" si="25"/>
        <v>0.76220971122082914</v>
      </c>
    </row>
    <row r="829" spans="1:7" s="6" customFormat="1" x14ac:dyDescent="0.2">
      <c r="A829" s="33"/>
      <c r="B829" s="7">
        <v>55</v>
      </c>
      <c r="C829" s="50" t="s">
        <v>24</v>
      </c>
      <c r="D829" s="88">
        <f>SUM(D830:D843)</f>
        <v>51696</v>
      </c>
      <c r="E829" s="139">
        <f>SUM(E830:E843)</f>
        <v>35698.359999999993</v>
      </c>
      <c r="F829" s="163">
        <f t="shared" si="26"/>
        <v>15997.640000000007</v>
      </c>
      <c r="G829" s="179">
        <f t="shared" si="25"/>
        <v>0.69054394924172069</v>
      </c>
    </row>
    <row r="830" spans="1:7" s="6" customFormat="1" x14ac:dyDescent="0.2">
      <c r="A830" s="33"/>
      <c r="B830" s="5">
        <v>5500</v>
      </c>
      <c r="C830" s="49" t="s">
        <v>25</v>
      </c>
      <c r="D830" s="87">
        <v>910</v>
      </c>
      <c r="E830" s="124">
        <v>271.48</v>
      </c>
      <c r="F830" s="168">
        <f t="shared" si="26"/>
        <v>638.52</v>
      </c>
      <c r="G830" s="165">
        <f t="shared" si="25"/>
        <v>0.29832967032967034</v>
      </c>
    </row>
    <row r="831" spans="1:7" s="6" customFormat="1" x14ac:dyDescent="0.2">
      <c r="A831" s="33"/>
      <c r="B831" s="5">
        <v>5503</v>
      </c>
      <c r="C831" s="49" t="s">
        <v>26</v>
      </c>
      <c r="D831" s="87">
        <v>0</v>
      </c>
      <c r="E831" s="124">
        <v>13.2</v>
      </c>
      <c r="F831" s="168">
        <f t="shared" si="26"/>
        <v>-13.2</v>
      </c>
      <c r="G831" s="165"/>
    </row>
    <row r="832" spans="1:7" s="6" customFormat="1" x14ac:dyDescent="0.2">
      <c r="A832" s="33"/>
      <c r="B832" s="5">
        <v>5504</v>
      </c>
      <c r="C832" s="49" t="s">
        <v>27</v>
      </c>
      <c r="D832" s="87">
        <v>213</v>
      </c>
      <c r="E832" s="124">
        <v>14.29</v>
      </c>
      <c r="F832" s="168">
        <f t="shared" si="26"/>
        <v>198.71</v>
      </c>
      <c r="G832" s="165">
        <f t="shared" si="25"/>
        <v>6.7089201877934268E-2</v>
      </c>
    </row>
    <row r="833" spans="1:7" s="6" customFormat="1" x14ac:dyDescent="0.2">
      <c r="A833" s="33"/>
      <c r="B833" s="5">
        <v>5511</v>
      </c>
      <c r="C833" s="49" t="s">
        <v>230</v>
      </c>
      <c r="D833" s="87">
        <v>40089</v>
      </c>
      <c r="E833" s="124">
        <v>30046.17</v>
      </c>
      <c r="F833" s="168">
        <f t="shared" si="26"/>
        <v>10042.830000000002</v>
      </c>
      <c r="G833" s="165">
        <f t="shared" si="25"/>
        <v>0.7494866422210581</v>
      </c>
    </row>
    <row r="834" spans="1:7" s="6" customFormat="1" x14ac:dyDescent="0.2">
      <c r="A834" s="33"/>
      <c r="B834" s="5">
        <v>5513</v>
      </c>
      <c r="C834" s="49" t="s">
        <v>28</v>
      </c>
      <c r="D834" s="87">
        <v>950</v>
      </c>
      <c r="E834" s="124">
        <v>533.77</v>
      </c>
      <c r="F834" s="168">
        <f t="shared" si="26"/>
        <v>416.23</v>
      </c>
      <c r="G834" s="165">
        <f t="shared" si="25"/>
        <v>0.56186315789473684</v>
      </c>
    </row>
    <row r="835" spans="1:7" s="6" customFormat="1" x14ac:dyDescent="0.2">
      <c r="A835" s="33"/>
      <c r="B835" s="5">
        <v>5514</v>
      </c>
      <c r="C835" s="49" t="s">
        <v>231</v>
      </c>
      <c r="D835" s="87">
        <v>300</v>
      </c>
      <c r="E835" s="124">
        <v>281.56</v>
      </c>
      <c r="F835" s="168">
        <f t="shared" si="26"/>
        <v>18.439999999999998</v>
      </c>
      <c r="G835" s="165">
        <f t="shared" si="25"/>
        <v>0.93853333333333333</v>
      </c>
    </row>
    <row r="836" spans="1:7" s="6" customFormat="1" x14ac:dyDescent="0.2">
      <c r="A836" s="33"/>
      <c r="B836" s="5">
        <v>5515</v>
      </c>
      <c r="C836" s="49" t="s">
        <v>29</v>
      </c>
      <c r="D836" s="87">
        <v>850</v>
      </c>
      <c r="E836" s="124">
        <v>544.61</v>
      </c>
      <c r="F836" s="168">
        <f t="shared" si="26"/>
        <v>305.39</v>
      </c>
      <c r="G836" s="165">
        <f t="shared" si="25"/>
        <v>0.6407176470588235</v>
      </c>
    </row>
    <row r="837" spans="1:7" s="6" customFormat="1" x14ac:dyDescent="0.2">
      <c r="A837" s="33"/>
      <c r="B837" s="5">
        <v>5521</v>
      </c>
      <c r="C837" s="49" t="s">
        <v>133</v>
      </c>
      <c r="D837" s="87">
        <v>5150</v>
      </c>
      <c r="E837" s="124">
        <v>2505.91</v>
      </c>
      <c r="F837" s="168">
        <f t="shared" si="26"/>
        <v>2644.09</v>
      </c>
      <c r="G837" s="165">
        <f t="shared" si="25"/>
        <v>0.48658446601941746</v>
      </c>
    </row>
    <row r="838" spans="1:7" s="6" customFormat="1" x14ac:dyDescent="0.2">
      <c r="A838" s="33"/>
      <c r="B838" s="5">
        <v>5522</v>
      </c>
      <c r="C838" s="49" t="s">
        <v>95</v>
      </c>
      <c r="D838" s="87">
        <v>110</v>
      </c>
      <c r="E838" s="124">
        <v>49.27</v>
      </c>
      <c r="F838" s="168">
        <f t="shared" si="26"/>
        <v>60.73</v>
      </c>
      <c r="G838" s="165">
        <f t="shared" si="25"/>
        <v>0.44790909090909092</v>
      </c>
    </row>
    <row r="839" spans="1:7" s="6" customFormat="1" x14ac:dyDescent="0.2">
      <c r="A839" s="33"/>
      <c r="B839" s="5">
        <v>5524</v>
      </c>
      <c r="C839" s="49" t="s">
        <v>31</v>
      </c>
      <c r="D839" s="87">
        <v>2544</v>
      </c>
      <c r="E839" s="124">
        <v>1026.24</v>
      </c>
      <c r="F839" s="168">
        <f t="shared" si="26"/>
        <v>1517.76</v>
      </c>
      <c r="G839" s="165">
        <f t="shared" si="25"/>
        <v>0.40339622641509432</v>
      </c>
    </row>
    <row r="840" spans="1:7" s="6" customFormat="1" x14ac:dyDescent="0.2">
      <c r="A840" s="33"/>
      <c r="B840" s="5">
        <v>5525</v>
      </c>
      <c r="C840" s="49" t="s">
        <v>46</v>
      </c>
      <c r="D840" s="87">
        <v>150</v>
      </c>
      <c r="E840" s="124">
        <v>15</v>
      </c>
      <c r="F840" s="168">
        <f t="shared" si="26"/>
        <v>135</v>
      </c>
      <c r="G840" s="165">
        <f t="shared" si="25"/>
        <v>0.1</v>
      </c>
    </row>
    <row r="841" spans="1:7" s="6" customFormat="1" x14ac:dyDescent="0.2">
      <c r="A841" s="33"/>
      <c r="B841" s="5">
        <v>5532</v>
      </c>
      <c r="C841" s="49" t="s">
        <v>93</v>
      </c>
      <c r="D841" s="87">
        <v>60</v>
      </c>
      <c r="E841" s="124">
        <v>57.02</v>
      </c>
      <c r="F841" s="168">
        <f t="shared" si="26"/>
        <v>2.9799999999999969</v>
      </c>
      <c r="G841" s="165">
        <f t="shared" si="25"/>
        <v>0.95033333333333336</v>
      </c>
    </row>
    <row r="842" spans="1:7" s="6" customFormat="1" x14ac:dyDescent="0.2">
      <c r="A842" s="33"/>
      <c r="B842" s="5">
        <v>5539</v>
      </c>
      <c r="C842" s="49" t="s">
        <v>257</v>
      </c>
      <c r="D842" s="87">
        <v>20</v>
      </c>
      <c r="E842" s="124">
        <v>0</v>
      </c>
      <c r="F842" s="168">
        <f t="shared" si="26"/>
        <v>20</v>
      </c>
      <c r="G842" s="165">
        <f t="shared" si="25"/>
        <v>0</v>
      </c>
    </row>
    <row r="843" spans="1:7" s="6" customFormat="1" x14ac:dyDescent="0.2">
      <c r="A843" s="33"/>
      <c r="B843" s="5">
        <v>5540</v>
      </c>
      <c r="C843" s="49" t="s">
        <v>252</v>
      </c>
      <c r="D843" s="87">
        <v>350</v>
      </c>
      <c r="E843" s="124">
        <v>339.84</v>
      </c>
      <c r="F843" s="168">
        <f t="shared" si="26"/>
        <v>10.160000000000025</v>
      </c>
      <c r="G843" s="165">
        <f t="shared" si="25"/>
        <v>0.97097142857142849</v>
      </c>
    </row>
    <row r="844" spans="1:7" s="6" customFormat="1" x14ac:dyDescent="0.2">
      <c r="A844" s="33" t="s">
        <v>79</v>
      </c>
      <c r="B844" s="7" t="s">
        <v>117</v>
      </c>
      <c r="C844" s="72"/>
      <c r="D844" s="88">
        <f>SUM(D845+D849)</f>
        <v>56514</v>
      </c>
      <c r="E844" s="139">
        <f>SUM(E845+E849)</f>
        <v>37458.47</v>
      </c>
      <c r="F844" s="163">
        <f t="shared" si="26"/>
        <v>19055.53</v>
      </c>
      <c r="G844" s="179">
        <f t="shared" ref="G844:G910" si="27">SUM(E844/D844)</f>
        <v>0.66281753193898862</v>
      </c>
    </row>
    <row r="845" spans="1:7" s="6" customFormat="1" x14ac:dyDescent="0.2">
      <c r="A845" s="33"/>
      <c r="B845" s="7">
        <v>50</v>
      </c>
      <c r="C845" s="50" t="s">
        <v>23</v>
      </c>
      <c r="D845" s="88">
        <f>SUM(D846+D848)</f>
        <v>47042</v>
      </c>
      <c r="E845" s="139">
        <f>SUM(E846+E848)</f>
        <v>32624.329999999998</v>
      </c>
      <c r="F845" s="163">
        <f t="shared" si="26"/>
        <v>14417.670000000002</v>
      </c>
      <c r="G845" s="179">
        <f t="shared" si="27"/>
        <v>0.69351494409251302</v>
      </c>
    </row>
    <row r="846" spans="1:7" s="6" customFormat="1" x14ac:dyDescent="0.2">
      <c r="A846" s="33"/>
      <c r="B846" s="5">
        <v>500</v>
      </c>
      <c r="C846" s="49" t="s">
        <v>228</v>
      </c>
      <c r="D846" s="87">
        <f>SUM(D847)</f>
        <v>35106</v>
      </c>
      <c r="E846" s="149">
        <f>SUM(E847)</f>
        <v>24230.76</v>
      </c>
      <c r="F846" s="168">
        <f t="shared" si="26"/>
        <v>10875.240000000002</v>
      </c>
      <c r="G846" s="165">
        <f t="shared" si="27"/>
        <v>0.69021705691334811</v>
      </c>
    </row>
    <row r="847" spans="1:7" s="6" customFormat="1" x14ac:dyDescent="0.2">
      <c r="A847" s="33"/>
      <c r="B847" s="5">
        <v>5002</v>
      </c>
      <c r="C847" s="49" t="s">
        <v>342</v>
      </c>
      <c r="D847" s="87">
        <v>35106</v>
      </c>
      <c r="E847" s="124">
        <v>24230.76</v>
      </c>
      <c r="F847" s="168">
        <f t="shared" si="26"/>
        <v>10875.240000000002</v>
      </c>
      <c r="G847" s="165">
        <f t="shared" si="27"/>
        <v>0.69021705691334811</v>
      </c>
    </row>
    <row r="848" spans="1:7" s="6" customFormat="1" x14ac:dyDescent="0.2">
      <c r="A848" s="33"/>
      <c r="B848" s="5">
        <v>506</v>
      </c>
      <c r="C848" s="49" t="s">
        <v>229</v>
      </c>
      <c r="D848" s="87">
        <v>11936</v>
      </c>
      <c r="E848" s="124">
        <v>8393.57</v>
      </c>
      <c r="F848" s="168">
        <f t="shared" si="26"/>
        <v>3542.4300000000003</v>
      </c>
      <c r="G848" s="165">
        <f t="shared" si="27"/>
        <v>0.70321464477211792</v>
      </c>
    </row>
    <row r="849" spans="1:7" s="6" customFormat="1" x14ac:dyDescent="0.2">
      <c r="A849" s="33"/>
      <c r="B849" s="7">
        <v>55</v>
      </c>
      <c r="C849" s="50" t="s">
        <v>24</v>
      </c>
      <c r="D849" s="104">
        <f>SUM(D850:D851)</f>
        <v>9472</v>
      </c>
      <c r="E849" s="159">
        <f>SUM(E850:E851)</f>
        <v>4834.1400000000003</v>
      </c>
      <c r="F849" s="163">
        <f t="shared" si="26"/>
        <v>4637.8599999999997</v>
      </c>
      <c r="G849" s="179">
        <f t="shared" si="27"/>
        <v>0.51036106418918925</v>
      </c>
    </row>
    <row r="850" spans="1:7" s="6" customFormat="1" x14ac:dyDescent="0.2">
      <c r="A850" s="33"/>
      <c r="B850" s="5">
        <v>5521</v>
      </c>
      <c r="C850" s="49" t="s">
        <v>133</v>
      </c>
      <c r="D850" s="116">
        <v>5970</v>
      </c>
      <c r="E850" s="124">
        <v>3125.57</v>
      </c>
      <c r="F850" s="168">
        <f t="shared" si="26"/>
        <v>2844.43</v>
      </c>
      <c r="G850" s="165">
        <f t="shared" si="27"/>
        <v>0.52354606365159129</v>
      </c>
    </row>
    <row r="851" spans="1:7" s="6" customFormat="1" x14ac:dyDescent="0.2">
      <c r="A851" s="33"/>
      <c r="B851" s="5">
        <v>5524</v>
      </c>
      <c r="C851" s="49" t="s">
        <v>31</v>
      </c>
      <c r="D851" s="116">
        <v>3502</v>
      </c>
      <c r="E851" s="124">
        <v>1708.57</v>
      </c>
      <c r="F851" s="168">
        <f t="shared" si="26"/>
        <v>1793.43</v>
      </c>
      <c r="G851" s="165">
        <f t="shared" si="27"/>
        <v>0.48788406624785835</v>
      </c>
    </row>
    <row r="852" spans="1:7" s="6" customFormat="1" x14ac:dyDescent="0.2">
      <c r="A852" s="33" t="s">
        <v>79</v>
      </c>
      <c r="B852" s="7" t="s">
        <v>425</v>
      </c>
      <c r="C852" s="72"/>
      <c r="D852" s="88">
        <f>SUM(D853+D857)</f>
        <v>27367</v>
      </c>
      <c r="E852" s="139">
        <f>SUM(E853+E857)</f>
        <v>18934.899999999998</v>
      </c>
      <c r="F852" s="163">
        <f t="shared" si="26"/>
        <v>8432.1000000000022</v>
      </c>
      <c r="G852" s="179">
        <f t="shared" si="27"/>
        <v>0.69188804034055607</v>
      </c>
    </row>
    <row r="853" spans="1:7" s="6" customFormat="1" x14ac:dyDescent="0.2">
      <c r="A853" s="33"/>
      <c r="B853" s="7">
        <v>50</v>
      </c>
      <c r="C853" s="50" t="s">
        <v>344</v>
      </c>
      <c r="D853" s="88">
        <f>SUM(D854+D856)</f>
        <v>23336</v>
      </c>
      <c r="E853" s="139">
        <f>SUM(E854+E856)</f>
        <v>17582.849999999999</v>
      </c>
      <c r="F853" s="163">
        <f t="shared" si="26"/>
        <v>5753.1500000000015</v>
      </c>
      <c r="G853" s="179">
        <f t="shared" si="27"/>
        <v>0.75346460404525195</v>
      </c>
    </row>
    <row r="854" spans="1:7" s="6" customFormat="1" x14ac:dyDescent="0.2">
      <c r="A854" s="33"/>
      <c r="B854" s="5">
        <v>500</v>
      </c>
      <c r="C854" s="49" t="s">
        <v>228</v>
      </c>
      <c r="D854" s="87">
        <f>SUM(D855)</f>
        <v>17415</v>
      </c>
      <c r="E854" s="149">
        <f>SUM(E855)</f>
        <v>12847.98</v>
      </c>
      <c r="F854" s="168">
        <f t="shared" si="26"/>
        <v>4567.0200000000004</v>
      </c>
      <c r="G854" s="165">
        <f t="shared" si="27"/>
        <v>0.73775366063738157</v>
      </c>
    </row>
    <row r="855" spans="1:7" s="6" customFormat="1" x14ac:dyDescent="0.2">
      <c r="A855" s="33"/>
      <c r="B855" s="5">
        <v>5002</v>
      </c>
      <c r="C855" s="49" t="s">
        <v>236</v>
      </c>
      <c r="D855" s="87">
        <v>17415</v>
      </c>
      <c r="E855" s="124">
        <v>12847.98</v>
      </c>
      <c r="F855" s="168">
        <f t="shared" si="26"/>
        <v>4567.0200000000004</v>
      </c>
      <c r="G855" s="165">
        <f t="shared" si="27"/>
        <v>0.73775366063738157</v>
      </c>
    </row>
    <row r="856" spans="1:7" s="6" customFormat="1" x14ac:dyDescent="0.2">
      <c r="A856" s="33"/>
      <c r="B856" s="5">
        <v>506</v>
      </c>
      <c r="C856" s="49" t="s">
        <v>229</v>
      </c>
      <c r="D856" s="87">
        <v>5921</v>
      </c>
      <c r="E856" s="124">
        <v>4734.87</v>
      </c>
      <c r="F856" s="168">
        <f t="shared" si="26"/>
        <v>1186.1300000000001</v>
      </c>
      <c r="G856" s="165">
        <f t="shared" si="27"/>
        <v>0.79967404154703592</v>
      </c>
    </row>
    <row r="857" spans="1:7" s="6" customFormat="1" x14ac:dyDescent="0.2">
      <c r="A857" s="33"/>
      <c r="B857" s="7">
        <v>55</v>
      </c>
      <c r="C857" s="50" t="s">
        <v>24</v>
      </c>
      <c r="D857" s="104">
        <f>SUM(D858:D859)</f>
        <v>4031</v>
      </c>
      <c r="E857" s="159">
        <f>SUM(E858:E859)</f>
        <v>1352.05</v>
      </c>
      <c r="F857" s="163">
        <f t="shared" si="26"/>
        <v>2678.95</v>
      </c>
      <c r="G857" s="179">
        <f t="shared" si="27"/>
        <v>0.33541304887124784</v>
      </c>
    </row>
    <row r="858" spans="1:7" s="6" customFormat="1" x14ac:dyDescent="0.2">
      <c r="A858" s="33"/>
      <c r="B858" s="5">
        <v>5521</v>
      </c>
      <c r="C858" s="49" t="s">
        <v>133</v>
      </c>
      <c r="D858" s="116">
        <v>2280</v>
      </c>
      <c r="E858" s="124">
        <v>1048.3399999999999</v>
      </c>
      <c r="F858" s="168">
        <f t="shared" si="26"/>
        <v>1231.6600000000001</v>
      </c>
      <c r="G858" s="165">
        <f t="shared" si="27"/>
        <v>0.45979824561403504</v>
      </c>
    </row>
    <row r="859" spans="1:7" s="6" customFormat="1" x14ac:dyDescent="0.2">
      <c r="A859" s="33"/>
      <c r="B859" s="5">
        <v>5524</v>
      </c>
      <c r="C859" s="49" t="s">
        <v>31</v>
      </c>
      <c r="D859" s="116">
        <v>1751</v>
      </c>
      <c r="E859" s="124">
        <v>303.70999999999998</v>
      </c>
      <c r="F859" s="168">
        <f t="shared" si="26"/>
        <v>1447.29</v>
      </c>
      <c r="G859" s="165">
        <f t="shared" si="27"/>
        <v>0.17344945745288406</v>
      </c>
    </row>
    <row r="860" spans="1:7" s="10" customFormat="1" ht="13.5" x14ac:dyDescent="0.25">
      <c r="A860" s="33" t="s">
        <v>79</v>
      </c>
      <c r="B860" s="7" t="s">
        <v>205</v>
      </c>
      <c r="C860" s="72"/>
      <c r="D860" s="88">
        <f>SUM(D861)</f>
        <v>13400</v>
      </c>
      <c r="E860" s="139">
        <f>SUM(E861)</f>
        <v>10180.379999999999</v>
      </c>
      <c r="F860" s="163">
        <f t="shared" si="26"/>
        <v>3219.6200000000008</v>
      </c>
      <c r="G860" s="179">
        <f t="shared" si="27"/>
        <v>0.75972985074626864</v>
      </c>
    </row>
    <row r="861" spans="1:7" s="6" customFormat="1" x14ac:dyDescent="0.2">
      <c r="A861" s="33"/>
      <c r="B861" s="7">
        <v>55</v>
      </c>
      <c r="C861" s="50" t="s">
        <v>24</v>
      </c>
      <c r="D861" s="88">
        <f>SUM(D862)</f>
        <v>13400</v>
      </c>
      <c r="E861" s="139">
        <f>SUM(E862)</f>
        <v>10180.379999999999</v>
      </c>
      <c r="F861" s="163">
        <f t="shared" si="26"/>
        <v>3219.6200000000008</v>
      </c>
      <c r="G861" s="179">
        <f t="shared" si="27"/>
        <v>0.75972985074626864</v>
      </c>
    </row>
    <row r="862" spans="1:7" x14ac:dyDescent="0.2">
      <c r="A862" s="35"/>
      <c r="B862" s="5">
        <v>5524</v>
      </c>
      <c r="C862" s="49" t="s">
        <v>31</v>
      </c>
      <c r="D862" s="87">
        <v>13400</v>
      </c>
      <c r="E862" s="124">
        <v>10180.379999999999</v>
      </c>
      <c r="F862" s="168">
        <f t="shared" ref="F862:F939" si="28">SUM(D862-E862)</f>
        <v>3219.6200000000008</v>
      </c>
      <c r="G862" s="165">
        <f t="shared" si="27"/>
        <v>0.75972985074626864</v>
      </c>
    </row>
    <row r="863" spans="1:7" s="6" customFormat="1" x14ac:dyDescent="0.2">
      <c r="A863" s="33" t="s">
        <v>81</v>
      </c>
      <c r="B863" s="7" t="s">
        <v>445</v>
      </c>
      <c r="C863" s="50"/>
      <c r="D863" s="88">
        <f>SUM(D864+D887+D897+D905)</f>
        <v>297158</v>
      </c>
      <c r="E863" s="139">
        <f>SUM(E864+E887+E897+E905)</f>
        <v>201389.84</v>
      </c>
      <c r="F863" s="163">
        <f t="shared" si="28"/>
        <v>95768.16</v>
      </c>
      <c r="G863" s="179">
        <f t="shared" si="27"/>
        <v>0.67771973159060162</v>
      </c>
    </row>
    <row r="864" spans="1:7" s="6" customFormat="1" x14ac:dyDescent="0.2">
      <c r="A864" s="33" t="s">
        <v>81</v>
      </c>
      <c r="B864" s="9" t="s">
        <v>426</v>
      </c>
      <c r="C864" s="74"/>
      <c r="D864" s="88">
        <f>SUM(D865+D871+D885)</f>
        <v>132296</v>
      </c>
      <c r="E864" s="139">
        <f>SUM(E865+E871+E885)</f>
        <v>89755.099999999991</v>
      </c>
      <c r="F864" s="163">
        <f t="shared" si="28"/>
        <v>42540.900000000009</v>
      </c>
      <c r="G864" s="179">
        <f t="shared" si="27"/>
        <v>0.67844152506500566</v>
      </c>
    </row>
    <row r="865" spans="1:7" s="6" customFormat="1" x14ac:dyDescent="0.2">
      <c r="A865" s="33"/>
      <c r="B865" s="7">
        <v>50</v>
      </c>
      <c r="C865" s="50" t="s">
        <v>23</v>
      </c>
      <c r="D865" s="88">
        <f>SUM(D866+D869+D870)</f>
        <v>80230</v>
      </c>
      <c r="E865" s="139">
        <f>SUM(E866+E869+E870)</f>
        <v>56276.25</v>
      </c>
      <c r="F865" s="163">
        <f t="shared" si="28"/>
        <v>23953.75</v>
      </c>
      <c r="G865" s="179">
        <f t="shared" si="27"/>
        <v>0.70143649507665462</v>
      </c>
    </row>
    <row r="866" spans="1:7" s="6" customFormat="1" x14ac:dyDescent="0.2">
      <c r="A866" s="33"/>
      <c r="B866" s="5">
        <v>500</v>
      </c>
      <c r="C866" s="49" t="s">
        <v>228</v>
      </c>
      <c r="D866" s="87">
        <f>SUM(D867:D868)</f>
        <v>58221</v>
      </c>
      <c r="E866" s="149">
        <f>SUM(E867:E868)</f>
        <v>40293.26</v>
      </c>
      <c r="F866" s="168">
        <f t="shared" si="28"/>
        <v>17927.739999999998</v>
      </c>
      <c r="G866" s="165">
        <f t="shared" si="27"/>
        <v>0.69207433743838143</v>
      </c>
    </row>
    <row r="867" spans="1:7" s="6" customFormat="1" x14ac:dyDescent="0.2">
      <c r="A867" s="33"/>
      <c r="B867" s="5">
        <v>5002</v>
      </c>
      <c r="C867" s="49" t="s">
        <v>236</v>
      </c>
      <c r="D867" s="87">
        <v>58221</v>
      </c>
      <c r="E867" s="124">
        <v>38708.639999999999</v>
      </c>
      <c r="F867" s="168">
        <f t="shared" si="28"/>
        <v>19512.36</v>
      </c>
      <c r="G867" s="165">
        <f t="shared" si="27"/>
        <v>0.66485701035708766</v>
      </c>
    </row>
    <row r="868" spans="1:7" s="6" customFormat="1" x14ac:dyDescent="0.2">
      <c r="A868" s="33"/>
      <c r="B868" s="5">
        <v>5005</v>
      </c>
      <c r="C868" s="49" t="s">
        <v>282</v>
      </c>
      <c r="D868" s="87">
        <v>0</v>
      </c>
      <c r="E868" s="124">
        <v>1584.62</v>
      </c>
      <c r="F868" s="168">
        <f t="shared" si="28"/>
        <v>-1584.62</v>
      </c>
      <c r="G868" s="165"/>
    </row>
    <row r="869" spans="1:7" s="6" customFormat="1" x14ac:dyDescent="0.2">
      <c r="A869" s="33"/>
      <c r="B869" s="5">
        <v>505</v>
      </c>
      <c r="C869" s="49" t="s">
        <v>94</v>
      </c>
      <c r="D869" s="87">
        <v>1314</v>
      </c>
      <c r="E869" s="124">
        <v>866.99</v>
      </c>
      <c r="F869" s="168">
        <f t="shared" si="28"/>
        <v>447.01</v>
      </c>
      <c r="G869" s="165">
        <f t="shared" si="27"/>
        <v>0.65980974124809744</v>
      </c>
    </row>
    <row r="870" spans="1:7" s="6" customFormat="1" x14ac:dyDescent="0.2">
      <c r="A870" s="33"/>
      <c r="B870" s="5">
        <v>506</v>
      </c>
      <c r="C870" s="49" t="s">
        <v>229</v>
      </c>
      <c r="D870" s="87">
        <v>20695</v>
      </c>
      <c r="E870" s="124">
        <v>15116</v>
      </c>
      <c r="F870" s="168">
        <f t="shared" si="28"/>
        <v>5579</v>
      </c>
      <c r="G870" s="165">
        <f t="shared" si="27"/>
        <v>0.73041797535636632</v>
      </c>
    </row>
    <row r="871" spans="1:7" s="6" customFormat="1" x14ac:dyDescent="0.2">
      <c r="A871" s="33"/>
      <c r="B871" s="7">
        <v>55</v>
      </c>
      <c r="C871" s="50" t="s">
        <v>24</v>
      </c>
      <c r="D871" s="88">
        <f>SUM(D872:D884)</f>
        <v>52066</v>
      </c>
      <c r="E871" s="139">
        <f>SUM(E872:E884)</f>
        <v>33473.96</v>
      </c>
      <c r="F871" s="163">
        <f t="shared" si="28"/>
        <v>18592.04</v>
      </c>
      <c r="G871" s="179">
        <f t="shared" si="27"/>
        <v>0.64291399377712899</v>
      </c>
    </row>
    <row r="872" spans="1:7" s="6" customFormat="1" x14ac:dyDescent="0.2">
      <c r="A872" s="33"/>
      <c r="B872" s="5">
        <v>5500</v>
      </c>
      <c r="C872" s="49" t="s">
        <v>25</v>
      </c>
      <c r="D872" s="87">
        <v>1070</v>
      </c>
      <c r="E872" s="124">
        <v>1321.91</v>
      </c>
      <c r="F872" s="168">
        <f t="shared" si="28"/>
        <v>-251.91000000000008</v>
      </c>
      <c r="G872" s="165">
        <f t="shared" si="27"/>
        <v>1.2354299065420562</v>
      </c>
    </row>
    <row r="873" spans="1:7" s="6" customFormat="1" x14ac:dyDescent="0.2">
      <c r="A873" s="33"/>
      <c r="B873" s="5">
        <v>5504</v>
      </c>
      <c r="C873" s="49" t="s">
        <v>27</v>
      </c>
      <c r="D873" s="87">
        <v>319</v>
      </c>
      <c r="E873" s="124">
        <v>283.74</v>
      </c>
      <c r="F873" s="168">
        <f t="shared" si="28"/>
        <v>35.259999999999991</v>
      </c>
      <c r="G873" s="165">
        <f t="shared" si="27"/>
        <v>0.88946708463949842</v>
      </c>
    </row>
    <row r="874" spans="1:7" s="6" customFormat="1" x14ac:dyDescent="0.2">
      <c r="A874" s="33"/>
      <c r="B874" s="5">
        <v>5505</v>
      </c>
      <c r="C874" s="49" t="s">
        <v>339</v>
      </c>
      <c r="D874" s="116">
        <v>508</v>
      </c>
      <c r="E874" s="124">
        <v>484.43</v>
      </c>
      <c r="F874" s="168">
        <f t="shared" si="28"/>
        <v>23.569999999999993</v>
      </c>
      <c r="G874" s="165">
        <f t="shared" si="27"/>
        <v>0.95360236220472439</v>
      </c>
    </row>
    <row r="875" spans="1:7" s="6" customFormat="1" x14ac:dyDescent="0.2">
      <c r="A875" s="33"/>
      <c r="B875" s="5">
        <v>5511</v>
      </c>
      <c r="C875" s="49" t="s">
        <v>230</v>
      </c>
      <c r="D875" s="87">
        <v>40350</v>
      </c>
      <c r="E875" s="124">
        <v>25384.34</v>
      </c>
      <c r="F875" s="168">
        <f t="shared" si="28"/>
        <v>14965.66</v>
      </c>
      <c r="G875" s="165">
        <f t="shared" si="27"/>
        <v>0.62910384138785624</v>
      </c>
    </row>
    <row r="876" spans="1:7" s="6" customFormat="1" x14ac:dyDescent="0.2">
      <c r="A876" s="33"/>
      <c r="B876" s="5">
        <v>5513</v>
      </c>
      <c r="C876" s="49" t="s">
        <v>28</v>
      </c>
      <c r="D876" s="87">
        <v>760</v>
      </c>
      <c r="E876" s="124">
        <v>442.96</v>
      </c>
      <c r="F876" s="168">
        <f t="shared" si="28"/>
        <v>317.04000000000002</v>
      </c>
      <c r="G876" s="165">
        <f t="shared" si="27"/>
        <v>0.58284210526315783</v>
      </c>
    </row>
    <row r="877" spans="1:7" s="6" customFormat="1" x14ac:dyDescent="0.2">
      <c r="A877" s="33"/>
      <c r="B877" s="5">
        <v>5514</v>
      </c>
      <c r="C877" s="49" t="s">
        <v>231</v>
      </c>
      <c r="D877" s="87">
        <v>4757</v>
      </c>
      <c r="E877" s="124">
        <v>1390.58</v>
      </c>
      <c r="F877" s="168">
        <f t="shared" si="28"/>
        <v>3366.42</v>
      </c>
      <c r="G877" s="165">
        <f t="shared" si="27"/>
        <v>0.29232289257935673</v>
      </c>
    </row>
    <row r="878" spans="1:7" s="6" customFormat="1" x14ac:dyDescent="0.2">
      <c r="A878" s="33"/>
      <c r="B878" s="5">
        <v>5515</v>
      </c>
      <c r="C878" s="49" t="s">
        <v>29</v>
      </c>
      <c r="D878" s="87">
        <v>2262</v>
      </c>
      <c r="E878" s="124">
        <v>2552.14</v>
      </c>
      <c r="F878" s="168">
        <f t="shared" si="28"/>
        <v>-290.13999999999987</v>
      </c>
      <c r="G878" s="165">
        <f t="shared" si="27"/>
        <v>1.1282670203359857</v>
      </c>
    </row>
    <row r="879" spans="1:7" s="6" customFormat="1" x14ac:dyDescent="0.2">
      <c r="A879" s="33"/>
      <c r="B879" s="5">
        <v>5522</v>
      </c>
      <c r="C879" s="49" t="s">
        <v>95</v>
      </c>
      <c r="D879" s="87">
        <v>0</v>
      </c>
      <c r="E879" s="124">
        <v>115.69</v>
      </c>
      <c r="F879" s="168">
        <f t="shared" si="28"/>
        <v>-115.69</v>
      </c>
      <c r="G879" s="165"/>
    </row>
    <row r="880" spans="1:7" s="6" customFormat="1" x14ac:dyDescent="0.2">
      <c r="A880" s="33"/>
      <c r="B880" s="5">
        <v>5524</v>
      </c>
      <c r="C880" s="49" t="s">
        <v>31</v>
      </c>
      <c r="D880" s="87">
        <v>0</v>
      </c>
      <c r="E880" s="124">
        <v>77.98</v>
      </c>
      <c r="F880" s="168">
        <f t="shared" si="28"/>
        <v>-77.98</v>
      </c>
      <c r="G880" s="165"/>
    </row>
    <row r="881" spans="1:7" s="6" customFormat="1" x14ac:dyDescent="0.2">
      <c r="A881" s="33"/>
      <c r="B881" s="5">
        <v>5525</v>
      </c>
      <c r="C881" s="49" t="s">
        <v>46</v>
      </c>
      <c r="D881" s="87">
        <v>300</v>
      </c>
      <c r="E881" s="124">
        <v>269.54000000000002</v>
      </c>
      <c r="F881" s="168">
        <f t="shared" si="28"/>
        <v>30.45999999999998</v>
      </c>
      <c r="G881" s="165">
        <f t="shared" si="27"/>
        <v>0.89846666666666675</v>
      </c>
    </row>
    <row r="882" spans="1:7" s="6" customFormat="1" x14ac:dyDescent="0.2">
      <c r="A882" s="33"/>
      <c r="B882" s="5">
        <v>5532</v>
      </c>
      <c r="C882" s="49" t="s">
        <v>93</v>
      </c>
      <c r="D882" s="87">
        <v>200</v>
      </c>
      <c r="E882" s="124">
        <v>145.27000000000001</v>
      </c>
      <c r="F882" s="168">
        <f t="shared" si="28"/>
        <v>54.72999999999999</v>
      </c>
      <c r="G882" s="165">
        <f t="shared" si="27"/>
        <v>0.72635000000000005</v>
      </c>
    </row>
    <row r="883" spans="1:7" s="6" customFormat="1" x14ac:dyDescent="0.2">
      <c r="A883" s="33"/>
      <c r="B883" s="5">
        <v>5539</v>
      </c>
      <c r="C883" s="49" t="s">
        <v>257</v>
      </c>
      <c r="D883" s="87">
        <v>40</v>
      </c>
      <c r="E883" s="124">
        <v>31.6</v>
      </c>
      <c r="F883" s="168">
        <f t="shared" si="28"/>
        <v>8.3999999999999986</v>
      </c>
      <c r="G883" s="165">
        <f t="shared" si="27"/>
        <v>0.79</v>
      </c>
    </row>
    <row r="884" spans="1:7" s="6" customFormat="1" x14ac:dyDescent="0.2">
      <c r="A884" s="33"/>
      <c r="B884" s="5">
        <v>5540</v>
      </c>
      <c r="C884" s="49" t="s">
        <v>252</v>
      </c>
      <c r="D884" s="87">
        <v>1500</v>
      </c>
      <c r="E884" s="124">
        <v>973.78</v>
      </c>
      <c r="F884" s="168">
        <f t="shared" si="28"/>
        <v>526.22</v>
      </c>
      <c r="G884" s="165">
        <f t="shared" si="27"/>
        <v>0.64918666666666669</v>
      </c>
    </row>
    <row r="885" spans="1:7" s="6" customFormat="1" x14ac:dyDescent="0.2">
      <c r="A885" s="33"/>
      <c r="B885" s="22">
        <v>60</v>
      </c>
      <c r="C885" s="51" t="s">
        <v>90</v>
      </c>
      <c r="D885" s="88">
        <f>SUM(D886)</f>
        <v>0</v>
      </c>
      <c r="E885" s="139">
        <f>SUM(E886)</f>
        <v>4.8899999999999997</v>
      </c>
      <c r="F885" s="163">
        <f t="shared" si="28"/>
        <v>-4.8899999999999997</v>
      </c>
      <c r="G885" s="165"/>
    </row>
    <row r="886" spans="1:7" s="6" customFormat="1" x14ac:dyDescent="0.2">
      <c r="A886" s="33"/>
      <c r="B886" s="20">
        <v>608</v>
      </c>
      <c r="C886" s="54" t="s">
        <v>154</v>
      </c>
      <c r="D886" s="87">
        <v>0</v>
      </c>
      <c r="E886" s="124">
        <v>4.8899999999999997</v>
      </c>
      <c r="F886" s="168">
        <f t="shared" si="28"/>
        <v>-4.8899999999999997</v>
      </c>
      <c r="G886" s="165"/>
    </row>
    <row r="887" spans="1:7" s="6" customFormat="1" x14ac:dyDescent="0.2">
      <c r="A887" s="33" t="s">
        <v>81</v>
      </c>
      <c r="B887" s="9" t="s">
        <v>290</v>
      </c>
      <c r="C887" s="74"/>
      <c r="D887" s="88">
        <f>SUM(D888+D893)</f>
        <v>9435</v>
      </c>
      <c r="E887" s="139">
        <f>SUM(E888+E893)</f>
        <v>10707.89</v>
      </c>
      <c r="F887" s="163">
        <f t="shared" si="28"/>
        <v>-1272.8899999999994</v>
      </c>
      <c r="G887" s="179">
        <f t="shared" si="27"/>
        <v>1.1349114997350291</v>
      </c>
    </row>
    <row r="888" spans="1:7" s="6" customFormat="1" x14ac:dyDescent="0.2">
      <c r="A888" s="33"/>
      <c r="B888" s="7">
        <v>50</v>
      </c>
      <c r="C888" s="50" t="s">
        <v>23</v>
      </c>
      <c r="D888" s="88">
        <f>SUM(D889+D892)</f>
        <v>4058</v>
      </c>
      <c r="E888" s="139">
        <f>SUM(E889+E892)</f>
        <v>4950.28</v>
      </c>
      <c r="F888" s="163">
        <f t="shared" si="28"/>
        <v>-892.27999999999975</v>
      </c>
      <c r="G888" s="179">
        <f t="shared" si="27"/>
        <v>1.2198817151306061</v>
      </c>
    </row>
    <row r="889" spans="1:7" s="6" customFormat="1" x14ac:dyDescent="0.2">
      <c r="A889" s="33"/>
      <c r="B889" s="5">
        <v>500</v>
      </c>
      <c r="C889" s="49" t="s">
        <v>228</v>
      </c>
      <c r="D889" s="87">
        <f>SUM(D890:D891)</f>
        <v>3028</v>
      </c>
      <c r="E889" s="149">
        <f>SUM(E890:E891)</f>
        <v>3956.61</v>
      </c>
      <c r="F889" s="168">
        <f t="shared" si="28"/>
        <v>-928.61000000000013</v>
      </c>
      <c r="G889" s="165">
        <f t="shared" si="27"/>
        <v>1.3066743725231176</v>
      </c>
    </row>
    <row r="890" spans="1:7" s="6" customFormat="1" x14ac:dyDescent="0.2">
      <c r="A890" s="33"/>
      <c r="B890" s="5">
        <v>5002</v>
      </c>
      <c r="C890" s="49" t="s">
        <v>236</v>
      </c>
      <c r="D890" s="87">
        <v>3028</v>
      </c>
      <c r="E890" s="124">
        <v>876.75</v>
      </c>
      <c r="F890" s="168">
        <f t="shared" si="28"/>
        <v>2151.25</v>
      </c>
      <c r="G890" s="165">
        <f t="shared" si="27"/>
        <v>0.28954755614266842</v>
      </c>
    </row>
    <row r="891" spans="1:7" s="6" customFormat="1" x14ac:dyDescent="0.2">
      <c r="A891" s="33"/>
      <c r="B891" s="5">
        <v>5005</v>
      </c>
      <c r="C891" s="49" t="s">
        <v>282</v>
      </c>
      <c r="D891" s="87">
        <v>0</v>
      </c>
      <c r="E891" s="124">
        <v>3079.86</v>
      </c>
      <c r="F891" s="168">
        <f t="shared" si="28"/>
        <v>-3079.86</v>
      </c>
      <c r="G891" s="165"/>
    </row>
    <row r="892" spans="1:7" s="6" customFormat="1" x14ac:dyDescent="0.2">
      <c r="A892" s="33"/>
      <c r="B892" s="5">
        <v>506</v>
      </c>
      <c r="C892" s="49" t="s">
        <v>229</v>
      </c>
      <c r="D892" s="87">
        <v>1030</v>
      </c>
      <c r="E892" s="124">
        <v>993.67</v>
      </c>
      <c r="F892" s="168">
        <f t="shared" si="28"/>
        <v>36.330000000000041</v>
      </c>
      <c r="G892" s="165">
        <f t="shared" si="27"/>
        <v>0.96472815533980583</v>
      </c>
    </row>
    <row r="893" spans="1:7" s="6" customFormat="1" x14ac:dyDescent="0.2">
      <c r="A893" s="33"/>
      <c r="B893" s="7">
        <v>55</v>
      </c>
      <c r="C893" s="50" t="s">
        <v>24</v>
      </c>
      <c r="D893" s="88">
        <f>SUM(D894:D896)</f>
        <v>5377</v>
      </c>
      <c r="E893" s="139">
        <f>SUM(E894:E896)</f>
        <v>5757.61</v>
      </c>
      <c r="F893" s="163">
        <f t="shared" si="28"/>
        <v>-380.60999999999967</v>
      </c>
      <c r="G893" s="179">
        <f t="shared" si="27"/>
        <v>1.0707848242514413</v>
      </c>
    </row>
    <row r="894" spans="1:7" s="6" customFormat="1" x14ac:dyDescent="0.2">
      <c r="A894" s="33"/>
      <c r="B894" s="5">
        <v>5511</v>
      </c>
      <c r="C894" s="49" t="s">
        <v>230</v>
      </c>
      <c r="D894" s="87">
        <v>2000</v>
      </c>
      <c r="E894" s="124">
        <v>255.25</v>
      </c>
      <c r="F894" s="168">
        <f t="shared" si="28"/>
        <v>1744.75</v>
      </c>
      <c r="G894" s="165">
        <f t="shared" si="27"/>
        <v>0.12762499999999999</v>
      </c>
    </row>
    <row r="895" spans="1:7" s="6" customFormat="1" x14ac:dyDescent="0.2">
      <c r="A895" s="33"/>
      <c r="B895" s="5">
        <v>5515</v>
      </c>
      <c r="C895" s="49" t="s">
        <v>29</v>
      </c>
      <c r="D895" s="87">
        <v>877</v>
      </c>
      <c r="E895" s="124">
        <v>2136.2399999999998</v>
      </c>
      <c r="F895" s="168">
        <f t="shared" si="28"/>
        <v>-1259.2399999999998</v>
      </c>
      <c r="G895" s="165">
        <f t="shared" si="27"/>
        <v>2.4358494868871148</v>
      </c>
    </row>
    <row r="896" spans="1:7" s="6" customFormat="1" x14ac:dyDescent="0.2">
      <c r="A896" s="33"/>
      <c r="B896" s="5">
        <v>5521</v>
      </c>
      <c r="C896" s="49" t="s">
        <v>133</v>
      </c>
      <c r="D896" s="87">
        <v>2500</v>
      </c>
      <c r="E896" s="124">
        <v>3366.12</v>
      </c>
      <c r="F896" s="168">
        <f t="shared" si="28"/>
        <v>-866.11999999999989</v>
      </c>
      <c r="G896" s="165">
        <f t="shared" si="27"/>
        <v>1.3464479999999999</v>
      </c>
    </row>
    <row r="897" spans="1:8" s="6" customFormat="1" x14ac:dyDescent="0.2">
      <c r="A897" s="33" t="s">
        <v>81</v>
      </c>
      <c r="B897" s="9" t="s">
        <v>582</v>
      </c>
      <c r="C897" s="74"/>
      <c r="D897" s="91">
        <f>SUM(D898+D902)</f>
        <v>0</v>
      </c>
      <c r="E897" s="126">
        <f>SUM(E898+E902)</f>
        <v>1260.42</v>
      </c>
      <c r="F897" s="163">
        <f t="shared" si="28"/>
        <v>-1260.42</v>
      </c>
      <c r="G897" s="165"/>
    </row>
    <row r="898" spans="1:8" s="6" customFormat="1" x14ac:dyDescent="0.2">
      <c r="A898" s="33"/>
      <c r="B898" s="7">
        <v>50</v>
      </c>
      <c r="C898" s="50" t="s">
        <v>23</v>
      </c>
      <c r="D898" s="91">
        <f>SUM(D899)</f>
        <v>0</v>
      </c>
      <c r="E898" s="126">
        <f>SUM(E899)</f>
        <v>613.04</v>
      </c>
      <c r="F898" s="163">
        <f t="shared" si="28"/>
        <v>-613.04</v>
      </c>
      <c r="G898" s="165"/>
    </row>
    <row r="899" spans="1:8" s="6" customFormat="1" x14ac:dyDescent="0.2">
      <c r="A899" s="33"/>
      <c r="B899" s="5">
        <v>500</v>
      </c>
      <c r="C899" s="49" t="s">
        <v>228</v>
      </c>
      <c r="D899" s="92">
        <f>SUM(D900)</f>
        <v>0</v>
      </c>
      <c r="E899" s="124">
        <f>SUM(E900)</f>
        <v>613.04</v>
      </c>
      <c r="F899" s="168">
        <f t="shared" si="28"/>
        <v>-613.04</v>
      </c>
      <c r="G899" s="165"/>
    </row>
    <row r="900" spans="1:8" s="6" customFormat="1" x14ac:dyDescent="0.2">
      <c r="A900" s="33"/>
      <c r="B900" s="5">
        <v>5005</v>
      </c>
      <c r="C900" s="49" t="s">
        <v>282</v>
      </c>
      <c r="D900" s="87">
        <v>0</v>
      </c>
      <c r="E900" s="124">
        <v>613.04</v>
      </c>
      <c r="F900" s="168">
        <f t="shared" si="28"/>
        <v>-613.04</v>
      </c>
      <c r="G900" s="165"/>
    </row>
    <row r="901" spans="1:8" s="6" customFormat="1" x14ac:dyDescent="0.2">
      <c r="A901" s="33"/>
      <c r="B901" s="5">
        <v>506</v>
      </c>
      <c r="C901" s="49" t="s">
        <v>229</v>
      </c>
      <c r="D901" s="87">
        <v>0</v>
      </c>
      <c r="E901" s="124">
        <v>0</v>
      </c>
      <c r="F901" s="168">
        <f t="shared" si="28"/>
        <v>0</v>
      </c>
      <c r="G901" s="165"/>
    </row>
    <row r="902" spans="1:8" s="6" customFormat="1" x14ac:dyDescent="0.2">
      <c r="A902" s="33"/>
      <c r="B902" s="7">
        <v>55</v>
      </c>
      <c r="C902" s="50" t="s">
        <v>24</v>
      </c>
      <c r="D902" s="91">
        <f>SUM(D903:D904)</f>
        <v>0</v>
      </c>
      <c r="E902" s="126">
        <f>SUM(E903:E904)</f>
        <v>647.38</v>
      </c>
      <c r="F902" s="163">
        <f t="shared" si="28"/>
        <v>-647.38</v>
      </c>
      <c r="G902" s="165"/>
    </row>
    <row r="903" spans="1:8" s="6" customFormat="1" x14ac:dyDescent="0.2">
      <c r="A903" s="33"/>
      <c r="B903" s="5">
        <v>5515</v>
      </c>
      <c r="C903" s="49" t="s">
        <v>29</v>
      </c>
      <c r="D903" s="87">
        <v>0</v>
      </c>
      <c r="E903" s="124">
        <v>99.96</v>
      </c>
      <c r="F903" s="168">
        <f t="shared" si="28"/>
        <v>-99.96</v>
      </c>
      <c r="G903" s="165"/>
    </row>
    <row r="904" spans="1:8" s="6" customFormat="1" x14ac:dyDescent="0.2">
      <c r="A904" s="33"/>
      <c r="B904" s="5">
        <v>5521</v>
      </c>
      <c r="C904" s="49" t="s">
        <v>133</v>
      </c>
      <c r="D904" s="87">
        <v>0</v>
      </c>
      <c r="E904" s="124">
        <v>547.41999999999996</v>
      </c>
      <c r="F904" s="168">
        <f t="shared" si="28"/>
        <v>-547.41999999999996</v>
      </c>
      <c r="G904" s="165"/>
    </row>
    <row r="905" spans="1:8" s="6" customFormat="1" x14ac:dyDescent="0.2">
      <c r="A905" s="33" t="s">
        <v>81</v>
      </c>
      <c r="B905" s="9" t="s">
        <v>38</v>
      </c>
      <c r="C905" s="74"/>
      <c r="D905" s="88">
        <f>SUM(D906+D912)</f>
        <v>155427</v>
      </c>
      <c r="E905" s="139">
        <f>SUM(E906+E912)</f>
        <v>99666.430000000008</v>
      </c>
      <c r="F905" s="163">
        <f t="shared" si="28"/>
        <v>55760.569999999992</v>
      </c>
      <c r="G905" s="179">
        <f t="shared" si="27"/>
        <v>0.64124270557882479</v>
      </c>
      <c r="H905" s="185"/>
    </row>
    <row r="906" spans="1:8" s="6" customFormat="1" x14ac:dyDescent="0.2">
      <c r="A906" s="33"/>
      <c r="B906" s="7">
        <v>50</v>
      </c>
      <c r="C906" s="50" t="s">
        <v>23</v>
      </c>
      <c r="D906" s="88">
        <f>SUM(D907+D910+D911)</f>
        <v>100898</v>
      </c>
      <c r="E906" s="139">
        <f>SUM(E907+E910+E911)</f>
        <v>67762.490000000005</v>
      </c>
      <c r="F906" s="163">
        <f t="shared" si="28"/>
        <v>33135.509999999995</v>
      </c>
      <c r="G906" s="179">
        <f t="shared" si="27"/>
        <v>0.67159398600566911</v>
      </c>
    </row>
    <row r="907" spans="1:8" s="6" customFormat="1" x14ac:dyDescent="0.2">
      <c r="A907" s="33"/>
      <c r="B907" s="5">
        <v>500</v>
      </c>
      <c r="C907" s="49" t="s">
        <v>228</v>
      </c>
      <c r="D907" s="87">
        <f>SUM(D908:D909)</f>
        <v>72510</v>
      </c>
      <c r="E907" s="149">
        <f>SUM(E908:E909)</f>
        <v>47526.65</v>
      </c>
      <c r="F907" s="168">
        <f t="shared" si="28"/>
        <v>24983.35</v>
      </c>
      <c r="G907" s="165">
        <f t="shared" si="27"/>
        <v>0.65544959315956419</v>
      </c>
    </row>
    <row r="908" spans="1:8" s="6" customFormat="1" x14ac:dyDescent="0.2">
      <c r="A908" s="33"/>
      <c r="B908" s="5">
        <v>5002</v>
      </c>
      <c r="C908" s="49" t="s">
        <v>236</v>
      </c>
      <c r="D908" s="87">
        <v>72510</v>
      </c>
      <c r="E908" s="124">
        <v>46810.03</v>
      </c>
      <c r="F908" s="168">
        <f t="shared" si="28"/>
        <v>25699.97</v>
      </c>
      <c r="G908" s="165">
        <f t="shared" si="27"/>
        <v>0.64556654254585577</v>
      </c>
    </row>
    <row r="909" spans="1:8" s="6" customFormat="1" x14ac:dyDescent="0.2">
      <c r="A909" s="33"/>
      <c r="B909" s="5">
        <v>5005</v>
      </c>
      <c r="C909" s="49" t="s">
        <v>282</v>
      </c>
      <c r="D909" s="87">
        <v>0</v>
      </c>
      <c r="E909" s="124">
        <v>716.62</v>
      </c>
      <c r="F909" s="168"/>
      <c r="G909" s="165"/>
    </row>
    <row r="910" spans="1:8" s="6" customFormat="1" x14ac:dyDescent="0.2">
      <c r="A910" s="33"/>
      <c r="B910" s="5">
        <v>505</v>
      </c>
      <c r="C910" s="49" t="s">
        <v>94</v>
      </c>
      <c r="D910" s="87">
        <v>2218</v>
      </c>
      <c r="E910" s="124">
        <v>1598.8</v>
      </c>
      <c r="F910" s="168">
        <f t="shared" si="28"/>
        <v>619.20000000000005</v>
      </c>
      <c r="G910" s="165">
        <f t="shared" si="27"/>
        <v>0.72082957619477006</v>
      </c>
    </row>
    <row r="911" spans="1:8" s="6" customFormat="1" x14ac:dyDescent="0.2">
      <c r="A911" s="33"/>
      <c r="B911" s="5">
        <v>506</v>
      </c>
      <c r="C911" s="49" t="s">
        <v>229</v>
      </c>
      <c r="D911" s="87">
        <v>26170</v>
      </c>
      <c r="E911" s="124">
        <v>18637.04</v>
      </c>
      <c r="F911" s="168">
        <f t="shared" si="28"/>
        <v>7532.9599999999991</v>
      </c>
      <c r="G911" s="165">
        <f t="shared" ref="G911:G987" si="29">SUM(E911/D911)</f>
        <v>0.71215284677111201</v>
      </c>
    </row>
    <row r="912" spans="1:8" s="6" customFormat="1" x14ac:dyDescent="0.2">
      <c r="A912" s="33"/>
      <c r="B912" s="7">
        <v>55</v>
      </c>
      <c r="C912" s="50" t="s">
        <v>24</v>
      </c>
      <c r="D912" s="88">
        <f>SUM(D913:D925)</f>
        <v>54529</v>
      </c>
      <c r="E912" s="139">
        <f>SUM(E913:E925)</f>
        <v>31903.94</v>
      </c>
      <c r="F912" s="163">
        <f t="shared" si="28"/>
        <v>22625.06</v>
      </c>
      <c r="G912" s="179">
        <f t="shared" si="29"/>
        <v>0.58508206642337102</v>
      </c>
    </row>
    <row r="913" spans="1:13" s="6" customFormat="1" x14ac:dyDescent="0.2">
      <c r="A913" s="33"/>
      <c r="B913" s="5">
        <v>5500</v>
      </c>
      <c r="C913" s="49" t="s">
        <v>25</v>
      </c>
      <c r="D913" s="87">
        <v>2200</v>
      </c>
      <c r="E913" s="124">
        <v>1219.92</v>
      </c>
      <c r="F913" s="168">
        <f t="shared" si="28"/>
        <v>980.07999999999993</v>
      </c>
      <c r="G913" s="165">
        <f t="shared" si="29"/>
        <v>0.55450909090909095</v>
      </c>
    </row>
    <row r="914" spans="1:13" s="6" customFormat="1" x14ac:dyDescent="0.2">
      <c r="A914" s="33"/>
      <c r="B914" s="5">
        <v>5503</v>
      </c>
      <c r="C914" s="49" t="s">
        <v>26</v>
      </c>
      <c r="D914" s="87">
        <v>200</v>
      </c>
      <c r="E914" s="124">
        <v>58.39</v>
      </c>
      <c r="F914" s="168">
        <f t="shared" si="28"/>
        <v>141.61000000000001</v>
      </c>
      <c r="G914" s="165">
        <f t="shared" si="29"/>
        <v>0.29194999999999999</v>
      </c>
    </row>
    <row r="915" spans="1:13" s="6" customFormat="1" x14ac:dyDescent="0.2">
      <c r="A915" s="33"/>
      <c r="B915" s="5">
        <v>5504</v>
      </c>
      <c r="C915" s="49" t="s">
        <v>27</v>
      </c>
      <c r="D915" s="87">
        <v>599</v>
      </c>
      <c r="E915" s="124">
        <v>46.31</v>
      </c>
      <c r="F915" s="168">
        <f t="shared" si="28"/>
        <v>552.69000000000005</v>
      </c>
      <c r="G915" s="165">
        <f t="shared" si="29"/>
        <v>7.731218697829717E-2</v>
      </c>
    </row>
    <row r="916" spans="1:13" s="6" customFormat="1" x14ac:dyDescent="0.2">
      <c r="A916" s="33"/>
      <c r="B916" s="5">
        <v>5505</v>
      </c>
      <c r="C916" s="49" t="s">
        <v>339</v>
      </c>
      <c r="D916" s="116">
        <v>1119</v>
      </c>
      <c r="E916" s="124">
        <v>282.77</v>
      </c>
      <c r="F916" s="168">
        <f t="shared" si="28"/>
        <v>836.23</v>
      </c>
      <c r="G916" s="165">
        <f t="shared" si="29"/>
        <v>0.25269883824843609</v>
      </c>
    </row>
    <row r="917" spans="1:13" s="6" customFormat="1" ht="25.5" x14ac:dyDescent="0.2">
      <c r="A917" s="210" t="s">
        <v>531</v>
      </c>
      <c r="B917" s="5">
        <v>5511</v>
      </c>
      <c r="C917" s="49" t="s">
        <v>230</v>
      </c>
      <c r="D917" s="87">
        <v>37799</v>
      </c>
      <c r="E917" s="124">
        <v>24588.09</v>
      </c>
      <c r="F917" s="168">
        <f t="shared" si="28"/>
        <v>13210.91</v>
      </c>
      <c r="G917" s="165">
        <f t="shared" si="29"/>
        <v>0.65049578031164845</v>
      </c>
    </row>
    <row r="918" spans="1:13" s="6" customFormat="1" x14ac:dyDescent="0.2">
      <c r="A918" s="33"/>
      <c r="B918" s="5">
        <v>5513</v>
      </c>
      <c r="C918" s="49" t="s">
        <v>28</v>
      </c>
      <c r="D918" s="87">
        <v>912</v>
      </c>
      <c r="E918" s="124">
        <v>457.6</v>
      </c>
      <c r="F918" s="168">
        <f t="shared" si="28"/>
        <v>454.4</v>
      </c>
      <c r="G918" s="165">
        <f t="shared" si="29"/>
        <v>0.50175438596491229</v>
      </c>
    </row>
    <row r="919" spans="1:13" s="6" customFormat="1" x14ac:dyDescent="0.2">
      <c r="A919" s="33"/>
      <c r="B919" s="5">
        <v>5514</v>
      </c>
      <c r="C919" s="49" t="s">
        <v>231</v>
      </c>
      <c r="D919" s="87">
        <v>5600</v>
      </c>
      <c r="E919" s="124">
        <v>2573.96</v>
      </c>
      <c r="F919" s="168">
        <f t="shared" si="28"/>
        <v>3026.04</v>
      </c>
      <c r="G919" s="165">
        <f t="shared" si="29"/>
        <v>0.45963571428571431</v>
      </c>
    </row>
    <row r="920" spans="1:13" s="6" customFormat="1" x14ac:dyDescent="0.2">
      <c r="A920" s="33"/>
      <c r="B920" s="5">
        <v>5515</v>
      </c>
      <c r="C920" s="49" t="s">
        <v>29</v>
      </c>
      <c r="D920" s="87">
        <v>2400</v>
      </c>
      <c r="E920" s="124">
        <v>840.96</v>
      </c>
      <c r="F920" s="168">
        <f t="shared" si="28"/>
        <v>1559.04</v>
      </c>
      <c r="G920" s="165">
        <f t="shared" si="29"/>
        <v>0.35039999999999999</v>
      </c>
    </row>
    <row r="921" spans="1:13" s="6" customFormat="1" x14ac:dyDescent="0.2">
      <c r="A921" s="33"/>
      <c r="B921" s="5">
        <v>5522</v>
      </c>
      <c r="C921" s="49" t="s">
        <v>95</v>
      </c>
      <c r="D921" s="87">
        <v>200</v>
      </c>
      <c r="E921" s="124">
        <v>217.6</v>
      </c>
      <c r="F921" s="168">
        <f t="shared" si="28"/>
        <v>-17.599999999999994</v>
      </c>
      <c r="G921" s="165">
        <f t="shared" si="29"/>
        <v>1.0880000000000001</v>
      </c>
    </row>
    <row r="922" spans="1:13" s="6" customFormat="1" x14ac:dyDescent="0.2">
      <c r="A922" s="33"/>
      <c r="B922" s="5">
        <v>5525</v>
      </c>
      <c r="C922" s="49" t="s">
        <v>46</v>
      </c>
      <c r="D922" s="87">
        <v>1300</v>
      </c>
      <c r="E922" s="124">
        <v>311.88</v>
      </c>
      <c r="F922" s="168">
        <f t="shared" si="28"/>
        <v>988.12</v>
      </c>
      <c r="G922" s="165">
        <f t="shared" si="29"/>
        <v>0.23990769230769229</v>
      </c>
    </row>
    <row r="923" spans="1:13" s="6" customFormat="1" x14ac:dyDescent="0.2">
      <c r="A923" s="33"/>
      <c r="B923" s="5">
        <v>5532</v>
      </c>
      <c r="C923" s="49" t="s">
        <v>93</v>
      </c>
      <c r="D923" s="87">
        <v>100</v>
      </c>
      <c r="E923" s="124">
        <v>124.22</v>
      </c>
      <c r="F923" s="168">
        <f t="shared" si="28"/>
        <v>-24.22</v>
      </c>
      <c r="G923" s="165">
        <f t="shared" si="29"/>
        <v>1.2422</v>
      </c>
    </row>
    <row r="924" spans="1:13" s="6" customFormat="1" x14ac:dyDescent="0.2">
      <c r="A924" s="33"/>
      <c r="B924" s="5">
        <v>5539</v>
      </c>
      <c r="C924" s="49" t="s">
        <v>257</v>
      </c>
      <c r="D924" s="87">
        <v>100</v>
      </c>
      <c r="E924" s="124">
        <v>13.2</v>
      </c>
      <c r="F924" s="168">
        <f t="shared" si="28"/>
        <v>86.8</v>
      </c>
      <c r="G924" s="165">
        <f t="shared" si="29"/>
        <v>0.13200000000000001</v>
      </c>
    </row>
    <row r="925" spans="1:13" s="6" customFormat="1" x14ac:dyDescent="0.2">
      <c r="A925" s="33"/>
      <c r="B925" s="5">
        <v>5540</v>
      </c>
      <c r="C925" s="49" t="s">
        <v>252</v>
      </c>
      <c r="D925" s="87">
        <v>2000</v>
      </c>
      <c r="E925" s="124">
        <v>1169.04</v>
      </c>
      <c r="F925" s="168">
        <f t="shared" si="28"/>
        <v>830.96</v>
      </c>
      <c r="G925" s="165">
        <f t="shared" si="29"/>
        <v>0.58451999999999993</v>
      </c>
    </row>
    <row r="926" spans="1:13" s="6" customFormat="1" x14ac:dyDescent="0.2">
      <c r="A926" s="33" t="s">
        <v>80</v>
      </c>
      <c r="B926" s="7" t="s">
        <v>446</v>
      </c>
      <c r="C926" s="50"/>
      <c r="D926" s="88">
        <f>SUM(D927+D935+D942+D952)</f>
        <v>692956</v>
      </c>
      <c r="E926" s="139">
        <f>SUM(E927+E935+E942+E952)</f>
        <v>503704.21</v>
      </c>
      <c r="F926" s="163">
        <f t="shared" si="28"/>
        <v>189251.78999999998</v>
      </c>
      <c r="G926" s="179">
        <f t="shared" si="29"/>
        <v>0.72689205375233068</v>
      </c>
    </row>
    <row r="927" spans="1:13" s="6" customFormat="1" x14ac:dyDescent="0.2">
      <c r="A927" s="33" t="s">
        <v>80</v>
      </c>
      <c r="B927" s="7" t="s">
        <v>426</v>
      </c>
      <c r="C927" s="72"/>
      <c r="D927" s="104">
        <f>SUM(D928+D933)</f>
        <v>48763</v>
      </c>
      <c r="E927" s="159">
        <f>SUM(E928+E933)</f>
        <v>33827.53</v>
      </c>
      <c r="F927" s="163">
        <f t="shared" si="28"/>
        <v>14935.470000000001</v>
      </c>
      <c r="G927" s="179">
        <f t="shared" si="29"/>
        <v>0.69371306113241593</v>
      </c>
      <c r="M927" s="6" t="s">
        <v>424</v>
      </c>
    </row>
    <row r="928" spans="1:13" s="6" customFormat="1" x14ac:dyDescent="0.2">
      <c r="A928" s="33"/>
      <c r="B928" s="7">
        <v>50</v>
      </c>
      <c r="C928" s="50" t="s">
        <v>23</v>
      </c>
      <c r="D928" s="88">
        <f>SUM(D929+D932)</f>
        <v>47113</v>
      </c>
      <c r="E928" s="139">
        <f>SUM(E929+E932)</f>
        <v>32177.53</v>
      </c>
      <c r="F928" s="163">
        <f t="shared" si="28"/>
        <v>14935.470000000001</v>
      </c>
      <c r="G928" s="179">
        <f t="shared" si="29"/>
        <v>0.682986224608919</v>
      </c>
    </row>
    <row r="929" spans="1:8" s="6" customFormat="1" x14ac:dyDescent="0.2">
      <c r="A929" s="33"/>
      <c r="B929" s="5">
        <v>500</v>
      </c>
      <c r="C929" s="49" t="s">
        <v>228</v>
      </c>
      <c r="D929" s="87">
        <f>SUM(D930:D931)</f>
        <v>35159</v>
      </c>
      <c r="E929" s="149">
        <f>SUM(E930:E931)</f>
        <v>23646.57</v>
      </c>
      <c r="F929" s="168">
        <f t="shared" si="28"/>
        <v>11512.43</v>
      </c>
      <c r="G929" s="165">
        <f t="shared" si="29"/>
        <v>0.672560937455559</v>
      </c>
    </row>
    <row r="930" spans="1:8" s="6" customFormat="1" x14ac:dyDescent="0.2">
      <c r="A930" s="33"/>
      <c r="B930" s="5">
        <v>5002</v>
      </c>
      <c r="C930" s="49" t="s">
        <v>236</v>
      </c>
      <c r="D930" s="87">
        <v>35159</v>
      </c>
      <c r="E930" s="124">
        <v>23396.23</v>
      </c>
      <c r="F930" s="168">
        <f t="shared" si="28"/>
        <v>11762.77</v>
      </c>
      <c r="G930" s="165">
        <f t="shared" si="29"/>
        <v>0.66544071219317957</v>
      </c>
    </row>
    <row r="931" spans="1:8" s="6" customFormat="1" x14ac:dyDescent="0.2">
      <c r="A931" s="33"/>
      <c r="B931" s="5">
        <v>5005</v>
      </c>
      <c r="C931" s="49" t="s">
        <v>282</v>
      </c>
      <c r="D931" s="87">
        <v>0</v>
      </c>
      <c r="E931" s="124">
        <v>250.34</v>
      </c>
      <c r="F931" s="168">
        <f t="shared" si="28"/>
        <v>-250.34</v>
      </c>
      <c r="G931" s="165"/>
    </row>
    <row r="932" spans="1:8" s="6" customFormat="1" x14ac:dyDescent="0.2">
      <c r="A932" s="33"/>
      <c r="B932" s="5">
        <v>506</v>
      </c>
      <c r="C932" s="49" t="s">
        <v>229</v>
      </c>
      <c r="D932" s="87">
        <v>11954</v>
      </c>
      <c r="E932" s="124">
        <v>8530.9599999999991</v>
      </c>
      <c r="F932" s="168">
        <f t="shared" si="28"/>
        <v>3423.0400000000009</v>
      </c>
      <c r="G932" s="165">
        <f t="shared" si="29"/>
        <v>0.71364898778651487</v>
      </c>
    </row>
    <row r="933" spans="1:8" s="6" customFormat="1" x14ac:dyDescent="0.2">
      <c r="A933" s="33"/>
      <c r="B933" s="7">
        <v>55</v>
      </c>
      <c r="C933" s="50" t="s">
        <v>24</v>
      </c>
      <c r="D933" s="88">
        <f>SUM(D934)</f>
        <v>1650</v>
      </c>
      <c r="E933" s="139">
        <f>SUM(E934)</f>
        <v>1650</v>
      </c>
      <c r="F933" s="163">
        <f t="shared" si="28"/>
        <v>0</v>
      </c>
      <c r="G933" s="179">
        <f t="shared" si="29"/>
        <v>1</v>
      </c>
    </row>
    <row r="934" spans="1:8" s="6" customFormat="1" x14ac:dyDescent="0.2">
      <c r="A934" s="33"/>
      <c r="B934" s="5">
        <v>5524</v>
      </c>
      <c r="C934" s="49" t="s">
        <v>31</v>
      </c>
      <c r="D934" s="87">
        <v>1650</v>
      </c>
      <c r="E934" s="124">
        <v>1650</v>
      </c>
      <c r="F934" s="168">
        <f t="shared" si="28"/>
        <v>0</v>
      </c>
      <c r="G934" s="165">
        <f t="shared" si="29"/>
        <v>1</v>
      </c>
      <c r="H934" s="185"/>
    </row>
    <row r="935" spans="1:8" s="6" customFormat="1" x14ac:dyDescent="0.2">
      <c r="A935" s="33" t="s">
        <v>80</v>
      </c>
      <c r="B935" s="7" t="s">
        <v>425</v>
      </c>
      <c r="C935" s="72"/>
      <c r="D935" s="104">
        <f>SUM(D936+D940)</f>
        <v>110607</v>
      </c>
      <c r="E935" s="159">
        <f>SUM(E936+E940)</f>
        <v>80588.789999999994</v>
      </c>
      <c r="F935" s="163">
        <f t="shared" si="28"/>
        <v>30018.210000000006</v>
      </c>
      <c r="G935" s="179">
        <f t="shared" si="29"/>
        <v>0.72860478993192102</v>
      </c>
    </row>
    <row r="936" spans="1:8" s="6" customFormat="1" x14ac:dyDescent="0.2">
      <c r="A936" s="33"/>
      <c r="B936" s="7">
        <v>50</v>
      </c>
      <c r="C936" s="50" t="s">
        <v>23</v>
      </c>
      <c r="D936" s="88">
        <f>SUM(D937+D939)</f>
        <v>104215</v>
      </c>
      <c r="E936" s="139">
        <f>SUM(E937+E939)</f>
        <v>76800.42</v>
      </c>
      <c r="F936" s="163">
        <f t="shared" si="28"/>
        <v>27414.58</v>
      </c>
      <c r="G936" s="179">
        <f t="shared" si="29"/>
        <v>0.73694209086983642</v>
      </c>
    </row>
    <row r="937" spans="1:8" s="6" customFormat="1" x14ac:dyDescent="0.2">
      <c r="A937" s="33"/>
      <c r="B937" s="5">
        <v>500</v>
      </c>
      <c r="C937" s="49" t="s">
        <v>228</v>
      </c>
      <c r="D937" s="87">
        <f>SUM(D938)</f>
        <v>77772</v>
      </c>
      <c r="E937" s="149">
        <f>SUM(E938)</f>
        <v>56298.44</v>
      </c>
      <c r="F937" s="168">
        <f t="shared" si="28"/>
        <v>21473.559999999998</v>
      </c>
      <c r="G937" s="165">
        <f t="shared" si="29"/>
        <v>0.72389086046392026</v>
      </c>
    </row>
    <row r="938" spans="1:8" s="6" customFormat="1" x14ac:dyDescent="0.2">
      <c r="A938" s="33"/>
      <c r="B938" s="5">
        <v>5002</v>
      </c>
      <c r="C938" s="49" t="s">
        <v>236</v>
      </c>
      <c r="D938" s="87">
        <v>77772</v>
      </c>
      <c r="E938" s="124">
        <v>56298.44</v>
      </c>
      <c r="F938" s="168">
        <f t="shared" si="28"/>
        <v>21473.559999999998</v>
      </c>
      <c r="G938" s="165">
        <f t="shared" si="29"/>
        <v>0.72389086046392026</v>
      </c>
    </row>
    <row r="939" spans="1:8" s="6" customFormat="1" x14ac:dyDescent="0.2">
      <c r="A939" s="33"/>
      <c r="B939" s="5">
        <v>506</v>
      </c>
      <c r="C939" s="49" t="s">
        <v>229</v>
      </c>
      <c r="D939" s="87">
        <v>26443</v>
      </c>
      <c r="E939" s="124">
        <v>20501.98</v>
      </c>
      <c r="F939" s="168">
        <f t="shared" si="28"/>
        <v>5941.02</v>
      </c>
      <c r="G939" s="165">
        <f t="shared" si="29"/>
        <v>0.77532730779412318</v>
      </c>
    </row>
    <row r="940" spans="1:8" s="6" customFormat="1" x14ac:dyDescent="0.2">
      <c r="A940" s="33"/>
      <c r="B940" s="7">
        <v>55</v>
      </c>
      <c r="C940" s="50" t="s">
        <v>24</v>
      </c>
      <c r="D940" s="88">
        <f>SUM(D941)</f>
        <v>6392</v>
      </c>
      <c r="E940" s="139">
        <f>SUM(E941)</f>
        <v>3788.37</v>
      </c>
      <c r="F940" s="163">
        <f t="shared" ref="F940:F1013" si="30">SUM(D940-E940)</f>
        <v>2603.63</v>
      </c>
      <c r="G940" s="179">
        <f t="shared" si="29"/>
        <v>0.5926736545682102</v>
      </c>
    </row>
    <row r="941" spans="1:8" s="6" customFormat="1" x14ac:dyDescent="0.2">
      <c r="A941" s="33"/>
      <c r="B941" s="5">
        <v>5524</v>
      </c>
      <c r="C941" s="49" t="s">
        <v>31</v>
      </c>
      <c r="D941" s="87">
        <v>6392</v>
      </c>
      <c r="E941" s="124">
        <v>3788.37</v>
      </c>
      <c r="F941" s="168">
        <f t="shared" si="30"/>
        <v>2603.63</v>
      </c>
      <c r="G941" s="165">
        <f t="shared" si="29"/>
        <v>0.5926736545682102</v>
      </c>
      <c r="H941" s="185"/>
    </row>
    <row r="942" spans="1:8" s="6" customFormat="1" x14ac:dyDescent="0.2">
      <c r="A942" s="33" t="s">
        <v>80</v>
      </c>
      <c r="B942" s="9" t="s">
        <v>415</v>
      </c>
      <c r="C942" s="74"/>
      <c r="D942" s="91">
        <f>SUM(D943+D946)</f>
        <v>11129</v>
      </c>
      <c r="E942" s="126">
        <f>SUM(E943+E946)</f>
        <v>5306.63</v>
      </c>
      <c r="F942" s="163">
        <f t="shared" si="30"/>
        <v>5822.37</v>
      </c>
      <c r="G942" s="179">
        <f t="shared" si="29"/>
        <v>0.47682900530146466</v>
      </c>
    </row>
    <row r="943" spans="1:8" s="6" customFormat="1" x14ac:dyDescent="0.2">
      <c r="A943" s="33"/>
      <c r="B943" s="7">
        <v>50</v>
      </c>
      <c r="C943" s="50" t="s">
        <v>23</v>
      </c>
      <c r="D943" s="91">
        <f>SUM(D945)</f>
        <v>0</v>
      </c>
      <c r="E943" s="126">
        <f>SUM(E944+E945)</f>
        <v>418.62</v>
      </c>
      <c r="F943" s="163"/>
      <c r="G943" s="179"/>
    </row>
    <row r="944" spans="1:8" x14ac:dyDescent="0.2">
      <c r="A944" s="35"/>
      <c r="B944" s="5">
        <v>505</v>
      </c>
      <c r="C944" s="49" t="s">
        <v>94</v>
      </c>
      <c r="D944" s="92"/>
      <c r="E944" s="124">
        <v>248.65</v>
      </c>
      <c r="F944" s="168"/>
      <c r="G944" s="165"/>
    </row>
    <row r="945" spans="1:7" s="6" customFormat="1" x14ac:dyDescent="0.2">
      <c r="A945" s="33"/>
      <c r="B945" s="5">
        <v>506</v>
      </c>
      <c r="C945" s="49" t="s">
        <v>229</v>
      </c>
      <c r="D945" s="91">
        <v>0</v>
      </c>
      <c r="E945" s="124">
        <v>169.97</v>
      </c>
      <c r="F945" s="163"/>
      <c r="G945" s="179"/>
    </row>
    <row r="946" spans="1:7" s="6" customFormat="1" x14ac:dyDescent="0.2">
      <c r="A946" s="33"/>
      <c r="B946" s="7">
        <v>55</v>
      </c>
      <c r="C946" s="50" t="s">
        <v>24</v>
      </c>
      <c r="D946" s="91">
        <f>SUM(D947+D948+D950)</f>
        <v>11129</v>
      </c>
      <c r="E946" s="126">
        <f>SUM(E947+E948+E950)</f>
        <v>4888.01</v>
      </c>
      <c r="F946" s="163">
        <f t="shared" si="30"/>
        <v>6240.99</v>
      </c>
      <c r="G946" s="179">
        <f t="shared" si="29"/>
        <v>0.43921376583700245</v>
      </c>
    </row>
    <row r="947" spans="1:7" s="6" customFormat="1" x14ac:dyDescent="0.2">
      <c r="A947" s="33"/>
      <c r="B947" s="5">
        <v>5503</v>
      </c>
      <c r="C947" s="49" t="s">
        <v>26</v>
      </c>
      <c r="D947" s="87">
        <v>11022</v>
      </c>
      <c r="E947" s="124">
        <v>1347.23</v>
      </c>
      <c r="F947" s="168">
        <f t="shared" si="30"/>
        <v>9674.77</v>
      </c>
      <c r="G947" s="165">
        <f t="shared" si="29"/>
        <v>0.12223099256033387</v>
      </c>
    </row>
    <row r="948" spans="1:7" s="6" customFormat="1" x14ac:dyDescent="0.2">
      <c r="A948" s="33"/>
      <c r="B948" s="5">
        <v>5525</v>
      </c>
      <c r="C948" s="49" t="s">
        <v>46</v>
      </c>
      <c r="D948" s="87">
        <v>0</v>
      </c>
      <c r="E948" s="124">
        <v>3433.78</v>
      </c>
      <c r="F948" s="168">
        <f t="shared" si="30"/>
        <v>-3433.78</v>
      </c>
      <c r="G948" s="165"/>
    </row>
    <row r="949" spans="1:7" s="6" customFormat="1" ht="38.25" x14ac:dyDescent="0.2">
      <c r="A949" s="33"/>
      <c r="B949" s="160" t="s">
        <v>416</v>
      </c>
      <c r="C949" s="56" t="s">
        <v>417</v>
      </c>
      <c r="D949" s="92">
        <f>SUM(D947+D948)</f>
        <v>11022</v>
      </c>
      <c r="E949" s="124">
        <f>SUM(E943,E947:E948)</f>
        <v>5199.63</v>
      </c>
      <c r="F949" s="168">
        <f t="shared" si="30"/>
        <v>5822.37</v>
      </c>
      <c r="G949" s="165">
        <f t="shared" si="29"/>
        <v>0.47175013609145344</v>
      </c>
    </row>
    <row r="950" spans="1:7" s="6" customFormat="1" x14ac:dyDescent="0.2">
      <c r="A950" s="33"/>
      <c r="B950" s="5">
        <v>5525</v>
      </c>
      <c r="C950" s="49" t="s">
        <v>46</v>
      </c>
      <c r="D950" s="92">
        <f>SUM(D951)</f>
        <v>107</v>
      </c>
      <c r="E950" s="124">
        <f>SUM(E951)</f>
        <v>107</v>
      </c>
      <c r="F950" s="168">
        <f t="shared" si="30"/>
        <v>0</v>
      </c>
      <c r="G950" s="165">
        <f t="shared" si="29"/>
        <v>1</v>
      </c>
    </row>
    <row r="951" spans="1:7" s="6" customFormat="1" ht="38.25" x14ac:dyDescent="0.2">
      <c r="A951" s="33"/>
      <c r="B951" s="23" t="s">
        <v>504</v>
      </c>
      <c r="C951" s="56" t="s">
        <v>505</v>
      </c>
      <c r="D951" s="92">
        <v>107</v>
      </c>
      <c r="E951" s="124">
        <v>107</v>
      </c>
      <c r="F951" s="168">
        <f t="shared" si="30"/>
        <v>0</v>
      </c>
      <c r="G951" s="165">
        <f t="shared" si="29"/>
        <v>1</v>
      </c>
    </row>
    <row r="952" spans="1:7" s="6" customFormat="1" x14ac:dyDescent="0.2">
      <c r="A952" s="33" t="s">
        <v>80</v>
      </c>
      <c r="B952" s="7" t="s">
        <v>427</v>
      </c>
      <c r="C952" s="72"/>
      <c r="D952" s="104">
        <f>SUM(D953)</f>
        <v>522457</v>
      </c>
      <c r="E952" s="159">
        <f>SUM(E953)</f>
        <v>383981.26</v>
      </c>
      <c r="F952" s="163">
        <f t="shared" si="30"/>
        <v>138475.74</v>
      </c>
      <c r="G952" s="179">
        <f t="shared" si="29"/>
        <v>0.73495284779417258</v>
      </c>
    </row>
    <row r="953" spans="1:7" s="6" customFormat="1" x14ac:dyDescent="0.2">
      <c r="A953" s="33"/>
      <c r="B953" s="7">
        <v>50</v>
      </c>
      <c r="C953" s="50" t="s">
        <v>23</v>
      </c>
      <c r="D953" s="88">
        <f>SUM(D954+D956)</f>
        <v>522457</v>
      </c>
      <c r="E953" s="139">
        <f>SUM(E954+E956)</f>
        <v>383981.26</v>
      </c>
      <c r="F953" s="163">
        <f t="shared" si="30"/>
        <v>138475.74</v>
      </c>
      <c r="G953" s="179">
        <f t="shared" si="29"/>
        <v>0.73495284779417258</v>
      </c>
    </row>
    <row r="954" spans="1:7" s="6" customFormat="1" x14ac:dyDescent="0.2">
      <c r="A954" s="33"/>
      <c r="B954" s="5">
        <v>500</v>
      </c>
      <c r="C954" s="49" t="s">
        <v>228</v>
      </c>
      <c r="D954" s="87">
        <f>SUM(D955)</f>
        <v>389893</v>
      </c>
      <c r="E954" s="149">
        <f>SUM(E955)</f>
        <v>282771.09999999998</v>
      </c>
      <c r="F954" s="168">
        <f t="shared" si="30"/>
        <v>107121.90000000002</v>
      </c>
      <c r="G954" s="165">
        <f t="shared" si="29"/>
        <v>0.7252530822559009</v>
      </c>
    </row>
    <row r="955" spans="1:7" s="6" customFormat="1" x14ac:dyDescent="0.2">
      <c r="A955" s="33"/>
      <c r="B955" s="5">
        <v>5002</v>
      </c>
      <c r="C955" s="49" t="s">
        <v>236</v>
      </c>
      <c r="D955" s="87">
        <v>389893</v>
      </c>
      <c r="E955" s="124">
        <v>282771.09999999998</v>
      </c>
      <c r="F955" s="168">
        <f t="shared" si="30"/>
        <v>107121.90000000002</v>
      </c>
      <c r="G955" s="165">
        <f t="shared" si="29"/>
        <v>0.7252530822559009</v>
      </c>
    </row>
    <row r="956" spans="1:7" s="6" customFormat="1" x14ac:dyDescent="0.2">
      <c r="A956" s="33"/>
      <c r="B956" s="5">
        <v>506</v>
      </c>
      <c r="C956" s="49" t="s">
        <v>229</v>
      </c>
      <c r="D956" s="87">
        <v>132564</v>
      </c>
      <c r="E956" s="124">
        <v>101210.16</v>
      </c>
      <c r="F956" s="168">
        <f t="shared" si="30"/>
        <v>31353.839999999997</v>
      </c>
      <c r="G956" s="165">
        <f t="shared" si="29"/>
        <v>0.76348148818683803</v>
      </c>
    </row>
    <row r="957" spans="1:7" s="6" customFormat="1" x14ac:dyDescent="0.2">
      <c r="A957" s="33" t="s">
        <v>345</v>
      </c>
      <c r="B957" s="7" t="s">
        <v>447</v>
      </c>
      <c r="C957" s="50"/>
      <c r="D957" s="88">
        <f>SUM(D958)</f>
        <v>141032</v>
      </c>
      <c r="E957" s="139">
        <f>SUM(E958)</f>
        <v>111063</v>
      </c>
      <c r="F957" s="163">
        <f t="shared" si="30"/>
        <v>29969</v>
      </c>
      <c r="G957" s="179">
        <f t="shared" si="29"/>
        <v>0.7875021271768109</v>
      </c>
    </row>
    <row r="958" spans="1:7" s="6" customFormat="1" x14ac:dyDescent="0.2">
      <c r="A958" s="33" t="s">
        <v>345</v>
      </c>
      <c r="B958" s="7" t="s">
        <v>427</v>
      </c>
      <c r="C958" s="72"/>
      <c r="D958" s="104">
        <f>SUM(D959)</f>
        <v>141032</v>
      </c>
      <c r="E958" s="159">
        <f>SUM(E959)</f>
        <v>111063</v>
      </c>
      <c r="F958" s="163">
        <f t="shared" si="30"/>
        <v>29969</v>
      </c>
      <c r="G958" s="179">
        <f t="shared" si="29"/>
        <v>0.7875021271768109</v>
      </c>
    </row>
    <row r="959" spans="1:7" s="6" customFormat="1" x14ac:dyDescent="0.2">
      <c r="A959" s="33"/>
      <c r="B959" s="7">
        <v>50</v>
      </c>
      <c r="C959" s="50" t="s">
        <v>23</v>
      </c>
      <c r="D959" s="88">
        <f>SUM(D960+D962)</f>
        <v>141032</v>
      </c>
      <c r="E959" s="139">
        <f>SUM(E960+E962)</f>
        <v>111063</v>
      </c>
      <c r="F959" s="163">
        <f t="shared" si="30"/>
        <v>29969</v>
      </c>
      <c r="G959" s="179">
        <f t="shared" si="29"/>
        <v>0.7875021271768109</v>
      </c>
    </row>
    <row r="960" spans="1:7" s="6" customFormat="1" x14ac:dyDescent="0.2">
      <c r="A960" s="33"/>
      <c r="B960" s="5">
        <v>500</v>
      </c>
      <c r="C960" s="49" t="s">
        <v>228</v>
      </c>
      <c r="D960" s="87">
        <f>SUM(D961)</f>
        <v>105248</v>
      </c>
      <c r="E960" s="149">
        <f>SUM(E961)</f>
        <v>81551.09</v>
      </c>
      <c r="F960" s="168">
        <f t="shared" si="30"/>
        <v>23696.910000000003</v>
      </c>
      <c r="G960" s="165">
        <f t="shared" si="29"/>
        <v>0.77484693295834595</v>
      </c>
    </row>
    <row r="961" spans="1:7" s="6" customFormat="1" x14ac:dyDescent="0.2">
      <c r="A961" s="33"/>
      <c r="B961" s="5">
        <v>5002</v>
      </c>
      <c r="C961" s="49" t="s">
        <v>236</v>
      </c>
      <c r="D961" s="87">
        <v>105248</v>
      </c>
      <c r="E961" s="124">
        <v>81551.09</v>
      </c>
      <c r="F961" s="168">
        <f t="shared" si="30"/>
        <v>23696.910000000003</v>
      </c>
      <c r="G961" s="165">
        <f t="shared" si="29"/>
        <v>0.77484693295834595</v>
      </c>
    </row>
    <row r="962" spans="1:7" s="6" customFormat="1" x14ac:dyDescent="0.2">
      <c r="A962" s="33"/>
      <c r="B962" s="5">
        <v>506</v>
      </c>
      <c r="C962" s="49" t="s">
        <v>229</v>
      </c>
      <c r="D962" s="87">
        <v>35784</v>
      </c>
      <c r="E962" s="124">
        <v>29511.91</v>
      </c>
      <c r="F962" s="168">
        <f t="shared" si="30"/>
        <v>6272.09</v>
      </c>
      <c r="G962" s="165">
        <f t="shared" si="29"/>
        <v>0.82472361949474626</v>
      </c>
    </row>
    <row r="963" spans="1:7" s="6" customFormat="1" x14ac:dyDescent="0.2">
      <c r="A963" s="33" t="s">
        <v>66</v>
      </c>
      <c r="B963" s="7" t="s">
        <v>448</v>
      </c>
      <c r="C963" s="50"/>
      <c r="D963" s="88">
        <f>SUM(D964+D993+D1001)</f>
        <v>717678</v>
      </c>
      <c r="E963" s="139">
        <f>SUM(E964+E993+E1001)</f>
        <v>489703.78</v>
      </c>
      <c r="F963" s="163">
        <f t="shared" si="30"/>
        <v>227974.21999999997</v>
      </c>
      <c r="G963" s="179">
        <f>SUM(E963/D963)</f>
        <v>0.68234470054815677</v>
      </c>
    </row>
    <row r="964" spans="1:7" s="6" customFormat="1" x14ac:dyDescent="0.2">
      <c r="A964" s="33" t="s">
        <v>66</v>
      </c>
      <c r="B964" s="9" t="s">
        <v>427</v>
      </c>
      <c r="C964" s="74"/>
      <c r="D964" s="88">
        <f>SUM(D965+D971+D986+D989)</f>
        <v>611187</v>
      </c>
      <c r="E964" s="139">
        <f>SUM(E965+E971+E986+E989)</f>
        <v>408856.94</v>
      </c>
      <c r="F964" s="163">
        <f t="shared" si="30"/>
        <v>202330.06</v>
      </c>
      <c r="G964" s="179">
        <f>SUM(E964/D964)</f>
        <v>0.66895555697356124</v>
      </c>
    </row>
    <row r="965" spans="1:7" s="6" customFormat="1" x14ac:dyDescent="0.2">
      <c r="A965" s="33"/>
      <c r="B965" s="7">
        <v>50</v>
      </c>
      <c r="C965" s="50" t="s">
        <v>23</v>
      </c>
      <c r="D965" s="88">
        <f>SUM(D966+D969+D970)</f>
        <v>321946</v>
      </c>
      <c r="E965" s="139">
        <f>SUM(E966+E969+E970)</f>
        <v>210758.14</v>
      </c>
      <c r="F965" s="163">
        <f t="shared" si="30"/>
        <v>111187.85999999999</v>
      </c>
      <c r="G965" s="179">
        <f t="shared" si="29"/>
        <v>0.65463816913395423</v>
      </c>
    </row>
    <row r="966" spans="1:7" s="6" customFormat="1" x14ac:dyDescent="0.2">
      <c r="A966" s="33"/>
      <c r="B966" s="5">
        <v>500</v>
      </c>
      <c r="C966" s="49" t="s">
        <v>228</v>
      </c>
      <c r="D966" s="87">
        <f>SUM(D967:D968)</f>
        <v>240460</v>
      </c>
      <c r="E966" s="149">
        <f>SUM(E967:E968)</f>
        <v>154825.26</v>
      </c>
      <c r="F966" s="168">
        <f t="shared" si="30"/>
        <v>85634.739999999991</v>
      </c>
      <c r="G966" s="165">
        <f t="shared" si="29"/>
        <v>0.64387116360309415</v>
      </c>
    </row>
    <row r="967" spans="1:7" s="6" customFormat="1" x14ac:dyDescent="0.2">
      <c r="A967" s="33"/>
      <c r="B967" s="5">
        <v>5002</v>
      </c>
      <c r="C967" s="49" t="s">
        <v>236</v>
      </c>
      <c r="D967" s="87">
        <v>240460</v>
      </c>
      <c r="E967" s="124">
        <v>153610.41</v>
      </c>
      <c r="F967" s="168">
        <f t="shared" si="30"/>
        <v>86849.59</v>
      </c>
      <c r="G967" s="165">
        <f t="shared" si="29"/>
        <v>0.63881897197039006</v>
      </c>
    </row>
    <row r="968" spans="1:7" s="6" customFormat="1" x14ac:dyDescent="0.2">
      <c r="A968" s="33"/>
      <c r="B968" s="5">
        <v>5005</v>
      </c>
      <c r="C968" s="49" t="s">
        <v>282</v>
      </c>
      <c r="D968" s="87">
        <v>0</v>
      </c>
      <c r="E968" s="124">
        <v>1214.8499999999999</v>
      </c>
      <c r="F968" s="168">
        <f t="shared" si="30"/>
        <v>-1214.8499999999999</v>
      </c>
      <c r="G968" s="165"/>
    </row>
    <row r="969" spans="1:7" s="6" customFormat="1" x14ac:dyDescent="0.2">
      <c r="A969" s="33"/>
      <c r="B969" s="5">
        <v>505</v>
      </c>
      <c r="C969" s="49" t="s">
        <v>94</v>
      </c>
      <c r="D969" s="87">
        <v>0</v>
      </c>
      <c r="E969" s="124">
        <v>377.79</v>
      </c>
      <c r="F969" s="168">
        <f t="shared" si="30"/>
        <v>-377.79</v>
      </c>
      <c r="G969" s="165"/>
    </row>
    <row r="970" spans="1:7" s="6" customFormat="1" x14ac:dyDescent="0.2">
      <c r="A970" s="33"/>
      <c r="B970" s="5">
        <v>506</v>
      </c>
      <c r="C970" s="49" t="s">
        <v>229</v>
      </c>
      <c r="D970" s="87">
        <v>81486</v>
      </c>
      <c r="E970" s="124">
        <v>55555.09</v>
      </c>
      <c r="F970" s="168">
        <f t="shared" si="30"/>
        <v>25930.910000000003</v>
      </c>
      <c r="G970" s="165">
        <f t="shared" si="29"/>
        <v>0.68177466067790782</v>
      </c>
    </row>
    <row r="971" spans="1:7" s="6" customFormat="1" x14ac:dyDescent="0.2">
      <c r="A971" s="33"/>
      <c r="B971" s="7">
        <v>55</v>
      </c>
      <c r="C971" s="50" t="s">
        <v>24</v>
      </c>
      <c r="D971" s="88">
        <f>SUM(D972:D985)</f>
        <v>247692</v>
      </c>
      <c r="E971" s="139">
        <f>SUM(E972:E985)</f>
        <v>187455.63999999996</v>
      </c>
      <c r="F971" s="163">
        <f t="shared" si="30"/>
        <v>60236.360000000044</v>
      </c>
      <c r="G971" s="179">
        <f t="shared" si="29"/>
        <v>0.75680942460798073</v>
      </c>
    </row>
    <row r="972" spans="1:7" s="6" customFormat="1" x14ac:dyDescent="0.2">
      <c r="A972" s="33"/>
      <c r="B972" s="5">
        <v>5500</v>
      </c>
      <c r="C972" s="49" t="s">
        <v>25</v>
      </c>
      <c r="D972" s="87">
        <v>5500</v>
      </c>
      <c r="E972" s="124">
        <v>5139.74</v>
      </c>
      <c r="F972" s="168">
        <f t="shared" si="30"/>
        <v>360.26000000000022</v>
      </c>
      <c r="G972" s="165">
        <f t="shared" si="29"/>
        <v>0.93449818181818178</v>
      </c>
    </row>
    <row r="973" spans="1:7" s="6" customFormat="1" x14ac:dyDescent="0.2">
      <c r="A973" s="33"/>
      <c r="B973" s="5">
        <v>5503</v>
      </c>
      <c r="C973" s="49" t="s">
        <v>26</v>
      </c>
      <c r="D973" s="87">
        <v>0</v>
      </c>
      <c r="E973" s="124">
        <v>632.01</v>
      </c>
      <c r="F973" s="168">
        <f t="shared" si="30"/>
        <v>-632.01</v>
      </c>
      <c r="G973" s="165"/>
    </row>
    <row r="974" spans="1:7" s="6" customFormat="1" x14ac:dyDescent="0.2">
      <c r="A974" s="33"/>
      <c r="B974" s="5">
        <v>5504</v>
      </c>
      <c r="C974" s="49" t="s">
        <v>27</v>
      </c>
      <c r="D974" s="87">
        <v>452</v>
      </c>
      <c r="E974" s="124">
        <v>347.51</v>
      </c>
      <c r="F974" s="168">
        <f t="shared" si="30"/>
        <v>104.49000000000001</v>
      </c>
      <c r="G974" s="165">
        <f t="shared" si="29"/>
        <v>0.76882743362831851</v>
      </c>
    </row>
    <row r="975" spans="1:7" s="6" customFormat="1" x14ac:dyDescent="0.2">
      <c r="A975" s="33"/>
      <c r="B975" s="5">
        <v>5505</v>
      </c>
      <c r="C975" s="49" t="s">
        <v>339</v>
      </c>
      <c r="D975" s="116">
        <v>6851</v>
      </c>
      <c r="E975" s="124">
        <v>4812.7299999999996</v>
      </c>
      <c r="F975" s="168">
        <f t="shared" si="30"/>
        <v>2038.2700000000004</v>
      </c>
      <c r="G975" s="165">
        <f t="shared" si="29"/>
        <v>0.70248576850094868</v>
      </c>
    </row>
    <row r="976" spans="1:7" s="6" customFormat="1" x14ac:dyDescent="0.2">
      <c r="A976" s="33"/>
      <c r="B976" s="5">
        <v>5511</v>
      </c>
      <c r="C976" s="49" t="s">
        <v>230</v>
      </c>
      <c r="D976" s="87">
        <v>158540</v>
      </c>
      <c r="E976" s="124">
        <v>118341.2</v>
      </c>
      <c r="F976" s="168">
        <f t="shared" si="30"/>
        <v>40198.800000000003</v>
      </c>
      <c r="G976" s="165">
        <f t="shared" si="29"/>
        <v>0.74644379967200702</v>
      </c>
    </row>
    <row r="977" spans="1:7" s="6" customFormat="1" x14ac:dyDescent="0.2">
      <c r="A977" s="33"/>
      <c r="B977" s="5">
        <v>5513</v>
      </c>
      <c r="C977" s="49" t="s">
        <v>28</v>
      </c>
      <c r="D977" s="87">
        <v>11700</v>
      </c>
      <c r="E977" s="124">
        <v>7156.25</v>
      </c>
      <c r="F977" s="168">
        <f t="shared" si="30"/>
        <v>4543.75</v>
      </c>
      <c r="G977" s="165">
        <f t="shared" si="29"/>
        <v>0.61164529914529919</v>
      </c>
    </row>
    <row r="978" spans="1:7" s="6" customFormat="1" x14ac:dyDescent="0.2">
      <c r="A978" s="33"/>
      <c r="B978" s="5">
        <v>5514</v>
      </c>
      <c r="C978" s="49" t="s">
        <v>231</v>
      </c>
      <c r="D978" s="87">
        <v>17063</v>
      </c>
      <c r="E978" s="124">
        <v>11124.12</v>
      </c>
      <c r="F978" s="168">
        <f t="shared" si="30"/>
        <v>5938.8799999999992</v>
      </c>
      <c r="G978" s="165">
        <f t="shared" si="29"/>
        <v>0.65194397233780699</v>
      </c>
    </row>
    <row r="979" spans="1:7" s="6" customFormat="1" x14ac:dyDescent="0.2">
      <c r="A979" s="33"/>
      <c r="B979" s="5">
        <v>5515</v>
      </c>
      <c r="C979" s="49" t="s">
        <v>29</v>
      </c>
      <c r="D979" s="87">
        <v>4995</v>
      </c>
      <c r="E979" s="124">
        <v>1801.12</v>
      </c>
      <c r="F979" s="168">
        <f t="shared" si="30"/>
        <v>3193.88</v>
      </c>
      <c r="G979" s="165">
        <f t="shared" si="29"/>
        <v>0.36058458458458459</v>
      </c>
    </row>
    <row r="980" spans="1:7" s="6" customFormat="1" x14ac:dyDescent="0.2">
      <c r="A980" s="33"/>
      <c r="B980" s="5">
        <v>5522</v>
      </c>
      <c r="C980" s="49" t="s">
        <v>95</v>
      </c>
      <c r="D980" s="87">
        <v>200</v>
      </c>
      <c r="E980" s="124">
        <v>9</v>
      </c>
      <c r="F980" s="168">
        <f t="shared" si="30"/>
        <v>191</v>
      </c>
      <c r="G980" s="165">
        <f t="shared" si="29"/>
        <v>4.4999999999999998E-2</v>
      </c>
    </row>
    <row r="981" spans="1:7" s="6" customFormat="1" x14ac:dyDescent="0.2">
      <c r="A981" s="33"/>
      <c r="B981" s="5">
        <v>5524</v>
      </c>
      <c r="C981" s="49" t="s">
        <v>31</v>
      </c>
      <c r="D981" s="87">
        <v>37702</v>
      </c>
      <c r="E981" s="124">
        <v>35714.120000000003</v>
      </c>
      <c r="F981" s="168">
        <f t="shared" si="30"/>
        <v>1987.8799999999974</v>
      </c>
      <c r="G981" s="165">
        <f t="shared" si="29"/>
        <v>0.94727388467455309</v>
      </c>
    </row>
    <row r="982" spans="1:7" s="6" customFormat="1" x14ac:dyDescent="0.2">
      <c r="A982" s="33"/>
      <c r="B982" s="5">
        <v>5525</v>
      </c>
      <c r="C982" s="49" t="s">
        <v>46</v>
      </c>
      <c r="D982" s="87">
        <v>3089</v>
      </c>
      <c r="E982" s="124">
        <v>1288.96</v>
      </c>
      <c r="F982" s="168">
        <f t="shared" si="30"/>
        <v>1800.04</v>
      </c>
      <c r="G982" s="165">
        <f t="shared" si="29"/>
        <v>0.41727419876982841</v>
      </c>
    </row>
    <row r="983" spans="1:7" s="6" customFormat="1" x14ac:dyDescent="0.2">
      <c r="A983" s="33"/>
      <c r="B983" s="5">
        <v>5532</v>
      </c>
      <c r="C983" s="49" t="s">
        <v>93</v>
      </c>
      <c r="D983" s="87">
        <v>100</v>
      </c>
      <c r="E983" s="124">
        <v>0</v>
      </c>
      <c r="F983" s="168">
        <f t="shared" si="30"/>
        <v>100</v>
      </c>
      <c r="G983" s="165">
        <f t="shared" si="29"/>
        <v>0</v>
      </c>
    </row>
    <row r="984" spans="1:7" s="6" customFormat="1" x14ac:dyDescent="0.2">
      <c r="A984" s="33"/>
      <c r="B984" s="5">
        <v>5539</v>
      </c>
      <c r="C984" s="49" t="s">
        <v>257</v>
      </c>
      <c r="D984" s="87">
        <v>500</v>
      </c>
      <c r="E984" s="124">
        <v>787.58</v>
      </c>
      <c r="F984" s="168">
        <f t="shared" si="30"/>
        <v>-287.58000000000004</v>
      </c>
      <c r="G984" s="165">
        <f t="shared" si="29"/>
        <v>1.5751600000000001</v>
      </c>
    </row>
    <row r="985" spans="1:7" s="6" customFormat="1" x14ac:dyDescent="0.2">
      <c r="A985" s="33"/>
      <c r="B985" s="5">
        <v>5540</v>
      </c>
      <c r="C985" s="49" t="s">
        <v>252</v>
      </c>
      <c r="D985" s="87">
        <v>1000</v>
      </c>
      <c r="E985" s="124">
        <v>301.3</v>
      </c>
      <c r="F985" s="168">
        <f t="shared" si="30"/>
        <v>698.7</v>
      </c>
      <c r="G985" s="165">
        <f t="shared" si="29"/>
        <v>0.30130000000000001</v>
      </c>
    </row>
    <row r="986" spans="1:7" s="6" customFormat="1" x14ac:dyDescent="0.2">
      <c r="A986" s="33"/>
      <c r="B986" s="22">
        <v>60</v>
      </c>
      <c r="C986" s="51" t="s">
        <v>90</v>
      </c>
      <c r="D986" s="88">
        <f>SUM(D987:D988)</f>
        <v>320</v>
      </c>
      <c r="E986" s="139">
        <f>SUM(E987:E988)</f>
        <v>130.57</v>
      </c>
      <c r="F986" s="163">
        <f t="shared" si="30"/>
        <v>189.43</v>
      </c>
      <c r="G986" s="179">
        <f t="shared" si="29"/>
        <v>0.40803124999999996</v>
      </c>
    </row>
    <row r="987" spans="1:7" x14ac:dyDescent="0.2">
      <c r="A987" s="35"/>
      <c r="B987" s="20">
        <v>601</v>
      </c>
      <c r="C987" s="54" t="s">
        <v>233</v>
      </c>
      <c r="D987" s="87">
        <v>320</v>
      </c>
      <c r="E987" s="124">
        <v>126.7</v>
      </c>
      <c r="F987" s="168">
        <f t="shared" si="30"/>
        <v>193.3</v>
      </c>
      <c r="G987" s="165">
        <f t="shared" si="29"/>
        <v>0.3959375</v>
      </c>
    </row>
    <row r="988" spans="1:7" x14ac:dyDescent="0.2">
      <c r="A988" s="35"/>
      <c r="B988" s="20">
        <v>608</v>
      </c>
      <c r="C988" s="54" t="s">
        <v>154</v>
      </c>
      <c r="D988" s="87">
        <v>0</v>
      </c>
      <c r="E988" s="124">
        <v>3.87</v>
      </c>
      <c r="F988" s="168">
        <f t="shared" si="30"/>
        <v>-3.87</v>
      </c>
      <c r="G988" s="165"/>
    </row>
    <row r="989" spans="1:7" x14ac:dyDescent="0.2">
      <c r="A989" s="35"/>
      <c r="B989" s="7">
        <v>15</v>
      </c>
      <c r="C989" s="50" t="s">
        <v>283</v>
      </c>
      <c r="D989" s="88">
        <f>SUM(D990)</f>
        <v>41229</v>
      </c>
      <c r="E989" s="139">
        <f>SUM(E990)</f>
        <v>10512.59</v>
      </c>
      <c r="F989" s="163">
        <f t="shared" si="30"/>
        <v>30716.41</v>
      </c>
      <c r="G989" s="179">
        <f t="shared" ref="G989:G1062" si="31">SUM(E989/D989)</f>
        <v>0.25498047490843823</v>
      </c>
    </row>
    <row r="990" spans="1:7" x14ac:dyDescent="0.2">
      <c r="A990" s="35"/>
      <c r="B990" s="5">
        <v>1551</v>
      </c>
      <c r="C990" s="49" t="s">
        <v>255</v>
      </c>
      <c r="D990" s="87">
        <f>SUM(D991:D992)</f>
        <v>41229</v>
      </c>
      <c r="E990" s="149">
        <f>SUM(E991:E992)</f>
        <v>10512.59</v>
      </c>
      <c r="F990" s="168">
        <f t="shared" si="30"/>
        <v>30716.41</v>
      </c>
      <c r="G990" s="165">
        <f t="shared" si="31"/>
        <v>0.25498047490843823</v>
      </c>
    </row>
    <row r="991" spans="1:7" ht="25.5" x14ac:dyDescent="0.2">
      <c r="A991" s="35"/>
      <c r="B991" s="5"/>
      <c r="C991" s="65" t="s">
        <v>347</v>
      </c>
      <c r="D991" s="87">
        <v>30716</v>
      </c>
      <c r="E991" s="124">
        <v>0</v>
      </c>
      <c r="F991" s="168">
        <f t="shared" si="30"/>
        <v>30716</v>
      </c>
      <c r="G991" s="165">
        <f t="shared" si="31"/>
        <v>0</v>
      </c>
    </row>
    <row r="992" spans="1:7" ht="25.5" x14ac:dyDescent="0.2">
      <c r="A992" s="35"/>
      <c r="B992" s="5"/>
      <c r="C992" s="65" t="s">
        <v>423</v>
      </c>
      <c r="D992" s="87">
        <v>10513</v>
      </c>
      <c r="E992" s="124">
        <v>10512.59</v>
      </c>
      <c r="F992" s="168">
        <f t="shared" si="30"/>
        <v>0.40999999999985448</v>
      </c>
      <c r="G992" s="165">
        <f t="shared" si="31"/>
        <v>0.99996100066584226</v>
      </c>
    </row>
    <row r="993" spans="1:8" x14ac:dyDescent="0.2">
      <c r="A993" s="33" t="s">
        <v>66</v>
      </c>
      <c r="B993" s="9" t="s">
        <v>418</v>
      </c>
      <c r="C993" s="74"/>
      <c r="D993" s="91">
        <f>SUM(D994)</f>
        <v>8691</v>
      </c>
      <c r="E993" s="126">
        <f>SUM(E994)</f>
        <v>8695.99</v>
      </c>
      <c r="F993" s="163">
        <f t="shared" si="30"/>
        <v>-4.9899999999997817</v>
      </c>
      <c r="G993" s="179">
        <f t="shared" si="31"/>
        <v>1.000574157174088</v>
      </c>
      <c r="H993" s="185"/>
    </row>
    <row r="994" spans="1:8" x14ac:dyDescent="0.2">
      <c r="A994" s="35"/>
      <c r="B994" s="7">
        <v>55</v>
      </c>
      <c r="C994" s="50" t="s">
        <v>24</v>
      </c>
      <c r="D994" s="91">
        <f>SUM(D995+D997)</f>
        <v>8691</v>
      </c>
      <c r="E994" s="126">
        <f>SUM(E995+E997)</f>
        <v>8695.99</v>
      </c>
      <c r="F994" s="163">
        <f t="shared" si="30"/>
        <v>-4.9899999999997817</v>
      </c>
      <c r="G994" s="179">
        <f t="shared" si="31"/>
        <v>1.000574157174088</v>
      </c>
    </row>
    <row r="995" spans="1:8" x14ac:dyDescent="0.2">
      <c r="A995" s="35"/>
      <c r="B995" s="5">
        <v>5514</v>
      </c>
      <c r="C995" s="49" t="s">
        <v>231</v>
      </c>
      <c r="D995" s="92">
        <f>SUM(D996)</f>
        <v>6000</v>
      </c>
      <c r="E995" s="124">
        <f>SUM(E996)</f>
        <v>6000</v>
      </c>
      <c r="F995" s="168">
        <f t="shared" si="30"/>
        <v>0</v>
      </c>
      <c r="G995" s="165">
        <f t="shared" si="31"/>
        <v>1</v>
      </c>
    </row>
    <row r="996" spans="1:8" ht="25.5" x14ac:dyDescent="0.2">
      <c r="A996" s="35"/>
      <c r="B996" s="7"/>
      <c r="C996" s="54" t="s">
        <v>506</v>
      </c>
      <c r="D996" s="92">
        <v>6000</v>
      </c>
      <c r="E996" s="124">
        <v>6000</v>
      </c>
      <c r="F996" s="168">
        <f t="shared" si="30"/>
        <v>0</v>
      </c>
      <c r="G996" s="165">
        <f t="shared" si="31"/>
        <v>1</v>
      </c>
    </row>
    <row r="997" spans="1:8" x14ac:dyDescent="0.2">
      <c r="A997" s="35"/>
      <c r="B997" s="19">
        <v>5525</v>
      </c>
      <c r="C997" s="54" t="s">
        <v>46</v>
      </c>
      <c r="D997" s="92">
        <f>SUM(D998:D1000)</f>
        <v>2691</v>
      </c>
      <c r="E997" s="124">
        <f>SUM(E998:E1000)</f>
        <v>2695.99</v>
      </c>
      <c r="F997" s="168">
        <f t="shared" si="30"/>
        <v>-4.9899999999997817</v>
      </c>
      <c r="G997" s="165">
        <f t="shared" si="31"/>
        <v>1.0018543292456334</v>
      </c>
    </row>
    <row r="998" spans="1:8" ht="38.25" x14ac:dyDescent="0.2">
      <c r="A998" s="35"/>
      <c r="B998" s="19" t="s">
        <v>419</v>
      </c>
      <c r="C998" s="132" t="s">
        <v>420</v>
      </c>
      <c r="D998" s="87">
        <v>600</v>
      </c>
      <c r="E998" s="124">
        <v>602.75</v>
      </c>
      <c r="F998" s="168">
        <f t="shared" si="30"/>
        <v>-2.75</v>
      </c>
      <c r="G998" s="165">
        <f t="shared" si="31"/>
        <v>1.0045833333333334</v>
      </c>
    </row>
    <row r="999" spans="1:8" ht="38.25" x14ac:dyDescent="0.2">
      <c r="A999" s="35"/>
      <c r="B999" s="19" t="s">
        <v>421</v>
      </c>
      <c r="C999" s="132" t="s">
        <v>411</v>
      </c>
      <c r="D999" s="87">
        <v>1800</v>
      </c>
      <c r="E999" s="124">
        <v>1799.2</v>
      </c>
      <c r="F999" s="168">
        <f t="shared" si="30"/>
        <v>0.79999999999995453</v>
      </c>
      <c r="G999" s="165">
        <f t="shared" si="31"/>
        <v>0.99955555555555553</v>
      </c>
    </row>
    <row r="1000" spans="1:8" ht="38.25" x14ac:dyDescent="0.2">
      <c r="A1000" s="35"/>
      <c r="B1000" s="19" t="s">
        <v>507</v>
      </c>
      <c r="C1000" s="54" t="s">
        <v>508</v>
      </c>
      <c r="D1000" s="87">
        <v>291</v>
      </c>
      <c r="E1000" s="124">
        <v>294.04000000000002</v>
      </c>
      <c r="F1000" s="168">
        <f t="shared" si="30"/>
        <v>-3.0400000000000205</v>
      </c>
      <c r="G1000" s="165">
        <f t="shared" si="31"/>
        <v>1.0104467353951891</v>
      </c>
    </row>
    <row r="1001" spans="1:8" x14ac:dyDescent="0.2">
      <c r="A1001" s="33" t="s">
        <v>66</v>
      </c>
      <c r="B1001" s="9" t="s">
        <v>206</v>
      </c>
      <c r="C1001" s="74"/>
      <c r="D1001" s="88">
        <f>SUM(D1002)</f>
        <v>97800</v>
      </c>
      <c r="E1001" s="139">
        <f>SUM(E1002)</f>
        <v>72150.850000000006</v>
      </c>
      <c r="F1001" s="163">
        <f t="shared" si="30"/>
        <v>25649.149999999994</v>
      </c>
      <c r="G1001" s="179">
        <f t="shared" si="31"/>
        <v>0.73773875255623733</v>
      </c>
    </row>
    <row r="1002" spans="1:8" s="6" customFormat="1" x14ac:dyDescent="0.2">
      <c r="A1002" s="33"/>
      <c r="B1002" s="7">
        <v>55</v>
      </c>
      <c r="C1002" s="50" t="s">
        <v>24</v>
      </c>
      <c r="D1002" s="88">
        <f>SUM(D1003)</f>
        <v>97800</v>
      </c>
      <c r="E1002" s="139">
        <f>SUM(E1003)</f>
        <v>72150.850000000006</v>
      </c>
      <c r="F1002" s="163">
        <f t="shared" si="30"/>
        <v>25649.149999999994</v>
      </c>
      <c r="G1002" s="179">
        <f t="shared" si="31"/>
        <v>0.73773875255623733</v>
      </c>
    </row>
    <row r="1003" spans="1:8" s="6" customFormat="1" x14ac:dyDescent="0.2">
      <c r="A1003" s="33"/>
      <c r="B1003" s="5">
        <v>5524</v>
      </c>
      <c r="C1003" s="49" t="s">
        <v>31</v>
      </c>
      <c r="D1003" s="87">
        <v>97800</v>
      </c>
      <c r="E1003" s="124">
        <v>72150.850000000006</v>
      </c>
      <c r="F1003" s="168">
        <f t="shared" si="30"/>
        <v>25649.149999999994</v>
      </c>
      <c r="G1003" s="165">
        <f t="shared" si="31"/>
        <v>0.73773875255623733</v>
      </c>
    </row>
    <row r="1004" spans="1:8" s="6" customFormat="1" x14ac:dyDescent="0.2">
      <c r="A1004" s="33" t="s">
        <v>82</v>
      </c>
      <c r="B1004" s="7" t="s">
        <v>449</v>
      </c>
      <c r="C1004" s="72"/>
      <c r="D1004" s="88">
        <f>SUM(D1005+D1007)</f>
        <v>209300</v>
      </c>
      <c r="E1004" s="139">
        <f>SUM(E1005+E1007)</f>
        <v>164351.35999999999</v>
      </c>
      <c r="F1004" s="163">
        <f t="shared" si="30"/>
        <v>44948.640000000014</v>
      </c>
      <c r="G1004" s="179">
        <f t="shared" si="31"/>
        <v>0.78524300047778306</v>
      </c>
    </row>
    <row r="1005" spans="1:8" s="6" customFormat="1" ht="25.5" x14ac:dyDescent="0.2">
      <c r="A1005" s="33"/>
      <c r="B1005" s="21">
        <v>413</v>
      </c>
      <c r="C1005" s="69" t="s">
        <v>151</v>
      </c>
      <c r="D1005" s="98">
        <f>SUM(D1006)</f>
        <v>4100</v>
      </c>
      <c r="E1005" s="143">
        <f>SUM(E1006)</f>
        <v>3325.08</v>
      </c>
      <c r="F1005" s="163">
        <f t="shared" si="30"/>
        <v>774.92000000000007</v>
      </c>
      <c r="G1005" s="179">
        <f t="shared" si="31"/>
        <v>0.81099512195121948</v>
      </c>
    </row>
    <row r="1006" spans="1:8" x14ac:dyDescent="0.2">
      <c r="A1006" s="35"/>
      <c r="B1006" s="19">
        <v>4134</v>
      </c>
      <c r="C1006" s="67" t="s">
        <v>258</v>
      </c>
      <c r="D1006" s="99">
        <v>4100</v>
      </c>
      <c r="E1006" s="124">
        <v>3325.08</v>
      </c>
      <c r="F1006" s="168">
        <f t="shared" si="30"/>
        <v>774.92000000000007</v>
      </c>
      <c r="G1006" s="165">
        <f t="shared" si="31"/>
        <v>0.81099512195121948</v>
      </c>
    </row>
    <row r="1007" spans="1:8" s="6" customFormat="1" x14ac:dyDescent="0.2">
      <c r="A1007" s="33"/>
      <c r="B1007" s="22">
        <v>55</v>
      </c>
      <c r="C1007" s="51" t="s">
        <v>24</v>
      </c>
      <c r="D1007" s="100">
        <f>SUM(D1008)</f>
        <v>205200</v>
      </c>
      <c r="E1007" s="142">
        <f>SUM(E1008)</f>
        <v>161026.28</v>
      </c>
      <c r="F1007" s="163">
        <f t="shared" si="30"/>
        <v>44173.72</v>
      </c>
      <c r="G1007" s="179">
        <f t="shared" si="31"/>
        <v>0.78472846003898633</v>
      </c>
    </row>
    <row r="1008" spans="1:8" s="6" customFormat="1" x14ac:dyDescent="0.2">
      <c r="A1008" s="33"/>
      <c r="B1008" s="5">
        <v>5540</v>
      </c>
      <c r="C1008" s="49" t="s">
        <v>252</v>
      </c>
      <c r="D1008" s="101">
        <v>205200</v>
      </c>
      <c r="E1008" s="124">
        <v>161026.28</v>
      </c>
      <c r="F1008" s="168">
        <f t="shared" si="30"/>
        <v>44173.72</v>
      </c>
      <c r="G1008" s="165">
        <f t="shared" si="31"/>
        <v>0.78472846003898633</v>
      </c>
    </row>
    <row r="1009" spans="1:7" s="6" customFormat="1" x14ac:dyDescent="0.2">
      <c r="A1009" s="33" t="s">
        <v>291</v>
      </c>
      <c r="B1009" s="7" t="s">
        <v>292</v>
      </c>
      <c r="C1009" s="50"/>
      <c r="D1009" s="100">
        <f>SUM(D1010+D1014+D1018+D1022+D1025+D1036+D1045)</f>
        <v>135059</v>
      </c>
      <c r="E1009" s="142">
        <f>SUM(E1010+E1014+E1018+E1022+E1025+E1036+E1045)</f>
        <v>86774.58</v>
      </c>
      <c r="F1009" s="163">
        <f t="shared" si="30"/>
        <v>48284.42</v>
      </c>
      <c r="G1009" s="179">
        <f t="shared" si="31"/>
        <v>0.64249387304807526</v>
      </c>
    </row>
    <row r="1010" spans="1:7" s="6" customFormat="1" x14ac:dyDescent="0.2">
      <c r="A1010" s="33" t="s">
        <v>291</v>
      </c>
      <c r="B1010" s="7" t="s">
        <v>293</v>
      </c>
      <c r="C1010" s="72"/>
      <c r="D1010" s="100">
        <f>SUM(D1011)</f>
        <v>2600</v>
      </c>
      <c r="E1010" s="142">
        <f>SUM(E1011)</f>
        <v>1764.06</v>
      </c>
      <c r="F1010" s="163">
        <f t="shared" si="30"/>
        <v>835.94</v>
      </c>
      <c r="G1010" s="179">
        <f t="shared" si="31"/>
        <v>0.67848461538461535</v>
      </c>
    </row>
    <row r="1011" spans="1:7" s="6" customFormat="1" x14ac:dyDescent="0.2">
      <c r="A1011" s="33"/>
      <c r="B1011" s="7">
        <v>55</v>
      </c>
      <c r="C1011" s="50" t="s">
        <v>24</v>
      </c>
      <c r="D1011" s="100">
        <f>SUM(D1012:D1013)</f>
        <v>2600</v>
      </c>
      <c r="E1011" s="142">
        <f>SUM(E1012:E1013)</f>
        <v>1764.06</v>
      </c>
      <c r="F1011" s="163">
        <f t="shared" si="30"/>
        <v>835.94</v>
      </c>
      <c r="G1011" s="179">
        <f t="shared" si="31"/>
        <v>0.67848461538461535</v>
      </c>
    </row>
    <row r="1012" spans="1:7" s="6" customFormat="1" x14ac:dyDescent="0.2">
      <c r="A1012" s="33"/>
      <c r="B1012" s="5">
        <v>5521</v>
      </c>
      <c r="C1012" s="49" t="s">
        <v>294</v>
      </c>
      <c r="D1012" s="101">
        <v>2000</v>
      </c>
      <c r="E1012" s="124">
        <v>1062.72</v>
      </c>
      <c r="F1012" s="168">
        <f t="shared" si="30"/>
        <v>937.28</v>
      </c>
      <c r="G1012" s="165">
        <f t="shared" si="31"/>
        <v>0.53136000000000005</v>
      </c>
    </row>
    <row r="1013" spans="1:7" s="6" customFormat="1" x14ac:dyDescent="0.2">
      <c r="A1013" s="33"/>
      <c r="B1013" s="5">
        <v>5521</v>
      </c>
      <c r="C1013" s="49" t="s">
        <v>346</v>
      </c>
      <c r="D1013" s="101">
        <v>600</v>
      </c>
      <c r="E1013" s="124">
        <v>701.34</v>
      </c>
      <c r="F1013" s="168">
        <f t="shared" si="30"/>
        <v>-101.34000000000003</v>
      </c>
      <c r="G1013" s="165">
        <f t="shared" si="31"/>
        <v>1.1689000000000001</v>
      </c>
    </row>
    <row r="1014" spans="1:7" s="6" customFormat="1" x14ac:dyDescent="0.2">
      <c r="A1014" s="33" t="s">
        <v>291</v>
      </c>
      <c r="B1014" s="7" t="s">
        <v>295</v>
      </c>
      <c r="C1014" s="72"/>
      <c r="D1014" s="100">
        <f>SUM(D1015)</f>
        <v>1700</v>
      </c>
      <c r="E1014" s="142">
        <f>SUM(E1015)</f>
        <v>1190.03</v>
      </c>
      <c r="F1014" s="163">
        <f t="shared" ref="F1014:F1096" si="32">SUM(D1014-E1014)</f>
        <v>509.97</v>
      </c>
      <c r="G1014" s="179">
        <f t="shared" si="31"/>
        <v>0.70001764705882352</v>
      </c>
    </row>
    <row r="1015" spans="1:7" s="6" customFormat="1" x14ac:dyDescent="0.2">
      <c r="A1015" s="33"/>
      <c r="B1015" s="7">
        <v>55</v>
      </c>
      <c r="C1015" s="50" t="s">
        <v>24</v>
      </c>
      <c r="D1015" s="100">
        <f>SUM(D1016:D1017)</f>
        <v>1700</v>
      </c>
      <c r="E1015" s="142">
        <f>SUM(E1016:E1017)</f>
        <v>1190.03</v>
      </c>
      <c r="F1015" s="163">
        <f t="shared" si="32"/>
        <v>509.97</v>
      </c>
      <c r="G1015" s="179">
        <f t="shared" si="31"/>
        <v>0.70001764705882352</v>
      </c>
    </row>
    <row r="1016" spans="1:7" s="6" customFormat="1" x14ac:dyDescent="0.2">
      <c r="A1016" s="33"/>
      <c r="B1016" s="5">
        <v>5521</v>
      </c>
      <c r="C1016" s="49" t="s">
        <v>294</v>
      </c>
      <c r="D1016" s="101">
        <v>1300</v>
      </c>
      <c r="E1016" s="124">
        <v>728.26</v>
      </c>
      <c r="F1016" s="168">
        <f t="shared" si="32"/>
        <v>571.74</v>
      </c>
      <c r="G1016" s="165">
        <f t="shared" si="31"/>
        <v>0.56020000000000003</v>
      </c>
    </row>
    <row r="1017" spans="1:7" s="6" customFormat="1" x14ac:dyDescent="0.2">
      <c r="A1017" s="33"/>
      <c r="B1017" s="5">
        <v>5521</v>
      </c>
      <c r="C1017" s="49" t="s">
        <v>346</v>
      </c>
      <c r="D1017" s="101">
        <v>400</v>
      </c>
      <c r="E1017" s="124">
        <v>461.77</v>
      </c>
      <c r="F1017" s="168">
        <f t="shared" si="32"/>
        <v>-61.769999999999982</v>
      </c>
      <c r="G1017" s="165">
        <f t="shared" si="31"/>
        <v>1.154425</v>
      </c>
    </row>
    <row r="1018" spans="1:7" s="6" customFormat="1" x14ac:dyDescent="0.2">
      <c r="A1018" s="33" t="s">
        <v>291</v>
      </c>
      <c r="B1018" s="7" t="s">
        <v>296</v>
      </c>
      <c r="C1018" s="72"/>
      <c r="D1018" s="100">
        <f>SUM(D1019)</f>
        <v>400</v>
      </c>
      <c r="E1018" s="142">
        <f>SUM(E1019)</f>
        <v>512.59</v>
      </c>
      <c r="F1018" s="163">
        <f t="shared" si="32"/>
        <v>-112.59000000000003</v>
      </c>
      <c r="G1018" s="179">
        <f t="shared" si="31"/>
        <v>1.2814750000000001</v>
      </c>
    </row>
    <row r="1019" spans="1:7" s="6" customFormat="1" x14ac:dyDescent="0.2">
      <c r="A1019" s="33"/>
      <c r="B1019" s="7">
        <v>55</v>
      </c>
      <c r="C1019" s="50" t="s">
        <v>24</v>
      </c>
      <c r="D1019" s="100">
        <f>SUM(D1020:D1021)</f>
        <v>400</v>
      </c>
      <c r="E1019" s="142">
        <f>SUM(E1020:E1021)</f>
        <v>512.59</v>
      </c>
      <c r="F1019" s="163">
        <f t="shared" si="32"/>
        <v>-112.59000000000003</v>
      </c>
      <c r="G1019" s="179">
        <f t="shared" si="31"/>
        <v>1.2814750000000001</v>
      </c>
    </row>
    <row r="1020" spans="1:7" s="6" customFormat="1" x14ac:dyDescent="0.2">
      <c r="A1020" s="33"/>
      <c r="B1020" s="5">
        <v>5521</v>
      </c>
      <c r="C1020" s="49" t="s">
        <v>294</v>
      </c>
      <c r="D1020" s="101">
        <v>300</v>
      </c>
      <c r="E1020" s="124">
        <v>390.24</v>
      </c>
      <c r="F1020" s="168">
        <f t="shared" si="32"/>
        <v>-90.240000000000009</v>
      </c>
      <c r="G1020" s="165">
        <f t="shared" si="31"/>
        <v>1.3008</v>
      </c>
    </row>
    <row r="1021" spans="1:7" s="6" customFormat="1" x14ac:dyDescent="0.2">
      <c r="A1021" s="33"/>
      <c r="B1021" s="5">
        <v>5521</v>
      </c>
      <c r="C1021" s="49" t="s">
        <v>346</v>
      </c>
      <c r="D1021" s="101">
        <v>100</v>
      </c>
      <c r="E1021" s="124">
        <v>122.35</v>
      </c>
      <c r="F1021" s="168">
        <f t="shared" si="32"/>
        <v>-22.349999999999994</v>
      </c>
      <c r="G1021" s="165">
        <f t="shared" si="31"/>
        <v>1.2235</v>
      </c>
    </row>
    <row r="1022" spans="1:7" s="6" customFormat="1" x14ac:dyDescent="0.2">
      <c r="A1022" s="33" t="s">
        <v>291</v>
      </c>
      <c r="B1022" s="7" t="s">
        <v>297</v>
      </c>
      <c r="C1022" s="72"/>
      <c r="D1022" s="100">
        <f>SUM(D1023)</f>
        <v>500</v>
      </c>
      <c r="E1022" s="142">
        <f>SUM(E1023)</f>
        <v>210.07</v>
      </c>
      <c r="F1022" s="163">
        <f t="shared" si="32"/>
        <v>289.93</v>
      </c>
      <c r="G1022" s="179">
        <f t="shared" si="31"/>
        <v>0.42014000000000001</v>
      </c>
    </row>
    <row r="1023" spans="1:7" s="6" customFormat="1" x14ac:dyDescent="0.2">
      <c r="A1023" s="33"/>
      <c r="B1023" s="7">
        <v>55</v>
      </c>
      <c r="C1023" s="50" t="s">
        <v>24</v>
      </c>
      <c r="D1023" s="100">
        <f>SUM(D1024)</f>
        <v>500</v>
      </c>
      <c r="E1023" s="142">
        <f>SUM(E1024)</f>
        <v>210.07</v>
      </c>
      <c r="F1023" s="163">
        <f t="shared" si="32"/>
        <v>289.93</v>
      </c>
      <c r="G1023" s="179">
        <f t="shared" si="31"/>
        <v>0.42014000000000001</v>
      </c>
    </row>
    <row r="1024" spans="1:7" s="6" customFormat="1" x14ac:dyDescent="0.2">
      <c r="A1024" s="33"/>
      <c r="B1024" s="5">
        <v>5521</v>
      </c>
      <c r="C1024" s="49" t="s">
        <v>294</v>
      </c>
      <c r="D1024" s="101">
        <v>500</v>
      </c>
      <c r="E1024" s="124">
        <v>210.07</v>
      </c>
      <c r="F1024" s="168">
        <f t="shared" si="32"/>
        <v>289.93</v>
      </c>
      <c r="G1024" s="165">
        <f t="shared" si="31"/>
        <v>0.42014000000000001</v>
      </c>
    </row>
    <row r="1025" spans="1:7" s="6" customFormat="1" x14ac:dyDescent="0.2">
      <c r="A1025" s="33" t="s">
        <v>291</v>
      </c>
      <c r="B1025" s="7" t="s">
        <v>298</v>
      </c>
      <c r="C1025" s="72"/>
      <c r="D1025" s="100">
        <f>SUM(D1026+D1030)</f>
        <v>18103</v>
      </c>
      <c r="E1025" s="142">
        <f>SUM(E1026+E1030)</f>
        <v>11986.03</v>
      </c>
      <c r="F1025" s="163">
        <f t="shared" si="32"/>
        <v>6116.9699999999993</v>
      </c>
      <c r="G1025" s="179">
        <f t="shared" si="31"/>
        <v>0.66210186156990558</v>
      </c>
    </row>
    <row r="1026" spans="1:7" s="6" customFormat="1" x14ac:dyDescent="0.2">
      <c r="A1026" s="33"/>
      <c r="B1026" s="7">
        <v>50</v>
      </c>
      <c r="C1026" s="50" t="s">
        <v>23</v>
      </c>
      <c r="D1026" s="100">
        <f>SUM(D1027+D1029)</f>
        <v>13089</v>
      </c>
      <c r="E1026" s="142">
        <f>SUM(E1027+E1029)</f>
        <v>9061.4500000000007</v>
      </c>
      <c r="F1026" s="163">
        <f t="shared" si="32"/>
        <v>4027.5499999999993</v>
      </c>
      <c r="G1026" s="179">
        <f t="shared" si="31"/>
        <v>0.69229505691802284</v>
      </c>
    </row>
    <row r="1027" spans="1:7" s="6" customFormat="1" x14ac:dyDescent="0.2">
      <c r="A1027" s="33"/>
      <c r="B1027" s="5">
        <v>500</v>
      </c>
      <c r="C1027" s="49" t="s">
        <v>228</v>
      </c>
      <c r="D1027" s="101">
        <f>SUM(D1028)</f>
        <v>9768</v>
      </c>
      <c r="E1027" s="161">
        <f>SUM(E1028)</f>
        <v>6678.92</v>
      </c>
      <c r="F1027" s="168">
        <f t="shared" si="32"/>
        <v>3089.08</v>
      </c>
      <c r="G1027" s="165">
        <f t="shared" si="31"/>
        <v>0.68375511875511874</v>
      </c>
    </row>
    <row r="1028" spans="1:7" s="6" customFormat="1" x14ac:dyDescent="0.2">
      <c r="A1028" s="33"/>
      <c r="B1028" s="5">
        <v>5002</v>
      </c>
      <c r="C1028" s="49" t="s">
        <v>236</v>
      </c>
      <c r="D1028" s="101">
        <v>9768</v>
      </c>
      <c r="E1028" s="124">
        <v>6678.92</v>
      </c>
      <c r="F1028" s="168">
        <f t="shared" si="32"/>
        <v>3089.08</v>
      </c>
      <c r="G1028" s="165">
        <f t="shared" si="31"/>
        <v>0.68375511875511874</v>
      </c>
    </row>
    <row r="1029" spans="1:7" s="6" customFormat="1" x14ac:dyDescent="0.2">
      <c r="A1029" s="33"/>
      <c r="B1029" s="5">
        <v>506</v>
      </c>
      <c r="C1029" s="49" t="s">
        <v>229</v>
      </c>
      <c r="D1029" s="101">
        <v>3321</v>
      </c>
      <c r="E1029" s="124">
        <v>2382.5300000000002</v>
      </c>
      <c r="F1029" s="168">
        <f t="shared" si="32"/>
        <v>938.4699999999998</v>
      </c>
      <c r="G1029" s="165">
        <f t="shared" si="31"/>
        <v>0.71741342968985256</v>
      </c>
    </row>
    <row r="1030" spans="1:7" s="6" customFormat="1" x14ac:dyDescent="0.2">
      <c r="A1030" s="33"/>
      <c r="B1030" s="7">
        <v>55</v>
      </c>
      <c r="C1030" s="50" t="s">
        <v>24</v>
      </c>
      <c r="D1030" s="100">
        <f>SUM(D1031:D1035)</f>
        <v>5014</v>
      </c>
      <c r="E1030" s="142">
        <f>SUM(E1031:E1035)</f>
        <v>2924.58</v>
      </c>
      <c r="F1030" s="163">
        <f t="shared" si="32"/>
        <v>2089.42</v>
      </c>
      <c r="G1030" s="179">
        <f t="shared" si="31"/>
        <v>0.58328280813721578</v>
      </c>
    </row>
    <row r="1031" spans="1:7" s="6" customFormat="1" x14ac:dyDescent="0.2">
      <c r="A1031" s="33"/>
      <c r="B1031" s="5">
        <v>5521</v>
      </c>
      <c r="C1031" s="49" t="s">
        <v>292</v>
      </c>
      <c r="D1031" s="101">
        <v>3014</v>
      </c>
      <c r="E1031" s="124">
        <v>1583.55</v>
      </c>
      <c r="F1031" s="168">
        <f t="shared" si="32"/>
        <v>1430.45</v>
      </c>
      <c r="G1031" s="165">
        <f t="shared" si="31"/>
        <v>0.52539814200398138</v>
      </c>
    </row>
    <row r="1032" spans="1:7" s="6" customFormat="1" x14ac:dyDescent="0.2">
      <c r="A1032" s="33"/>
      <c r="B1032" s="5">
        <v>5521</v>
      </c>
      <c r="C1032" s="49" t="s">
        <v>294</v>
      </c>
      <c r="D1032" s="101">
        <v>500</v>
      </c>
      <c r="E1032" s="124">
        <v>236.42</v>
      </c>
      <c r="F1032" s="168">
        <f t="shared" si="32"/>
        <v>263.58000000000004</v>
      </c>
      <c r="G1032" s="165">
        <f t="shared" si="31"/>
        <v>0.47283999999999998</v>
      </c>
    </row>
    <row r="1033" spans="1:7" s="6" customFormat="1" x14ac:dyDescent="0.2">
      <c r="A1033" s="33"/>
      <c r="B1033" s="5">
        <v>5521</v>
      </c>
      <c r="C1033" s="49" t="s">
        <v>346</v>
      </c>
      <c r="D1033" s="101">
        <v>300</v>
      </c>
      <c r="E1033" s="124">
        <v>145.41999999999999</v>
      </c>
      <c r="F1033" s="168">
        <f t="shared" si="32"/>
        <v>154.58000000000001</v>
      </c>
      <c r="G1033" s="165">
        <f t="shared" si="31"/>
        <v>0.48473333333333329</v>
      </c>
    </row>
    <row r="1034" spans="1:7" s="6" customFormat="1" x14ac:dyDescent="0.2">
      <c r="A1034" s="33"/>
      <c r="B1034" s="5">
        <v>5521</v>
      </c>
      <c r="C1034" s="49" t="s">
        <v>299</v>
      </c>
      <c r="D1034" s="101">
        <v>963</v>
      </c>
      <c r="E1034" s="124">
        <v>586.69000000000005</v>
      </c>
      <c r="F1034" s="168">
        <f t="shared" si="32"/>
        <v>376.30999999999995</v>
      </c>
      <c r="G1034" s="165">
        <f t="shared" si="31"/>
        <v>0.60923156801661482</v>
      </c>
    </row>
    <row r="1035" spans="1:7" s="6" customFormat="1" x14ac:dyDescent="0.2">
      <c r="A1035" s="33"/>
      <c r="B1035" s="5">
        <v>5521</v>
      </c>
      <c r="C1035" s="49" t="s">
        <v>300</v>
      </c>
      <c r="D1035" s="101">
        <v>237</v>
      </c>
      <c r="E1035" s="124">
        <v>372.5</v>
      </c>
      <c r="F1035" s="168">
        <f t="shared" si="32"/>
        <v>-135.5</v>
      </c>
      <c r="G1035" s="165">
        <f t="shared" si="31"/>
        <v>1.5717299578059072</v>
      </c>
    </row>
    <row r="1036" spans="1:7" s="6" customFormat="1" x14ac:dyDescent="0.2">
      <c r="A1036" s="33" t="s">
        <v>291</v>
      </c>
      <c r="B1036" s="7" t="s">
        <v>301</v>
      </c>
      <c r="C1036" s="72"/>
      <c r="D1036" s="100">
        <f>SUM(D1037+D1041)</f>
        <v>21845</v>
      </c>
      <c r="E1036" s="142">
        <f>SUM(E1037+E1041)</f>
        <v>12493.37</v>
      </c>
      <c r="F1036" s="163">
        <f t="shared" si="32"/>
        <v>9351.6299999999992</v>
      </c>
      <c r="G1036" s="179">
        <f t="shared" si="31"/>
        <v>0.57190981918059058</v>
      </c>
    </row>
    <row r="1037" spans="1:7" s="6" customFormat="1" x14ac:dyDescent="0.2">
      <c r="A1037" s="33"/>
      <c r="B1037" s="7">
        <v>50</v>
      </c>
      <c r="C1037" s="50" t="s">
        <v>23</v>
      </c>
      <c r="D1037" s="100">
        <f>SUM(D1038+D1040)</f>
        <v>13073</v>
      </c>
      <c r="E1037" s="142">
        <f>SUM(E1038+E1040)</f>
        <v>8172.5400000000009</v>
      </c>
      <c r="F1037" s="163">
        <f t="shared" si="32"/>
        <v>4900.4599999999991</v>
      </c>
      <c r="G1037" s="179">
        <f t="shared" si="31"/>
        <v>0.62514648512200721</v>
      </c>
    </row>
    <row r="1038" spans="1:7" s="6" customFormat="1" x14ac:dyDescent="0.2">
      <c r="A1038" s="33"/>
      <c r="B1038" s="5">
        <v>500</v>
      </c>
      <c r="C1038" s="49" t="s">
        <v>228</v>
      </c>
      <c r="D1038" s="101">
        <f>SUM(D1039)</f>
        <v>9756</v>
      </c>
      <c r="E1038" s="161">
        <f>SUM(E1039)</f>
        <v>5700.85</v>
      </c>
      <c r="F1038" s="168">
        <f t="shared" si="32"/>
        <v>4055.1499999999996</v>
      </c>
      <c r="G1038" s="165">
        <f t="shared" si="31"/>
        <v>0.58434296842968436</v>
      </c>
    </row>
    <row r="1039" spans="1:7" s="6" customFormat="1" x14ac:dyDescent="0.2">
      <c r="A1039" s="33"/>
      <c r="B1039" s="5">
        <v>5002</v>
      </c>
      <c r="C1039" s="49" t="s">
        <v>236</v>
      </c>
      <c r="D1039" s="101">
        <v>9756</v>
      </c>
      <c r="E1039" s="124">
        <v>5700.85</v>
      </c>
      <c r="F1039" s="168">
        <f t="shared" si="32"/>
        <v>4055.1499999999996</v>
      </c>
      <c r="G1039" s="165">
        <f t="shared" si="31"/>
        <v>0.58434296842968436</v>
      </c>
    </row>
    <row r="1040" spans="1:7" s="6" customFormat="1" x14ac:dyDescent="0.2">
      <c r="A1040" s="33"/>
      <c r="B1040" s="5">
        <v>506</v>
      </c>
      <c r="C1040" s="49" t="s">
        <v>229</v>
      </c>
      <c r="D1040" s="101">
        <v>3317</v>
      </c>
      <c r="E1040" s="124">
        <v>2471.69</v>
      </c>
      <c r="F1040" s="168">
        <f t="shared" si="32"/>
        <v>845.31</v>
      </c>
      <c r="G1040" s="165">
        <f t="shared" si="31"/>
        <v>0.74515827555019598</v>
      </c>
    </row>
    <row r="1041" spans="1:7" s="6" customFormat="1" x14ac:dyDescent="0.2">
      <c r="A1041" s="33"/>
      <c r="B1041" s="7">
        <v>55</v>
      </c>
      <c r="C1041" s="50" t="s">
        <v>24</v>
      </c>
      <c r="D1041" s="100">
        <f>SUM(D1042:D1044)</f>
        <v>8772</v>
      </c>
      <c r="E1041" s="142">
        <f>SUM(E1042:E1044)</f>
        <v>4320.83</v>
      </c>
      <c r="F1041" s="163">
        <f t="shared" si="32"/>
        <v>4451.17</v>
      </c>
      <c r="G1041" s="179">
        <f t="shared" si="31"/>
        <v>0.49257067943456451</v>
      </c>
    </row>
    <row r="1042" spans="1:7" s="6" customFormat="1" x14ac:dyDescent="0.2">
      <c r="A1042" s="33"/>
      <c r="B1042" s="5">
        <v>5521</v>
      </c>
      <c r="C1042" s="49" t="s">
        <v>292</v>
      </c>
      <c r="D1042" s="101">
        <v>7946</v>
      </c>
      <c r="E1042" s="124">
        <v>3732.32</v>
      </c>
      <c r="F1042" s="168">
        <f t="shared" si="32"/>
        <v>4213.68</v>
      </c>
      <c r="G1042" s="165">
        <f t="shared" si="31"/>
        <v>0.46971054618676067</v>
      </c>
    </row>
    <row r="1043" spans="1:7" s="6" customFormat="1" x14ac:dyDescent="0.2">
      <c r="A1043" s="33"/>
      <c r="B1043" s="5">
        <v>5521</v>
      </c>
      <c r="C1043" s="49" t="s">
        <v>294</v>
      </c>
      <c r="D1043" s="101">
        <v>400</v>
      </c>
      <c r="E1043" s="124">
        <v>282.44</v>
      </c>
      <c r="F1043" s="168">
        <f t="shared" si="32"/>
        <v>117.56</v>
      </c>
      <c r="G1043" s="165">
        <f t="shared" si="31"/>
        <v>0.70609999999999995</v>
      </c>
    </row>
    <row r="1044" spans="1:7" s="6" customFormat="1" x14ac:dyDescent="0.2">
      <c r="A1044" s="33"/>
      <c r="B1044" s="5">
        <v>5521</v>
      </c>
      <c r="C1044" s="49" t="s">
        <v>299</v>
      </c>
      <c r="D1044" s="101">
        <v>426</v>
      </c>
      <c r="E1044" s="124">
        <v>306.07</v>
      </c>
      <c r="F1044" s="168">
        <f t="shared" si="32"/>
        <v>119.93</v>
      </c>
      <c r="G1044" s="165">
        <f t="shared" si="31"/>
        <v>0.71847417840375583</v>
      </c>
    </row>
    <row r="1045" spans="1:7" s="6" customFormat="1" x14ac:dyDescent="0.2">
      <c r="A1045" s="33" t="s">
        <v>291</v>
      </c>
      <c r="B1045" s="7" t="s">
        <v>302</v>
      </c>
      <c r="C1045" s="72"/>
      <c r="D1045" s="100">
        <f>SUM(D1046)</f>
        <v>89911</v>
      </c>
      <c r="E1045" s="142">
        <f>SUM(E1046)</f>
        <v>58618.43</v>
      </c>
      <c r="F1045" s="163">
        <f t="shared" si="32"/>
        <v>31292.57</v>
      </c>
      <c r="G1045" s="179">
        <f t="shared" si="31"/>
        <v>0.65196060548764889</v>
      </c>
    </row>
    <row r="1046" spans="1:7" s="6" customFormat="1" x14ac:dyDescent="0.2">
      <c r="A1046" s="33"/>
      <c r="B1046" s="7">
        <v>55</v>
      </c>
      <c r="C1046" s="50" t="s">
        <v>24</v>
      </c>
      <c r="D1046" s="100">
        <f>SUM(D1047:D1048)</f>
        <v>89911</v>
      </c>
      <c r="E1046" s="142">
        <f>SUM(E1047:E1048)</f>
        <v>58618.43</v>
      </c>
      <c r="F1046" s="163">
        <f t="shared" si="32"/>
        <v>31292.57</v>
      </c>
      <c r="G1046" s="179">
        <f t="shared" si="31"/>
        <v>0.65196060548764889</v>
      </c>
    </row>
    <row r="1047" spans="1:7" s="6" customFormat="1" x14ac:dyDescent="0.2">
      <c r="A1047" s="33"/>
      <c r="B1047" s="5">
        <v>5521</v>
      </c>
      <c r="C1047" s="49" t="s">
        <v>292</v>
      </c>
      <c r="D1047" s="101">
        <v>86311</v>
      </c>
      <c r="E1047" s="124">
        <v>56686.080000000002</v>
      </c>
      <c r="F1047" s="168">
        <f t="shared" si="32"/>
        <v>29624.92</v>
      </c>
      <c r="G1047" s="165">
        <f t="shared" si="31"/>
        <v>0.65676541808112521</v>
      </c>
    </row>
    <row r="1048" spans="1:7" s="6" customFormat="1" x14ac:dyDescent="0.2">
      <c r="A1048" s="33"/>
      <c r="B1048" s="5">
        <v>5521</v>
      </c>
      <c r="C1048" s="49" t="s">
        <v>299</v>
      </c>
      <c r="D1048" s="101">
        <v>3600</v>
      </c>
      <c r="E1048" s="124">
        <v>1932.35</v>
      </c>
      <c r="F1048" s="168">
        <f t="shared" si="32"/>
        <v>1667.65</v>
      </c>
      <c r="G1048" s="165">
        <f t="shared" si="31"/>
        <v>0.53676388888888882</v>
      </c>
    </row>
    <row r="1049" spans="1:7" s="6" customFormat="1" x14ac:dyDescent="0.2">
      <c r="A1049" s="33" t="s">
        <v>458</v>
      </c>
      <c r="B1049" s="7" t="s">
        <v>459</v>
      </c>
      <c r="C1049" s="72"/>
      <c r="D1049" s="91">
        <f>SUM(D1050+D1056+D1060)</f>
        <v>2247</v>
      </c>
      <c r="E1049" s="126">
        <f>SUM(E1050+E1056+E1060)</f>
        <v>1966.46</v>
      </c>
      <c r="F1049" s="163">
        <f t="shared" si="32"/>
        <v>280.53999999999996</v>
      </c>
      <c r="G1049" s="179">
        <f t="shared" si="31"/>
        <v>0.87514908767245214</v>
      </c>
    </row>
    <row r="1050" spans="1:7" s="6" customFormat="1" x14ac:dyDescent="0.2">
      <c r="A1050" s="33"/>
      <c r="B1050" s="7">
        <v>55</v>
      </c>
      <c r="C1050" s="50" t="s">
        <v>24</v>
      </c>
      <c r="D1050" s="91">
        <f t="shared" ref="D1050:E1050" si="33">SUM(D1051)</f>
        <v>1345</v>
      </c>
      <c r="E1050" s="126">
        <f t="shared" si="33"/>
        <v>1064.46</v>
      </c>
      <c r="F1050" s="163">
        <f t="shared" si="32"/>
        <v>280.53999999999996</v>
      </c>
      <c r="G1050" s="179">
        <f t="shared" si="31"/>
        <v>0.79142007434944239</v>
      </c>
    </row>
    <row r="1051" spans="1:7" s="6" customFormat="1" x14ac:dyDescent="0.2">
      <c r="A1051" s="33"/>
      <c r="B1051" s="5">
        <v>5525</v>
      </c>
      <c r="C1051" s="49" t="s">
        <v>46</v>
      </c>
      <c r="D1051" s="92">
        <f>SUM(D1052:D1055)</f>
        <v>1345</v>
      </c>
      <c r="E1051" s="124">
        <f>SUM(E1052:E1055)</f>
        <v>1064.46</v>
      </c>
      <c r="F1051" s="168">
        <f t="shared" si="32"/>
        <v>280.53999999999996</v>
      </c>
      <c r="G1051" s="165">
        <f t="shared" si="31"/>
        <v>0.79142007434944239</v>
      </c>
    </row>
    <row r="1052" spans="1:7" s="6" customFormat="1" ht="38.25" x14ac:dyDescent="0.2">
      <c r="A1052" s="33"/>
      <c r="B1052" s="160" t="s">
        <v>491</v>
      </c>
      <c r="C1052" s="65" t="s">
        <v>460</v>
      </c>
      <c r="D1052" s="101">
        <v>275</v>
      </c>
      <c r="E1052" s="124">
        <v>275</v>
      </c>
      <c r="F1052" s="168">
        <f t="shared" si="32"/>
        <v>0</v>
      </c>
      <c r="G1052" s="165">
        <f t="shared" si="31"/>
        <v>1</v>
      </c>
    </row>
    <row r="1053" spans="1:7" s="6" customFormat="1" ht="38.25" x14ac:dyDescent="0.2">
      <c r="A1053" s="33"/>
      <c r="B1053" s="5" t="s">
        <v>509</v>
      </c>
      <c r="C1053" s="65" t="s">
        <v>510</v>
      </c>
      <c r="D1053" s="101">
        <v>70</v>
      </c>
      <c r="E1053" s="124">
        <v>70</v>
      </c>
      <c r="F1053" s="168">
        <f t="shared" si="32"/>
        <v>0</v>
      </c>
      <c r="G1053" s="165">
        <f t="shared" si="31"/>
        <v>1</v>
      </c>
    </row>
    <row r="1054" spans="1:7" s="6" customFormat="1" ht="38.25" x14ac:dyDescent="0.2">
      <c r="A1054" s="33"/>
      <c r="B1054" s="5" t="s">
        <v>511</v>
      </c>
      <c r="C1054" s="65" t="s">
        <v>512</v>
      </c>
      <c r="D1054" s="101">
        <v>500</v>
      </c>
      <c r="E1054" s="124">
        <v>319.45999999999998</v>
      </c>
      <c r="F1054" s="168">
        <f t="shared" si="32"/>
        <v>180.54000000000002</v>
      </c>
      <c r="G1054" s="165">
        <f t="shared" si="31"/>
        <v>0.63891999999999993</v>
      </c>
    </row>
    <row r="1055" spans="1:7" s="6" customFormat="1" ht="38.25" x14ac:dyDescent="0.2">
      <c r="A1055" s="33"/>
      <c r="B1055" s="5"/>
      <c r="C1055" s="65" t="s">
        <v>513</v>
      </c>
      <c r="D1055" s="101">
        <v>500</v>
      </c>
      <c r="E1055" s="124">
        <v>400</v>
      </c>
      <c r="F1055" s="168">
        <f t="shared" si="32"/>
        <v>100</v>
      </c>
      <c r="G1055" s="165">
        <f t="shared" si="31"/>
        <v>0.8</v>
      </c>
    </row>
    <row r="1056" spans="1:7" s="6" customFormat="1" x14ac:dyDescent="0.2">
      <c r="A1056" s="33"/>
      <c r="B1056" s="7">
        <v>50</v>
      </c>
      <c r="C1056" s="50" t="s">
        <v>23</v>
      </c>
      <c r="D1056" s="91">
        <f>SUM(D1057+D1059)</f>
        <v>128</v>
      </c>
      <c r="E1056" s="126">
        <f>SUM(E1057+E1059)</f>
        <v>128</v>
      </c>
      <c r="F1056" s="163">
        <f t="shared" si="32"/>
        <v>0</v>
      </c>
      <c r="G1056" s="165">
        <f t="shared" si="31"/>
        <v>1</v>
      </c>
    </row>
    <row r="1057" spans="1:7" s="6" customFormat="1" x14ac:dyDescent="0.2">
      <c r="A1057" s="33"/>
      <c r="B1057" s="5">
        <v>500</v>
      </c>
      <c r="C1057" s="49" t="s">
        <v>228</v>
      </c>
      <c r="D1057" s="92">
        <f>SUM(D1058)</f>
        <v>96</v>
      </c>
      <c r="E1057" s="124">
        <f>SUM(E1058)</f>
        <v>95.52</v>
      </c>
      <c r="F1057" s="168">
        <f t="shared" si="32"/>
        <v>0.48000000000000398</v>
      </c>
      <c r="G1057" s="165">
        <f t="shared" si="31"/>
        <v>0.995</v>
      </c>
    </row>
    <row r="1058" spans="1:7" s="6" customFormat="1" x14ac:dyDescent="0.2">
      <c r="A1058" s="33"/>
      <c r="B1058" s="5">
        <v>5005</v>
      </c>
      <c r="C1058" s="49" t="s">
        <v>282</v>
      </c>
      <c r="D1058" s="101">
        <v>96</v>
      </c>
      <c r="E1058" s="124">
        <v>95.52</v>
      </c>
      <c r="F1058" s="168">
        <f t="shared" si="32"/>
        <v>0.48000000000000398</v>
      </c>
      <c r="G1058" s="165">
        <f t="shared" si="31"/>
        <v>0.995</v>
      </c>
    </row>
    <row r="1059" spans="1:7" s="6" customFormat="1" x14ac:dyDescent="0.2">
      <c r="A1059" s="33"/>
      <c r="B1059" s="5">
        <v>506</v>
      </c>
      <c r="C1059" s="49" t="s">
        <v>229</v>
      </c>
      <c r="D1059" s="101">
        <v>32</v>
      </c>
      <c r="E1059" s="124">
        <v>32.479999999999997</v>
      </c>
      <c r="F1059" s="168">
        <f t="shared" si="32"/>
        <v>-0.47999999999999687</v>
      </c>
      <c r="G1059" s="165">
        <f t="shared" si="31"/>
        <v>1.0149999999999999</v>
      </c>
    </row>
    <row r="1060" spans="1:7" s="6" customFormat="1" x14ac:dyDescent="0.2">
      <c r="A1060" s="33"/>
      <c r="B1060" s="22">
        <v>55</v>
      </c>
      <c r="C1060" s="51" t="s">
        <v>24</v>
      </c>
      <c r="D1060" s="91">
        <f>SUM(D1061:D1062)</f>
        <v>774</v>
      </c>
      <c r="E1060" s="126">
        <f>SUM(E1061:E1062)</f>
        <v>774</v>
      </c>
      <c r="F1060" s="163">
        <f t="shared" si="32"/>
        <v>0</v>
      </c>
      <c r="G1060" s="165">
        <f t="shared" si="31"/>
        <v>1</v>
      </c>
    </row>
    <row r="1061" spans="1:7" s="6" customFormat="1" x14ac:dyDescent="0.2">
      <c r="A1061" s="33"/>
      <c r="B1061" s="5">
        <v>5503</v>
      </c>
      <c r="C1061" s="49" t="s">
        <v>26</v>
      </c>
      <c r="D1061" s="101">
        <v>15</v>
      </c>
      <c r="E1061" s="124">
        <v>14.93</v>
      </c>
      <c r="F1061" s="168">
        <f t="shared" si="32"/>
        <v>7.0000000000000284E-2</v>
      </c>
      <c r="G1061" s="165">
        <f t="shared" si="31"/>
        <v>0.99533333333333329</v>
      </c>
    </row>
    <row r="1062" spans="1:7" s="6" customFormat="1" x14ac:dyDescent="0.2">
      <c r="A1062" s="33"/>
      <c r="B1062" s="5">
        <v>5525</v>
      </c>
      <c r="C1062" s="49" t="s">
        <v>46</v>
      </c>
      <c r="D1062" s="101">
        <v>759</v>
      </c>
      <c r="E1062" s="124">
        <v>759.07</v>
      </c>
      <c r="F1062" s="168">
        <f t="shared" si="32"/>
        <v>-7.0000000000050022E-2</v>
      </c>
      <c r="G1062" s="165">
        <f t="shared" si="31"/>
        <v>1.0000922266139658</v>
      </c>
    </row>
    <row r="1063" spans="1:7" s="6" customFormat="1" ht="51" x14ac:dyDescent="0.2">
      <c r="A1063" s="33"/>
      <c r="B1063" s="5">
        <v>3</v>
      </c>
      <c r="C1063" s="65" t="s">
        <v>542</v>
      </c>
      <c r="D1063" s="101">
        <f>SUM(D1056+D1060)</f>
        <v>902</v>
      </c>
      <c r="E1063" s="161">
        <f>SUM(E1056+E1060)</f>
        <v>902</v>
      </c>
      <c r="F1063" s="168">
        <f t="shared" si="32"/>
        <v>0</v>
      </c>
      <c r="G1063" s="165">
        <f t="shared" ref="G1063:G1144" si="34">SUM(E1063/D1063)</f>
        <v>1</v>
      </c>
    </row>
    <row r="1064" spans="1:7" s="6" customFormat="1" x14ac:dyDescent="0.2">
      <c r="A1064" s="33" t="s">
        <v>83</v>
      </c>
      <c r="B1064" s="14" t="s">
        <v>450</v>
      </c>
      <c r="C1064" s="74"/>
      <c r="D1064" s="88">
        <f>SUM(D1065+D1067)</f>
        <v>5200</v>
      </c>
      <c r="E1064" s="139">
        <f>SUM(E1065+E1067)</f>
        <v>4465.17</v>
      </c>
      <c r="F1064" s="163">
        <f t="shared" si="32"/>
        <v>734.82999999999993</v>
      </c>
      <c r="G1064" s="179">
        <f t="shared" si="34"/>
        <v>0.85868653846153853</v>
      </c>
    </row>
    <row r="1065" spans="1:7" s="6" customFormat="1" ht="25.5" x14ac:dyDescent="0.2">
      <c r="A1065" s="33"/>
      <c r="B1065" s="21">
        <v>413</v>
      </c>
      <c r="C1065" s="69" t="s">
        <v>151</v>
      </c>
      <c r="D1065" s="98">
        <f>SUM(D1066)</f>
        <v>4000</v>
      </c>
      <c r="E1065" s="143">
        <f>SUM(E1066)</f>
        <v>3920</v>
      </c>
      <c r="F1065" s="163">
        <f t="shared" si="32"/>
        <v>80</v>
      </c>
      <c r="G1065" s="179">
        <f t="shared" si="34"/>
        <v>0.98</v>
      </c>
    </row>
    <row r="1066" spans="1:7" s="6" customFormat="1" x14ac:dyDescent="0.2">
      <c r="A1066" s="33"/>
      <c r="B1066" s="19">
        <v>4134</v>
      </c>
      <c r="C1066" s="67" t="s">
        <v>259</v>
      </c>
      <c r="D1066" s="99">
        <v>4000</v>
      </c>
      <c r="E1066" s="124">
        <v>3920</v>
      </c>
      <c r="F1066" s="168">
        <f t="shared" si="32"/>
        <v>80</v>
      </c>
      <c r="G1066" s="165">
        <f t="shared" si="34"/>
        <v>0.98</v>
      </c>
    </row>
    <row r="1067" spans="1:7" s="6" customFormat="1" x14ac:dyDescent="0.2">
      <c r="A1067" s="33"/>
      <c r="B1067" s="22">
        <v>55</v>
      </c>
      <c r="C1067" s="51" t="s">
        <v>24</v>
      </c>
      <c r="D1067" s="100">
        <f>SUM(D1068)</f>
        <v>1200</v>
      </c>
      <c r="E1067" s="142">
        <f>SUM(E1068)</f>
        <v>545.17000000000007</v>
      </c>
      <c r="F1067" s="163">
        <f t="shared" si="32"/>
        <v>654.82999999999993</v>
      </c>
      <c r="G1067" s="179">
        <f t="shared" si="34"/>
        <v>0.45430833333333337</v>
      </c>
    </row>
    <row r="1068" spans="1:7" s="6" customFormat="1" x14ac:dyDescent="0.2">
      <c r="A1068" s="33"/>
      <c r="B1068" s="5">
        <v>5525</v>
      </c>
      <c r="C1068" s="49" t="s">
        <v>46</v>
      </c>
      <c r="D1068" s="101">
        <f>SUM(D1069:D1071)</f>
        <v>1200</v>
      </c>
      <c r="E1068" s="161">
        <f>SUM(E1069:E1071)</f>
        <v>545.17000000000007</v>
      </c>
      <c r="F1068" s="168">
        <f t="shared" si="32"/>
        <v>654.82999999999993</v>
      </c>
      <c r="G1068" s="165">
        <f t="shared" si="34"/>
        <v>0.45430833333333337</v>
      </c>
    </row>
    <row r="1069" spans="1:7" s="6" customFormat="1" x14ac:dyDescent="0.2">
      <c r="A1069" s="33"/>
      <c r="B1069" s="22"/>
      <c r="C1069" s="67" t="s">
        <v>2</v>
      </c>
      <c r="D1069" s="101">
        <v>900</v>
      </c>
      <c r="E1069" s="124">
        <v>465.6</v>
      </c>
      <c r="F1069" s="168">
        <f t="shared" si="32"/>
        <v>434.4</v>
      </c>
      <c r="G1069" s="165">
        <f t="shared" si="34"/>
        <v>0.51733333333333331</v>
      </c>
    </row>
    <row r="1070" spans="1:7" s="6" customFormat="1" x14ac:dyDescent="0.2">
      <c r="A1070" s="33"/>
      <c r="B1070" s="22"/>
      <c r="C1070" s="67" t="s">
        <v>453</v>
      </c>
      <c r="D1070" s="101">
        <v>300</v>
      </c>
      <c r="E1070" s="124">
        <v>0</v>
      </c>
      <c r="F1070" s="168">
        <f t="shared" si="32"/>
        <v>300</v>
      </c>
      <c r="G1070" s="165">
        <f t="shared" si="34"/>
        <v>0</v>
      </c>
    </row>
    <row r="1071" spans="1:7" s="6" customFormat="1" ht="26.25" thickBot="1" x14ac:dyDescent="0.25">
      <c r="A1071" s="33"/>
      <c r="B1071" s="22"/>
      <c r="C1071" s="214" t="s">
        <v>543</v>
      </c>
      <c r="D1071" s="101">
        <v>0</v>
      </c>
      <c r="E1071" s="124">
        <v>79.569999999999993</v>
      </c>
      <c r="F1071" s="168">
        <f t="shared" si="32"/>
        <v>-79.569999999999993</v>
      </c>
      <c r="G1071" s="165"/>
    </row>
    <row r="1072" spans="1:7" ht="13.5" thickBot="1" x14ac:dyDescent="0.25">
      <c r="A1072" s="44" t="s">
        <v>84</v>
      </c>
      <c r="B1072" s="4" t="s">
        <v>182</v>
      </c>
      <c r="C1072" s="183"/>
      <c r="D1072" s="112">
        <f>SUM(D1073+D1082+D1097+D1112+D1144+D1149+D1153+D1161)</f>
        <v>505906</v>
      </c>
      <c r="E1072" s="138">
        <f>SUM(E1073+E1082+E1097+E1112+E1144+E1149+E1153+E1161)</f>
        <v>303926.12000000005</v>
      </c>
      <c r="F1072" s="177">
        <f t="shared" si="32"/>
        <v>201979.87999999995</v>
      </c>
      <c r="G1072" s="175">
        <f t="shared" si="34"/>
        <v>0.6007561088423542</v>
      </c>
    </row>
    <row r="1073" spans="1:7" s="6" customFormat="1" x14ac:dyDescent="0.2">
      <c r="A1073" s="193" t="s">
        <v>100</v>
      </c>
      <c r="B1073" s="194" t="s">
        <v>183</v>
      </c>
      <c r="C1073" s="199"/>
      <c r="D1073" s="200">
        <f>SUM(D1074+D1077+D1080)</f>
        <v>62191</v>
      </c>
      <c r="E1073" s="201">
        <f>SUM(E1074+E1077+E1080)</f>
        <v>41995.93</v>
      </c>
      <c r="F1073" s="202">
        <f t="shared" si="32"/>
        <v>20195.07</v>
      </c>
      <c r="G1073" s="203">
        <f t="shared" si="34"/>
        <v>0.6752734318470518</v>
      </c>
    </row>
    <row r="1074" spans="1:7" s="6" customFormat="1" ht="25.5" x14ac:dyDescent="0.2">
      <c r="A1074" s="33"/>
      <c r="B1074" s="21">
        <v>413</v>
      </c>
      <c r="C1074" s="69" t="s">
        <v>151</v>
      </c>
      <c r="D1074" s="98">
        <f>SUM(D1075:D1076)</f>
        <v>55791</v>
      </c>
      <c r="E1074" s="143">
        <f>SUM(E1075:E1076)</f>
        <v>37995.18</v>
      </c>
      <c r="F1074" s="163">
        <f t="shared" si="32"/>
        <v>17795.82</v>
      </c>
      <c r="G1074" s="179">
        <f t="shared" si="34"/>
        <v>0.68102704737323227</v>
      </c>
    </row>
    <row r="1075" spans="1:7" x14ac:dyDescent="0.2">
      <c r="A1075" s="35"/>
      <c r="B1075" s="19">
        <v>4133</v>
      </c>
      <c r="C1075" s="67" t="s">
        <v>101</v>
      </c>
      <c r="D1075" s="99">
        <v>36736</v>
      </c>
      <c r="E1075" s="124">
        <v>25951.56</v>
      </c>
      <c r="F1075" s="168">
        <f t="shared" si="32"/>
        <v>10784.439999999999</v>
      </c>
      <c r="G1075" s="165">
        <f t="shared" si="34"/>
        <v>0.70643401567944253</v>
      </c>
    </row>
    <row r="1076" spans="1:7" x14ac:dyDescent="0.2">
      <c r="A1076" s="35"/>
      <c r="B1076" s="19">
        <v>4137</v>
      </c>
      <c r="C1076" s="67" t="s">
        <v>13</v>
      </c>
      <c r="D1076" s="99">
        <v>19055</v>
      </c>
      <c r="E1076" s="124">
        <v>12043.62</v>
      </c>
      <c r="F1076" s="168">
        <f t="shared" si="32"/>
        <v>7011.3799999999992</v>
      </c>
      <c r="G1076" s="165">
        <f t="shared" si="34"/>
        <v>0.63204513251115202</v>
      </c>
    </row>
    <row r="1077" spans="1:7" s="6" customFormat="1" x14ac:dyDescent="0.2">
      <c r="A1077" s="33"/>
      <c r="B1077" s="22">
        <v>55</v>
      </c>
      <c r="C1077" s="51" t="s">
        <v>24</v>
      </c>
      <c r="D1077" s="100">
        <f>SUM(D1078:D1079)</f>
        <v>6400</v>
      </c>
      <c r="E1077" s="142">
        <f>SUM(E1078:E1079)</f>
        <v>3990.75</v>
      </c>
      <c r="F1077" s="163">
        <f t="shared" si="32"/>
        <v>2409.25</v>
      </c>
      <c r="G1077" s="179">
        <f t="shared" si="34"/>
        <v>0.62355468749999998</v>
      </c>
    </row>
    <row r="1078" spans="1:7" x14ac:dyDescent="0.2">
      <c r="A1078" s="35"/>
      <c r="B1078" s="5">
        <v>5513</v>
      </c>
      <c r="C1078" s="49" t="s">
        <v>28</v>
      </c>
      <c r="D1078" s="101">
        <v>400</v>
      </c>
      <c r="E1078" s="124">
        <v>311.18</v>
      </c>
      <c r="F1078" s="168">
        <f t="shared" si="32"/>
        <v>88.82</v>
      </c>
      <c r="G1078" s="165">
        <f t="shared" si="34"/>
        <v>0.77795000000000003</v>
      </c>
    </row>
    <row r="1079" spans="1:7" x14ac:dyDescent="0.2">
      <c r="A1079" s="35"/>
      <c r="B1079" s="20">
        <v>5526</v>
      </c>
      <c r="C1079" s="54" t="s">
        <v>8</v>
      </c>
      <c r="D1079" s="101">
        <v>6000</v>
      </c>
      <c r="E1079" s="124">
        <v>3679.57</v>
      </c>
      <c r="F1079" s="168">
        <f t="shared" si="32"/>
        <v>2320.4299999999998</v>
      </c>
      <c r="G1079" s="165">
        <f t="shared" si="34"/>
        <v>0.6132616666666667</v>
      </c>
    </row>
    <row r="1080" spans="1:7" x14ac:dyDescent="0.2">
      <c r="A1080" s="35"/>
      <c r="B1080" s="22">
        <v>60</v>
      </c>
      <c r="C1080" s="51" t="s">
        <v>90</v>
      </c>
      <c r="D1080" s="100">
        <f>SUM(D1081)</f>
        <v>0</v>
      </c>
      <c r="E1080" s="142">
        <f>SUM(E1081)</f>
        <v>10</v>
      </c>
      <c r="F1080" s="163">
        <f t="shared" si="32"/>
        <v>-10</v>
      </c>
      <c r="G1080" s="165"/>
    </row>
    <row r="1081" spans="1:7" x14ac:dyDescent="0.2">
      <c r="A1081" s="35"/>
      <c r="B1081" s="20">
        <v>601</v>
      </c>
      <c r="C1081" s="54" t="s">
        <v>233</v>
      </c>
      <c r="D1081" s="101">
        <v>0</v>
      </c>
      <c r="E1081" s="124">
        <v>10</v>
      </c>
      <c r="F1081" s="168">
        <f t="shared" si="32"/>
        <v>-10</v>
      </c>
      <c r="G1081" s="165"/>
    </row>
    <row r="1082" spans="1:7" s="6" customFormat="1" x14ac:dyDescent="0.2">
      <c r="A1082" s="33" t="s">
        <v>85</v>
      </c>
      <c r="B1082" s="7" t="s">
        <v>451</v>
      </c>
      <c r="C1082" s="72"/>
      <c r="D1082" s="100">
        <f>SUM(D1083+D1086)</f>
        <v>84014</v>
      </c>
      <c r="E1082" s="142">
        <f>SUM(E1083+E1086)</f>
        <v>61634.93</v>
      </c>
      <c r="F1082" s="163">
        <f t="shared" si="32"/>
        <v>22379.07</v>
      </c>
      <c r="G1082" s="179">
        <f t="shared" si="34"/>
        <v>0.73362689551741378</v>
      </c>
    </row>
    <row r="1083" spans="1:7" s="6" customFormat="1" x14ac:dyDescent="0.2">
      <c r="A1083" s="33" t="s">
        <v>85</v>
      </c>
      <c r="B1083" s="7" t="s">
        <v>184</v>
      </c>
      <c r="C1083" s="72"/>
      <c r="D1083" s="88">
        <f>SUM(D1084)</f>
        <v>60032</v>
      </c>
      <c r="E1083" s="139">
        <f>SUM(E1084)</f>
        <v>44922.68</v>
      </c>
      <c r="F1083" s="163">
        <f t="shared" si="32"/>
        <v>15109.32</v>
      </c>
      <c r="G1083" s="179">
        <f t="shared" si="34"/>
        <v>0.7483122334754797</v>
      </c>
    </row>
    <row r="1084" spans="1:7" s="6" customFormat="1" x14ac:dyDescent="0.2">
      <c r="A1084" s="33"/>
      <c r="B1084" s="22">
        <v>55</v>
      </c>
      <c r="C1084" s="51" t="s">
        <v>24</v>
      </c>
      <c r="D1084" s="100">
        <f>SUM(D1085)</f>
        <v>60032</v>
      </c>
      <c r="E1084" s="142">
        <f>SUM(E1085)</f>
        <v>44922.68</v>
      </c>
      <c r="F1084" s="163">
        <f t="shared" si="32"/>
        <v>15109.32</v>
      </c>
      <c r="G1084" s="179">
        <f t="shared" si="34"/>
        <v>0.7483122334754797</v>
      </c>
    </row>
    <row r="1085" spans="1:7" s="6" customFormat="1" x14ac:dyDescent="0.2">
      <c r="A1085" s="33"/>
      <c r="B1085" s="20">
        <v>5526</v>
      </c>
      <c r="C1085" s="54" t="s">
        <v>8</v>
      </c>
      <c r="D1085" s="101">
        <v>60032</v>
      </c>
      <c r="E1085" s="124">
        <v>44922.68</v>
      </c>
      <c r="F1085" s="168">
        <f t="shared" si="32"/>
        <v>15109.32</v>
      </c>
      <c r="G1085" s="165">
        <f t="shared" si="34"/>
        <v>0.7483122334754797</v>
      </c>
    </row>
    <row r="1086" spans="1:7" x14ac:dyDescent="0.2">
      <c r="A1086" s="33" t="s">
        <v>85</v>
      </c>
      <c r="B1086" s="7" t="s">
        <v>304</v>
      </c>
      <c r="C1086" s="72"/>
      <c r="D1086" s="88">
        <f>SUM(D1087+D1091)</f>
        <v>23982</v>
      </c>
      <c r="E1086" s="139">
        <f>SUM(E1087+E1091)</f>
        <v>16712.25</v>
      </c>
      <c r="F1086" s="163">
        <f t="shared" si="32"/>
        <v>7269.75</v>
      </c>
      <c r="G1086" s="179">
        <f t="shared" si="34"/>
        <v>0.69686639979984988</v>
      </c>
    </row>
    <row r="1087" spans="1:7" s="6" customFormat="1" x14ac:dyDescent="0.2">
      <c r="A1087" s="33"/>
      <c r="B1087" s="7">
        <v>50</v>
      </c>
      <c r="C1087" s="50" t="s">
        <v>23</v>
      </c>
      <c r="D1087" s="88">
        <f>SUM(D1088+D1090)</f>
        <v>13225</v>
      </c>
      <c r="E1087" s="139">
        <f>SUM(E1088+E1090)</f>
        <v>9065.89</v>
      </c>
      <c r="F1087" s="163">
        <f t="shared" si="32"/>
        <v>4159.1100000000006</v>
      </c>
      <c r="G1087" s="179">
        <f t="shared" si="34"/>
        <v>0.68551153119092623</v>
      </c>
    </row>
    <row r="1088" spans="1:7" s="6" customFormat="1" x14ac:dyDescent="0.2">
      <c r="A1088" s="33"/>
      <c r="B1088" s="5">
        <v>500</v>
      </c>
      <c r="C1088" s="49" t="s">
        <v>228</v>
      </c>
      <c r="D1088" s="87">
        <f>SUM(D1089)</f>
        <v>9870</v>
      </c>
      <c r="E1088" s="149">
        <f>SUM(E1089)</f>
        <v>6744.35</v>
      </c>
      <c r="F1088" s="168">
        <f t="shared" si="32"/>
        <v>3125.6499999999996</v>
      </c>
      <c r="G1088" s="165">
        <f t="shared" si="34"/>
        <v>0.68331813576494427</v>
      </c>
    </row>
    <row r="1089" spans="1:7" s="6" customFormat="1" x14ac:dyDescent="0.2">
      <c r="A1089" s="33"/>
      <c r="B1089" s="5">
        <v>5002</v>
      </c>
      <c r="C1089" s="49" t="s">
        <v>236</v>
      </c>
      <c r="D1089" s="87">
        <v>9870</v>
      </c>
      <c r="E1089" s="124">
        <v>6744.35</v>
      </c>
      <c r="F1089" s="168">
        <f t="shared" si="32"/>
        <v>3125.6499999999996</v>
      </c>
      <c r="G1089" s="165">
        <f t="shared" si="34"/>
        <v>0.68331813576494427</v>
      </c>
    </row>
    <row r="1090" spans="1:7" s="6" customFormat="1" x14ac:dyDescent="0.2">
      <c r="A1090" s="33"/>
      <c r="B1090" s="5">
        <v>506</v>
      </c>
      <c r="C1090" s="49" t="s">
        <v>229</v>
      </c>
      <c r="D1090" s="87">
        <v>3355</v>
      </c>
      <c r="E1090" s="124">
        <v>2321.54</v>
      </c>
      <c r="F1090" s="168">
        <f t="shared" si="32"/>
        <v>1033.46</v>
      </c>
      <c r="G1090" s="165">
        <f t="shared" si="34"/>
        <v>0.69196423248882266</v>
      </c>
    </row>
    <row r="1091" spans="1:7" s="6" customFormat="1" x14ac:dyDescent="0.2">
      <c r="A1091" s="33"/>
      <c r="B1091" s="22">
        <v>55</v>
      </c>
      <c r="C1091" s="51" t="s">
        <v>24</v>
      </c>
      <c r="D1091" s="100">
        <f>SUM(D1092:D1096)</f>
        <v>10757</v>
      </c>
      <c r="E1091" s="142">
        <f>SUM(E1092:E1096)</f>
        <v>7646.36</v>
      </c>
      <c r="F1091" s="163">
        <f t="shared" si="32"/>
        <v>3110.6400000000003</v>
      </c>
      <c r="G1091" s="179">
        <f t="shared" si="34"/>
        <v>0.71082643859812211</v>
      </c>
    </row>
    <row r="1092" spans="1:7" s="6" customFormat="1" x14ac:dyDescent="0.2">
      <c r="A1092" s="33"/>
      <c r="B1092" s="5">
        <v>5500</v>
      </c>
      <c r="C1092" s="49" t="s">
        <v>25</v>
      </c>
      <c r="D1092" s="101">
        <v>290</v>
      </c>
      <c r="E1092" s="124">
        <v>484.91</v>
      </c>
      <c r="F1092" s="168">
        <f t="shared" si="32"/>
        <v>-194.91000000000003</v>
      </c>
      <c r="G1092" s="165">
        <f t="shared" si="34"/>
        <v>1.6721034482758621</v>
      </c>
    </row>
    <row r="1093" spans="1:7" s="6" customFormat="1" x14ac:dyDescent="0.2">
      <c r="A1093" s="33"/>
      <c r="B1093" s="5">
        <v>5504</v>
      </c>
      <c r="C1093" s="49" t="s">
        <v>27</v>
      </c>
      <c r="D1093" s="101">
        <v>0</v>
      </c>
      <c r="E1093" s="124">
        <v>14.29</v>
      </c>
      <c r="F1093" s="168">
        <f t="shared" si="32"/>
        <v>-14.29</v>
      </c>
      <c r="G1093" s="165"/>
    </row>
    <row r="1094" spans="1:7" s="6" customFormat="1" x14ac:dyDescent="0.2">
      <c r="A1094" s="33"/>
      <c r="B1094" s="5">
        <v>5511</v>
      </c>
      <c r="C1094" s="49" t="s">
        <v>230</v>
      </c>
      <c r="D1094" s="101">
        <v>8897</v>
      </c>
      <c r="E1094" s="124">
        <v>6891.96</v>
      </c>
      <c r="F1094" s="168">
        <f t="shared" si="32"/>
        <v>2005.04</v>
      </c>
      <c r="G1094" s="165">
        <f t="shared" si="34"/>
        <v>0.77463864223895695</v>
      </c>
    </row>
    <row r="1095" spans="1:7" s="6" customFormat="1" x14ac:dyDescent="0.2">
      <c r="A1095" s="33"/>
      <c r="B1095" s="5">
        <v>5514</v>
      </c>
      <c r="C1095" s="49" t="s">
        <v>231</v>
      </c>
      <c r="D1095" s="101">
        <v>770</v>
      </c>
      <c r="E1095" s="124">
        <v>117.2</v>
      </c>
      <c r="F1095" s="168">
        <f t="shared" si="32"/>
        <v>652.79999999999995</v>
      </c>
      <c r="G1095" s="165">
        <f t="shared" si="34"/>
        <v>0.15220779220779221</v>
      </c>
    </row>
    <row r="1096" spans="1:7" s="6" customFormat="1" x14ac:dyDescent="0.2">
      <c r="A1096" s="33"/>
      <c r="B1096" s="5">
        <v>5515</v>
      </c>
      <c r="C1096" s="49" t="s">
        <v>29</v>
      </c>
      <c r="D1096" s="101">
        <v>800</v>
      </c>
      <c r="E1096" s="124">
        <v>138</v>
      </c>
      <c r="F1096" s="168">
        <f t="shared" si="32"/>
        <v>662</v>
      </c>
      <c r="G1096" s="165">
        <f t="shared" si="34"/>
        <v>0.17249999999999999</v>
      </c>
    </row>
    <row r="1097" spans="1:7" s="6" customFormat="1" x14ac:dyDescent="0.2">
      <c r="A1097" s="33" t="s">
        <v>86</v>
      </c>
      <c r="B1097" s="7" t="s">
        <v>185</v>
      </c>
      <c r="C1097" s="72"/>
      <c r="D1097" s="88">
        <f>SUM(D1098+D1100+D1104)</f>
        <v>45993</v>
      </c>
      <c r="E1097" s="139">
        <f>SUM(E1098+E1100+E1104)</f>
        <v>30758.74</v>
      </c>
      <c r="F1097" s="163">
        <f t="shared" ref="F1097:F1163" si="35">SUM(D1097-E1097)</f>
        <v>15234.259999999998</v>
      </c>
      <c r="G1097" s="179">
        <f t="shared" si="34"/>
        <v>0.66877003022199033</v>
      </c>
    </row>
    <row r="1098" spans="1:7" s="6" customFormat="1" ht="25.5" x14ac:dyDescent="0.2">
      <c r="A1098" s="33"/>
      <c r="B1098" s="21">
        <v>413</v>
      </c>
      <c r="C1098" s="69" t="s">
        <v>151</v>
      </c>
      <c r="D1098" s="98">
        <f>SUM(D1099)</f>
        <v>8346</v>
      </c>
      <c r="E1098" s="143">
        <f>SUM(E1099)</f>
        <v>6960.73</v>
      </c>
      <c r="F1098" s="163">
        <f t="shared" si="35"/>
        <v>1385.2700000000004</v>
      </c>
      <c r="G1098" s="179">
        <f t="shared" si="34"/>
        <v>0.83401988976755326</v>
      </c>
    </row>
    <row r="1099" spans="1:7" ht="25.5" x14ac:dyDescent="0.2">
      <c r="A1099" s="35"/>
      <c r="B1099" s="19">
        <v>4138</v>
      </c>
      <c r="C1099" s="67" t="s">
        <v>99</v>
      </c>
      <c r="D1099" s="99">
        <v>8346</v>
      </c>
      <c r="E1099" s="124">
        <v>6960.73</v>
      </c>
      <c r="F1099" s="168">
        <f t="shared" si="35"/>
        <v>1385.2700000000004</v>
      </c>
      <c r="G1099" s="165">
        <f t="shared" si="34"/>
        <v>0.83401988976755326</v>
      </c>
    </row>
    <row r="1100" spans="1:7" s="6" customFormat="1" x14ac:dyDescent="0.2">
      <c r="A1100" s="33"/>
      <c r="B1100" s="7">
        <v>50</v>
      </c>
      <c r="C1100" s="50" t="s">
        <v>23</v>
      </c>
      <c r="D1100" s="88">
        <f>SUM(D1101+D1103)</f>
        <v>30024</v>
      </c>
      <c r="E1100" s="139">
        <f>SUM(E1101+E1103)</f>
        <v>21607.760000000002</v>
      </c>
      <c r="F1100" s="163">
        <f t="shared" si="35"/>
        <v>8416.239999999998</v>
      </c>
      <c r="G1100" s="179">
        <f t="shared" si="34"/>
        <v>0.71968292033040238</v>
      </c>
    </row>
    <row r="1101" spans="1:7" s="6" customFormat="1" x14ac:dyDescent="0.2">
      <c r="A1101" s="33"/>
      <c r="B1101" s="5">
        <v>500</v>
      </c>
      <c r="C1101" s="49" t="s">
        <v>228</v>
      </c>
      <c r="D1101" s="87">
        <f>SUM(D1102)</f>
        <v>22406</v>
      </c>
      <c r="E1101" s="149">
        <f>SUM(E1102)</f>
        <v>16224.49</v>
      </c>
      <c r="F1101" s="168">
        <f t="shared" si="35"/>
        <v>6181.51</v>
      </c>
      <c r="G1101" s="165">
        <f t="shared" si="34"/>
        <v>0.72411363027760423</v>
      </c>
    </row>
    <row r="1102" spans="1:7" s="6" customFormat="1" x14ac:dyDescent="0.2">
      <c r="A1102" s="33"/>
      <c r="B1102" s="5">
        <v>5002</v>
      </c>
      <c r="C1102" s="49" t="s">
        <v>236</v>
      </c>
      <c r="D1102" s="87">
        <v>22406</v>
      </c>
      <c r="E1102" s="124">
        <v>16224.49</v>
      </c>
      <c r="F1102" s="168">
        <f t="shared" si="35"/>
        <v>6181.51</v>
      </c>
      <c r="G1102" s="165">
        <f t="shared" si="34"/>
        <v>0.72411363027760423</v>
      </c>
    </row>
    <row r="1103" spans="1:7" s="6" customFormat="1" x14ac:dyDescent="0.2">
      <c r="A1103" s="33"/>
      <c r="B1103" s="5">
        <v>506</v>
      </c>
      <c r="C1103" s="49" t="s">
        <v>229</v>
      </c>
      <c r="D1103" s="87">
        <v>7618</v>
      </c>
      <c r="E1103" s="124">
        <v>5383.27</v>
      </c>
      <c r="F1103" s="168">
        <f t="shared" si="35"/>
        <v>2234.7299999999996</v>
      </c>
      <c r="G1103" s="165">
        <f t="shared" si="34"/>
        <v>0.70665135206090846</v>
      </c>
    </row>
    <row r="1104" spans="1:7" s="6" customFormat="1" x14ac:dyDescent="0.2">
      <c r="A1104" s="33"/>
      <c r="B1104" s="22">
        <v>55</v>
      </c>
      <c r="C1104" s="51" t="s">
        <v>24</v>
      </c>
      <c r="D1104" s="100">
        <f>SUM(D1105:D1111)</f>
        <v>7623</v>
      </c>
      <c r="E1104" s="142">
        <f>SUM(E1105:E1111)</f>
        <v>2190.25</v>
      </c>
      <c r="F1104" s="163">
        <f t="shared" si="35"/>
        <v>5432.75</v>
      </c>
      <c r="G1104" s="179">
        <f t="shared" si="34"/>
        <v>0.28732126459399188</v>
      </c>
    </row>
    <row r="1105" spans="1:7" s="6" customFormat="1" x14ac:dyDescent="0.2">
      <c r="A1105" s="33"/>
      <c r="B1105" s="5">
        <v>5500</v>
      </c>
      <c r="C1105" s="49" t="s">
        <v>25</v>
      </c>
      <c r="D1105" s="101">
        <v>324</v>
      </c>
      <c r="E1105" s="124">
        <v>30</v>
      </c>
      <c r="F1105" s="168">
        <f t="shared" si="35"/>
        <v>294</v>
      </c>
      <c r="G1105" s="165">
        <f t="shared" si="34"/>
        <v>9.2592592592592587E-2</v>
      </c>
    </row>
    <row r="1106" spans="1:7" s="6" customFormat="1" x14ac:dyDescent="0.2">
      <c r="A1106" s="33"/>
      <c r="B1106" s="5">
        <v>5503</v>
      </c>
      <c r="C1106" s="49" t="s">
        <v>26</v>
      </c>
      <c r="D1106" s="101">
        <v>30</v>
      </c>
      <c r="E1106" s="124">
        <v>0</v>
      </c>
      <c r="F1106" s="168">
        <f t="shared" si="35"/>
        <v>30</v>
      </c>
      <c r="G1106" s="165">
        <f t="shared" si="34"/>
        <v>0</v>
      </c>
    </row>
    <row r="1107" spans="1:7" x14ac:dyDescent="0.2">
      <c r="A1107" s="35"/>
      <c r="B1107" s="20">
        <v>5504</v>
      </c>
      <c r="C1107" s="54" t="s">
        <v>27</v>
      </c>
      <c r="D1107" s="101">
        <v>132</v>
      </c>
      <c r="E1107" s="124">
        <v>0</v>
      </c>
      <c r="F1107" s="168">
        <f t="shared" si="35"/>
        <v>132</v>
      </c>
      <c r="G1107" s="165">
        <f t="shared" si="34"/>
        <v>0</v>
      </c>
    </row>
    <row r="1108" spans="1:7" x14ac:dyDescent="0.2">
      <c r="A1108" s="35"/>
      <c r="B1108" s="20">
        <v>5513</v>
      </c>
      <c r="C1108" s="54" t="s">
        <v>28</v>
      </c>
      <c r="D1108" s="101">
        <v>1500</v>
      </c>
      <c r="E1108" s="124">
        <v>788.56</v>
      </c>
      <c r="F1108" s="168">
        <f t="shared" si="35"/>
        <v>711.44</v>
      </c>
      <c r="G1108" s="165">
        <f t="shared" si="34"/>
        <v>0.52570666666666666</v>
      </c>
    </row>
    <row r="1109" spans="1:7" x14ac:dyDescent="0.2">
      <c r="A1109" s="35"/>
      <c r="B1109" s="20">
        <v>5515</v>
      </c>
      <c r="C1109" s="54" t="s">
        <v>29</v>
      </c>
      <c r="D1109" s="101">
        <v>640</v>
      </c>
      <c r="E1109" s="124">
        <v>18.309999999999999</v>
      </c>
      <c r="F1109" s="168">
        <f t="shared" si="35"/>
        <v>621.69000000000005</v>
      </c>
      <c r="G1109" s="165">
        <f t="shared" si="34"/>
        <v>2.8609374999999999E-2</v>
      </c>
    </row>
    <row r="1110" spans="1:7" x14ac:dyDescent="0.2">
      <c r="A1110" s="35"/>
      <c r="B1110" s="5">
        <v>5525</v>
      </c>
      <c r="C1110" s="49" t="s">
        <v>46</v>
      </c>
      <c r="D1110" s="101">
        <v>1417</v>
      </c>
      <c r="E1110" s="124">
        <v>0</v>
      </c>
      <c r="F1110" s="168">
        <f t="shared" si="35"/>
        <v>1417</v>
      </c>
      <c r="G1110" s="165">
        <f t="shared" si="34"/>
        <v>0</v>
      </c>
    </row>
    <row r="1111" spans="1:7" x14ac:dyDescent="0.2">
      <c r="A1111" s="35"/>
      <c r="B1111" s="20">
        <v>5526</v>
      </c>
      <c r="C1111" s="54" t="s">
        <v>8</v>
      </c>
      <c r="D1111" s="101">
        <v>3580</v>
      </c>
      <c r="E1111" s="124">
        <v>1353.38</v>
      </c>
      <c r="F1111" s="168">
        <f t="shared" si="35"/>
        <v>2226.62</v>
      </c>
      <c r="G1111" s="165">
        <f t="shared" si="34"/>
        <v>0.37803910614525144</v>
      </c>
    </row>
    <row r="1112" spans="1:7" s="6" customFormat="1" x14ac:dyDescent="0.2">
      <c r="A1112" s="33" t="s">
        <v>87</v>
      </c>
      <c r="B1112" s="7" t="s">
        <v>452</v>
      </c>
      <c r="C1112" s="72"/>
      <c r="D1112" s="100">
        <f>SUM(D1113+D1124+D1131+D1134)</f>
        <v>114625</v>
      </c>
      <c r="E1112" s="142">
        <f>SUM(E1113+E1124+E1131+E1134)</f>
        <v>52220.89</v>
      </c>
      <c r="F1112" s="163">
        <f t="shared" si="35"/>
        <v>62404.11</v>
      </c>
      <c r="G1112" s="179">
        <f t="shared" si="34"/>
        <v>0.45558028353326063</v>
      </c>
    </row>
    <row r="1113" spans="1:7" s="6" customFormat="1" x14ac:dyDescent="0.2">
      <c r="A1113" s="33" t="s">
        <v>87</v>
      </c>
      <c r="B1113" s="7" t="s">
        <v>186</v>
      </c>
      <c r="C1113" s="72"/>
      <c r="D1113" s="88">
        <f>SUM(D1114+D1117+D1121)</f>
        <v>63482</v>
      </c>
      <c r="E1113" s="139">
        <f>SUM(E1114+E1117+E1121)</f>
        <v>39181.360000000001</v>
      </c>
      <c r="F1113" s="163">
        <f t="shared" si="35"/>
        <v>24300.639999999999</v>
      </c>
      <c r="G1113" s="179">
        <f t="shared" si="34"/>
        <v>0.61720424687312936</v>
      </c>
    </row>
    <row r="1114" spans="1:7" s="6" customFormat="1" ht="25.5" x14ac:dyDescent="0.2">
      <c r="A1114" s="33"/>
      <c r="B1114" s="21">
        <v>413</v>
      </c>
      <c r="C1114" s="69" t="s">
        <v>151</v>
      </c>
      <c r="D1114" s="98">
        <f>SUM(D1115:D1116)</f>
        <v>41300</v>
      </c>
      <c r="E1114" s="143">
        <f>SUM(E1115:E1116)</f>
        <v>32056.73</v>
      </c>
      <c r="F1114" s="163">
        <f t="shared" si="35"/>
        <v>9243.27</v>
      </c>
      <c r="G1114" s="179">
        <f t="shared" si="34"/>
        <v>0.77619200968523006</v>
      </c>
    </row>
    <row r="1115" spans="1:7" x14ac:dyDescent="0.2">
      <c r="A1115" s="35"/>
      <c r="B1115" s="19">
        <v>4130</v>
      </c>
      <c r="C1115" s="67" t="s">
        <v>34</v>
      </c>
      <c r="D1115" s="99">
        <v>24500</v>
      </c>
      <c r="E1115" s="124">
        <v>17089.14</v>
      </c>
      <c r="F1115" s="168">
        <f t="shared" si="35"/>
        <v>7410.8600000000006</v>
      </c>
      <c r="G1115" s="165">
        <f t="shared" si="34"/>
        <v>0.69751591836734694</v>
      </c>
    </row>
    <row r="1116" spans="1:7" x14ac:dyDescent="0.2">
      <c r="A1116" s="35"/>
      <c r="B1116" s="19">
        <v>4134</v>
      </c>
      <c r="C1116" s="67" t="s">
        <v>259</v>
      </c>
      <c r="D1116" s="99">
        <v>16800</v>
      </c>
      <c r="E1116" s="124">
        <v>14967.59</v>
      </c>
      <c r="F1116" s="168">
        <f t="shared" si="35"/>
        <v>1832.4099999999999</v>
      </c>
      <c r="G1116" s="165">
        <f t="shared" si="34"/>
        <v>0.89092797619047615</v>
      </c>
    </row>
    <row r="1117" spans="1:7" x14ac:dyDescent="0.2">
      <c r="A1117" s="35"/>
      <c r="B1117" s="7">
        <v>50</v>
      </c>
      <c r="C1117" s="50" t="s">
        <v>23</v>
      </c>
      <c r="D1117" s="91">
        <f>SUM(D1118+D1120)</f>
        <v>11135</v>
      </c>
      <c r="E1117" s="126">
        <f>SUM(E1118+E1120)</f>
        <v>1487.9499999999998</v>
      </c>
      <c r="F1117" s="163">
        <f t="shared" si="35"/>
        <v>9647.0499999999993</v>
      </c>
      <c r="G1117" s="179">
        <f t="shared" si="34"/>
        <v>0.13362819937135159</v>
      </c>
    </row>
    <row r="1118" spans="1:7" x14ac:dyDescent="0.2">
      <c r="A1118" s="35"/>
      <c r="B1118" s="5">
        <v>500</v>
      </c>
      <c r="C1118" s="49" t="s">
        <v>228</v>
      </c>
      <c r="D1118" s="92">
        <f>SUM(D1119)</f>
        <v>8310</v>
      </c>
      <c r="E1118" s="124">
        <f>SUM(E1119)</f>
        <v>1219.55</v>
      </c>
      <c r="F1118" s="168">
        <f t="shared" si="35"/>
        <v>7090.45</v>
      </c>
      <c r="G1118" s="165">
        <f t="shared" si="34"/>
        <v>0.1467569193742479</v>
      </c>
    </row>
    <row r="1119" spans="1:7" x14ac:dyDescent="0.2">
      <c r="A1119" s="35"/>
      <c r="B1119" s="5">
        <v>5002</v>
      </c>
      <c r="C1119" s="49" t="s">
        <v>236</v>
      </c>
      <c r="D1119" s="99">
        <v>8310</v>
      </c>
      <c r="E1119" s="124">
        <v>1219.55</v>
      </c>
      <c r="F1119" s="168">
        <f t="shared" si="35"/>
        <v>7090.45</v>
      </c>
      <c r="G1119" s="165">
        <f t="shared" si="34"/>
        <v>0.1467569193742479</v>
      </c>
    </row>
    <row r="1120" spans="1:7" x14ac:dyDescent="0.2">
      <c r="A1120" s="35"/>
      <c r="B1120" s="5">
        <v>506</v>
      </c>
      <c r="C1120" s="49" t="s">
        <v>229</v>
      </c>
      <c r="D1120" s="99">
        <v>2825</v>
      </c>
      <c r="E1120" s="124">
        <v>268.39999999999998</v>
      </c>
      <c r="F1120" s="168">
        <f t="shared" si="35"/>
        <v>2556.6</v>
      </c>
      <c r="G1120" s="165">
        <f t="shared" si="34"/>
        <v>9.5008849557522118E-2</v>
      </c>
    </row>
    <row r="1121" spans="1:7" s="6" customFormat="1" x14ac:dyDescent="0.2">
      <c r="A1121" s="33"/>
      <c r="B1121" s="22">
        <v>55</v>
      </c>
      <c r="C1121" s="51" t="s">
        <v>24</v>
      </c>
      <c r="D1121" s="100">
        <f>SUM(D1122:D1123)</f>
        <v>11047</v>
      </c>
      <c r="E1121" s="142">
        <f>SUM(E1122:E1123)</f>
        <v>5636.68</v>
      </c>
      <c r="F1121" s="163">
        <f t="shared" si="35"/>
        <v>5410.32</v>
      </c>
      <c r="G1121" s="179">
        <f t="shared" si="34"/>
        <v>0.51024531547026342</v>
      </c>
    </row>
    <row r="1122" spans="1:7" s="6" customFormat="1" x14ac:dyDescent="0.2">
      <c r="A1122" s="33"/>
      <c r="B1122" s="20">
        <v>5513</v>
      </c>
      <c r="C1122" s="54" t="s">
        <v>28</v>
      </c>
      <c r="D1122" s="101">
        <v>400</v>
      </c>
      <c r="E1122" s="124">
        <v>0</v>
      </c>
      <c r="F1122" s="168">
        <f t="shared" si="35"/>
        <v>400</v>
      </c>
      <c r="G1122" s="165">
        <f t="shared" si="34"/>
        <v>0</v>
      </c>
    </row>
    <row r="1123" spans="1:7" s="6" customFormat="1" x14ac:dyDescent="0.2">
      <c r="A1123" s="33"/>
      <c r="B1123" s="20">
        <v>5526</v>
      </c>
      <c r="C1123" s="54" t="s">
        <v>8</v>
      </c>
      <c r="D1123" s="101">
        <v>10647</v>
      </c>
      <c r="E1123" s="124">
        <v>5636.68</v>
      </c>
      <c r="F1123" s="168">
        <f t="shared" si="35"/>
        <v>5010.32</v>
      </c>
      <c r="G1123" s="165">
        <f t="shared" si="34"/>
        <v>0.52941485864562787</v>
      </c>
    </row>
    <row r="1124" spans="1:7" s="6" customFormat="1" x14ac:dyDescent="0.2">
      <c r="A1124" s="33" t="s">
        <v>87</v>
      </c>
      <c r="B1124" s="7" t="s">
        <v>303</v>
      </c>
      <c r="C1124" s="72"/>
      <c r="D1124" s="100">
        <f>SUM(D1125+D1127)</f>
        <v>20651</v>
      </c>
      <c r="E1124" s="142">
        <f>SUM(E1125+E1127)</f>
        <v>3164.7</v>
      </c>
      <c r="F1124" s="163">
        <f t="shared" si="35"/>
        <v>17486.3</v>
      </c>
      <c r="G1124" s="179">
        <f t="shared" si="34"/>
        <v>0.15324681613481186</v>
      </c>
    </row>
    <row r="1125" spans="1:7" s="6" customFormat="1" ht="25.5" x14ac:dyDescent="0.2">
      <c r="A1125" s="33"/>
      <c r="B1125" s="21">
        <v>413</v>
      </c>
      <c r="C1125" s="69" t="s">
        <v>151</v>
      </c>
      <c r="D1125" s="100">
        <f>SUM(D1126)</f>
        <v>19679</v>
      </c>
      <c r="E1125" s="142">
        <f>SUM(E1126)</f>
        <v>3164.7</v>
      </c>
      <c r="F1125" s="163">
        <f t="shared" si="35"/>
        <v>16514.3</v>
      </c>
      <c r="G1125" s="179">
        <f t="shared" si="34"/>
        <v>0.16081609837898267</v>
      </c>
    </row>
    <row r="1126" spans="1:7" s="6" customFormat="1" x14ac:dyDescent="0.2">
      <c r="A1126" s="33"/>
      <c r="B1126" s="19">
        <v>4130</v>
      </c>
      <c r="C1126" s="67" t="s">
        <v>34</v>
      </c>
      <c r="D1126" s="101">
        <v>19679</v>
      </c>
      <c r="E1126" s="124">
        <v>3164.7</v>
      </c>
      <c r="F1126" s="168">
        <f t="shared" si="35"/>
        <v>16514.3</v>
      </c>
      <c r="G1126" s="165">
        <f t="shared" si="34"/>
        <v>0.16081609837898267</v>
      </c>
    </row>
    <row r="1127" spans="1:7" s="6" customFormat="1" x14ac:dyDescent="0.2">
      <c r="A1127" s="33"/>
      <c r="B1127" s="7">
        <v>50</v>
      </c>
      <c r="C1127" s="50" t="s">
        <v>23</v>
      </c>
      <c r="D1127" s="88">
        <f>SUM(D1128+D1130)</f>
        <v>972</v>
      </c>
      <c r="E1127" s="139">
        <f>SUM(E1128+E1130)</f>
        <v>0</v>
      </c>
      <c r="F1127" s="163">
        <f t="shared" si="35"/>
        <v>972</v>
      </c>
      <c r="G1127" s="179">
        <f t="shared" si="34"/>
        <v>0</v>
      </c>
    </row>
    <row r="1128" spans="1:7" s="6" customFormat="1" x14ac:dyDescent="0.2">
      <c r="A1128" s="33"/>
      <c r="B1128" s="5">
        <v>500</v>
      </c>
      <c r="C1128" s="49" t="s">
        <v>228</v>
      </c>
      <c r="D1128" s="99">
        <f>SUM(D1129)</f>
        <v>726</v>
      </c>
      <c r="E1128" s="162">
        <f>SUM(E1129)</f>
        <v>0</v>
      </c>
      <c r="F1128" s="168">
        <f t="shared" si="35"/>
        <v>726</v>
      </c>
      <c r="G1128" s="165">
        <f t="shared" si="34"/>
        <v>0</v>
      </c>
    </row>
    <row r="1129" spans="1:7" s="6" customFormat="1" x14ac:dyDescent="0.2">
      <c r="A1129" s="33"/>
      <c r="B1129" s="5">
        <v>5001</v>
      </c>
      <c r="C1129" s="49" t="s">
        <v>234</v>
      </c>
      <c r="D1129" s="99">
        <v>726</v>
      </c>
      <c r="E1129" s="162">
        <v>0</v>
      </c>
      <c r="F1129" s="168">
        <f t="shared" si="35"/>
        <v>726</v>
      </c>
      <c r="G1129" s="165">
        <f t="shared" si="34"/>
        <v>0</v>
      </c>
    </row>
    <row r="1130" spans="1:7" s="6" customFormat="1" x14ac:dyDescent="0.2">
      <c r="A1130" s="33"/>
      <c r="B1130" s="5">
        <v>506</v>
      </c>
      <c r="C1130" s="49" t="s">
        <v>229</v>
      </c>
      <c r="D1130" s="99">
        <v>246</v>
      </c>
      <c r="E1130" s="124">
        <v>0</v>
      </c>
      <c r="F1130" s="168">
        <f t="shared" si="35"/>
        <v>246</v>
      </c>
      <c r="G1130" s="165">
        <f t="shared" si="34"/>
        <v>0</v>
      </c>
    </row>
    <row r="1131" spans="1:7" s="6" customFormat="1" x14ac:dyDescent="0.2">
      <c r="A1131" s="33" t="s">
        <v>87</v>
      </c>
      <c r="B1131" s="7" t="s">
        <v>305</v>
      </c>
      <c r="C1131" s="72"/>
      <c r="D1131" s="88">
        <f>SUM(D1132)</f>
        <v>14412</v>
      </c>
      <c r="E1131" s="139">
        <f>SUM(E1132)</f>
        <v>3104.86</v>
      </c>
      <c r="F1131" s="163">
        <f t="shared" si="35"/>
        <v>11307.14</v>
      </c>
      <c r="G1131" s="179">
        <f t="shared" si="34"/>
        <v>0.21543574798778797</v>
      </c>
    </row>
    <row r="1132" spans="1:7" s="6" customFormat="1" ht="25.5" x14ac:dyDescent="0.2">
      <c r="A1132" s="33"/>
      <c r="B1132" s="21">
        <v>413</v>
      </c>
      <c r="C1132" s="69" t="s">
        <v>151</v>
      </c>
      <c r="D1132" s="98">
        <f>SUM(D1133)</f>
        <v>14412</v>
      </c>
      <c r="E1132" s="143">
        <f>SUM(E1133)</f>
        <v>3104.86</v>
      </c>
      <c r="F1132" s="163">
        <f t="shared" si="35"/>
        <v>11307.14</v>
      </c>
      <c r="G1132" s="179">
        <f t="shared" si="34"/>
        <v>0.21543574798778797</v>
      </c>
    </row>
    <row r="1133" spans="1:7" s="6" customFormat="1" x14ac:dyDescent="0.2">
      <c r="A1133" s="33"/>
      <c r="B1133" s="5">
        <v>4130</v>
      </c>
      <c r="C1133" s="49" t="s">
        <v>34</v>
      </c>
      <c r="D1133" s="99">
        <v>14412</v>
      </c>
      <c r="E1133" s="124">
        <v>3104.86</v>
      </c>
      <c r="F1133" s="168">
        <f t="shared" si="35"/>
        <v>11307.14</v>
      </c>
      <c r="G1133" s="165">
        <f t="shared" si="34"/>
        <v>0.21543574798778797</v>
      </c>
    </row>
    <row r="1134" spans="1:7" s="6" customFormat="1" x14ac:dyDescent="0.2">
      <c r="A1134" s="33" t="s">
        <v>87</v>
      </c>
      <c r="B1134" s="7" t="s">
        <v>422</v>
      </c>
      <c r="C1134" s="72"/>
      <c r="D1134" s="91">
        <f>SUM(D1135+D1137+D1141)</f>
        <v>16080</v>
      </c>
      <c r="E1134" s="126">
        <f>SUM(E1135+E1137+E1141)</f>
        <v>6769.9699999999993</v>
      </c>
      <c r="F1134" s="163">
        <f>SUM(D1134-E1134)</f>
        <v>9310.0300000000007</v>
      </c>
      <c r="G1134" s="179">
        <f t="shared" si="34"/>
        <v>0.42101803482587058</v>
      </c>
    </row>
    <row r="1135" spans="1:7" s="6" customFormat="1" ht="25.5" x14ac:dyDescent="0.2">
      <c r="A1135" s="33"/>
      <c r="B1135" s="21">
        <v>413</v>
      </c>
      <c r="C1135" s="69" t="s">
        <v>151</v>
      </c>
      <c r="D1135" s="91">
        <f>SUM(D1136)</f>
        <v>0</v>
      </c>
      <c r="E1135" s="126">
        <f>SUM(E1136)</f>
        <v>934.5</v>
      </c>
      <c r="F1135" s="163">
        <f t="shared" si="35"/>
        <v>-934.5</v>
      </c>
      <c r="G1135" s="179"/>
    </row>
    <row r="1136" spans="1:7" x14ac:dyDescent="0.2">
      <c r="A1136" s="35"/>
      <c r="B1136" s="5">
        <v>4130</v>
      </c>
      <c r="C1136" s="49" t="s">
        <v>34</v>
      </c>
      <c r="D1136" s="92">
        <v>0</v>
      </c>
      <c r="E1136" s="124">
        <v>934.5</v>
      </c>
      <c r="F1136" s="168">
        <f t="shared" si="35"/>
        <v>-934.5</v>
      </c>
      <c r="G1136" s="165"/>
    </row>
    <row r="1137" spans="1:7" s="6" customFormat="1" x14ac:dyDescent="0.2">
      <c r="A1137" s="33"/>
      <c r="B1137" s="7">
        <v>50</v>
      </c>
      <c r="C1137" s="50" t="s">
        <v>23</v>
      </c>
      <c r="D1137" s="91">
        <f>SUM(D1138+D1140)</f>
        <v>9992</v>
      </c>
      <c r="E1137" s="126">
        <f>SUM(E1138+E1140)</f>
        <v>2101.75</v>
      </c>
      <c r="F1137" s="163">
        <f t="shared" si="35"/>
        <v>7890.25</v>
      </c>
      <c r="G1137" s="179">
        <f t="shared" si="34"/>
        <v>0.21034327461969576</v>
      </c>
    </row>
    <row r="1138" spans="1:7" s="6" customFormat="1" x14ac:dyDescent="0.2">
      <c r="A1138" s="33"/>
      <c r="B1138" s="5">
        <v>500</v>
      </c>
      <c r="C1138" s="49" t="s">
        <v>228</v>
      </c>
      <c r="D1138" s="92">
        <f>SUM(D1139)</f>
        <v>7720</v>
      </c>
      <c r="E1138" s="124">
        <f>SUM(E1139)</f>
        <v>1527.54</v>
      </c>
      <c r="F1138" s="168">
        <f t="shared" si="35"/>
        <v>6192.46</v>
      </c>
      <c r="G1138" s="165">
        <f t="shared" si="34"/>
        <v>0.19786787564766839</v>
      </c>
    </row>
    <row r="1139" spans="1:7" s="6" customFormat="1" x14ac:dyDescent="0.2">
      <c r="A1139" s="33"/>
      <c r="B1139" s="5">
        <v>5005</v>
      </c>
      <c r="C1139" s="49" t="s">
        <v>282</v>
      </c>
      <c r="D1139" s="99">
        <v>7720</v>
      </c>
      <c r="E1139" s="124">
        <v>1527.54</v>
      </c>
      <c r="F1139" s="168">
        <f t="shared" si="35"/>
        <v>6192.46</v>
      </c>
      <c r="G1139" s="165">
        <f t="shared" si="34"/>
        <v>0.19786787564766839</v>
      </c>
    </row>
    <row r="1140" spans="1:7" s="6" customFormat="1" x14ac:dyDescent="0.2">
      <c r="A1140" s="33"/>
      <c r="B1140" s="5">
        <v>506</v>
      </c>
      <c r="C1140" s="49" t="s">
        <v>229</v>
      </c>
      <c r="D1140" s="99">
        <v>2272</v>
      </c>
      <c r="E1140" s="124">
        <v>574.21</v>
      </c>
      <c r="F1140" s="168">
        <f t="shared" si="35"/>
        <v>1697.79</v>
      </c>
      <c r="G1140" s="165">
        <f t="shared" si="34"/>
        <v>0.25273327464788736</v>
      </c>
    </row>
    <row r="1141" spans="1:7" s="6" customFormat="1" x14ac:dyDescent="0.2">
      <c r="A1141" s="33"/>
      <c r="B1141" s="22">
        <v>55</v>
      </c>
      <c r="C1141" s="51" t="s">
        <v>24</v>
      </c>
      <c r="D1141" s="91">
        <f>SUM(D1142:D1143)</f>
        <v>6088</v>
      </c>
      <c r="E1141" s="126">
        <f>SUM(E1142:E1143)</f>
        <v>3733.72</v>
      </c>
      <c r="F1141" s="163">
        <f t="shared" si="35"/>
        <v>2354.2800000000002</v>
      </c>
      <c r="G1141" s="179">
        <f t="shared" si="34"/>
        <v>0.6132917214191852</v>
      </c>
    </row>
    <row r="1142" spans="1:7" s="6" customFormat="1" x14ac:dyDescent="0.2">
      <c r="A1142" s="33"/>
      <c r="B1142" s="5">
        <v>5513</v>
      </c>
      <c r="C1142" s="49" t="s">
        <v>28</v>
      </c>
      <c r="D1142" s="99">
        <v>236</v>
      </c>
      <c r="E1142" s="124">
        <v>168</v>
      </c>
      <c r="F1142" s="168">
        <f t="shared" si="35"/>
        <v>68</v>
      </c>
      <c r="G1142" s="165">
        <f t="shared" si="34"/>
        <v>0.71186440677966101</v>
      </c>
    </row>
    <row r="1143" spans="1:7" s="6" customFormat="1" x14ac:dyDescent="0.2">
      <c r="A1143" s="33"/>
      <c r="B1143" s="20">
        <v>5526</v>
      </c>
      <c r="C1143" s="54" t="s">
        <v>8</v>
      </c>
      <c r="D1143" s="99">
        <v>5852</v>
      </c>
      <c r="E1143" s="124">
        <v>3565.72</v>
      </c>
      <c r="F1143" s="168">
        <f t="shared" si="35"/>
        <v>2286.2800000000002</v>
      </c>
      <c r="G1143" s="165">
        <f t="shared" si="34"/>
        <v>0.60931647300068348</v>
      </c>
    </row>
    <row r="1144" spans="1:7" s="6" customFormat="1" x14ac:dyDescent="0.2">
      <c r="A1144" s="33" t="s">
        <v>88</v>
      </c>
      <c r="B1144" s="7" t="s">
        <v>187</v>
      </c>
      <c r="C1144" s="72"/>
      <c r="D1144" s="88">
        <f>SUM(D1145+D1147)</f>
        <v>1566</v>
      </c>
      <c r="E1144" s="139">
        <f>SUM(E1145+E1147)</f>
        <v>625.89</v>
      </c>
      <c r="F1144" s="163">
        <f t="shared" si="35"/>
        <v>940.11</v>
      </c>
      <c r="G1144" s="179">
        <f t="shared" si="34"/>
        <v>0.39967432950191573</v>
      </c>
    </row>
    <row r="1145" spans="1:7" s="6" customFormat="1" ht="25.5" x14ac:dyDescent="0.2">
      <c r="A1145" s="33"/>
      <c r="B1145" s="21">
        <v>413</v>
      </c>
      <c r="C1145" s="69" t="s">
        <v>151</v>
      </c>
      <c r="D1145" s="98">
        <f>SUM(D1146)</f>
        <v>1198</v>
      </c>
      <c r="E1145" s="143">
        <f>SUM(E1146)</f>
        <v>625.89</v>
      </c>
      <c r="F1145" s="163">
        <f t="shared" si="35"/>
        <v>572.11</v>
      </c>
      <c r="G1145" s="179">
        <f t="shared" ref="G1145:G1163" si="36">SUM(E1145/D1145)</f>
        <v>0.52244574290484136</v>
      </c>
    </row>
    <row r="1146" spans="1:7" x14ac:dyDescent="0.2">
      <c r="A1146" s="35"/>
      <c r="B1146" s="19">
        <v>4132</v>
      </c>
      <c r="C1146" s="67" t="s">
        <v>35</v>
      </c>
      <c r="D1146" s="99">
        <v>1198</v>
      </c>
      <c r="E1146" s="124">
        <v>625.89</v>
      </c>
      <c r="F1146" s="168">
        <f t="shared" si="35"/>
        <v>572.11</v>
      </c>
      <c r="G1146" s="165">
        <f t="shared" si="36"/>
        <v>0.52244574290484136</v>
      </c>
    </row>
    <row r="1147" spans="1:7" x14ac:dyDescent="0.2">
      <c r="A1147" s="35"/>
      <c r="B1147" s="22">
        <v>55</v>
      </c>
      <c r="C1147" s="51" t="s">
        <v>24</v>
      </c>
      <c r="D1147" s="98">
        <f>SUM(D1148)</f>
        <v>368</v>
      </c>
      <c r="E1147" s="143">
        <f>SUM(E1148)</f>
        <v>0</v>
      </c>
      <c r="F1147" s="163">
        <f t="shared" si="35"/>
        <v>368</v>
      </c>
      <c r="G1147" s="179">
        <f t="shared" si="36"/>
        <v>0</v>
      </c>
    </row>
    <row r="1148" spans="1:7" x14ac:dyDescent="0.2">
      <c r="A1148" s="35"/>
      <c r="B1148" s="20">
        <v>5526</v>
      </c>
      <c r="C1148" s="54" t="s">
        <v>8</v>
      </c>
      <c r="D1148" s="99">
        <v>368</v>
      </c>
      <c r="E1148" s="124">
        <v>0</v>
      </c>
      <c r="F1148" s="168">
        <f t="shared" si="35"/>
        <v>368</v>
      </c>
      <c r="G1148" s="165">
        <f t="shared" si="36"/>
        <v>0</v>
      </c>
    </row>
    <row r="1149" spans="1:7" s="6" customFormat="1" x14ac:dyDescent="0.2">
      <c r="A1149" s="33" t="s">
        <v>89</v>
      </c>
      <c r="B1149" s="7" t="s">
        <v>188</v>
      </c>
      <c r="C1149" s="72"/>
      <c r="D1149" s="88">
        <f>SUM(D1150)</f>
        <v>7154</v>
      </c>
      <c r="E1149" s="139">
        <f>SUM(E1150)</f>
        <v>5154.63</v>
      </c>
      <c r="F1149" s="163">
        <f t="shared" si="35"/>
        <v>1999.37</v>
      </c>
      <c r="G1149" s="179">
        <f t="shared" si="36"/>
        <v>0.72052418227564996</v>
      </c>
    </row>
    <row r="1150" spans="1:7" s="6" customFormat="1" x14ac:dyDescent="0.2">
      <c r="A1150" s="33"/>
      <c r="B1150" s="22">
        <v>55</v>
      </c>
      <c r="C1150" s="51" t="s">
        <v>24</v>
      </c>
      <c r="D1150" s="100">
        <f>SUM(D1151:D1152)</f>
        <v>7154</v>
      </c>
      <c r="E1150" s="142">
        <f>SUM(E1151:E1152)</f>
        <v>5154.63</v>
      </c>
      <c r="F1150" s="163">
        <f t="shared" si="35"/>
        <v>1999.37</v>
      </c>
      <c r="G1150" s="179">
        <f t="shared" si="36"/>
        <v>0.72052418227564996</v>
      </c>
    </row>
    <row r="1151" spans="1:7" s="6" customFormat="1" x14ac:dyDescent="0.2">
      <c r="A1151" s="33"/>
      <c r="B1151" s="5">
        <v>5511</v>
      </c>
      <c r="C1151" s="49" t="s">
        <v>230</v>
      </c>
      <c r="D1151" s="101">
        <v>6654</v>
      </c>
      <c r="E1151" s="124">
        <v>4961.83</v>
      </c>
      <c r="F1151" s="168">
        <f t="shared" si="35"/>
        <v>1692.17</v>
      </c>
      <c r="G1151" s="165">
        <f t="shared" si="36"/>
        <v>0.74569131349564166</v>
      </c>
    </row>
    <row r="1152" spans="1:7" s="6" customFormat="1" x14ac:dyDescent="0.2">
      <c r="A1152" s="33"/>
      <c r="B1152" s="5">
        <v>5515</v>
      </c>
      <c r="C1152" s="49" t="s">
        <v>29</v>
      </c>
      <c r="D1152" s="101">
        <v>500</v>
      </c>
      <c r="E1152" s="124">
        <v>192.8</v>
      </c>
      <c r="F1152" s="168">
        <f t="shared" si="35"/>
        <v>307.2</v>
      </c>
      <c r="G1152" s="165">
        <f t="shared" si="36"/>
        <v>0.3856</v>
      </c>
    </row>
    <row r="1153" spans="1:7" s="6" customFormat="1" x14ac:dyDescent="0.2">
      <c r="A1153" s="33" t="s">
        <v>119</v>
      </c>
      <c r="B1153" s="11" t="s">
        <v>189</v>
      </c>
      <c r="C1153" s="72"/>
      <c r="D1153" s="95">
        <f>SUM(D1154+D1156)</f>
        <v>187483</v>
      </c>
      <c r="E1153" s="144">
        <f>SUM(E1154+E1156)</f>
        <v>109022.71</v>
      </c>
      <c r="F1153" s="163">
        <f t="shared" si="35"/>
        <v>78460.289999999994</v>
      </c>
      <c r="G1153" s="179">
        <f t="shared" si="36"/>
        <v>0.58150717665068308</v>
      </c>
    </row>
    <row r="1154" spans="1:7" s="6" customFormat="1" ht="25.5" x14ac:dyDescent="0.2">
      <c r="A1154" s="33"/>
      <c r="B1154" s="21">
        <v>413</v>
      </c>
      <c r="C1154" s="69" t="s">
        <v>151</v>
      </c>
      <c r="D1154" s="98">
        <f>SUM(D1155)</f>
        <v>181586</v>
      </c>
      <c r="E1154" s="143">
        <f>SUM(E1155)</f>
        <v>105928.08</v>
      </c>
      <c r="F1154" s="163">
        <f t="shared" si="35"/>
        <v>75657.919999999998</v>
      </c>
      <c r="G1154" s="179">
        <f t="shared" si="36"/>
        <v>0.58334937715462643</v>
      </c>
    </row>
    <row r="1155" spans="1:7" x14ac:dyDescent="0.2">
      <c r="A1155" s="35"/>
      <c r="B1155" s="19">
        <v>4131</v>
      </c>
      <c r="C1155" s="67" t="s">
        <v>260</v>
      </c>
      <c r="D1155" s="99">
        <v>181586</v>
      </c>
      <c r="E1155" s="124">
        <v>105928.08</v>
      </c>
      <c r="F1155" s="168">
        <f t="shared" si="35"/>
        <v>75657.919999999998</v>
      </c>
      <c r="G1155" s="165">
        <f t="shared" si="36"/>
        <v>0.58334937715462643</v>
      </c>
    </row>
    <row r="1156" spans="1:7" s="6" customFormat="1" x14ac:dyDescent="0.2">
      <c r="A1156" s="33"/>
      <c r="B1156" s="7">
        <v>50</v>
      </c>
      <c r="C1156" s="50" t="s">
        <v>23</v>
      </c>
      <c r="D1156" s="88">
        <f>SUM(D1157+D1160)</f>
        <v>5897</v>
      </c>
      <c r="E1156" s="139">
        <f>SUM(E1157+E1160)</f>
        <v>3094.6299999999997</v>
      </c>
      <c r="F1156" s="163">
        <f t="shared" si="35"/>
        <v>2802.3700000000003</v>
      </c>
      <c r="G1156" s="179">
        <f t="shared" si="36"/>
        <v>0.52478039681193822</v>
      </c>
    </row>
    <row r="1157" spans="1:7" s="6" customFormat="1" x14ac:dyDescent="0.2">
      <c r="A1157" s="33"/>
      <c r="B1157" s="5">
        <v>500</v>
      </c>
      <c r="C1157" s="49" t="s">
        <v>228</v>
      </c>
      <c r="D1157" s="87">
        <f>SUM(D1158:D1159)</f>
        <v>4401</v>
      </c>
      <c r="E1157" s="149">
        <f>SUM(E1158:E1159)</f>
        <v>2333.4499999999998</v>
      </c>
      <c r="F1157" s="168">
        <f t="shared" si="35"/>
        <v>2067.5500000000002</v>
      </c>
      <c r="G1157" s="165">
        <f t="shared" si="36"/>
        <v>0.53020904339922736</v>
      </c>
    </row>
    <row r="1158" spans="1:7" s="6" customFormat="1" x14ac:dyDescent="0.2">
      <c r="A1158" s="33"/>
      <c r="B1158" s="5">
        <v>5001</v>
      </c>
      <c r="C1158" s="49" t="s">
        <v>234</v>
      </c>
      <c r="D1158" s="87">
        <v>500</v>
      </c>
      <c r="E1158" s="149">
        <v>677.45</v>
      </c>
      <c r="F1158" s="168"/>
      <c r="G1158" s="165"/>
    </row>
    <row r="1159" spans="1:7" s="6" customFormat="1" x14ac:dyDescent="0.2">
      <c r="A1159" s="33"/>
      <c r="B1159" s="5">
        <v>5005</v>
      </c>
      <c r="C1159" s="49" t="s">
        <v>282</v>
      </c>
      <c r="D1159" s="87">
        <v>3901</v>
      </c>
      <c r="E1159" s="124">
        <v>1656</v>
      </c>
      <c r="F1159" s="168">
        <f t="shared" si="35"/>
        <v>2245</v>
      </c>
      <c r="G1159" s="165">
        <f t="shared" si="36"/>
        <v>0.42450653678543965</v>
      </c>
    </row>
    <row r="1160" spans="1:7" s="6" customFormat="1" x14ac:dyDescent="0.2">
      <c r="A1160" s="33"/>
      <c r="B1160" s="5">
        <v>506</v>
      </c>
      <c r="C1160" s="49" t="s">
        <v>229</v>
      </c>
      <c r="D1160" s="87">
        <v>1496</v>
      </c>
      <c r="E1160" s="124">
        <v>761.18</v>
      </c>
      <c r="F1160" s="168">
        <f t="shared" si="35"/>
        <v>734.82</v>
      </c>
      <c r="G1160" s="165">
        <f t="shared" si="36"/>
        <v>0.50881016042780747</v>
      </c>
    </row>
    <row r="1161" spans="1:7" s="6" customFormat="1" x14ac:dyDescent="0.2">
      <c r="A1161" s="33" t="s">
        <v>306</v>
      </c>
      <c r="B1161" s="7" t="s">
        <v>307</v>
      </c>
      <c r="C1161" s="72"/>
      <c r="D1161" s="88">
        <f>SUM(D1162)</f>
        <v>2880</v>
      </c>
      <c r="E1161" s="139">
        <f>SUM(E1162)</f>
        <v>2512.4</v>
      </c>
      <c r="F1161" s="163">
        <f t="shared" si="35"/>
        <v>367.59999999999991</v>
      </c>
      <c r="G1161" s="179">
        <f t="shared" si="36"/>
        <v>0.87236111111111114</v>
      </c>
    </row>
    <row r="1162" spans="1:7" s="6" customFormat="1" x14ac:dyDescent="0.2">
      <c r="A1162" s="33"/>
      <c r="B1162" s="22">
        <v>55</v>
      </c>
      <c r="C1162" s="51" t="s">
        <v>24</v>
      </c>
      <c r="D1162" s="100">
        <f>SUM(D1163:D1163)</f>
        <v>2880</v>
      </c>
      <c r="E1162" s="142">
        <f>SUM(E1163:E1163)</f>
        <v>2512.4</v>
      </c>
      <c r="F1162" s="163">
        <f t="shared" si="35"/>
        <v>367.59999999999991</v>
      </c>
      <c r="G1162" s="179">
        <f t="shared" si="36"/>
        <v>0.87236111111111114</v>
      </c>
    </row>
    <row r="1163" spans="1:7" ht="13.5" thickBot="1" x14ac:dyDescent="0.25">
      <c r="A1163" s="204"/>
      <c r="B1163" s="25">
        <v>5513</v>
      </c>
      <c r="C1163" s="57" t="s">
        <v>28</v>
      </c>
      <c r="D1163" s="105">
        <v>2880</v>
      </c>
      <c r="E1163" s="205">
        <v>2512.4</v>
      </c>
      <c r="F1163" s="169">
        <f t="shared" si="35"/>
        <v>367.59999999999991</v>
      </c>
      <c r="G1163" s="166">
        <f t="shared" si="36"/>
        <v>0.87236111111111114</v>
      </c>
    </row>
    <row r="1164" spans="1:7" x14ac:dyDescent="0.2">
      <c r="A1164" s="12"/>
      <c r="B1164" s="12"/>
      <c r="C1164" s="12"/>
    </row>
  </sheetData>
  <sheetProtection algorithmName="SHA-512" hashValue="v+4PPXsZoBL1VG8jB8/xVkHAplxEZNipJS/JiWTgxbpGEAQsa4/pAj71rpY0l6EQCV22oQfppaJ/JKbQX+edrg==" saltValue="SpAMvR2C/bfYsVUOVshJVg==" spinCount="100000" sheet="1" objects="1" scenarios="1"/>
  <autoFilter ref="A197:E1163"/>
  <mergeCells count="1">
    <mergeCell ref="B198:C198"/>
  </mergeCells>
  <conditionalFormatting sqref="D144">
    <cfRule type="cellIs" dxfId="9" priority="2" stopIfTrue="1" operator="lessThan">
      <formula>0</formula>
    </cfRule>
  </conditionalFormatting>
  <conditionalFormatting sqref="E144">
    <cfRule type="cellIs" dxfId="8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7"/>
  <sheetViews>
    <sheetView zoomScaleNormal="100" workbookViewId="0">
      <selection activeCell="I2" sqref="I2"/>
    </sheetView>
  </sheetViews>
  <sheetFormatPr defaultRowHeight="12.75" x14ac:dyDescent="0.2"/>
  <cols>
    <col min="1" max="1" width="9.5703125" style="1" customWidth="1"/>
    <col min="2" max="2" width="9" style="1" customWidth="1"/>
    <col min="3" max="3" width="42.42578125" style="1" customWidth="1"/>
    <col min="4" max="4" width="11.7109375" style="1" customWidth="1"/>
    <col min="5" max="5" width="12.28515625" style="121" customWidth="1"/>
    <col min="6" max="6" width="12.28515625" style="121" bestFit="1" customWidth="1"/>
    <col min="7" max="7" width="9.140625" style="164"/>
    <col min="8" max="244" width="9.140625" style="1"/>
    <col min="245" max="245" width="8.42578125" style="1" customWidth="1"/>
    <col min="246" max="246" width="3.5703125" style="1" customWidth="1"/>
    <col min="247" max="247" width="47.5703125" style="1" customWidth="1"/>
    <col min="248" max="248" width="14" style="1" customWidth="1"/>
    <col min="249" max="249" width="13.28515625" style="1" customWidth="1"/>
    <col min="250" max="250" width="14.42578125" style="1" customWidth="1"/>
    <col min="251" max="251" width="10" style="1" customWidth="1"/>
    <col min="252" max="500" width="9.140625" style="1"/>
    <col min="501" max="501" width="8.42578125" style="1" customWidth="1"/>
    <col min="502" max="502" width="3.5703125" style="1" customWidth="1"/>
    <col min="503" max="503" width="47.5703125" style="1" customWidth="1"/>
    <col min="504" max="504" width="14" style="1" customWidth="1"/>
    <col min="505" max="505" width="13.28515625" style="1" customWidth="1"/>
    <col min="506" max="506" width="14.42578125" style="1" customWidth="1"/>
    <col min="507" max="507" width="10" style="1" customWidth="1"/>
    <col min="508" max="756" width="9.140625" style="1"/>
    <col min="757" max="757" width="8.42578125" style="1" customWidth="1"/>
    <col min="758" max="758" width="3.5703125" style="1" customWidth="1"/>
    <col min="759" max="759" width="47.5703125" style="1" customWidth="1"/>
    <col min="760" max="760" width="14" style="1" customWidth="1"/>
    <col min="761" max="761" width="13.28515625" style="1" customWidth="1"/>
    <col min="762" max="762" width="14.42578125" style="1" customWidth="1"/>
    <col min="763" max="763" width="10" style="1" customWidth="1"/>
    <col min="764" max="1012" width="9.140625" style="1"/>
    <col min="1013" max="1013" width="8.42578125" style="1" customWidth="1"/>
    <col min="1014" max="1014" width="3.5703125" style="1" customWidth="1"/>
    <col min="1015" max="1015" width="47.5703125" style="1" customWidth="1"/>
    <col min="1016" max="1016" width="14" style="1" customWidth="1"/>
    <col min="1017" max="1017" width="13.28515625" style="1" customWidth="1"/>
    <col min="1018" max="1018" width="14.42578125" style="1" customWidth="1"/>
    <col min="1019" max="1019" width="10" style="1" customWidth="1"/>
    <col min="1020" max="1268" width="9.140625" style="1"/>
    <col min="1269" max="1269" width="8.42578125" style="1" customWidth="1"/>
    <col min="1270" max="1270" width="3.5703125" style="1" customWidth="1"/>
    <col min="1271" max="1271" width="47.5703125" style="1" customWidth="1"/>
    <col min="1272" max="1272" width="14" style="1" customWidth="1"/>
    <col min="1273" max="1273" width="13.28515625" style="1" customWidth="1"/>
    <col min="1274" max="1274" width="14.42578125" style="1" customWidth="1"/>
    <col min="1275" max="1275" width="10" style="1" customWidth="1"/>
    <col min="1276" max="1524" width="9.140625" style="1"/>
    <col min="1525" max="1525" width="8.42578125" style="1" customWidth="1"/>
    <col min="1526" max="1526" width="3.5703125" style="1" customWidth="1"/>
    <col min="1527" max="1527" width="47.5703125" style="1" customWidth="1"/>
    <col min="1528" max="1528" width="14" style="1" customWidth="1"/>
    <col min="1529" max="1529" width="13.28515625" style="1" customWidth="1"/>
    <col min="1530" max="1530" width="14.42578125" style="1" customWidth="1"/>
    <col min="1531" max="1531" width="10" style="1" customWidth="1"/>
    <col min="1532" max="1780" width="9.140625" style="1"/>
    <col min="1781" max="1781" width="8.42578125" style="1" customWidth="1"/>
    <col min="1782" max="1782" width="3.5703125" style="1" customWidth="1"/>
    <col min="1783" max="1783" width="47.5703125" style="1" customWidth="1"/>
    <col min="1784" max="1784" width="14" style="1" customWidth="1"/>
    <col min="1785" max="1785" width="13.28515625" style="1" customWidth="1"/>
    <col min="1786" max="1786" width="14.42578125" style="1" customWidth="1"/>
    <col min="1787" max="1787" width="10" style="1" customWidth="1"/>
    <col min="1788" max="2036" width="9.140625" style="1"/>
    <col min="2037" max="2037" width="8.42578125" style="1" customWidth="1"/>
    <col min="2038" max="2038" width="3.5703125" style="1" customWidth="1"/>
    <col min="2039" max="2039" width="47.5703125" style="1" customWidth="1"/>
    <col min="2040" max="2040" width="14" style="1" customWidth="1"/>
    <col min="2041" max="2041" width="13.28515625" style="1" customWidth="1"/>
    <col min="2042" max="2042" width="14.42578125" style="1" customWidth="1"/>
    <col min="2043" max="2043" width="10" style="1" customWidth="1"/>
    <col min="2044" max="2292" width="9.140625" style="1"/>
    <col min="2293" max="2293" width="8.42578125" style="1" customWidth="1"/>
    <col min="2294" max="2294" width="3.5703125" style="1" customWidth="1"/>
    <col min="2295" max="2295" width="47.5703125" style="1" customWidth="1"/>
    <col min="2296" max="2296" width="14" style="1" customWidth="1"/>
    <col min="2297" max="2297" width="13.28515625" style="1" customWidth="1"/>
    <col min="2298" max="2298" width="14.42578125" style="1" customWidth="1"/>
    <col min="2299" max="2299" width="10" style="1" customWidth="1"/>
    <col min="2300" max="2548" width="9.140625" style="1"/>
    <col min="2549" max="2549" width="8.42578125" style="1" customWidth="1"/>
    <col min="2550" max="2550" width="3.5703125" style="1" customWidth="1"/>
    <col min="2551" max="2551" width="47.5703125" style="1" customWidth="1"/>
    <col min="2552" max="2552" width="14" style="1" customWidth="1"/>
    <col min="2553" max="2553" width="13.28515625" style="1" customWidth="1"/>
    <col min="2554" max="2554" width="14.42578125" style="1" customWidth="1"/>
    <col min="2555" max="2555" width="10" style="1" customWidth="1"/>
    <col min="2556" max="2804" width="9.140625" style="1"/>
    <col min="2805" max="2805" width="8.42578125" style="1" customWidth="1"/>
    <col min="2806" max="2806" width="3.5703125" style="1" customWidth="1"/>
    <col min="2807" max="2807" width="47.5703125" style="1" customWidth="1"/>
    <col min="2808" max="2808" width="14" style="1" customWidth="1"/>
    <col min="2809" max="2809" width="13.28515625" style="1" customWidth="1"/>
    <col min="2810" max="2810" width="14.42578125" style="1" customWidth="1"/>
    <col min="2811" max="2811" width="10" style="1" customWidth="1"/>
    <col min="2812" max="3060" width="9.140625" style="1"/>
    <col min="3061" max="3061" width="8.42578125" style="1" customWidth="1"/>
    <col min="3062" max="3062" width="3.5703125" style="1" customWidth="1"/>
    <col min="3063" max="3063" width="47.5703125" style="1" customWidth="1"/>
    <col min="3064" max="3064" width="14" style="1" customWidth="1"/>
    <col min="3065" max="3065" width="13.28515625" style="1" customWidth="1"/>
    <col min="3066" max="3066" width="14.42578125" style="1" customWidth="1"/>
    <col min="3067" max="3067" width="10" style="1" customWidth="1"/>
    <col min="3068" max="3316" width="9.140625" style="1"/>
    <col min="3317" max="3317" width="8.42578125" style="1" customWidth="1"/>
    <col min="3318" max="3318" width="3.5703125" style="1" customWidth="1"/>
    <col min="3319" max="3319" width="47.5703125" style="1" customWidth="1"/>
    <col min="3320" max="3320" width="14" style="1" customWidth="1"/>
    <col min="3321" max="3321" width="13.28515625" style="1" customWidth="1"/>
    <col min="3322" max="3322" width="14.42578125" style="1" customWidth="1"/>
    <col min="3323" max="3323" width="10" style="1" customWidth="1"/>
    <col min="3324" max="3572" width="9.140625" style="1"/>
    <col min="3573" max="3573" width="8.42578125" style="1" customWidth="1"/>
    <col min="3574" max="3574" width="3.5703125" style="1" customWidth="1"/>
    <col min="3575" max="3575" width="47.5703125" style="1" customWidth="1"/>
    <col min="3576" max="3576" width="14" style="1" customWidth="1"/>
    <col min="3577" max="3577" width="13.28515625" style="1" customWidth="1"/>
    <col min="3578" max="3578" width="14.42578125" style="1" customWidth="1"/>
    <col min="3579" max="3579" width="10" style="1" customWidth="1"/>
    <col min="3580" max="3828" width="9.140625" style="1"/>
    <col min="3829" max="3829" width="8.42578125" style="1" customWidth="1"/>
    <col min="3830" max="3830" width="3.5703125" style="1" customWidth="1"/>
    <col min="3831" max="3831" width="47.5703125" style="1" customWidth="1"/>
    <col min="3832" max="3832" width="14" style="1" customWidth="1"/>
    <col min="3833" max="3833" width="13.28515625" style="1" customWidth="1"/>
    <col min="3834" max="3834" width="14.42578125" style="1" customWidth="1"/>
    <col min="3835" max="3835" width="10" style="1" customWidth="1"/>
    <col min="3836" max="4084" width="9.140625" style="1"/>
    <col min="4085" max="4085" width="8.42578125" style="1" customWidth="1"/>
    <col min="4086" max="4086" width="3.5703125" style="1" customWidth="1"/>
    <col min="4087" max="4087" width="47.5703125" style="1" customWidth="1"/>
    <col min="4088" max="4088" width="14" style="1" customWidth="1"/>
    <col min="4089" max="4089" width="13.28515625" style="1" customWidth="1"/>
    <col min="4090" max="4090" width="14.42578125" style="1" customWidth="1"/>
    <col min="4091" max="4091" width="10" style="1" customWidth="1"/>
    <col min="4092" max="4340" width="9.140625" style="1"/>
    <col min="4341" max="4341" width="8.42578125" style="1" customWidth="1"/>
    <col min="4342" max="4342" width="3.5703125" style="1" customWidth="1"/>
    <col min="4343" max="4343" width="47.5703125" style="1" customWidth="1"/>
    <col min="4344" max="4344" width="14" style="1" customWidth="1"/>
    <col min="4345" max="4345" width="13.28515625" style="1" customWidth="1"/>
    <col min="4346" max="4346" width="14.42578125" style="1" customWidth="1"/>
    <col min="4347" max="4347" width="10" style="1" customWidth="1"/>
    <col min="4348" max="4596" width="9.140625" style="1"/>
    <col min="4597" max="4597" width="8.42578125" style="1" customWidth="1"/>
    <col min="4598" max="4598" width="3.5703125" style="1" customWidth="1"/>
    <col min="4599" max="4599" width="47.5703125" style="1" customWidth="1"/>
    <col min="4600" max="4600" width="14" style="1" customWidth="1"/>
    <col min="4601" max="4601" width="13.28515625" style="1" customWidth="1"/>
    <col min="4602" max="4602" width="14.42578125" style="1" customWidth="1"/>
    <col min="4603" max="4603" width="10" style="1" customWidth="1"/>
    <col min="4604" max="4852" width="9.140625" style="1"/>
    <col min="4853" max="4853" width="8.42578125" style="1" customWidth="1"/>
    <col min="4854" max="4854" width="3.5703125" style="1" customWidth="1"/>
    <col min="4855" max="4855" width="47.5703125" style="1" customWidth="1"/>
    <col min="4856" max="4856" width="14" style="1" customWidth="1"/>
    <col min="4857" max="4857" width="13.28515625" style="1" customWidth="1"/>
    <col min="4858" max="4858" width="14.42578125" style="1" customWidth="1"/>
    <col min="4859" max="4859" width="10" style="1" customWidth="1"/>
    <col min="4860" max="5108" width="9.140625" style="1"/>
    <col min="5109" max="5109" width="8.42578125" style="1" customWidth="1"/>
    <col min="5110" max="5110" width="3.5703125" style="1" customWidth="1"/>
    <col min="5111" max="5111" width="47.5703125" style="1" customWidth="1"/>
    <col min="5112" max="5112" width="14" style="1" customWidth="1"/>
    <col min="5113" max="5113" width="13.28515625" style="1" customWidth="1"/>
    <col min="5114" max="5114" width="14.42578125" style="1" customWidth="1"/>
    <col min="5115" max="5115" width="10" style="1" customWidth="1"/>
    <col min="5116" max="5364" width="9.140625" style="1"/>
    <col min="5365" max="5365" width="8.42578125" style="1" customWidth="1"/>
    <col min="5366" max="5366" width="3.5703125" style="1" customWidth="1"/>
    <col min="5367" max="5367" width="47.5703125" style="1" customWidth="1"/>
    <col min="5368" max="5368" width="14" style="1" customWidth="1"/>
    <col min="5369" max="5369" width="13.28515625" style="1" customWidth="1"/>
    <col min="5370" max="5370" width="14.42578125" style="1" customWidth="1"/>
    <col min="5371" max="5371" width="10" style="1" customWidth="1"/>
    <col min="5372" max="5620" width="9.140625" style="1"/>
    <col min="5621" max="5621" width="8.42578125" style="1" customWidth="1"/>
    <col min="5622" max="5622" width="3.5703125" style="1" customWidth="1"/>
    <col min="5623" max="5623" width="47.5703125" style="1" customWidth="1"/>
    <col min="5624" max="5624" width="14" style="1" customWidth="1"/>
    <col min="5625" max="5625" width="13.28515625" style="1" customWidth="1"/>
    <col min="5626" max="5626" width="14.42578125" style="1" customWidth="1"/>
    <col min="5627" max="5627" width="10" style="1" customWidth="1"/>
    <col min="5628" max="5876" width="9.140625" style="1"/>
    <col min="5877" max="5877" width="8.42578125" style="1" customWidth="1"/>
    <col min="5878" max="5878" width="3.5703125" style="1" customWidth="1"/>
    <col min="5879" max="5879" width="47.5703125" style="1" customWidth="1"/>
    <col min="5880" max="5880" width="14" style="1" customWidth="1"/>
    <col min="5881" max="5881" width="13.28515625" style="1" customWidth="1"/>
    <col min="5882" max="5882" width="14.42578125" style="1" customWidth="1"/>
    <col min="5883" max="5883" width="10" style="1" customWidth="1"/>
    <col min="5884" max="6132" width="9.140625" style="1"/>
    <col min="6133" max="6133" width="8.42578125" style="1" customWidth="1"/>
    <col min="6134" max="6134" width="3.5703125" style="1" customWidth="1"/>
    <col min="6135" max="6135" width="47.5703125" style="1" customWidth="1"/>
    <col min="6136" max="6136" width="14" style="1" customWidth="1"/>
    <col min="6137" max="6137" width="13.28515625" style="1" customWidth="1"/>
    <col min="6138" max="6138" width="14.42578125" style="1" customWidth="1"/>
    <col min="6139" max="6139" width="10" style="1" customWidth="1"/>
    <col min="6140" max="6388" width="9.140625" style="1"/>
    <col min="6389" max="6389" width="8.42578125" style="1" customWidth="1"/>
    <col min="6390" max="6390" width="3.5703125" style="1" customWidth="1"/>
    <col min="6391" max="6391" width="47.5703125" style="1" customWidth="1"/>
    <col min="6392" max="6392" width="14" style="1" customWidth="1"/>
    <col min="6393" max="6393" width="13.28515625" style="1" customWidth="1"/>
    <col min="6394" max="6394" width="14.42578125" style="1" customWidth="1"/>
    <col min="6395" max="6395" width="10" style="1" customWidth="1"/>
    <col min="6396" max="6644" width="9.140625" style="1"/>
    <col min="6645" max="6645" width="8.42578125" style="1" customWidth="1"/>
    <col min="6646" max="6646" width="3.5703125" style="1" customWidth="1"/>
    <col min="6647" max="6647" width="47.5703125" style="1" customWidth="1"/>
    <col min="6648" max="6648" width="14" style="1" customWidth="1"/>
    <col min="6649" max="6649" width="13.28515625" style="1" customWidth="1"/>
    <col min="6650" max="6650" width="14.42578125" style="1" customWidth="1"/>
    <col min="6651" max="6651" width="10" style="1" customWidth="1"/>
    <col min="6652" max="6900" width="9.140625" style="1"/>
    <col min="6901" max="6901" width="8.42578125" style="1" customWidth="1"/>
    <col min="6902" max="6902" width="3.5703125" style="1" customWidth="1"/>
    <col min="6903" max="6903" width="47.5703125" style="1" customWidth="1"/>
    <col min="6904" max="6904" width="14" style="1" customWidth="1"/>
    <col min="6905" max="6905" width="13.28515625" style="1" customWidth="1"/>
    <col min="6906" max="6906" width="14.42578125" style="1" customWidth="1"/>
    <col min="6907" max="6907" width="10" style="1" customWidth="1"/>
    <col min="6908" max="7156" width="9.140625" style="1"/>
    <col min="7157" max="7157" width="8.42578125" style="1" customWidth="1"/>
    <col min="7158" max="7158" width="3.5703125" style="1" customWidth="1"/>
    <col min="7159" max="7159" width="47.5703125" style="1" customWidth="1"/>
    <col min="7160" max="7160" width="14" style="1" customWidth="1"/>
    <col min="7161" max="7161" width="13.28515625" style="1" customWidth="1"/>
    <col min="7162" max="7162" width="14.42578125" style="1" customWidth="1"/>
    <col min="7163" max="7163" width="10" style="1" customWidth="1"/>
    <col min="7164" max="7412" width="9.140625" style="1"/>
    <col min="7413" max="7413" width="8.42578125" style="1" customWidth="1"/>
    <col min="7414" max="7414" width="3.5703125" style="1" customWidth="1"/>
    <col min="7415" max="7415" width="47.5703125" style="1" customWidth="1"/>
    <col min="7416" max="7416" width="14" style="1" customWidth="1"/>
    <col min="7417" max="7417" width="13.28515625" style="1" customWidth="1"/>
    <col min="7418" max="7418" width="14.42578125" style="1" customWidth="1"/>
    <col min="7419" max="7419" width="10" style="1" customWidth="1"/>
    <col min="7420" max="7668" width="9.140625" style="1"/>
    <col min="7669" max="7669" width="8.42578125" style="1" customWidth="1"/>
    <col min="7670" max="7670" width="3.5703125" style="1" customWidth="1"/>
    <col min="7671" max="7671" width="47.5703125" style="1" customWidth="1"/>
    <col min="7672" max="7672" width="14" style="1" customWidth="1"/>
    <col min="7673" max="7673" width="13.28515625" style="1" customWidth="1"/>
    <col min="7674" max="7674" width="14.42578125" style="1" customWidth="1"/>
    <col min="7675" max="7675" width="10" style="1" customWidth="1"/>
    <col min="7676" max="7924" width="9.140625" style="1"/>
    <col min="7925" max="7925" width="8.42578125" style="1" customWidth="1"/>
    <col min="7926" max="7926" width="3.5703125" style="1" customWidth="1"/>
    <col min="7927" max="7927" width="47.5703125" style="1" customWidth="1"/>
    <col min="7928" max="7928" width="14" style="1" customWidth="1"/>
    <col min="7929" max="7929" width="13.28515625" style="1" customWidth="1"/>
    <col min="7930" max="7930" width="14.42578125" style="1" customWidth="1"/>
    <col min="7931" max="7931" width="10" style="1" customWidth="1"/>
    <col min="7932" max="8180" width="9.140625" style="1"/>
    <col min="8181" max="8181" width="8.42578125" style="1" customWidth="1"/>
    <col min="8182" max="8182" width="3.5703125" style="1" customWidth="1"/>
    <col min="8183" max="8183" width="47.5703125" style="1" customWidth="1"/>
    <col min="8184" max="8184" width="14" style="1" customWidth="1"/>
    <col min="8185" max="8185" width="13.28515625" style="1" customWidth="1"/>
    <col min="8186" max="8186" width="14.42578125" style="1" customWidth="1"/>
    <col min="8187" max="8187" width="10" style="1" customWidth="1"/>
    <col min="8188" max="8436" width="9.140625" style="1"/>
    <col min="8437" max="8437" width="8.42578125" style="1" customWidth="1"/>
    <col min="8438" max="8438" width="3.5703125" style="1" customWidth="1"/>
    <col min="8439" max="8439" width="47.5703125" style="1" customWidth="1"/>
    <col min="8440" max="8440" width="14" style="1" customWidth="1"/>
    <col min="8441" max="8441" width="13.28515625" style="1" customWidth="1"/>
    <col min="8442" max="8442" width="14.42578125" style="1" customWidth="1"/>
    <col min="8443" max="8443" width="10" style="1" customWidth="1"/>
    <col min="8444" max="8692" width="9.140625" style="1"/>
    <col min="8693" max="8693" width="8.42578125" style="1" customWidth="1"/>
    <col min="8694" max="8694" width="3.5703125" style="1" customWidth="1"/>
    <col min="8695" max="8695" width="47.5703125" style="1" customWidth="1"/>
    <col min="8696" max="8696" width="14" style="1" customWidth="1"/>
    <col min="8697" max="8697" width="13.28515625" style="1" customWidth="1"/>
    <col min="8698" max="8698" width="14.42578125" style="1" customWidth="1"/>
    <col min="8699" max="8699" width="10" style="1" customWidth="1"/>
    <col min="8700" max="8948" width="9.140625" style="1"/>
    <col min="8949" max="8949" width="8.42578125" style="1" customWidth="1"/>
    <col min="8950" max="8950" width="3.5703125" style="1" customWidth="1"/>
    <col min="8951" max="8951" width="47.5703125" style="1" customWidth="1"/>
    <col min="8952" max="8952" width="14" style="1" customWidth="1"/>
    <col min="8953" max="8953" width="13.28515625" style="1" customWidth="1"/>
    <col min="8954" max="8954" width="14.42578125" style="1" customWidth="1"/>
    <col min="8955" max="8955" width="10" style="1" customWidth="1"/>
    <col min="8956" max="9204" width="9.140625" style="1"/>
    <col min="9205" max="9205" width="8.42578125" style="1" customWidth="1"/>
    <col min="9206" max="9206" width="3.5703125" style="1" customWidth="1"/>
    <col min="9207" max="9207" width="47.5703125" style="1" customWidth="1"/>
    <col min="9208" max="9208" width="14" style="1" customWidth="1"/>
    <col min="9209" max="9209" width="13.28515625" style="1" customWidth="1"/>
    <col min="9210" max="9210" width="14.42578125" style="1" customWidth="1"/>
    <col min="9211" max="9211" width="10" style="1" customWidth="1"/>
    <col min="9212" max="9460" width="9.140625" style="1"/>
    <col min="9461" max="9461" width="8.42578125" style="1" customWidth="1"/>
    <col min="9462" max="9462" width="3.5703125" style="1" customWidth="1"/>
    <col min="9463" max="9463" width="47.5703125" style="1" customWidth="1"/>
    <col min="9464" max="9464" width="14" style="1" customWidth="1"/>
    <col min="9465" max="9465" width="13.28515625" style="1" customWidth="1"/>
    <col min="9466" max="9466" width="14.42578125" style="1" customWidth="1"/>
    <col min="9467" max="9467" width="10" style="1" customWidth="1"/>
    <col min="9468" max="9716" width="9.140625" style="1"/>
    <col min="9717" max="9717" width="8.42578125" style="1" customWidth="1"/>
    <col min="9718" max="9718" width="3.5703125" style="1" customWidth="1"/>
    <col min="9719" max="9719" width="47.5703125" style="1" customWidth="1"/>
    <col min="9720" max="9720" width="14" style="1" customWidth="1"/>
    <col min="9721" max="9721" width="13.28515625" style="1" customWidth="1"/>
    <col min="9722" max="9722" width="14.42578125" style="1" customWidth="1"/>
    <col min="9723" max="9723" width="10" style="1" customWidth="1"/>
    <col min="9724" max="9972" width="9.140625" style="1"/>
    <col min="9973" max="9973" width="8.42578125" style="1" customWidth="1"/>
    <col min="9974" max="9974" width="3.5703125" style="1" customWidth="1"/>
    <col min="9975" max="9975" width="47.5703125" style="1" customWidth="1"/>
    <col min="9976" max="9976" width="14" style="1" customWidth="1"/>
    <col min="9977" max="9977" width="13.28515625" style="1" customWidth="1"/>
    <col min="9978" max="9978" width="14.42578125" style="1" customWidth="1"/>
    <col min="9979" max="9979" width="10" style="1" customWidth="1"/>
    <col min="9980" max="10228" width="9.140625" style="1"/>
    <col min="10229" max="10229" width="8.42578125" style="1" customWidth="1"/>
    <col min="10230" max="10230" width="3.5703125" style="1" customWidth="1"/>
    <col min="10231" max="10231" width="47.5703125" style="1" customWidth="1"/>
    <col min="10232" max="10232" width="14" style="1" customWidth="1"/>
    <col min="10233" max="10233" width="13.28515625" style="1" customWidth="1"/>
    <col min="10234" max="10234" width="14.42578125" style="1" customWidth="1"/>
    <col min="10235" max="10235" width="10" style="1" customWidth="1"/>
    <col min="10236" max="10484" width="9.140625" style="1"/>
    <col min="10485" max="10485" width="8.42578125" style="1" customWidth="1"/>
    <col min="10486" max="10486" width="3.5703125" style="1" customWidth="1"/>
    <col min="10487" max="10487" width="47.5703125" style="1" customWidth="1"/>
    <col min="10488" max="10488" width="14" style="1" customWidth="1"/>
    <col min="10489" max="10489" width="13.28515625" style="1" customWidth="1"/>
    <col min="10490" max="10490" width="14.42578125" style="1" customWidth="1"/>
    <col min="10491" max="10491" width="10" style="1" customWidth="1"/>
    <col min="10492" max="10740" width="9.140625" style="1"/>
    <col min="10741" max="10741" width="8.42578125" style="1" customWidth="1"/>
    <col min="10742" max="10742" width="3.5703125" style="1" customWidth="1"/>
    <col min="10743" max="10743" width="47.5703125" style="1" customWidth="1"/>
    <col min="10744" max="10744" width="14" style="1" customWidth="1"/>
    <col min="10745" max="10745" width="13.28515625" style="1" customWidth="1"/>
    <col min="10746" max="10746" width="14.42578125" style="1" customWidth="1"/>
    <col min="10747" max="10747" width="10" style="1" customWidth="1"/>
    <col min="10748" max="10996" width="9.140625" style="1"/>
    <col min="10997" max="10997" width="8.42578125" style="1" customWidth="1"/>
    <col min="10998" max="10998" width="3.5703125" style="1" customWidth="1"/>
    <col min="10999" max="10999" width="47.5703125" style="1" customWidth="1"/>
    <col min="11000" max="11000" width="14" style="1" customWidth="1"/>
    <col min="11001" max="11001" width="13.28515625" style="1" customWidth="1"/>
    <col min="11002" max="11002" width="14.42578125" style="1" customWidth="1"/>
    <col min="11003" max="11003" width="10" style="1" customWidth="1"/>
    <col min="11004" max="11252" width="9.140625" style="1"/>
    <col min="11253" max="11253" width="8.42578125" style="1" customWidth="1"/>
    <col min="11254" max="11254" width="3.5703125" style="1" customWidth="1"/>
    <col min="11255" max="11255" width="47.5703125" style="1" customWidth="1"/>
    <col min="11256" max="11256" width="14" style="1" customWidth="1"/>
    <col min="11257" max="11257" width="13.28515625" style="1" customWidth="1"/>
    <col min="11258" max="11258" width="14.42578125" style="1" customWidth="1"/>
    <col min="11259" max="11259" width="10" style="1" customWidth="1"/>
    <col min="11260" max="11508" width="9.140625" style="1"/>
    <col min="11509" max="11509" width="8.42578125" style="1" customWidth="1"/>
    <col min="11510" max="11510" width="3.5703125" style="1" customWidth="1"/>
    <col min="11511" max="11511" width="47.5703125" style="1" customWidth="1"/>
    <col min="11512" max="11512" width="14" style="1" customWidth="1"/>
    <col min="11513" max="11513" width="13.28515625" style="1" customWidth="1"/>
    <col min="11514" max="11514" width="14.42578125" style="1" customWidth="1"/>
    <col min="11515" max="11515" width="10" style="1" customWidth="1"/>
    <col min="11516" max="11764" width="9.140625" style="1"/>
    <col min="11765" max="11765" width="8.42578125" style="1" customWidth="1"/>
    <col min="11766" max="11766" width="3.5703125" style="1" customWidth="1"/>
    <col min="11767" max="11767" width="47.5703125" style="1" customWidth="1"/>
    <col min="11768" max="11768" width="14" style="1" customWidth="1"/>
    <col min="11769" max="11769" width="13.28515625" style="1" customWidth="1"/>
    <col min="11770" max="11770" width="14.42578125" style="1" customWidth="1"/>
    <col min="11771" max="11771" width="10" style="1" customWidth="1"/>
    <col min="11772" max="12020" width="9.140625" style="1"/>
    <col min="12021" max="12021" width="8.42578125" style="1" customWidth="1"/>
    <col min="12022" max="12022" width="3.5703125" style="1" customWidth="1"/>
    <col min="12023" max="12023" width="47.5703125" style="1" customWidth="1"/>
    <col min="12024" max="12024" width="14" style="1" customWidth="1"/>
    <col min="12025" max="12025" width="13.28515625" style="1" customWidth="1"/>
    <col min="12026" max="12026" width="14.42578125" style="1" customWidth="1"/>
    <col min="12027" max="12027" width="10" style="1" customWidth="1"/>
    <col min="12028" max="12276" width="9.140625" style="1"/>
    <col min="12277" max="12277" width="8.42578125" style="1" customWidth="1"/>
    <col min="12278" max="12278" width="3.5703125" style="1" customWidth="1"/>
    <col min="12279" max="12279" width="47.5703125" style="1" customWidth="1"/>
    <col min="12280" max="12280" width="14" style="1" customWidth="1"/>
    <col min="12281" max="12281" width="13.28515625" style="1" customWidth="1"/>
    <col min="12282" max="12282" width="14.42578125" style="1" customWidth="1"/>
    <col min="12283" max="12283" width="10" style="1" customWidth="1"/>
    <col min="12284" max="12532" width="9.140625" style="1"/>
    <col min="12533" max="12533" width="8.42578125" style="1" customWidth="1"/>
    <col min="12534" max="12534" width="3.5703125" style="1" customWidth="1"/>
    <col min="12535" max="12535" width="47.5703125" style="1" customWidth="1"/>
    <col min="12536" max="12536" width="14" style="1" customWidth="1"/>
    <col min="12537" max="12537" width="13.28515625" style="1" customWidth="1"/>
    <col min="12538" max="12538" width="14.42578125" style="1" customWidth="1"/>
    <col min="12539" max="12539" width="10" style="1" customWidth="1"/>
    <col min="12540" max="12788" width="9.140625" style="1"/>
    <col min="12789" max="12789" width="8.42578125" style="1" customWidth="1"/>
    <col min="12790" max="12790" width="3.5703125" style="1" customWidth="1"/>
    <col min="12791" max="12791" width="47.5703125" style="1" customWidth="1"/>
    <col min="12792" max="12792" width="14" style="1" customWidth="1"/>
    <col min="12793" max="12793" width="13.28515625" style="1" customWidth="1"/>
    <col min="12794" max="12794" width="14.42578125" style="1" customWidth="1"/>
    <col min="12795" max="12795" width="10" style="1" customWidth="1"/>
    <col min="12796" max="13044" width="9.140625" style="1"/>
    <col min="13045" max="13045" width="8.42578125" style="1" customWidth="1"/>
    <col min="13046" max="13046" width="3.5703125" style="1" customWidth="1"/>
    <col min="13047" max="13047" width="47.5703125" style="1" customWidth="1"/>
    <col min="13048" max="13048" width="14" style="1" customWidth="1"/>
    <col min="13049" max="13049" width="13.28515625" style="1" customWidth="1"/>
    <col min="13050" max="13050" width="14.42578125" style="1" customWidth="1"/>
    <col min="13051" max="13051" width="10" style="1" customWidth="1"/>
    <col min="13052" max="13300" width="9.140625" style="1"/>
    <col min="13301" max="13301" width="8.42578125" style="1" customWidth="1"/>
    <col min="13302" max="13302" width="3.5703125" style="1" customWidth="1"/>
    <col min="13303" max="13303" width="47.5703125" style="1" customWidth="1"/>
    <col min="13304" max="13304" width="14" style="1" customWidth="1"/>
    <col min="13305" max="13305" width="13.28515625" style="1" customWidth="1"/>
    <col min="13306" max="13306" width="14.42578125" style="1" customWidth="1"/>
    <col min="13307" max="13307" width="10" style="1" customWidth="1"/>
    <col min="13308" max="13556" width="9.140625" style="1"/>
    <col min="13557" max="13557" width="8.42578125" style="1" customWidth="1"/>
    <col min="13558" max="13558" width="3.5703125" style="1" customWidth="1"/>
    <col min="13559" max="13559" width="47.5703125" style="1" customWidth="1"/>
    <col min="13560" max="13560" width="14" style="1" customWidth="1"/>
    <col min="13561" max="13561" width="13.28515625" style="1" customWidth="1"/>
    <col min="13562" max="13562" width="14.42578125" style="1" customWidth="1"/>
    <col min="13563" max="13563" width="10" style="1" customWidth="1"/>
    <col min="13564" max="13812" width="9.140625" style="1"/>
    <col min="13813" max="13813" width="8.42578125" style="1" customWidth="1"/>
    <col min="13814" max="13814" width="3.5703125" style="1" customWidth="1"/>
    <col min="13815" max="13815" width="47.5703125" style="1" customWidth="1"/>
    <col min="13816" max="13816" width="14" style="1" customWidth="1"/>
    <col min="13817" max="13817" width="13.28515625" style="1" customWidth="1"/>
    <col min="13818" max="13818" width="14.42578125" style="1" customWidth="1"/>
    <col min="13819" max="13819" width="10" style="1" customWidth="1"/>
    <col min="13820" max="14068" width="9.140625" style="1"/>
    <col min="14069" max="14069" width="8.42578125" style="1" customWidth="1"/>
    <col min="14070" max="14070" width="3.5703125" style="1" customWidth="1"/>
    <col min="14071" max="14071" width="47.5703125" style="1" customWidth="1"/>
    <col min="14072" max="14072" width="14" style="1" customWidth="1"/>
    <col min="14073" max="14073" width="13.28515625" style="1" customWidth="1"/>
    <col min="14074" max="14074" width="14.42578125" style="1" customWidth="1"/>
    <col min="14075" max="14075" width="10" style="1" customWidth="1"/>
    <col min="14076" max="14324" width="9.140625" style="1"/>
    <col min="14325" max="14325" width="8.42578125" style="1" customWidth="1"/>
    <col min="14326" max="14326" width="3.5703125" style="1" customWidth="1"/>
    <col min="14327" max="14327" width="47.5703125" style="1" customWidth="1"/>
    <col min="14328" max="14328" width="14" style="1" customWidth="1"/>
    <col min="14329" max="14329" width="13.28515625" style="1" customWidth="1"/>
    <col min="14330" max="14330" width="14.42578125" style="1" customWidth="1"/>
    <col min="14331" max="14331" width="10" style="1" customWidth="1"/>
    <col min="14332" max="14580" width="9.140625" style="1"/>
    <col min="14581" max="14581" width="8.42578125" style="1" customWidth="1"/>
    <col min="14582" max="14582" width="3.5703125" style="1" customWidth="1"/>
    <col min="14583" max="14583" width="47.5703125" style="1" customWidth="1"/>
    <col min="14584" max="14584" width="14" style="1" customWidth="1"/>
    <col min="14585" max="14585" width="13.28515625" style="1" customWidth="1"/>
    <col min="14586" max="14586" width="14.42578125" style="1" customWidth="1"/>
    <col min="14587" max="14587" width="10" style="1" customWidth="1"/>
    <col min="14588" max="14836" width="9.140625" style="1"/>
    <col min="14837" max="14837" width="8.42578125" style="1" customWidth="1"/>
    <col min="14838" max="14838" width="3.5703125" style="1" customWidth="1"/>
    <col min="14839" max="14839" width="47.5703125" style="1" customWidth="1"/>
    <col min="14840" max="14840" width="14" style="1" customWidth="1"/>
    <col min="14841" max="14841" width="13.28515625" style="1" customWidth="1"/>
    <col min="14842" max="14842" width="14.42578125" style="1" customWidth="1"/>
    <col min="14843" max="14843" width="10" style="1" customWidth="1"/>
    <col min="14844" max="15092" width="9.140625" style="1"/>
    <col min="15093" max="15093" width="8.42578125" style="1" customWidth="1"/>
    <col min="15094" max="15094" width="3.5703125" style="1" customWidth="1"/>
    <col min="15095" max="15095" width="47.5703125" style="1" customWidth="1"/>
    <col min="15096" max="15096" width="14" style="1" customWidth="1"/>
    <col min="15097" max="15097" width="13.28515625" style="1" customWidth="1"/>
    <col min="15098" max="15098" width="14.42578125" style="1" customWidth="1"/>
    <col min="15099" max="15099" width="10" style="1" customWidth="1"/>
    <col min="15100" max="15348" width="9.140625" style="1"/>
    <col min="15349" max="15349" width="8.42578125" style="1" customWidth="1"/>
    <col min="15350" max="15350" width="3.5703125" style="1" customWidth="1"/>
    <col min="15351" max="15351" width="47.5703125" style="1" customWidth="1"/>
    <col min="15352" max="15352" width="14" style="1" customWidth="1"/>
    <col min="15353" max="15353" width="13.28515625" style="1" customWidth="1"/>
    <col min="15354" max="15354" width="14.42578125" style="1" customWidth="1"/>
    <col min="15355" max="15355" width="10" style="1" customWidth="1"/>
    <col min="15356" max="15604" width="9.140625" style="1"/>
    <col min="15605" max="15605" width="8.42578125" style="1" customWidth="1"/>
    <col min="15606" max="15606" width="3.5703125" style="1" customWidth="1"/>
    <col min="15607" max="15607" width="47.5703125" style="1" customWidth="1"/>
    <col min="15608" max="15608" width="14" style="1" customWidth="1"/>
    <col min="15609" max="15609" width="13.28515625" style="1" customWidth="1"/>
    <col min="15610" max="15610" width="14.42578125" style="1" customWidth="1"/>
    <col min="15611" max="15611" width="10" style="1" customWidth="1"/>
    <col min="15612" max="15860" width="9.140625" style="1"/>
    <col min="15861" max="15861" width="8.42578125" style="1" customWidth="1"/>
    <col min="15862" max="15862" width="3.5703125" style="1" customWidth="1"/>
    <col min="15863" max="15863" width="47.5703125" style="1" customWidth="1"/>
    <col min="15864" max="15864" width="14" style="1" customWidth="1"/>
    <col min="15865" max="15865" width="13.28515625" style="1" customWidth="1"/>
    <col min="15866" max="15866" width="14.42578125" style="1" customWidth="1"/>
    <col min="15867" max="15867" width="10" style="1" customWidth="1"/>
    <col min="15868" max="16116" width="9.140625" style="1"/>
    <col min="16117" max="16117" width="8.42578125" style="1" customWidth="1"/>
    <col min="16118" max="16118" width="3.5703125" style="1" customWidth="1"/>
    <col min="16119" max="16119" width="47.5703125" style="1" customWidth="1"/>
    <col min="16120" max="16120" width="14" style="1" customWidth="1"/>
    <col min="16121" max="16121" width="13.28515625" style="1" customWidth="1"/>
    <col min="16122" max="16122" width="14.42578125" style="1" customWidth="1"/>
    <col min="16123" max="16123" width="10" style="1" customWidth="1"/>
    <col min="16124" max="16384" width="9.140625" style="1"/>
  </cols>
  <sheetData>
    <row r="1" spans="1:13" ht="13.5" thickBot="1" x14ac:dyDescent="0.25">
      <c r="A1" s="26" t="s">
        <v>584</v>
      </c>
      <c r="B1" s="2"/>
      <c r="C1" s="3"/>
    </row>
    <row r="2" spans="1:13" ht="51.75" customHeight="1" thickBot="1" x14ac:dyDescent="0.25">
      <c r="A2" s="15" t="s">
        <v>135</v>
      </c>
      <c r="B2" s="170" t="s">
        <v>136</v>
      </c>
      <c r="C2" s="171"/>
      <c r="D2" s="172" t="s">
        <v>349</v>
      </c>
      <c r="E2" s="173" t="s">
        <v>350</v>
      </c>
      <c r="F2" s="173" t="s">
        <v>351</v>
      </c>
      <c r="G2" s="174" t="s">
        <v>352</v>
      </c>
    </row>
    <row r="3" spans="1:13" s="6" customFormat="1" ht="15" customHeight="1" thickBot="1" x14ac:dyDescent="0.25">
      <c r="A3" s="111"/>
      <c r="B3" s="79" t="s">
        <v>137</v>
      </c>
      <c r="C3" s="80"/>
      <c r="D3" s="81">
        <f>D4+D7+D98+D127</f>
        <v>6248359</v>
      </c>
      <c r="E3" s="122">
        <f>E4+E7+E98+E127</f>
        <v>4679192.09</v>
      </c>
      <c r="F3" s="137">
        <f>SUM(D3-E3)</f>
        <v>1569166.9100000001</v>
      </c>
      <c r="G3" s="215">
        <f>SUM(E3/D3)</f>
        <v>0.74886735701325735</v>
      </c>
    </row>
    <row r="4" spans="1:13" s="6" customFormat="1" ht="13.5" thickBot="1" x14ac:dyDescent="0.25">
      <c r="A4" s="36">
        <v>30</v>
      </c>
      <c r="B4" s="75" t="s">
        <v>138</v>
      </c>
      <c r="C4" s="48"/>
      <c r="D4" s="76">
        <f>SUM(D5:D6)</f>
        <v>3827928</v>
      </c>
      <c r="E4" s="123">
        <f>SUM(E5:E6)</f>
        <v>2718932</v>
      </c>
      <c r="F4" s="177">
        <f>SUM(D4-E4)</f>
        <v>1108996</v>
      </c>
      <c r="G4" s="175">
        <f t="shared" ref="G4:G77" si="0">SUM(E4/D4)</f>
        <v>0.71028817678911416</v>
      </c>
    </row>
    <row r="5" spans="1:13" x14ac:dyDescent="0.2">
      <c r="A5" s="37">
        <v>3000</v>
      </c>
      <c r="B5" s="5"/>
      <c r="C5" s="49" t="s">
        <v>16</v>
      </c>
      <c r="D5" s="77">
        <v>3440928</v>
      </c>
      <c r="E5" s="124">
        <v>2485171</v>
      </c>
      <c r="F5" s="168">
        <f>SUM(D5-E5)</f>
        <v>955757</v>
      </c>
      <c r="G5" s="165">
        <f t="shared" si="0"/>
        <v>0.72223859377470268</v>
      </c>
    </row>
    <row r="6" spans="1:13" ht="13.5" thickBot="1" x14ac:dyDescent="0.25">
      <c r="A6" s="37">
        <v>3030</v>
      </c>
      <c r="B6" s="5"/>
      <c r="C6" s="49" t="s">
        <v>17</v>
      </c>
      <c r="D6" s="77">
        <v>387000</v>
      </c>
      <c r="E6" s="124">
        <v>233761</v>
      </c>
      <c r="F6" s="168">
        <f>SUM(D6-E6)</f>
        <v>153239</v>
      </c>
      <c r="G6" s="165">
        <f t="shared" si="0"/>
        <v>0.60403359173126614</v>
      </c>
    </row>
    <row r="7" spans="1:13" ht="13.5" thickBot="1" x14ac:dyDescent="0.25">
      <c r="A7" s="36">
        <v>32</v>
      </c>
      <c r="B7" s="4" t="s">
        <v>139</v>
      </c>
      <c r="C7" s="48"/>
      <c r="D7" s="76">
        <f>SUM(D8+D11+D84)</f>
        <v>414336</v>
      </c>
      <c r="E7" s="123">
        <f>SUM(E8+E11+E84)</f>
        <v>320078.02</v>
      </c>
      <c r="F7" s="177">
        <f>SUM(D7-E7)</f>
        <v>94257.979999999981</v>
      </c>
      <c r="G7" s="175">
        <f t="shared" si="0"/>
        <v>0.77250835071053447</v>
      </c>
      <c r="L7" s="216"/>
      <c r="M7" s="216"/>
    </row>
    <row r="8" spans="1:13" s="6" customFormat="1" x14ac:dyDescent="0.2">
      <c r="A8" s="38">
        <v>320</v>
      </c>
      <c r="B8" s="7"/>
      <c r="C8" s="50" t="s">
        <v>190</v>
      </c>
      <c r="D8" s="83">
        <f>SUM(D9:D10)</f>
        <v>11500</v>
      </c>
      <c r="E8" s="125">
        <f>SUM(E9:E10)</f>
        <v>9112.89</v>
      </c>
      <c r="F8" s="163">
        <f t="shared" ref="F8:F81" si="1">SUM(D8-E8)</f>
        <v>2387.1100000000006</v>
      </c>
      <c r="G8" s="179">
        <f t="shared" si="0"/>
        <v>0.79242521739130434</v>
      </c>
    </row>
    <row r="9" spans="1:13" x14ac:dyDescent="0.2">
      <c r="A9" s="39">
        <v>320</v>
      </c>
      <c r="B9" s="7"/>
      <c r="C9" s="49" t="s">
        <v>209</v>
      </c>
      <c r="D9" s="84">
        <v>500</v>
      </c>
      <c r="E9" s="124">
        <v>287.55</v>
      </c>
      <c r="F9" s="168">
        <f t="shared" si="1"/>
        <v>212.45</v>
      </c>
      <c r="G9" s="165">
        <f>SUM(E9/D9)</f>
        <v>0.57510000000000006</v>
      </c>
    </row>
    <row r="10" spans="1:13" x14ac:dyDescent="0.2">
      <c r="A10" s="39">
        <v>320</v>
      </c>
      <c r="B10" s="7"/>
      <c r="C10" s="49" t="s">
        <v>210</v>
      </c>
      <c r="D10" s="84">
        <v>11000</v>
      </c>
      <c r="E10" s="124">
        <v>8825.34</v>
      </c>
      <c r="F10" s="168">
        <f t="shared" si="1"/>
        <v>2174.66</v>
      </c>
      <c r="G10" s="165">
        <f t="shared" si="0"/>
        <v>0.80230363636363633</v>
      </c>
    </row>
    <row r="11" spans="1:13" s="6" customFormat="1" x14ac:dyDescent="0.2">
      <c r="A11" s="38">
        <v>322</v>
      </c>
      <c r="B11" s="7"/>
      <c r="C11" s="50" t="s">
        <v>191</v>
      </c>
      <c r="D11" s="83">
        <f>SUM(D12+D58+D71+D75+D78+D80+D82)</f>
        <v>382044</v>
      </c>
      <c r="E11" s="125">
        <f>SUM(E12+E58+E71+E75+E78+E80+E82)</f>
        <v>294746.10000000003</v>
      </c>
      <c r="F11" s="163">
        <f t="shared" si="1"/>
        <v>87297.899999999965</v>
      </c>
      <c r="G11" s="179">
        <f t="shared" si="0"/>
        <v>0.77149778559537652</v>
      </c>
    </row>
    <row r="12" spans="1:13" s="6" customFormat="1" x14ac:dyDescent="0.2">
      <c r="A12" s="38">
        <v>3220</v>
      </c>
      <c r="B12" s="7"/>
      <c r="C12" s="51" t="s">
        <v>39</v>
      </c>
      <c r="D12" s="83">
        <f>SUM(D13+D18+D22+D27+D33+D41+D44+D47+D52+D57)</f>
        <v>197462</v>
      </c>
      <c r="E12" s="125">
        <f>SUM(E13+E18+E22+E27+E33+E41+E44+E47+E52+E57)</f>
        <v>148019.13</v>
      </c>
      <c r="F12" s="163">
        <f t="shared" si="1"/>
        <v>49442.869999999995</v>
      </c>
      <c r="G12" s="179">
        <f t="shared" si="0"/>
        <v>0.74960817777597721</v>
      </c>
    </row>
    <row r="13" spans="1:13" s="10" customFormat="1" ht="12.75" customHeight="1" x14ac:dyDescent="0.25">
      <c r="A13" s="38">
        <v>3220</v>
      </c>
      <c r="B13" s="17"/>
      <c r="C13" s="52" t="s">
        <v>114</v>
      </c>
      <c r="D13" s="83">
        <f>SUM(D14:D17)</f>
        <v>41670</v>
      </c>
      <c r="E13" s="125">
        <f>SUM(E14:E17)</f>
        <v>26203.21</v>
      </c>
      <c r="F13" s="163">
        <f t="shared" si="1"/>
        <v>15466.79</v>
      </c>
      <c r="G13" s="179">
        <f t="shared" si="0"/>
        <v>0.62882673386129107</v>
      </c>
    </row>
    <row r="14" spans="1:13" x14ac:dyDescent="0.2">
      <c r="A14" s="39">
        <v>3220</v>
      </c>
      <c r="B14" s="5"/>
      <c r="C14" s="53" t="s">
        <v>212</v>
      </c>
      <c r="D14" s="84">
        <v>11185</v>
      </c>
      <c r="E14" s="124">
        <v>6880</v>
      </c>
      <c r="F14" s="168">
        <f t="shared" si="1"/>
        <v>4305</v>
      </c>
      <c r="G14" s="165">
        <f t="shared" si="0"/>
        <v>0.61510952168082256</v>
      </c>
    </row>
    <row r="15" spans="1:13" x14ac:dyDescent="0.2">
      <c r="A15" s="39">
        <v>3220</v>
      </c>
      <c r="B15" s="5"/>
      <c r="C15" s="53" t="s">
        <v>211</v>
      </c>
      <c r="D15" s="84">
        <v>11185</v>
      </c>
      <c r="E15" s="124">
        <v>6870</v>
      </c>
      <c r="F15" s="168">
        <f t="shared" si="1"/>
        <v>4315</v>
      </c>
      <c r="G15" s="165">
        <f t="shared" si="0"/>
        <v>0.61421546714349573</v>
      </c>
    </row>
    <row r="16" spans="1:13" x14ac:dyDescent="0.2">
      <c r="A16" s="39">
        <v>3220</v>
      </c>
      <c r="B16" s="5"/>
      <c r="C16" s="53" t="s">
        <v>213</v>
      </c>
      <c r="D16" s="84">
        <v>19300</v>
      </c>
      <c r="E16" s="124">
        <v>12403.21</v>
      </c>
      <c r="F16" s="168">
        <f t="shared" si="1"/>
        <v>6896.7900000000009</v>
      </c>
      <c r="G16" s="165">
        <f t="shared" si="0"/>
        <v>0.64265336787564764</v>
      </c>
    </row>
    <row r="17" spans="1:7" x14ac:dyDescent="0.2">
      <c r="A17" s="39">
        <v>3220</v>
      </c>
      <c r="B17" s="5"/>
      <c r="C17" s="54" t="s">
        <v>36</v>
      </c>
      <c r="D17" s="84">
        <v>0</v>
      </c>
      <c r="E17" s="124">
        <v>50</v>
      </c>
      <c r="F17" s="168">
        <f t="shared" si="1"/>
        <v>-50</v>
      </c>
      <c r="G17" s="165"/>
    </row>
    <row r="18" spans="1:7" ht="13.5" x14ac:dyDescent="0.25">
      <c r="A18" s="38">
        <v>3220</v>
      </c>
      <c r="B18" s="17"/>
      <c r="C18" s="51" t="s">
        <v>214</v>
      </c>
      <c r="D18" s="83">
        <f>SUM(D19:D21)</f>
        <v>29264</v>
      </c>
      <c r="E18" s="125">
        <f>SUM(E19:E21)</f>
        <v>18157.190000000002</v>
      </c>
      <c r="F18" s="163">
        <f t="shared" si="1"/>
        <v>11106.809999999998</v>
      </c>
      <c r="G18" s="179">
        <f t="shared" si="0"/>
        <v>0.62046165937670872</v>
      </c>
    </row>
    <row r="19" spans="1:7" x14ac:dyDescent="0.2">
      <c r="A19" s="39">
        <v>3220</v>
      </c>
      <c r="B19" s="5"/>
      <c r="C19" s="54" t="s">
        <v>212</v>
      </c>
      <c r="D19" s="84">
        <v>7782</v>
      </c>
      <c r="E19" s="124">
        <v>4973.55</v>
      </c>
      <c r="F19" s="168">
        <f t="shared" si="1"/>
        <v>2808.45</v>
      </c>
      <c r="G19" s="165">
        <f t="shared" si="0"/>
        <v>0.63910948342328455</v>
      </c>
    </row>
    <row r="20" spans="1:7" x14ac:dyDescent="0.2">
      <c r="A20" s="39">
        <v>3220</v>
      </c>
      <c r="B20" s="5"/>
      <c r="C20" s="54" t="s">
        <v>211</v>
      </c>
      <c r="D20" s="84">
        <v>7782</v>
      </c>
      <c r="E20" s="124">
        <v>4973.55</v>
      </c>
      <c r="F20" s="168">
        <f t="shared" si="1"/>
        <v>2808.45</v>
      </c>
      <c r="G20" s="165">
        <f t="shared" si="0"/>
        <v>0.63910948342328455</v>
      </c>
    </row>
    <row r="21" spans="1:7" x14ac:dyDescent="0.2">
      <c r="A21" s="39">
        <v>3220</v>
      </c>
      <c r="B21" s="5"/>
      <c r="C21" s="54" t="s">
        <v>213</v>
      </c>
      <c r="D21" s="84">
        <v>13700</v>
      </c>
      <c r="E21" s="124">
        <v>8210.09</v>
      </c>
      <c r="F21" s="168">
        <f t="shared" si="1"/>
        <v>5489.91</v>
      </c>
      <c r="G21" s="165">
        <f t="shared" si="0"/>
        <v>0.59927664233576639</v>
      </c>
    </row>
    <row r="22" spans="1:7" ht="13.5" x14ac:dyDescent="0.25">
      <c r="A22" s="38">
        <v>3220</v>
      </c>
      <c r="B22" s="17"/>
      <c r="C22" s="51" t="s">
        <v>116</v>
      </c>
      <c r="D22" s="83">
        <f>SUM(D23:D26)</f>
        <v>11521</v>
      </c>
      <c r="E22" s="125">
        <f>SUM(E23:E26)</f>
        <v>7469.9400000000005</v>
      </c>
      <c r="F22" s="163">
        <f t="shared" si="1"/>
        <v>4051.0599999999995</v>
      </c>
      <c r="G22" s="179">
        <f t="shared" si="0"/>
        <v>0.64837600902699422</v>
      </c>
    </row>
    <row r="23" spans="1:7" x14ac:dyDescent="0.2">
      <c r="A23" s="39">
        <v>3220</v>
      </c>
      <c r="B23" s="5"/>
      <c r="C23" s="54" t="s">
        <v>212</v>
      </c>
      <c r="D23" s="84">
        <v>2911</v>
      </c>
      <c r="E23" s="124">
        <v>1906.45</v>
      </c>
      <c r="F23" s="168">
        <f t="shared" si="1"/>
        <v>1004.55</v>
      </c>
      <c r="G23" s="165">
        <f t="shared" si="0"/>
        <v>0.65491240123668848</v>
      </c>
    </row>
    <row r="24" spans="1:7" x14ac:dyDescent="0.2">
      <c r="A24" s="39">
        <v>3220</v>
      </c>
      <c r="B24" s="5"/>
      <c r="C24" s="54" t="s">
        <v>211</v>
      </c>
      <c r="D24" s="84">
        <v>2911</v>
      </c>
      <c r="E24" s="124">
        <v>1906.45</v>
      </c>
      <c r="F24" s="168">
        <f t="shared" si="1"/>
        <v>1004.55</v>
      </c>
      <c r="G24" s="165">
        <f t="shared" si="0"/>
        <v>0.65491240123668848</v>
      </c>
    </row>
    <row r="25" spans="1:7" x14ac:dyDescent="0.2">
      <c r="A25" s="39">
        <v>3220</v>
      </c>
      <c r="B25" s="5"/>
      <c r="C25" s="54" t="s">
        <v>213</v>
      </c>
      <c r="D25" s="84">
        <v>4995</v>
      </c>
      <c r="E25" s="124">
        <v>2953.04</v>
      </c>
      <c r="F25" s="168">
        <f t="shared" si="1"/>
        <v>2041.96</v>
      </c>
      <c r="G25" s="165">
        <f t="shared" si="0"/>
        <v>0.59119919919919917</v>
      </c>
    </row>
    <row r="26" spans="1:7" x14ac:dyDescent="0.2">
      <c r="A26" s="39">
        <v>3220</v>
      </c>
      <c r="B26" s="5"/>
      <c r="C26" s="54" t="s">
        <v>319</v>
      </c>
      <c r="D26" s="84">
        <v>704</v>
      </c>
      <c r="E26" s="124">
        <v>704</v>
      </c>
      <c r="F26" s="168">
        <f t="shared" si="1"/>
        <v>0</v>
      </c>
      <c r="G26" s="165">
        <f t="shared" si="0"/>
        <v>1</v>
      </c>
    </row>
    <row r="27" spans="1:7" ht="13.5" x14ac:dyDescent="0.25">
      <c r="A27" s="38">
        <v>3220</v>
      </c>
      <c r="B27" s="17"/>
      <c r="C27" s="51" t="s">
        <v>204</v>
      </c>
      <c r="D27" s="83">
        <f>SUM(D28:D32)</f>
        <v>10543</v>
      </c>
      <c r="E27" s="125">
        <f>SUM(E28:E32)</f>
        <v>6358</v>
      </c>
      <c r="F27" s="163">
        <f t="shared" si="1"/>
        <v>4185</v>
      </c>
      <c r="G27" s="179">
        <f>SUM(E27/D27)</f>
        <v>0.60305415915773497</v>
      </c>
    </row>
    <row r="28" spans="1:7" x14ac:dyDescent="0.2">
      <c r="A28" s="39">
        <v>3220</v>
      </c>
      <c r="B28" s="5"/>
      <c r="C28" s="54" t="s">
        <v>212</v>
      </c>
      <c r="D28" s="84">
        <v>2544</v>
      </c>
      <c r="E28" s="124">
        <v>1440</v>
      </c>
      <c r="F28" s="168">
        <f t="shared" si="1"/>
        <v>1104</v>
      </c>
      <c r="G28" s="165">
        <f t="shared" si="0"/>
        <v>0.56603773584905659</v>
      </c>
    </row>
    <row r="29" spans="1:7" x14ac:dyDescent="0.2">
      <c r="A29" s="39">
        <v>3220</v>
      </c>
      <c r="B29" s="5"/>
      <c r="C29" s="54" t="s">
        <v>211</v>
      </c>
      <c r="D29" s="84">
        <v>2544</v>
      </c>
      <c r="E29" s="124">
        <v>1440</v>
      </c>
      <c r="F29" s="168">
        <f t="shared" si="1"/>
        <v>1104</v>
      </c>
      <c r="G29" s="165">
        <f t="shared" si="0"/>
        <v>0.56603773584905659</v>
      </c>
    </row>
    <row r="30" spans="1:7" x14ac:dyDescent="0.2">
      <c r="A30" s="39">
        <v>3220</v>
      </c>
      <c r="B30" s="5"/>
      <c r="C30" s="54" t="s">
        <v>213</v>
      </c>
      <c r="D30" s="84">
        <v>5150</v>
      </c>
      <c r="E30" s="124">
        <v>2969.04</v>
      </c>
      <c r="F30" s="168">
        <f t="shared" si="1"/>
        <v>2180.96</v>
      </c>
      <c r="G30" s="165">
        <f t="shared" si="0"/>
        <v>0.57651262135922332</v>
      </c>
    </row>
    <row r="31" spans="1:7" x14ac:dyDescent="0.2">
      <c r="A31" s="39">
        <v>3220</v>
      </c>
      <c r="B31" s="5"/>
      <c r="C31" s="54" t="s">
        <v>319</v>
      </c>
      <c r="D31" s="84">
        <v>205</v>
      </c>
      <c r="E31" s="124">
        <v>238.96</v>
      </c>
      <c r="F31" s="168">
        <f t="shared" si="1"/>
        <v>-33.960000000000008</v>
      </c>
      <c r="G31" s="165">
        <f t="shared" si="0"/>
        <v>1.165658536585366</v>
      </c>
    </row>
    <row r="32" spans="1:7" x14ac:dyDescent="0.2">
      <c r="A32" s="39">
        <v>3220</v>
      </c>
      <c r="B32" s="5"/>
      <c r="C32" s="54" t="s">
        <v>36</v>
      </c>
      <c r="D32" s="84">
        <v>100</v>
      </c>
      <c r="E32" s="124">
        <v>270</v>
      </c>
      <c r="F32" s="168">
        <f t="shared" si="1"/>
        <v>-170</v>
      </c>
      <c r="G32" s="165">
        <f t="shared" si="0"/>
        <v>2.7</v>
      </c>
    </row>
    <row r="33" spans="1:7" ht="13.5" x14ac:dyDescent="0.25">
      <c r="A33" s="38">
        <v>3220</v>
      </c>
      <c r="B33" s="17"/>
      <c r="C33" s="51" t="s">
        <v>117</v>
      </c>
      <c r="D33" s="83">
        <f>SUM(D34:D40)</f>
        <v>13731</v>
      </c>
      <c r="E33" s="125">
        <f>SUM(E34:E40)</f>
        <v>10609.05</v>
      </c>
      <c r="F33" s="163">
        <f t="shared" si="1"/>
        <v>3121.9500000000007</v>
      </c>
      <c r="G33" s="179">
        <f t="shared" si="0"/>
        <v>0.77263491369892934</v>
      </c>
    </row>
    <row r="34" spans="1:7" x14ac:dyDescent="0.2">
      <c r="A34" s="39">
        <v>3220</v>
      </c>
      <c r="B34" s="5"/>
      <c r="C34" s="54" t="s">
        <v>212</v>
      </c>
      <c r="D34" s="84">
        <v>3502</v>
      </c>
      <c r="E34" s="124">
        <v>2250</v>
      </c>
      <c r="F34" s="168">
        <f t="shared" si="1"/>
        <v>1252</v>
      </c>
      <c r="G34" s="165">
        <f t="shared" si="0"/>
        <v>0.64249000571102233</v>
      </c>
    </row>
    <row r="35" spans="1:7" x14ac:dyDescent="0.2">
      <c r="A35" s="39">
        <v>3220</v>
      </c>
      <c r="B35" s="5"/>
      <c r="C35" s="54" t="s">
        <v>211</v>
      </c>
      <c r="D35" s="84">
        <v>3502</v>
      </c>
      <c r="E35" s="124">
        <v>2250</v>
      </c>
      <c r="F35" s="168">
        <f t="shared" si="1"/>
        <v>1252</v>
      </c>
      <c r="G35" s="165">
        <f t="shared" si="0"/>
        <v>0.64249000571102233</v>
      </c>
    </row>
    <row r="36" spans="1:7" x14ac:dyDescent="0.2">
      <c r="A36" s="39">
        <v>3220</v>
      </c>
      <c r="B36" s="5"/>
      <c r="C36" s="54" t="s">
        <v>213</v>
      </c>
      <c r="D36" s="84">
        <v>5970</v>
      </c>
      <c r="E36" s="124">
        <v>5086.9799999999996</v>
      </c>
      <c r="F36" s="168">
        <f t="shared" si="1"/>
        <v>883.02000000000044</v>
      </c>
      <c r="G36" s="165">
        <f t="shared" si="0"/>
        <v>0.85209045226130642</v>
      </c>
    </row>
    <row r="37" spans="1:7" x14ac:dyDescent="0.2">
      <c r="A37" s="39">
        <v>3220</v>
      </c>
      <c r="B37" s="5"/>
      <c r="C37" s="54" t="s">
        <v>44</v>
      </c>
      <c r="D37" s="84">
        <v>237</v>
      </c>
      <c r="E37" s="124">
        <v>474.03</v>
      </c>
      <c r="F37" s="168">
        <f t="shared" si="1"/>
        <v>-237.02999999999997</v>
      </c>
      <c r="G37" s="165">
        <f t="shared" si="0"/>
        <v>2.0001265822784808</v>
      </c>
    </row>
    <row r="38" spans="1:7" x14ac:dyDescent="0.2">
      <c r="A38" s="39">
        <v>3220</v>
      </c>
      <c r="B38" s="5"/>
      <c r="C38" s="54" t="s">
        <v>455</v>
      </c>
      <c r="D38" s="84">
        <v>0</v>
      </c>
      <c r="E38" s="124">
        <v>225.24</v>
      </c>
      <c r="F38" s="168">
        <f t="shared" si="1"/>
        <v>-225.24</v>
      </c>
      <c r="G38" s="165"/>
    </row>
    <row r="39" spans="1:7" x14ac:dyDescent="0.2">
      <c r="A39" s="39">
        <v>3220</v>
      </c>
      <c r="B39" s="5"/>
      <c r="C39" s="54" t="s">
        <v>107</v>
      </c>
      <c r="D39" s="84">
        <v>520</v>
      </c>
      <c r="E39" s="124">
        <v>38.799999999999997</v>
      </c>
      <c r="F39" s="168">
        <f t="shared" si="1"/>
        <v>481.2</v>
      </c>
      <c r="G39" s="165">
        <f t="shared" si="0"/>
        <v>7.4615384615384611E-2</v>
      </c>
    </row>
    <row r="40" spans="1:7" x14ac:dyDescent="0.2">
      <c r="A40" s="39">
        <v>3220</v>
      </c>
      <c r="B40" s="5"/>
      <c r="C40" s="54" t="s">
        <v>36</v>
      </c>
      <c r="D40" s="84">
        <v>0</v>
      </c>
      <c r="E40" s="124">
        <v>284</v>
      </c>
      <c r="F40" s="168">
        <f t="shared" si="1"/>
        <v>-284</v>
      </c>
      <c r="G40" s="165"/>
    </row>
    <row r="41" spans="1:7" ht="26.25" x14ac:dyDescent="0.25">
      <c r="A41" s="38">
        <v>3220</v>
      </c>
      <c r="B41" s="17"/>
      <c r="C41" s="51" t="s">
        <v>262</v>
      </c>
      <c r="D41" s="83">
        <f>SUM(D42:D43)</f>
        <v>9435</v>
      </c>
      <c r="E41" s="125">
        <f>SUM(E42:E43)</f>
        <v>13116.32</v>
      </c>
      <c r="F41" s="163">
        <f t="shared" si="1"/>
        <v>-3681.3199999999997</v>
      </c>
      <c r="G41" s="179">
        <f t="shared" si="0"/>
        <v>1.3901770005299416</v>
      </c>
    </row>
    <row r="42" spans="1:7" x14ac:dyDescent="0.2">
      <c r="A42" s="39">
        <v>3220</v>
      </c>
      <c r="B42" s="5"/>
      <c r="C42" s="54" t="s">
        <v>213</v>
      </c>
      <c r="D42" s="84">
        <v>2500</v>
      </c>
      <c r="E42" s="124">
        <v>10038.32</v>
      </c>
      <c r="F42" s="168">
        <f t="shared" si="1"/>
        <v>-7538.32</v>
      </c>
      <c r="G42" s="165">
        <f t="shared" si="0"/>
        <v>4.0153280000000002</v>
      </c>
    </row>
    <row r="43" spans="1:7" x14ac:dyDescent="0.2">
      <c r="A43" s="39">
        <v>3220</v>
      </c>
      <c r="B43" s="5"/>
      <c r="C43" s="54" t="s">
        <v>36</v>
      </c>
      <c r="D43" s="84">
        <v>6935</v>
      </c>
      <c r="E43" s="124">
        <v>3078</v>
      </c>
      <c r="F43" s="168">
        <f t="shared" si="1"/>
        <v>3857</v>
      </c>
      <c r="G43" s="165">
        <f t="shared" si="0"/>
        <v>0.44383561643835617</v>
      </c>
    </row>
    <row r="44" spans="1:7" ht="26.25" x14ac:dyDescent="0.25">
      <c r="A44" s="38">
        <v>3220</v>
      </c>
      <c r="B44" s="17"/>
      <c r="C44" s="51" t="s">
        <v>583</v>
      </c>
      <c r="D44" s="83">
        <f>SUM(D45:D46)</f>
        <v>0</v>
      </c>
      <c r="E44" s="125">
        <f>SUM(E45:E46)</f>
        <v>2181.5500000000002</v>
      </c>
      <c r="F44" s="163">
        <f t="shared" si="1"/>
        <v>-2181.5500000000002</v>
      </c>
      <c r="G44" s="165"/>
    </row>
    <row r="45" spans="1:7" x14ac:dyDescent="0.2">
      <c r="A45" s="39">
        <v>3220</v>
      </c>
      <c r="B45" s="5"/>
      <c r="C45" s="54" t="s">
        <v>213</v>
      </c>
      <c r="D45" s="84">
        <v>0</v>
      </c>
      <c r="E45" s="124">
        <v>1733.55</v>
      </c>
      <c r="F45" s="168">
        <f t="shared" si="1"/>
        <v>-1733.55</v>
      </c>
      <c r="G45" s="165"/>
    </row>
    <row r="46" spans="1:7" x14ac:dyDescent="0.2">
      <c r="A46" s="39">
        <v>3220</v>
      </c>
      <c r="B46" s="5"/>
      <c r="C46" s="54" t="s">
        <v>36</v>
      </c>
      <c r="D46" s="84">
        <v>0</v>
      </c>
      <c r="E46" s="124">
        <v>448</v>
      </c>
      <c r="F46" s="168">
        <f t="shared" si="1"/>
        <v>-448</v>
      </c>
      <c r="G46" s="165"/>
    </row>
    <row r="47" spans="1:7" ht="13.5" x14ac:dyDescent="0.25">
      <c r="A47" s="38">
        <v>3220</v>
      </c>
      <c r="B47" s="17"/>
      <c r="C47" s="51" t="s">
        <v>38</v>
      </c>
      <c r="D47" s="83">
        <f>SUM(D48:D51)</f>
        <v>6682</v>
      </c>
      <c r="E47" s="125">
        <f>SUM(E48:E51)</f>
        <v>4530.41</v>
      </c>
      <c r="F47" s="163">
        <f t="shared" si="1"/>
        <v>2151.59</v>
      </c>
      <c r="G47" s="179">
        <f t="shared" si="0"/>
        <v>0.67800209518108345</v>
      </c>
    </row>
    <row r="48" spans="1:7" x14ac:dyDescent="0.2">
      <c r="A48" s="39">
        <v>3220</v>
      </c>
      <c r="B48" s="5"/>
      <c r="C48" s="54" t="s">
        <v>212</v>
      </c>
      <c r="D48" s="84">
        <v>1751</v>
      </c>
      <c r="E48" s="124">
        <v>1020</v>
      </c>
      <c r="F48" s="168">
        <f t="shared" si="1"/>
        <v>731</v>
      </c>
      <c r="G48" s="165">
        <f t="shared" si="0"/>
        <v>0.58252427184466016</v>
      </c>
    </row>
    <row r="49" spans="1:7" x14ac:dyDescent="0.2">
      <c r="A49" s="39">
        <v>3220</v>
      </c>
      <c r="B49" s="5"/>
      <c r="C49" s="54" t="s">
        <v>211</v>
      </c>
      <c r="D49" s="84">
        <v>1751</v>
      </c>
      <c r="E49" s="124">
        <v>1030</v>
      </c>
      <c r="F49" s="168">
        <f t="shared" si="1"/>
        <v>721</v>
      </c>
      <c r="G49" s="165">
        <f t="shared" si="0"/>
        <v>0.58823529411764708</v>
      </c>
    </row>
    <row r="50" spans="1:7" x14ac:dyDescent="0.2">
      <c r="A50" s="39">
        <v>3220</v>
      </c>
      <c r="B50" s="5"/>
      <c r="C50" s="54" t="s">
        <v>213</v>
      </c>
      <c r="D50" s="84">
        <v>2280</v>
      </c>
      <c r="E50" s="124">
        <v>1668.41</v>
      </c>
      <c r="F50" s="168">
        <f t="shared" si="1"/>
        <v>611.58999999999992</v>
      </c>
      <c r="G50" s="165">
        <f t="shared" si="0"/>
        <v>0.73175877192982464</v>
      </c>
    </row>
    <row r="51" spans="1:7" x14ac:dyDescent="0.2">
      <c r="A51" s="39">
        <v>3220</v>
      </c>
      <c r="B51" s="5"/>
      <c r="C51" s="54" t="s">
        <v>36</v>
      </c>
      <c r="D51" s="84">
        <v>900</v>
      </c>
      <c r="E51" s="124">
        <v>812</v>
      </c>
      <c r="F51" s="168">
        <f t="shared" si="1"/>
        <v>88</v>
      </c>
      <c r="G51" s="165">
        <f t="shared" si="0"/>
        <v>0.90222222222222226</v>
      </c>
    </row>
    <row r="52" spans="1:7" ht="13.5" x14ac:dyDescent="0.25">
      <c r="A52" s="38">
        <v>3220</v>
      </c>
      <c r="B52" s="17"/>
      <c r="C52" s="51" t="s">
        <v>37</v>
      </c>
      <c r="D52" s="83">
        <f>SUM(D53:D56)</f>
        <v>18800</v>
      </c>
      <c r="E52" s="125">
        <f>SUM(E53:E56)</f>
        <v>15960.460000000001</v>
      </c>
      <c r="F52" s="163">
        <f t="shared" si="1"/>
        <v>2839.5399999999991</v>
      </c>
      <c r="G52" s="179">
        <f t="shared" si="0"/>
        <v>0.84896063829787238</v>
      </c>
    </row>
    <row r="53" spans="1:7" x14ac:dyDescent="0.2">
      <c r="A53" s="39">
        <v>3220</v>
      </c>
      <c r="B53" s="5"/>
      <c r="C53" s="54" t="s">
        <v>215</v>
      </c>
      <c r="D53" s="84">
        <v>1600</v>
      </c>
      <c r="E53" s="124">
        <v>628.47</v>
      </c>
      <c r="F53" s="168">
        <f t="shared" si="1"/>
        <v>971.53</v>
      </c>
      <c r="G53" s="165">
        <f t="shared" si="0"/>
        <v>0.39279375</v>
      </c>
    </row>
    <row r="54" spans="1:7" x14ac:dyDescent="0.2">
      <c r="A54" s="39">
        <v>3220</v>
      </c>
      <c r="B54" s="5"/>
      <c r="C54" s="54" t="s">
        <v>36</v>
      </c>
      <c r="D54" s="84">
        <v>1200</v>
      </c>
      <c r="E54" s="124">
        <v>2736</v>
      </c>
      <c r="F54" s="168">
        <f t="shared" si="1"/>
        <v>-1536</v>
      </c>
      <c r="G54" s="165">
        <f t="shared" si="0"/>
        <v>2.2799999999999998</v>
      </c>
    </row>
    <row r="55" spans="1:7" x14ac:dyDescent="0.2">
      <c r="A55" s="39">
        <v>3220</v>
      </c>
      <c r="B55" s="5"/>
      <c r="C55" s="54" t="s">
        <v>216</v>
      </c>
      <c r="D55" s="84">
        <v>11000</v>
      </c>
      <c r="E55" s="124">
        <v>7764.39</v>
      </c>
      <c r="F55" s="168">
        <f t="shared" si="1"/>
        <v>3235.6099999999997</v>
      </c>
      <c r="G55" s="165">
        <f t="shared" si="0"/>
        <v>0.70585363636363641</v>
      </c>
    </row>
    <row r="56" spans="1:7" x14ac:dyDescent="0.2">
      <c r="A56" s="39">
        <v>3220</v>
      </c>
      <c r="B56" s="5"/>
      <c r="C56" s="54" t="s">
        <v>217</v>
      </c>
      <c r="D56" s="84">
        <v>5000</v>
      </c>
      <c r="E56" s="124">
        <v>4831.6000000000004</v>
      </c>
      <c r="F56" s="168">
        <f t="shared" si="1"/>
        <v>168.39999999999964</v>
      </c>
      <c r="G56" s="165">
        <f t="shared" si="0"/>
        <v>0.96632000000000007</v>
      </c>
    </row>
    <row r="57" spans="1:7" ht="13.5" x14ac:dyDescent="0.25">
      <c r="A57" s="38">
        <v>3220</v>
      </c>
      <c r="B57" s="17"/>
      <c r="C57" s="51" t="s">
        <v>47</v>
      </c>
      <c r="D57" s="83">
        <v>55816</v>
      </c>
      <c r="E57" s="130">
        <v>43433</v>
      </c>
      <c r="F57" s="163">
        <f t="shared" si="1"/>
        <v>12383</v>
      </c>
      <c r="G57" s="179">
        <f t="shared" si="0"/>
        <v>0.77814605131145187</v>
      </c>
    </row>
    <row r="58" spans="1:7" s="6" customFormat="1" ht="25.5" x14ac:dyDescent="0.2">
      <c r="A58" s="38">
        <v>3221</v>
      </c>
      <c r="B58" s="7"/>
      <c r="C58" s="51" t="s">
        <v>40</v>
      </c>
      <c r="D58" s="83">
        <f>SUM(D59:D70)</f>
        <v>102264</v>
      </c>
      <c r="E58" s="125">
        <f>SUM(E59:E70)</f>
        <v>78898.17</v>
      </c>
      <c r="F58" s="163">
        <f t="shared" si="1"/>
        <v>23365.83</v>
      </c>
      <c r="G58" s="179">
        <f t="shared" si="0"/>
        <v>0.77151460924665571</v>
      </c>
    </row>
    <row r="59" spans="1:7" x14ac:dyDescent="0.2">
      <c r="A59" s="39">
        <v>3221</v>
      </c>
      <c r="B59" s="5"/>
      <c r="C59" s="54" t="s">
        <v>125</v>
      </c>
      <c r="D59" s="84">
        <v>880</v>
      </c>
      <c r="E59" s="124">
        <v>870.72</v>
      </c>
      <c r="F59" s="168">
        <f t="shared" si="1"/>
        <v>9.2799999999999727</v>
      </c>
      <c r="G59" s="165">
        <f t="shared" si="0"/>
        <v>0.98945454545454548</v>
      </c>
    </row>
    <row r="60" spans="1:7" x14ac:dyDescent="0.2">
      <c r="A60" s="39">
        <v>3221</v>
      </c>
      <c r="B60" s="5"/>
      <c r="C60" s="54" t="s">
        <v>263</v>
      </c>
      <c r="D60" s="84">
        <v>29500</v>
      </c>
      <c r="E60" s="124">
        <v>22231.88</v>
      </c>
      <c r="F60" s="168">
        <f t="shared" si="1"/>
        <v>7268.119999999999</v>
      </c>
      <c r="G60" s="165">
        <f t="shared" si="0"/>
        <v>0.75362305084745762</v>
      </c>
    </row>
    <row r="61" spans="1:7" x14ac:dyDescent="0.2">
      <c r="A61" s="39">
        <v>3221</v>
      </c>
      <c r="B61" s="5"/>
      <c r="C61" s="54" t="s">
        <v>14</v>
      </c>
      <c r="D61" s="84">
        <v>1000</v>
      </c>
      <c r="E61" s="124">
        <v>1110</v>
      </c>
      <c r="F61" s="168">
        <f t="shared" si="1"/>
        <v>-110</v>
      </c>
      <c r="G61" s="165">
        <f t="shared" si="0"/>
        <v>1.1100000000000001</v>
      </c>
    </row>
    <row r="62" spans="1:7" x14ac:dyDescent="0.2">
      <c r="A62" s="39">
        <v>3221</v>
      </c>
      <c r="B62" s="5"/>
      <c r="C62" s="54" t="s">
        <v>15</v>
      </c>
      <c r="D62" s="84">
        <v>192</v>
      </c>
      <c r="E62" s="124">
        <v>1426.9</v>
      </c>
      <c r="F62" s="168">
        <f t="shared" si="1"/>
        <v>-1234.9000000000001</v>
      </c>
      <c r="G62" s="165">
        <f t="shared" si="0"/>
        <v>7.4317708333333341</v>
      </c>
    </row>
    <row r="63" spans="1:7" x14ac:dyDescent="0.2">
      <c r="A63" s="39">
        <v>3221</v>
      </c>
      <c r="B63" s="5"/>
      <c r="C63" s="54" t="s">
        <v>218</v>
      </c>
      <c r="D63" s="84">
        <v>2070</v>
      </c>
      <c r="E63" s="124">
        <v>1696.78</v>
      </c>
      <c r="F63" s="168">
        <f t="shared" si="1"/>
        <v>373.22</v>
      </c>
      <c r="G63" s="165">
        <f t="shared" si="0"/>
        <v>0.81970048309178745</v>
      </c>
    </row>
    <row r="64" spans="1:7" x14ac:dyDescent="0.2">
      <c r="A64" s="39">
        <v>3221</v>
      </c>
      <c r="B64" s="5"/>
      <c r="C64" s="54" t="s">
        <v>219</v>
      </c>
      <c r="D64" s="84">
        <v>8300</v>
      </c>
      <c r="E64" s="124">
        <v>4309.2</v>
      </c>
      <c r="F64" s="168">
        <f t="shared" si="1"/>
        <v>3990.8</v>
      </c>
      <c r="G64" s="165">
        <f t="shared" si="0"/>
        <v>0.51918072289156625</v>
      </c>
    </row>
    <row r="65" spans="1:7" x14ac:dyDescent="0.2">
      <c r="A65" s="39">
        <v>3221</v>
      </c>
      <c r="B65" s="5"/>
      <c r="C65" s="54" t="s">
        <v>103</v>
      </c>
      <c r="D65" s="84">
        <v>29310</v>
      </c>
      <c r="E65" s="124">
        <v>18521.599999999999</v>
      </c>
      <c r="F65" s="168">
        <f t="shared" si="1"/>
        <v>10788.400000000001</v>
      </c>
      <c r="G65" s="165">
        <f t="shared" si="0"/>
        <v>0.63192084612760147</v>
      </c>
    </row>
    <row r="66" spans="1:7" x14ac:dyDescent="0.2">
      <c r="A66" s="39">
        <v>3221</v>
      </c>
      <c r="B66" s="5"/>
      <c r="C66" s="54" t="s">
        <v>104</v>
      </c>
      <c r="D66" s="84">
        <v>23000</v>
      </c>
      <c r="E66" s="127">
        <v>16220.18</v>
      </c>
      <c r="F66" s="168">
        <f t="shared" si="1"/>
        <v>6779.82</v>
      </c>
      <c r="G66" s="165">
        <f t="shared" si="0"/>
        <v>0.70522521739130439</v>
      </c>
    </row>
    <row r="67" spans="1:7" x14ac:dyDescent="0.2">
      <c r="A67" s="39">
        <v>3221</v>
      </c>
      <c r="B67" s="5"/>
      <c r="C67" s="54" t="s">
        <v>111</v>
      </c>
      <c r="D67" s="84">
        <v>7437</v>
      </c>
      <c r="E67" s="127">
        <v>7437</v>
      </c>
      <c r="F67" s="168">
        <f t="shared" si="1"/>
        <v>0</v>
      </c>
      <c r="G67" s="165">
        <f t="shared" si="0"/>
        <v>1</v>
      </c>
    </row>
    <row r="68" spans="1:7" x14ac:dyDescent="0.2">
      <c r="A68" s="39">
        <v>3221</v>
      </c>
      <c r="B68" s="5"/>
      <c r="C68" s="54" t="s">
        <v>112</v>
      </c>
      <c r="D68" s="84">
        <v>575</v>
      </c>
      <c r="E68" s="127">
        <v>767.43</v>
      </c>
      <c r="F68" s="168">
        <f t="shared" si="1"/>
        <v>-192.42999999999995</v>
      </c>
      <c r="G68" s="165">
        <f t="shared" si="0"/>
        <v>1.3346608695652173</v>
      </c>
    </row>
    <row r="69" spans="1:7" ht="25.5" x14ac:dyDescent="0.2">
      <c r="A69" s="39">
        <v>3221</v>
      </c>
      <c r="B69" s="5"/>
      <c r="C69" s="54" t="s">
        <v>517</v>
      </c>
      <c r="D69" s="84">
        <v>0</v>
      </c>
      <c r="E69" s="127">
        <v>446.48</v>
      </c>
      <c r="F69" s="168">
        <f t="shared" si="1"/>
        <v>-446.48</v>
      </c>
      <c r="G69" s="165"/>
    </row>
    <row r="70" spans="1:7" x14ac:dyDescent="0.2">
      <c r="A70" s="39">
        <v>3221</v>
      </c>
      <c r="B70" s="5"/>
      <c r="C70" s="54" t="s">
        <v>570</v>
      </c>
      <c r="D70" s="84">
        <v>0</v>
      </c>
      <c r="E70" s="127">
        <v>3860</v>
      </c>
      <c r="F70" s="168">
        <f t="shared" si="1"/>
        <v>-3860</v>
      </c>
      <c r="G70" s="165"/>
    </row>
    <row r="71" spans="1:7" s="6" customFormat="1" ht="25.5" x14ac:dyDescent="0.2">
      <c r="A71" s="38">
        <v>3222</v>
      </c>
      <c r="B71" s="7"/>
      <c r="C71" s="51" t="s">
        <v>18</v>
      </c>
      <c r="D71" s="83">
        <f>SUM(D72:D74)</f>
        <v>73517</v>
      </c>
      <c r="E71" s="125">
        <f>SUM(E72:E74)</f>
        <v>61410.52</v>
      </c>
      <c r="F71" s="163">
        <f t="shared" si="1"/>
        <v>12106.480000000003</v>
      </c>
      <c r="G71" s="179">
        <f t="shared" si="0"/>
        <v>0.83532407470380998</v>
      </c>
    </row>
    <row r="72" spans="1:7" x14ac:dyDescent="0.2">
      <c r="A72" s="39">
        <v>3222</v>
      </c>
      <c r="B72" s="5"/>
      <c r="C72" s="54" t="s">
        <v>220</v>
      </c>
      <c r="D72" s="84">
        <v>64220</v>
      </c>
      <c r="E72" s="124">
        <v>52734.52</v>
      </c>
      <c r="F72" s="168">
        <f t="shared" si="1"/>
        <v>11485.480000000003</v>
      </c>
      <c r="G72" s="165">
        <f t="shared" si="0"/>
        <v>0.82115415758330734</v>
      </c>
    </row>
    <row r="73" spans="1:7" x14ac:dyDescent="0.2">
      <c r="A73" s="39">
        <v>3222</v>
      </c>
      <c r="B73" s="5"/>
      <c r="C73" s="54" t="s">
        <v>221</v>
      </c>
      <c r="D73" s="84">
        <v>7857</v>
      </c>
      <c r="E73" s="127">
        <v>7266</v>
      </c>
      <c r="F73" s="168">
        <f t="shared" si="1"/>
        <v>591</v>
      </c>
      <c r="G73" s="165">
        <f t="shared" si="0"/>
        <v>0.92478045055364644</v>
      </c>
    </row>
    <row r="74" spans="1:7" x14ac:dyDescent="0.2">
      <c r="A74" s="39">
        <v>3222</v>
      </c>
      <c r="B74" s="5"/>
      <c r="C74" s="54" t="s">
        <v>106</v>
      </c>
      <c r="D74" s="84">
        <v>1440</v>
      </c>
      <c r="E74" s="127">
        <v>1410</v>
      </c>
      <c r="F74" s="168">
        <f t="shared" si="1"/>
        <v>30</v>
      </c>
      <c r="G74" s="165">
        <f t="shared" si="0"/>
        <v>0.97916666666666663</v>
      </c>
    </row>
    <row r="75" spans="1:7" s="6" customFormat="1" x14ac:dyDescent="0.2">
      <c r="A75" s="38">
        <v>3224</v>
      </c>
      <c r="B75" s="7"/>
      <c r="C75" s="51" t="s">
        <v>19</v>
      </c>
      <c r="D75" s="83">
        <f>SUM(D76:D77)</f>
        <v>1997</v>
      </c>
      <c r="E75" s="125">
        <f>SUM(E76:E77)</f>
        <v>1912.81</v>
      </c>
      <c r="F75" s="163">
        <f t="shared" si="1"/>
        <v>84.190000000000055</v>
      </c>
      <c r="G75" s="179">
        <f t="shared" si="0"/>
        <v>0.95784176264396592</v>
      </c>
    </row>
    <row r="76" spans="1:7" x14ac:dyDescent="0.2">
      <c r="A76" s="39">
        <v>3224</v>
      </c>
      <c r="B76" s="5"/>
      <c r="C76" s="54" t="s">
        <v>264</v>
      </c>
      <c r="D76" s="84">
        <v>1275</v>
      </c>
      <c r="E76" s="124">
        <v>1190.9000000000001</v>
      </c>
      <c r="F76" s="168">
        <f t="shared" si="1"/>
        <v>84.099999999999909</v>
      </c>
      <c r="G76" s="165">
        <f t="shared" si="0"/>
        <v>0.93403921568627457</v>
      </c>
    </row>
    <row r="77" spans="1:7" x14ac:dyDescent="0.2">
      <c r="A77" s="39">
        <v>3224</v>
      </c>
      <c r="B77" s="5"/>
      <c r="C77" s="54" t="s">
        <v>462</v>
      </c>
      <c r="D77" s="84">
        <v>722</v>
      </c>
      <c r="E77" s="124">
        <v>721.91</v>
      </c>
      <c r="F77" s="168">
        <f t="shared" si="1"/>
        <v>9.0000000000031832E-2</v>
      </c>
      <c r="G77" s="165">
        <f t="shared" si="0"/>
        <v>0.99987534626038777</v>
      </c>
    </row>
    <row r="78" spans="1:7" s="6" customFormat="1" ht="25.5" x14ac:dyDescent="0.2">
      <c r="A78" s="38">
        <v>3225</v>
      </c>
      <c r="B78" s="7"/>
      <c r="C78" s="51" t="s">
        <v>20</v>
      </c>
      <c r="D78" s="83">
        <f>SUM(D79:D79)</f>
        <v>454</v>
      </c>
      <c r="E78" s="125">
        <f>SUM(E79:E79)</f>
        <v>172.44</v>
      </c>
      <c r="F78" s="163">
        <f t="shared" si="1"/>
        <v>281.56</v>
      </c>
      <c r="G78" s="179">
        <f t="shared" ref="G78:G150" si="2">SUM(E78/D78)</f>
        <v>0.37982378854625548</v>
      </c>
    </row>
    <row r="79" spans="1:7" x14ac:dyDescent="0.2">
      <c r="A79" s="39">
        <v>3225</v>
      </c>
      <c r="B79" s="5"/>
      <c r="C79" s="54" t="s">
        <v>105</v>
      </c>
      <c r="D79" s="84">
        <v>454</v>
      </c>
      <c r="E79" s="127">
        <v>172.44</v>
      </c>
      <c r="F79" s="168">
        <f t="shared" si="1"/>
        <v>281.56</v>
      </c>
      <c r="G79" s="165">
        <f t="shared" si="2"/>
        <v>0.37982378854625548</v>
      </c>
    </row>
    <row r="80" spans="1:7" s="6" customFormat="1" ht="25.5" x14ac:dyDescent="0.2">
      <c r="A80" s="38">
        <v>3227</v>
      </c>
      <c r="B80" s="7"/>
      <c r="C80" s="55" t="s">
        <v>108</v>
      </c>
      <c r="D80" s="83">
        <f>SUM(D81)</f>
        <v>6200</v>
      </c>
      <c r="E80" s="125">
        <f>SUM(E81)</f>
        <v>4235.8900000000003</v>
      </c>
      <c r="F80" s="163">
        <f t="shared" si="1"/>
        <v>1964.1099999999997</v>
      </c>
      <c r="G80" s="179">
        <f t="shared" si="2"/>
        <v>0.68320806451612903</v>
      </c>
    </row>
    <row r="81" spans="1:7" ht="25.5" x14ac:dyDescent="0.2">
      <c r="A81" s="39">
        <v>3227</v>
      </c>
      <c r="B81" s="5"/>
      <c r="C81" s="56" t="s">
        <v>518</v>
      </c>
      <c r="D81" s="84">
        <v>6200</v>
      </c>
      <c r="E81" s="127">
        <v>4235.8900000000003</v>
      </c>
      <c r="F81" s="168">
        <f t="shared" si="1"/>
        <v>1964.1099999999997</v>
      </c>
      <c r="G81" s="165">
        <f t="shared" si="2"/>
        <v>0.68320806451612903</v>
      </c>
    </row>
    <row r="82" spans="1:7" s="6" customFormat="1" ht="25.5" x14ac:dyDescent="0.2">
      <c r="A82" s="38">
        <v>3229</v>
      </c>
      <c r="B82" s="7"/>
      <c r="C82" s="51" t="s">
        <v>41</v>
      </c>
      <c r="D82" s="83">
        <f>SUM(D83)</f>
        <v>150</v>
      </c>
      <c r="E82" s="125">
        <f>SUM(E83)</f>
        <v>97.14</v>
      </c>
      <c r="F82" s="163">
        <f t="shared" ref="F82:F153" si="3">SUM(D82-E82)</f>
        <v>52.86</v>
      </c>
      <c r="G82" s="179">
        <f t="shared" si="2"/>
        <v>0.64759999999999995</v>
      </c>
    </row>
    <row r="83" spans="1:7" x14ac:dyDescent="0.2">
      <c r="A83" s="39">
        <v>3229</v>
      </c>
      <c r="B83" s="5"/>
      <c r="C83" s="54" t="s">
        <v>102</v>
      </c>
      <c r="D83" s="84">
        <v>150</v>
      </c>
      <c r="E83" s="124">
        <v>97.14</v>
      </c>
      <c r="F83" s="168">
        <f t="shared" si="3"/>
        <v>52.86</v>
      </c>
      <c r="G83" s="165">
        <f t="shared" si="2"/>
        <v>0.64759999999999995</v>
      </c>
    </row>
    <row r="84" spans="1:7" s="6" customFormat="1" x14ac:dyDescent="0.2">
      <c r="A84" s="38">
        <v>323</v>
      </c>
      <c r="B84" s="7"/>
      <c r="C84" s="51" t="s">
        <v>192</v>
      </c>
      <c r="D84" s="83">
        <f>SUM(D85+D91+D94)</f>
        <v>20792</v>
      </c>
      <c r="E84" s="125">
        <f>SUM(E85+E91+E94)</f>
        <v>16219.029999999999</v>
      </c>
      <c r="F84" s="163">
        <f t="shared" si="3"/>
        <v>4572.9700000000012</v>
      </c>
      <c r="G84" s="179">
        <f t="shared" si="2"/>
        <v>0.78006108118507111</v>
      </c>
    </row>
    <row r="85" spans="1:7" s="6" customFormat="1" x14ac:dyDescent="0.2">
      <c r="A85" s="40">
        <v>3233</v>
      </c>
      <c r="B85" s="18"/>
      <c r="C85" s="51" t="s">
        <v>126</v>
      </c>
      <c r="D85" s="83">
        <f>SUM(D86:D90)</f>
        <v>15900</v>
      </c>
      <c r="E85" s="125">
        <f>SUM(E86:E90)</f>
        <v>9908.380000000001</v>
      </c>
      <c r="F85" s="163">
        <f t="shared" si="3"/>
        <v>5991.619999999999</v>
      </c>
      <c r="G85" s="179">
        <f t="shared" si="2"/>
        <v>0.62316855345911959</v>
      </c>
    </row>
    <row r="86" spans="1:7" x14ac:dyDescent="0.2">
      <c r="A86" s="41">
        <v>3233</v>
      </c>
      <c r="B86" s="13"/>
      <c r="C86" s="54" t="s">
        <v>222</v>
      </c>
      <c r="D86" s="84">
        <v>2373</v>
      </c>
      <c r="E86" s="124">
        <v>1133.6199999999999</v>
      </c>
      <c r="F86" s="168">
        <f t="shared" si="3"/>
        <v>1239.3800000000001</v>
      </c>
      <c r="G86" s="165">
        <f t="shared" si="2"/>
        <v>0.47771597134428989</v>
      </c>
    </row>
    <row r="87" spans="1:7" x14ac:dyDescent="0.2">
      <c r="A87" s="41">
        <v>3233</v>
      </c>
      <c r="B87" s="13"/>
      <c r="C87" s="54" t="s">
        <v>223</v>
      </c>
      <c r="D87" s="84">
        <v>1642</v>
      </c>
      <c r="E87" s="124">
        <v>687.45</v>
      </c>
      <c r="F87" s="168">
        <f t="shared" si="3"/>
        <v>954.55</v>
      </c>
      <c r="G87" s="165">
        <f t="shared" si="2"/>
        <v>0.41866626065773449</v>
      </c>
    </row>
    <row r="88" spans="1:7" x14ac:dyDescent="0.2">
      <c r="A88" s="41">
        <v>3233</v>
      </c>
      <c r="B88" s="13"/>
      <c r="C88" s="54" t="s">
        <v>224</v>
      </c>
      <c r="D88" s="84">
        <v>2118</v>
      </c>
      <c r="E88" s="124">
        <v>1701</v>
      </c>
      <c r="F88" s="168">
        <f t="shared" si="3"/>
        <v>417</v>
      </c>
      <c r="G88" s="165">
        <f t="shared" si="2"/>
        <v>0.80311614730878189</v>
      </c>
    </row>
    <row r="89" spans="1:7" x14ac:dyDescent="0.2">
      <c r="A89" s="41">
        <v>3233</v>
      </c>
      <c r="B89" s="13"/>
      <c r="C89" s="54" t="s">
        <v>7</v>
      </c>
      <c r="D89" s="84">
        <v>167</v>
      </c>
      <c r="E89" s="124">
        <v>0</v>
      </c>
      <c r="F89" s="168">
        <f t="shared" si="3"/>
        <v>167</v>
      </c>
      <c r="G89" s="165">
        <f t="shared" si="2"/>
        <v>0</v>
      </c>
    </row>
    <row r="90" spans="1:7" ht="25.5" x14ac:dyDescent="0.2">
      <c r="A90" s="41">
        <v>3233</v>
      </c>
      <c r="B90" s="13"/>
      <c r="C90" s="54" t="s">
        <v>225</v>
      </c>
      <c r="D90" s="84">
        <v>9600</v>
      </c>
      <c r="E90" s="124">
        <v>6386.31</v>
      </c>
      <c r="F90" s="168">
        <f t="shared" si="3"/>
        <v>3213.6899999999996</v>
      </c>
      <c r="G90" s="165">
        <f t="shared" si="2"/>
        <v>0.66524062500000003</v>
      </c>
    </row>
    <row r="91" spans="1:7" s="6" customFormat="1" x14ac:dyDescent="0.2">
      <c r="A91" s="40">
        <v>3237</v>
      </c>
      <c r="B91" s="18"/>
      <c r="C91" s="51" t="s">
        <v>42</v>
      </c>
      <c r="D91" s="83">
        <f>SUM(D92:D93)</f>
        <v>3885</v>
      </c>
      <c r="E91" s="125">
        <f>SUM(E92:E93)</f>
        <v>3953.0299999999997</v>
      </c>
      <c r="F91" s="163">
        <f t="shared" si="3"/>
        <v>-68.029999999999745</v>
      </c>
      <c r="G91" s="179">
        <f t="shared" si="2"/>
        <v>1.0175109395109394</v>
      </c>
    </row>
    <row r="92" spans="1:7" x14ac:dyDescent="0.2">
      <c r="A92" s="41">
        <v>3237</v>
      </c>
      <c r="B92" s="13"/>
      <c r="C92" s="54" t="s">
        <v>12</v>
      </c>
      <c r="D92" s="84">
        <v>3835</v>
      </c>
      <c r="E92" s="124">
        <v>3914.7</v>
      </c>
      <c r="F92" s="168">
        <f t="shared" si="3"/>
        <v>-79.699999999999818</v>
      </c>
      <c r="G92" s="165">
        <f t="shared" si="2"/>
        <v>1.0207822685788788</v>
      </c>
    </row>
    <row r="93" spans="1:7" x14ac:dyDescent="0.2">
      <c r="A93" s="41">
        <v>3237</v>
      </c>
      <c r="B93" s="13"/>
      <c r="C93" s="54" t="s">
        <v>9</v>
      </c>
      <c r="D93" s="84">
        <v>50</v>
      </c>
      <c r="E93" s="124">
        <v>38.33</v>
      </c>
      <c r="F93" s="168">
        <f t="shared" si="3"/>
        <v>11.670000000000002</v>
      </c>
      <c r="G93" s="165">
        <f t="shared" si="2"/>
        <v>0.76659999999999995</v>
      </c>
    </row>
    <row r="94" spans="1:7" s="6" customFormat="1" x14ac:dyDescent="0.2">
      <c r="A94" s="40">
        <v>3238</v>
      </c>
      <c r="B94" s="18"/>
      <c r="C94" s="51" t="s">
        <v>127</v>
      </c>
      <c r="D94" s="83">
        <f>SUM(D95:D97)</f>
        <v>1007</v>
      </c>
      <c r="E94" s="125">
        <f>SUM(E95:E97)</f>
        <v>2357.62</v>
      </c>
      <c r="F94" s="163">
        <f t="shared" si="3"/>
        <v>-1350.62</v>
      </c>
      <c r="G94" s="179">
        <f t="shared" si="2"/>
        <v>2.3412313803376366</v>
      </c>
    </row>
    <row r="95" spans="1:7" x14ac:dyDescent="0.2">
      <c r="A95" s="41">
        <v>3238</v>
      </c>
      <c r="B95" s="13"/>
      <c r="C95" s="54" t="s">
        <v>3</v>
      </c>
      <c r="D95" s="84">
        <v>180</v>
      </c>
      <c r="E95" s="124">
        <v>197.57</v>
      </c>
      <c r="F95" s="168">
        <f t="shared" si="3"/>
        <v>-17.569999999999993</v>
      </c>
      <c r="G95" s="165">
        <f t="shared" si="2"/>
        <v>1.0976111111111111</v>
      </c>
    </row>
    <row r="96" spans="1:7" x14ac:dyDescent="0.2">
      <c r="A96" s="41">
        <v>3238</v>
      </c>
      <c r="B96" s="13"/>
      <c r="C96" s="54" t="s">
        <v>456</v>
      </c>
      <c r="D96" s="84">
        <v>827</v>
      </c>
      <c r="E96" s="124">
        <v>1660.05</v>
      </c>
      <c r="F96" s="168">
        <f t="shared" si="3"/>
        <v>-833.05</v>
      </c>
      <c r="G96" s="165">
        <f t="shared" si="2"/>
        <v>2.0073155985489723</v>
      </c>
    </row>
    <row r="97" spans="1:10" ht="13.5" thickBot="1" x14ac:dyDescent="0.25">
      <c r="A97" s="41">
        <v>3238</v>
      </c>
      <c r="B97" s="13"/>
      <c r="C97" s="54" t="s">
        <v>467</v>
      </c>
      <c r="D97" s="84">
        <v>0</v>
      </c>
      <c r="E97" s="124">
        <v>500</v>
      </c>
      <c r="F97" s="168">
        <f t="shared" si="3"/>
        <v>-500</v>
      </c>
      <c r="G97" s="165"/>
    </row>
    <row r="98" spans="1:10" ht="13.5" thickBot="1" x14ac:dyDescent="0.25">
      <c r="A98" s="36"/>
      <c r="B98" s="4" t="s">
        <v>141</v>
      </c>
      <c r="C98" s="48"/>
      <c r="D98" s="76">
        <f>D99+D100+D113</f>
        <v>1952397</v>
      </c>
      <c r="E98" s="123">
        <f>E99+E100+E113</f>
        <v>1621599.18</v>
      </c>
      <c r="F98" s="177">
        <f t="shared" si="3"/>
        <v>330797.82000000007</v>
      </c>
      <c r="G98" s="175">
        <f t="shared" si="2"/>
        <v>0.83056836288930991</v>
      </c>
      <c r="I98" s="1" t="s">
        <v>519</v>
      </c>
      <c r="J98" s="1" t="s">
        <v>461</v>
      </c>
    </row>
    <row r="99" spans="1:10" s="6" customFormat="1" x14ac:dyDescent="0.2">
      <c r="A99" s="28">
        <v>35200</v>
      </c>
      <c r="B99" s="7"/>
      <c r="C99" s="50" t="s">
        <v>142</v>
      </c>
      <c r="D99" s="83">
        <v>546970</v>
      </c>
      <c r="E99" s="126">
        <v>437577</v>
      </c>
      <c r="F99" s="163">
        <f t="shared" si="3"/>
        <v>109393</v>
      </c>
      <c r="G99" s="179">
        <f t="shared" si="2"/>
        <v>0.80000182825383481</v>
      </c>
    </row>
    <row r="100" spans="1:10" s="6" customFormat="1" x14ac:dyDescent="0.2">
      <c r="A100" s="28">
        <v>35201</v>
      </c>
      <c r="B100" s="7"/>
      <c r="C100" s="58" t="s">
        <v>143</v>
      </c>
      <c r="D100" s="85">
        <f>SUM(D101+D109+D110+D111+D112)</f>
        <v>1191976</v>
      </c>
      <c r="E100" s="135">
        <f>SUM(E101+E109+E110+E111+E112)</f>
        <v>956009</v>
      </c>
      <c r="F100" s="163">
        <f t="shared" si="3"/>
        <v>235967</v>
      </c>
      <c r="G100" s="179">
        <f t="shared" si="2"/>
        <v>0.80203712155278295</v>
      </c>
    </row>
    <row r="101" spans="1:10" x14ac:dyDescent="0.2">
      <c r="A101" s="37"/>
      <c r="B101" s="5"/>
      <c r="C101" s="59" t="s">
        <v>227</v>
      </c>
      <c r="D101" s="77">
        <f>SUM(D102:D108)</f>
        <v>977438</v>
      </c>
      <c r="E101" s="136">
        <f>SUM(E102:E108)</f>
        <v>781951</v>
      </c>
      <c r="F101" s="168">
        <f t="shared" si="3"/>
        <v>195487</v>
      </c>
      <c r="G101" s="165">
        <f t="shared" si="2"/>
        <v>0.80000061384967636</v>
      </c>
    </row>
    <row r="102" spans="1:10" x14ac:dyDescent="0.2">
      <c r="A102" s="37"/>
      <c r="B102" s="5"/>
      <c r="C102" s="59" t="s">
        <v>265</v>
      </c>
      <c r="D102" s="77">
        <v>673785</v>
      </c>
      <c r="E102" s="124">
        <v>539028</v>
      </c>
      <c r="F102" s="168">
        <f t="shared" si="3"/>
        <v>134757</v>
      </c>
      <c r="G102" s="165">
        <f t="shared" si="2"/>
        <v>0.8</v>
      </c>
    </row>
    <row r="103" spans="1:10" x14ac:dyDescent="0.2">
      <c r="A103" s="37"/>
      <c r="B103" s="5"/>
      <c r="C103" s="59" t="s">
        <v>266</v>
      </c>
      <c r="D103" s="77">
        <v>116290</v>
      </c>
      <c r="E103" s="124">
        <v>93032</v>
      </c>
      <c r="F103" s="168">
        <f t="shared" si="3"/>
        <v>23258</v>
      </c>
      <c r="G103" s="165">
        <f t="shared" si="2"/>
        <v>0.8</v>
      </c>
    </row>
    <row r="104" spans="1:10" x14ac:dyDescent="0.2">
      <c r="A104" s="37"/>
      <c r="B104" s="5"/>
      <c r="C104" s="59" t="s">
        <v>267</v>
      </c>
      <c r="D104" s="77">
        <v>57745</v>
      </c>
      <c r="E104" s="124">
        <v>46196</v>
      </c>
      <c r="F104" s="168">
        <f t="shared" si="3"/>
        <v>11549</v>
      </c>
      <c r="G104" s="165">
        <f t="shared" si="2"/>
        <v>0.8</v>
      </c>
    </row>
    <row r="105" spans="1:10" x14ac:dyDescent="0.2">
      <c r="A105" s="37"/>
      <c r="B105" s="5"/>
      <c r="C105" s="59" t="s">
        <v>268</v>
      </c>
      <c r="D105" s="77">
        <v>8478</v>
      </c>
      <c r="E105" s="124">
        <v>6782</v>
      </c>
      <c r="F105" s="168">
        <f t="shared" si="3"/>
        <v>1696</v>
      </c>
      <c r="G105" s="165">
        <f t="shared" si="2"/>
        <v>0.79995281906109927</v>
      </c>
    </row>
    <row r="106" spans="1:10" x14ac:dyDescent="0.2">
      <c r="A106" s="37"/>
      <c r="B106" s="5"/>
      <c r="C106" s="59" t="s">
        <v>269</v>
      </c>
      <c r="D106" s="77">
        <v>36252</v>
      </c>
      <c r="E106" s="124">
        <v>29002</v>
      </c>
      <c r="F106" s="168">
        <f t="shared" si="3"/>
        <v>7250</v>
      </c>
      <c r="G106" s="165">
        <f t="shared" si="2"/>
        <v>0.80001103387399319</v>
      </c>
    </row>
    <row r="107" spans="1:10" x14ac:dyDescent="0.2">
      <c r="A107" s="37"/>
      <c r="B107" s="5"/>
      <c r="C107" s="59" t="s">
        <v>270</v>
      </c>
      <c r="D107" s="77">
        <v>12552</v>
      </c>
      <c r="E107" s="124">
        <v>10042</v>
      </c>
      <c r="F107" s="168">
        <f t="shared" si="3"/>
        <v>2510</v>
      </c>
      <c r="G107" s="165">
        <f t="shared" si="2"/>
        <v>0.80003186743148502</v>
      </c>
    </row>
    <row r="108" spans="1:10" x14ac:dyDescent="0.2">
      <c r="A108" s="37"/>
      <c r="B108" s="5"/>
      <c r="C108" s="59" t="s">
        <v>271</v>
      </c>
      <c r="D108" s="77">
        <v>72336</v>
      </c>
      <c r="E108" s="124">
        <v>57869</v>
      </c>
      <c r="F108" s="168">
        <f t="shared" si="3"/>
        <v>14467</v>
      </c>
      <c r="G108" s="165">
        <f t="shared" si="2"/>
        <v>0.80000276487502764</v>
      </c>
    </row>
    <row r="109" spans="1:10" x14ac:dyDescent="0.2">
      <c r="A109" s="37"/>
      <c r="B109" s="5"/>
      <c r="C109" s="59" t="s">
        <v>128</v>
      </c>
      <c r="D109" s="77">
        <v>180885</v>
      </c>
      <c r="E109" s="124">
        <v>144708</v>
      </c>
      <c r="F109" s="168">
        <f t="shared" si="3"/>
        <v>36177</v>
      </c>
      <c r="G109" s="165">
        <f t="shared" si="2"/>
        <v>0.8</v>
      </c>
    </row>
    <row r="110" spans="1:10" x14ac:dyDescent="0.2">
      <c r="A110" s="37"/>
      <c r="B110" s="5"/>
      <c r="C110" s="59" t="s">
        <v>272</v>
      </c>
      <c r="D110" s="77">
        <v>254</v>
      </c>
      <c r="E110" s="124">
        <v>254</v>
      </c>
      <c r="F110" s="168">
        <f t="shared" si="3"/>
        <v>0</v>
      </c>
      <c r="G110" s="165">
        <f t="shared" si="2"/>
        <v>1</v>
      </c>
    </row>
    <row r="111" spans="1:10" x14ac:dyDescent="0.2">
      <c r="A111" s="37"/>
      <c r="B111" s="5"/>
      <c r="C111" s="59" t="s">
        <v>129</v>
      </c>
      <c r="D111" s="77">
        <v>21517</v>
      </c>
      <c r="E111" s="124">
        <v>17214</v>
      </c>
      <c r="F111" s="168">
        <f t="shared" si="3"/>
        <v>4303</v>
      </c>
      <c r="G111" s="165">
        <f t="shared" si="2"/>
        <v>0.80001858995213082</v>
      </c>
    </row>
    <row r="112" spans="1:10" x14ac:dyDescent="0.2">
      <c r="A112" s="37"/>
      <c r="B112" s="5"/>
      <c r="C112" s="59" t="s">
        <v>273</v>
      </c>
      <c r="D112" s="77">
        <v>11882</v>
      </c>
      <c r="E112" s="124">
        <v>11882</v>
      </c>
      <c r="F112" s="168">
        <f t="shared" si="3"/>
        <v>0</v>
      </c>
      <c r="G112" s="165">
        <f t="shared" si="2"/>
        <v>1</v>
      </c>
    </row>
    <row r="113" spans="1:7" s="6" customFormat="1" x14ac:dyDescent="0.2">
      <c r="A113" s="28" t="s">
        <v>140</v>
      </c>
      <c r="B113" s="7"/>
      <c r="C113" s="58" t="s">
        <v>144</v>
      </c>
      <c r="D113" s="83">
        <f>SUM(D114+D125+D126)</f>
        <v>213451</v>
      </c>
      <c r="E113" s="125">
        <f>SUM(E114+E125+E126)</f>
        <v>228013.17999999996</v>
      </c>
      <c r="F113" s="163">
        <f t="shared" si="3"/>
        <v>-14562.179999999964</v>
      </c>
      <c r="G113" s="179">
        <f t="shared" si="2"/>
        <v>1.068222589727853</v>
      </c>
    </row>
    <row r="114" spans="1:7" x14ac:dyDescent="0.2">
      <c r="A114" s="37" t="s">
        <v>121</v>
      </c>
      <c r="B114" s="5"/>
      <c r="C114" s="59" t="s">
        <v>22</v>
      </c>
      <c r="D114" s="84">
        <f>SUM(D115+D123+D124)</f>
        <v>204674</v>
      </c>
      <c r="E114" s="131">
        <f>SUM(E115+E123+E124)</f>
        <v>221127.55999999997</v>
      </c>
      <c r="F114" s="168">
        <f t="shared" si="3"/>
        <v>-16453.559999999969</v>
      </c>
      <c r="G114" s="165">
        <f t="shared" si="2"/>
        <v>1.080389106579243</v>
      </c>
    </row>
    <row r="115" spans="1:7" x14ac:dyDescent="0.2">
      <c r="A115" s="37" t="s">
        <v>122</v>
      </c>
      <c r="B115" s="5"/>
      <c r="C115" s="59" t="s">
        <v>43</v>
      </c>
      <c r="D115" s="84">
        <f>SUM(D116:D122)</f>
        <v>198623</v>
      </c>
      <c r="E115" s="131">
        <f>SUM(E116:E122)</f>
        <v>199318.53999999998</v>
      </c>
      <c r="F115" s="168">
        <f t="shared" si="3"/>
        <v>-695.53999999997905</v>
      </c>
      <c r="G115" s="165">
        <f t="shared" si="2"/>
        <v>1.0035018099615853</v>
      </c>
    </row>
    <row r="116" spans="1:7" x14ac:dyDescent="0.2">
      <c r="A116" s="37" t="s">
        <v>469</v>
      </c>
      <c r="B116" s="5"/>
      <c r="C116" s="59" t="s">
        <v>468</v>
      </c>
      <c r="D116" s="84">
        <v>6000</v>
      </c>
      <c r="E116" s="131">
        <v>6000</v>
      </c>
      <c r="F116" s="168">
        <f t="shared" si="3"/>
        <v>0</v>
      </c>
      <c r="G116" s="165">
        <f t="shared" si="2"/>
        <v>1</v>
      </c>
    </row>
    <row r="117" spans="1:7" x14ac:dyDescent="0.2">
      <c r="A117" s="37" t="s">
        <v>527</v>
      </c>
      <c r="B117" s="5"/>
      <c r="C117" s="59" t="s">
        <v>528</v>
      </c>
      <c r="D117" s="84">
        <v>0</v>
      </c>
      <c r="E117" s="131">
        <v>2408</v>
      </c>
      <c r="F117" s="168"/>
      <c r="G117" s="165"/>
    </row>
    <row r="118" spans="1:7" x14ac:dyDescent="0.2">
      <c r="A118" s="37" t="s">
        <v>123</v>
      </c>
      <c r="B118" s="5"/>
      <c r="C118" s="59" t="s">
        <v>120</v>
      </c>
      <c r="D118" s="84">
        <v>158198</v>
      </c>
      <c r="E118" s="124">
        <v>158198</v>
      </c>
      <c r="F118" s="168">
        <f t="shared" si="3"/>
        <v>0</v>
      </c>
      <c r="G118" s="165">
        <f t="shared" si="2"/>
        <v>1</v>
      </c>
    </row>
    <row r="119" spans="1:7" x14ac:dyDescent="0.2">
      <c r="A119" s="37" t="s">
        <v>275</v>
      </c>
      <c r="B119" s="5"/>
      <c r="C119" s="59" t="s">
        <v>276</v>
      </c>
      <c r="D119" s="84">
        <v>6400</v>
      </c>
      <c r="E119" s="124">
        <v>4372.1899999999996</v>
      </c>
      <c r="F119" s="168">
        <f t="shared" si="3"/>
        <v>2027.8100000000004</v>
      </c>
      <c r="G119" s="165">
        <f t="shared" si="2"/>
        <v>0.68315468749999997</v>
      </c>
    </row>
    <row r="120" spans="1:7" x14ac:dyDescent="0.2">
      <c r="A120" s="37" t="s">
        <v>277</v>
      </c>
      <c r="B120" s="5"/>
      <c r="C120" s="59" t="s">
        <v>278</v>
      </c>
      <c r="D120" s="84">
        <v>14881</v>
      </c>
      <c r="E120" s="124">
        <v>15196.55</v>
      </c>
      <c r="F120" s="168">
        <f t="shared" si="3"/>
        <v>-315.54999999999927</v>
      </c>
      <c r="G120" s="165">
        <f t="shared" si="2"/>
        <v>1.0212048921443451</v>
      </c>
    </row>
    <row r="121" spans="1:7" x14ac:dyDescent="0.2">
      <c r="A121" s="37" t="s">
        <v>534</v>
      </c>
      <c r="B121" s="5"/>
      <c r="C121" s="189" t="s">
        <v>535</v>
      </c>
      <c r="D121" s="84">
        <v>11469</v>
      </c>
      <c r="E121" s="124">
        <v>11469</v>
      </c>
      <c r="F121" s="168">
        <f t="shared" si="3"/>
        <v>0</v>
      </c>
      <c r="G121" s="165">
        <f t="shared" si="2"/>
        <v>1</v>
      </c>
    </row>
    <row r="122" spans="1:7" x14ac:dyDescent="0.2">
      <c r="A122" s="37" t="s">
        <v>470</v>
      </c>
      <c r="B122" s="5"/>
      <c r="C122" s="189" t="s">
        <v>471</v>
      </c>
      <c r="D122" s="84">
        <v>1675</v>
      </c>
      <c r="E122" s="124">
        <v>1674.8</v>
      </c>
      <c r="F122" s="168">
        <f t="shared" si="3"/>
        <v>0.20000000000004547</v>
      </c>
      <c r="G122" s="165">
        <f t="shared" si="2"/>
        <v>0.99988059701492538</v>
      </c>
    </row>
    <row r="123" spans="1:7" ht="25.5" x14ac:dyDescent="0.2">
      <c r="A123" s="37" t="s">
        <v>399</v>
      </c>
      <c r="B123" s="5"/>
      <c r="C123" s="132" t="s">
        <v>400</v>
      </c>
      <c r="D123" s="84">
        <v>4629</v>
      </c>
      <c r="E123" s="124">
        <v>10055.02</v>
      </c>
      <c r="F123" s="168">
        <f t="shared" si="3"/>
        <v>-5426.02</v>
      </c>
      <c r="G123" s="165">
        <f t="shared" si="2"/>
        <v>2.1721797364441566</v>
      </c>
    </row>
    <row r="124" spans="1:7" ht="25.5" x14ac:dyDescent="0.2">
      <c r="A124" s="37" t="s">
        <v>472</v>
      </c>
      <c r="B124" s="5"/>
      <c r="C124" s="190" t="s">
        <v>281</v>
      </c>
      <c r="D124" s="84">
        <v>1422</v>
      </c>
      <c r="E124" s="124">
        <v>11754</v>
      </c>
      <c r="F124" s="168">
        <f t="shared" si="3"/>
        <v>-10332</v>
      </c>
      <c r="G124" s="165">
        <f t="shared" si="2"/>
        <v>8.2658227848101262</v>
      </c>
    </row>
    <row r="125" spans="1:7" x14ac:dyDescent="0.2">
      <c r="A125" s="37" t="s">
        <v>279</v>
      </c>
      <c r="B125" s="5"/>
      <c r="C125" s="59" t="s">
        <v>280</v>
      </c>
      <c r="D125" s="84">
        <v>8277</v>
      </c>
      <c r="E125" s="124">
        <v>6385.62</v>
      </c>
      <c r="F125" s="168">
        <f t="shared" si="3"/>
        <v>1891.38</v>
      </c>
      <c r="G125" s="165">
        <f t="shared" si="2"/>
        <v>0.77148967017035153</v>
      </c>
    </row>
    <row r="126" spans="1:7" ht="13.5" thickBot="1" x14ac:dyDescent="0.25">
      <c r="A126" s="37" t="s">
        <v>473</v>
      </c>
      <c r="B126" s="5"/>
      <c r="C126" s="59" t="s">
        <v>474</v>
      </c>
      <c r="D126" s="84">
        <v>500</v>
      </c>
      <c r="E126" s="124">
        <v>500</v>
      </c>
      <c r="F126" s="168">
        <f t="shared" si="3"/>
        <v>0</v>
      </c>
      <c r="G126" s="165">
        <f t="shared" si="2"/>
        <v>1</v>
      </c>
    </row>
    <row r="127" spans="1:7" ht="13.5" thickBot="1" x14ac:dyDescent="0.25">
      <c r="A127" s="36" t="s">
        <v>476</v>
      </c>
      <c r="B127" s="4" t="s">
        <v>146</v>
      </c>
      <c r="C127" s="48"/>
      <c r="D127" s="76">
        <f>SUM(D128:D132)</f>
        <v>53698</v>
      </c>
      <c r="E127" s="123">
        <f>SUM(E128:E132)</f>
        <v>18582.89</v>
      </c>
      <c r="F127" s="177">
        <f t="shared" si="3"/>
        <v>35115.11</v>
      </c>
      <c r="G127" s="175">
        <f t="shared" si="2"/>
        <v>0.34606298186152185</v>
      </c>
    </row>
    <row r="128" spans="1:7" x14ac:dyDescent="0.2">
      <c r="A128" s="39">
        <v>3823</v>
      </c>
      <c r="B128" s="5"/>
      <c r="C128" s="49" t="s">
        <v>477</v>
      </c>
      <c r="D128" s="84">
        <v>0</v>
      </c>
      <c r="E128" s="131">
        <v>713.16</v>
      </c>
      <c r="F128" s="168">
        <f t="shared" si="3"/>
        <v>-713.16</v>
      </c>
      <c r="G128" s="165"/>
    </row>
    <row r="129" spans="1:7" x14ac:dyDescent="0.2">
      <c r="A129" s="37" t="s">
        <v>311</v>
      </c>
      <c r="B129" s="5"/>
      <c r="C129" s="60" t="s">
        <v>320</v>
      </c>
      <c r="D129" s="86">
        <v>36000</v>
      </c>
      <c r="E129" s="124">
        <v>2276</v>
      </c>
      <c r="F129" s="168">
        <f t="shared" si="3"/>
        <v>33724</v>
      </c>
      <c r="G129" s="165">
        <f t="shared" si="2"/>
        <v>6.3222222222222221E-2</v>
      </c>
    </row>
    <row r="130" spans="1:7" x14ac:dyDescent="0.2">
      <c r="A130" s="37">
        <v>38252.382539999999</v>
      </c>
      <c r="B130" s="5"/>
      <c r="C130" s="49" t="s">
        <v>321</v>
      </c>
      <c r="D130" s="86">
        <v>9000</v>
      </c>
      <c r="E130" s="124">
        <v>6318</v>
      </c>
      <c r="F130" s="168">
        <f t="shared" si="3"/>
        <v>2682</v>
      </c>
      <c r="G130" s="165">
        <f t="shared" si="2"/>
        <v>0.70199999999999996</v>
      </c>
    </row>
    <row r="131" spans="1:7" x14ac:dyDescent="0.2">
      <c r="A131" s="37">
        <v>3882</v>
      </c>
      <c r="B131" s="5"/>
      <c r="C131" s="49" t="s">
        <v>322</v>
      </c>
      <c r="D131" s="84">
        <v>1000</v>
      </c>
      <c r="E131" s="124">
        <v>234</v>
      </c>
      <c r="F131" s="168">
        <f t="shared" si="3"/>
        <v>766</v>
      </c>
      <c r="G131" s="165">
        <f t="shared" si="2"/>
        <v>0.23400000000000001</v>
      </c>
    </row>
    <row r="132" spans="1:7" x14ac:dyDescent="0.2">
      <c r="A132" s="37" t="s">
        <v>147</v>
      </c>
      <c r="B132" s="5"/>
      <c r="C132" s="49" t="s">
        <v>323</v>
      </c>
      <c r="D132" s="84">
        <f>SUM(D133:D134)</f>
        <v>7698</v>
      </c>
      <c r="E132" s="131">
        <f>SUM(E133:E134)</f>
        <v>9041.73</v>
      </c>
      <c r="F132" s="168">
        <f t="shared" si="3"/>
        <v>-1343.7299999999996</v>
      </c>
      <c r="G132" s="165">
        <f t="shared" si="2"/>
        <v>1.1745557287607171</v>
      </c>
    </row>
    <row r="133" spans="1:7" x14ac:dyDescent="0.2">
      <c r="A133" s="37">
        <v>3880</v>
      </c>
      <c r="B133" s="5"/>
      <c r="C133" s="49" t="s">
        <v>10</v>
      </c>
      <c r="D133" s="84">
        <v>500</v>
      </c>
      <c r="E133" s="124">
        <v>1100</v>
      </c>
      <c r="F133" s="168">
        <f t="shared" si="3"/>
        <v>-600</v>
      </c>
      <c r="G133" s="165">
        <f t="shared" si="2"/>
        <v>2.2000000000000002</v>
      </c>
    </row>
    <row r="134" spans="1:7" ht="13.5" thickBot="1" x14ac:dyDescent="0.25">
      <c r="A134" s="155">
        <v>3888</v>
      </c>
      <c r="B134" s="5"/>
      <c r="C134" s="49" t="s">
        <v>409</v>
      </c>
      <c r="D134" s="84">
        <v>7198</v>
      </c>
      <c r="E134" s="124">
        <v>7941.73</v>
      </c>
      <c r="F134" s="168">
        <f t="shared" si="3"/>
        <v>-743.72999999999956</v>
      </c>
      <c r="G134" s="165">
        <f t="shared" si="2"/>
        <v>1.1033245345929423</v>
      </c>
    </row>
    <row r="135" spans="1:7" ht="13.5" thickBot="1" x14ac:dyDescent="0.25">
      <c r="A135" s="111"/>
      <c r="B135" s="79" t="s">
        <v>148</v>
      </c>
      <c r="C135" s="80"/>
      <c r="D135" s="81">
        <f>D136+D140</f>
        <v>5842542</v>
      </c>
      <c r="E135" s="122">
        <f>E136+E140</f>
        <v>4326781.3499999996</v>
      </c>
      <c r="F135" s="137">
        <f t="shared" si="3"/>
        <v>1515760.6500000004</v>
      </c>
      <c r="G135" s="176">
        <f t="shared" si="2"/>
        <v>0.74056486885331752</v>
      </c>
    </row>
    <row r="136" spans="1:7" ht="13.5" thickBot="1" x14ac:dyDescent="0.25">
      <c r="A136" s="42" t="s">
        <v>149</v>
      </c>
      <c r="B136" s="4" t="s">
        <v>150</v>
      </c>
      <c r="C136" s="48"/>
      <c r="D136" s="76">
        <f>D137+D138+D139</f>
        <v>530619</v>
      </c>
      <c r="E136" s="123">
        <f>E137+E138+E139</f>
        <v>368998.14999999997</v>
      </c>
      <c r="F136" s="178">
        <f t="shared" si="3"/>
        <v>161620.85000000003</v>
      </c>
      <c r="G136" s="174">
        <f t="shared" si="2"/>
        <v>0.69541073727099856</v>
      </c>
    </row>
    <row r="137" spans="1:7" x14ac:dyDescent="0.2">
      <c r="A137" s="37">
        <v>413</v>
      </c>
      <c r="B137" s="5"/>
      <c r="C137" s="60" t="s">
        <v>151</v>
      </c>
      <c r="D137" s="84">
        <f>D215+D252+D1007+D1067+D1076+D1100+D1116+D1128+D1135+D1138+D1148+D1157</f>
        <v>333251</v>
      </c>
      <c r="E137" s="131">
        <f>E215+E252+E1007+E1067+E1076+E1100+E1116+E1128+E1135+E1138+E1148+E1157</f>
        <v>216878.05</v>
      </c>
      <c r="F137" s="168">
        <f t="shared" si="3"/>
        <v>116372.95000000001</v>
      </c>
      <c r="G137" s="165">
        <f t="shared" si="2"/>
        <v>0.6507948963393958</v>
      </c>
    </row>
    <row r="138" spans="1:7" x14ac:dyDescent="0.2">
      <c r="A138" s="37">
        <v>4500</v>
      </c>
      <c r="B138" s="5"/>
      <c r="C138" s="61" t="s">
        <v>152</v>
      </c>
      <c r="D138" s="84">
        <f>D239+D374+D399+D409+D514</f>
        <v>178285</v>
      </c>
      <c r="E138" s="131">
        <f>E239+E374+E399+E409+E514</f>
        <v>137789.37</v>
      </c>
      <c r="F138" s="168">
        <f t="shared" si="3"/>
        <v>40495.630000000005</v>
      </c>
      <c r="G138" s="165">
        <f t="shared" si="2"/>
        <v>0.77286013966402112</v>
      </c>
    </row>
    <row r="139" spans="1:7" ht="13.5" thickBot="1" x14ac:dyDescent="0.25">
      <c r="A139" s="106">
        <v>452</v>
      </c>
      <c r="B139" s="107"/>
      <c r="C139" s="60" t="s">
        <v>153</v>
      </c>
      <c r="D139" s="77">
        <f>D242+D255+D321+D435+D457</f>
        <v>19083</v>
      </c>
      <c r="E139" s="136">
        <f>E242+E255+E321+E435+E457</f>
        <v>14330.73</v>
      </c>
      <c r="F139" s="168">
        <f t="shared" si="3"/>
        <v>4752.2700000000004</v>
      </c>
      <c r="G139" s="165">
        <f t="shared" si="2"/>
        <v>0.7509684011947807</v>
      </c>
    </row>
    <row r="140" spans="1:7" ht="13.5" thickBot="1" x14ac:dyDescent="0.25">
      <c r="A140" s="36"/>
      <c r="B140" s="4" t="s">
        <v>154</v>
      </c>
      <c r="C140" s="48"/>
      <c r="D140" s="76">
        <f>D141+D142+D143</f>
        <v>5311923</v>
      </c>
      <c r="E140" s="123">
        <f>E141+E142+E143</f>
        <v>3957783.1999999997</v>
      </c>
      <c r="F140" s="177">
        <f t="shared" si="3"/>
        <v>1354139.8000000003</v>
      </c>
      <c r="G140" s="175">
        <f t="shared" si="2"/>
        <v>0.74507540866085586</v>
      </c>
    </row>
    <row r="141" spans="1:7" x14ac:dyDescent="0.2">
      <c r="A141" s="37">
        <v>50</v>
      </c>
      <c r="B141" s="5"/>
      <c r="C141" s="49" t="s">
        <v>23</v>
      </c>
      <c r="D141" s="84">
        <f>D201+D217+D256+D303+D326+D350+D360+D381+D420+D436+D458+D480+D501+D568+D591+D627+D640+D657+D679+D701+D729+D742+D753+D776+D803+D822+D843+D851+D863+D886+D896+D905+D927+D935+D942+D955+D961+D967+D1028+D1039+D1058+D1089+D1102+D1119+D1130+D1140+D1159</f>
        <v>3279694</v>
      </c>
      <c r="E141" s="131">
        <f>E201+E217+E256+E303+E326+E350+E360+E381+E420+E436+E458+E480+E501+E568+E591+E627+E640+E657+E679+E701+E729+E742+E753+E776+E803+E822+E843+E851+E863+E886+E896+E905+E927+E935+E942+E955+E961+E967+E1028+E1039+E1058+E1089+E1102+E1119+E1130+E1140+E1159</f>
        <v>2457516.6100000003</v>
      </c>
      <c r="F141" s="168">
        <f t="shared" si="3"/>
        <v>822177.38999999966</v>
      </c>
      <c r="G141" s="165">
        <f t="shared" si="2"/>
        <v>0.74931277430150511</v>
      </c>
    </row>
    <row r="142" spans="1:7" x14ac:dyDescent="0.2">
      <c r="A142" s="37">
        <v>55</v>
      </c>
      <c r="B142" s="5"/>
      <c r="C142" s="49" t="s">
        <v>24</v>
      </c>
      <c r="D142" s="84">
        <f>D206+D223+D262+D270+D274+D281+D307+D312+D322+D330+D346+D354+D364+D368+D376+D385+D406+D417+D424+D440+D464+D483+D486+D492+D497+D505+D573+D586+D597+D610+D632+D644+D653+D661+D674+D683+D696+D704+D707+D717+D721+D733+D747+D759+D782+D808+D827+D847+D855+D859+D869+D891+D901+D911+D932+D939+D945+D973+D996+D1004+D1009+D1013+D1017+D1021+D1025+D1032+D1043+D1048+D1052+D1062+D1069+D1079+D1086+D1093+D1106+D1123+D1144+D1150+D1153+D1165</f>
        <v>2028507</v>
      </c>
      <c r="E142" s="131">
        <f>E206+E223+E262+E270+E274+E281+E307+E312+E322+E330+E346+E354+E364+E368+E376+E385+E406+E417+E424+E440+E464+E483+E486+E492+E497+E505+E573+E586+E597+E610+E632+E644+E653+E661+E674+E683+E696+E704+E707+E717+E721+E733+E747+E759+E782+E808+E827+E847+E855+E859+E869+E891+E901+E911+E932+E939+E945+E951+E973+E996+E1004+E1009+E1013+E1017+E1021+E1025+E1032+E1043+E1048+E1052+E1062+E1069+E1079+E1086+E1093+E1106+E1123+E1144+E1150+E1153+E1165</f>
        <v>1499930.4399999995</v>
      </c>
      <c r="F142" s="168">
        <f t="shared" si="3"/>
        <v>528576.56000000052</v>
      </c>
      <c r="G142" s="165">
        <f t="shared" si="2"/>
        <v>0.7394258141579001</v>
      </c>
    </row>
    <row r="143" spans="1:7" ht="13.5" thickBot="1" x14ac:dyDescent="0.25">
      <c r="A143" s="37">
        <v>60</v>
      </c>
      <c r="B143" s="5"/>
      <c r="C143" s="49" t="s">
        <v>90</v>
      </c>
      <c r="D143" s="77">
        <f>D233+D237+D277+D432+D450+D796+D883+D988</f>
        <v>3722</v>
      </c>
      <c r="E143" s="136">
        <f>E233+E237+E277+E393+E432+E450+E796+E883+E988+E1082</f>
        <v>336.15</v>
      </c>
      <c r="F143" s="168">
        <f t="shared" si="3"/>
        <v>3385.85</v>
      </c>
      <c r="G143" s="165">
        <f t="shared" si="2"/>
        <v>9.0314347125201505E-2</v>
      </c>
    </row>
    <row r="144" spans="1:7" ht="13.5" thickBot="1" x14ac:dyDescent="0.25">
      <c r="A144" s="111"/>
      <c r="B144" s="108" t="s">
        <v>155</v>
      </c>
      <c r="C144" s="180"/>
      <c r="D144" s="109">
        <f>D3-D135</f>
        <v>405817</v>
      </c>
      <c r="E144" s="137">
        <f>E3-E135</f>
        <v>352410.74000000022</v>
      </c>
      <c r="F144" s="137">
        <f t="shared" si="3"/>
        <v>53406.259999999776</v>
      </c>
      <c r="G144" s="176">
        <f>SUM(E144/D144)</f>
        <v>0.86839816961832605</v>
      </c>
    </row>
    <row r="145" spans="1:7" ht="13.5" thickBot="1" x14ac:dyDescent="0.25">
      <c r="A145" s="111"/>
      <c r="B145" s="108" t="s">
        <v>156</v>
      </c>
      <c r="C145" s="180"/>
      <c r="D145" s="109">
        <f>D146+D150+D175+D182+D184+D186</f>
        <v>-119935</v>
      </c>
      <c r="E145" s="137">
        <f>E146+E150+E175+E182+E184+E186</f>
        <v>-74200.369999999937</v>
      </c>
      <c r="F145" s="137">
        <f t="shared" si="3"/>
        <v>-45734.630000000063</v>
      </c>
      <c r="G145" s="176">
        <f>SUM(E145/D145)</f>
        <v>0.61867153041230616</v>
      </c>
    </row>
    <row r="146" spans="1:7" s="6" customFormat="1" x14ac:dyDescent="0.2">
      <c r="A146" s="28">
        <v>381</v>
      </c>
      <c r="B146" s="7"/>
      <c r="C146" s="50" t="s">
        <v>157</v>
      </c>
      <c r="D146" s="85">
        <f>SUM(D147:D149)</f>
        <v>98000</v>
      </c>
      <c r="E146" s="135">
        <f>SUM(E147:E149)</f>
        <v>9100</v>
      </c>
      <c r="F146" s="163">
        <f t="shared" si="3"/>
        <v>88900</v>
      </c>
      <c r="G146" s="179">
        <f t="shared" si="2"/>
        <v>9.285714285714286E-2</v>
      </c>
    </row>
    <row r="147" spans="1:7" x14ac:dyDescent="0.2">
      <c r="A147" s="37">
        <v>3810</v>
      </c>
      <c r="B147" s="5"/>
      <c r="C147" s="49" t="s">
        <v>475</v>
      </c>
      <c r="D147" s="77">
        <v>0</v>
      </c>
      <c r="E147" s="136">
        <v>4900</v>
      </c>
      <c r="F147" s="168">
        <f t="shared" si="3"/>
        <v>-4900</v>
      </c>
      <c r="G147" s="165"/>
    </row>
    <row r="148" spans="1:7" x14ac:dyDescent="0.2">
      <c r="A148" s="37">
        <v>3811</v>
      </c>
      <c r="B148" s="5"/>
      <c r="C148" s="49" t="s">
        <v>261</v>
      </c>
      <c r="D148" s="77">
        <v>98000</v>
      </c>
      <c r="E148" s="124">
        <v>0</v>
      </c>
      <c r="F148" s="168">
        <f t="shared" si="3"/>
        <v>98000</v>
      </c>
      <c r="G148" s="165">
        <f t="shared" si="2"/>
        <v>0</v>
      </c>
    </row>
    <row r="149" spans="1:7" x14ac:dyDescent="0.2">
      <c r="A149" s="37">
        <v>3811</v>
      </c>
      <c r="B149" s="5"/>
      <c r="C149" s="49" t="s">
        <v>536</v>
      </c>
      <c r="D149" s="77">
        <v>0</v>
      </c>
      <c r="E149" s="124">
        <v>4200</v>
      </c>
      <c r="F149" s="168">
        <f t="shared" si="3"/>
        <v>-4200</v>
      </c>
      <c r="G149" s="165"/>
    </row>
    <row r="150" spans="1:7" s="6" customFormat="1" x14ac:dyDescent="0.2">
      <c r="A150" s="28">
        <v>15</v>
      </c>
      <c r="B150" s="7"/>
      <c r="C150" s="50" t="s">
        <v>158</v>
      </c>
      <c r="D150" s="85">
        <f>SUM(D151+D169+D173)</f>
        <v>-574726</v>
      </c>
      <c r="E150" s="135">
        <f>SUM(E151+E169+E173)</f>
        <v>-385537.75999999995</v>
      </c>
      <c r="F150" s="163">
        <f t="shared" si="3"/>
        <v>-189188.24000000005</v>
      </c>
      <c r="G150" s="179">
        <f t="shared" si="2"/>
        <v>0.67082011254058449</v>
      </c>
    </row>
    <row r="151" spans="1:7" s="6" customFormat="1" x14ac:dyDescent="0.2">
      <c r="A151" s="28"/>
      <c r="B151" s="7">
        <v>1551</v>
      </c>
      <c r="C151" s="62" t="s">
        <v>255</v>
      </c>
      <c r="D151" s="85">
        <f>SUM(D152:D168)</f>
        <v>-530898</v>
      </c>
      <c r="E151" s="135">
        <f>SUM(E152:E168)</f>
        <v>-366640.14999999997</v>
      </c>
      <c r="F151" s="163">
        <f t="shared" si="3"/>
        <v>-164257.85000000003</v>
      </c>
      <c r="G151" s="179">
        <f t="shared" ref="G151:G222" si="4">SUM(E151/D151)</f>
        <v>0.69060375062629731</v>
      </c>
    </row>
    <row r="152" spans="1:7" s="6" customFormat="1" ht="25.5" x14ac:dyDescent="0.2">
      <c r="A152" s="28"/>
      <c r="B152" s="5"/>
      <c r="C152" s="63" t="s">
        <v>329</v>
      </c>
      <c r="D152" s="87">
        <f>-D295</f>
        <v>-41660</v>
      </c>
      <c r="E152" s="149">
        <f>-E295</f>
        <v>-1200</v>
      </c>
      <c r="F152" s="168">
        <f t="shared" si="3"/>
        <v>-40460</v>
      </c>
      <c r="G152" s="165">
        <f t="shared" si="4"/>
        <v>2.8804608737397985E-2</v>
      </c>
    </row>
    <row r="153" spans="1:7" s="6" customFormat="1" ht="25.5" x14ac:dyDescent="0.2">
      <c r="A153" s="28"/>
      <c r="B153" s="5"/>
      <c r="C153" s="63" t="s">
        <v>330</v>
      </c>
      <c r="D153" s="87">
        <f>-D317</f>
        <v>-10000</v>
      </c>
      <c r="E153" s="149">
        <f>-E317</f>
        <v>0</v>
      </c>
      <c r="F153" s="168">
        <f t="shared" si="3"/>
        <v>-10000</v>
      </c>
      <c r="G153" s="165">
        <f t="shared" si="4"/>
        <v>0</v>
      </c>
    </row>
    <row r="154" spans="1:7" s="6" customFormat="1" ht="38.25" x14ac:dyDescent="0.2">
      <c r="A154" s="28"/>
      <c r="B154" s="5"/>
      <c r="C154" s="64" t="s">
        <v>332</v>
      </c>
      <c r="D154" s="87">
        <f>-D340</f>
        <v>-6000</v>
      </c>
      <c r="E154" s="149">
        <f>-E340</f>
        <v>0</v>
      </c>
      <c r="F154" s="168">
        <f t="shared" ref="F154:F226" si="5">SUM(D154-E154)</f>
        <v>-6000</v>
      </c>
      <c r="G154" s="165">
        <f t="shared" si="4"/>
        <v>0</v>
      </c>
    </row>
    <row r="155" spans="1:7" s="6" customFormat="1" ht="38.25" x14ac:dyDescent="0.2">
      <c r="A155" s="28"/>
      <c r="B155" s="5"/>
      <c r="C155" s="65" t="s">
        <v>333</v>
      </c>
      <c r="D155" s="87">
        <f>-D397</f>
        <v>-10000</v>
      </c>
      <c r="E155" s="149">
        <f>-E397</f>
        <v>-3456</v>
      </c>
      <c r="F155" s="168">
        <f t="shared" si="5"/>
        <v>-6544</v>
      </c>
      <c r="G155" s="165">
        <f t="shared" si="4"/>
        <v>0.34560000000000002</v>
      </c>
    </row>
    <row r="156" spans="1:7" s="6" customFormat="1" ht="25.5" x14ac:dyDescent="0.2">
      <c r="A156" s="28"/>
      <c r="B156" s="5"/>
      <c r="C156" s="65" t="s">
        <v>335</v>
      </c>
      <c r="D156" s="87">
        <f>-D454</f>
        <v>-7236</v>
      </c>
      <c r="E156" s="149">
        <f>-E454</f>
        <v>-7236</v>
      </c>
      <c r="F156" s="168">
        <f t="shared" si="5"/>
        <v>0</v>
      </c>
      <c r="G156" s="165">
        <f t="shared" si="4"/>
        <v>1</v>
      </c>
    </row>
    <row r="157" spans="1:7" s="6" customFormat="1" ht="25.5" x14ac:dyDescent="0.2">
      <c r="A157" s="28"/>
      <c r="B157" s="5"/>
      <c r="C157" s="65" t="s">
        <v>336</v>
      </c>
      <c r="D157" s="87">
        <f>-D477</f>
        <v>-4200</v>
      </c>
      <c r="E157" s="149">
        <f>-E477</f>
        <v>0</v>
      </c>
      <c r="F157" s="168">
        <f t="shared" si="5"/>
        <v>-4200</v>
      </c>
      <c r="G157" s="165">
        <f t="shared" si="4"/>
        <v>0</v>
      </c>
    </row>
    <row r="158" spans="1:7" s="6" customFormat="1" ht="25.5" x14ac:dyDescent="0.2">
      <c r="A158" s="28"/>
      <c r="B158" s="5"/>
      <c r="C158" s="65" t="s">
        <v>337</v>
      </c>
      <c r="D158" s="87">
        <f>-D478</f>
        <v>-4000</v>
      </c>
      <c r="E158" s="149">
        <f>-E478</f>
        <v>0</v>
      </c>
      <c r="F158" s="168">
        <f t="shared" si="5"/>
        <v>-4000</v>
      </c>
      <c r="G158" s="165">
        <f t="shared" si="4"/>
        <v>0</v>
      </c>
    </row>
    <row r="159" spans="1:7" s="6" customFormat="1" ht="38.25" x14ac:dyDescent="0.2">
      <c r="A159" s="28"/>
      <c r="B159" s="5"/>
      <c r="C159" s="65" t="s">
        <v>340</v>
      </c>
      <c r="D159" s="87">
        <f>-D774</f>
        <v>-29124</v>
      </c>
      <c r="E159" s="149">
        <f>-E774</f>
        <v>-26143.84</v>
      </c>
      <c r="F159" s="168">
        <f t="shared" si="5"/>
        <v>-2980.16</v>
      </c>
      <c r="G159" s="165">
        <f t="shared" si="4"/>
        <v>0.89767339651146816</v>
      </c>
    </row>
    <row r="160" spans="1:7" s="6" customFormat="1" ht="25.5" x14ac:dyDescent="0.2">
      <c r="A160" s="28"/>
      <c r="B160" s="5"/>
      <c r="C160" s="65" t="s">
        <v>341</v>
      </c>
      <c r="D160" s="87">
        <f>-D800</f>
        <v>-36000</v>
      </c>
      <c r="E160" s="149">
        <f>-E800</f>
        <v>0</v>
      </c>
      <c r="F160" s="168">
        <f t="shared" si="5"/>
        <v>-36000</v>
      </c>
      <c r="G160" s="165">
        <f t="shared" si="4"/>
        <v>0</v>
      </c>
    </row>
    <row r="161" spans="1:7" s="6" customFormat="1" ht="25.5" x14ac:dyDescent="0.2">
      <c r="A161" s="28"/>
      <c r="B161" s="5"/>
      <c r="C161" s="65" t="s">
        <v>347</v>
      </c>
      <c r="D161" s="87">
        <f>-D993</f>
        <v>-30716</v>
      </c>
      <c r="E161" s="149">
        <f>-E993</f>
        <v>-900</v>
      </c>
      <c r="F161" s="168">
        <f t="shared" si="5"/>
        <v>-29816</v>
      </c>
      <c r="G161" s="165">
        <f t="shared" si="4"/>
        <v>2.9300690194035681E-2</v>
      </c>
    </row>
    <row r="162" spans="1:7" s="6" customFormat="1" ht="25.5" x14ac:dyDescent="0.2">
      <c r="A162" s="28"/>
      <c r="B162" s="5"/>
      <c r="C162" s="63" t="s">
        <v>405</v>
      </c>
      <c r="D162" s="87">
        <f>-D301</f>
        <v>-186399</v>
      </c>
      <c r="E162" s="149">
        <f>-E301</f>
        <v>-179342.52</v>
      </c>
      <c r="F162" s="168">
        <f t="shared" si="5"/>
        <v>-7056.4800000000105</v>
      </c>
      <c r="G162" s="165">
        <f t="shared" si="4"/>
        <v>0.96214314454476679</v>
      </c>
    </row>
    <row r="163" spans="1:7" s="6" customFormat="1" ht="25.5" x14ac:dyDescent="0.2">
      <c r="A163" s="28"/>
      <c r="B163" s="5"/>
      <c r="C163" s="65" t="s">
        <v>423</v>
      </c>
      <c r="D163" s="87">
        <f>-D994</f>
        <v>-10513</v>
      </c>
      <c r="E163" s="149">
        <f>-E994</f>
        <v>-10512.59</v>
      </c>
      <c r="F163" s="168">
        <f t="shared" si="5"/>
        <v>-0.40999999999985448</v>
      </c>
      <c r="G163" s="165">
        <f t="shared" si="4"/>
        <v>0.99996100066584226</v>
      </c>
    </row>
    <row r="164" spans="1:7" s="6" customFormat="1" ht="25.5" x14ac:dyDescent="0.2">
      <c r="A164" s="210" t="s">
        <v>529</v>
      </c>
      <c r="B164" s="5"/>
      <c r="C164" s="65" t="s">
        <v>464</v>
      </c>
      <c r="D164" s="87">
        <f>-D510</f>
        <v>-1800</v>
      </c>
      <c r="E164" s="149">
        <f>-E510</f>
        <v>-1800</v>
      </c>
      <c r="F164" s="168">
        <f t="shared" si="5"/>
        <v>0</v>
      </c>
      <c r="G164" s="165">
        <f t="shared" si="4"/>
        <v>1</v>
      </c>
    </row>
    <row r="165" spans="1:7" s="6" customFormat="1" ht="25.5" x14ac:dyDescent="0.2">
      <c r="A165" s="28"/>
      <c r="B165" s="5"/>
      <c r="C165" s="63" t="s">
        <v>553</v>
      </c>
      <c r="D165" s="87">
        <f>-D296</f>
        <v>-103370</v>
      </c>
      <c r="E165" s="149">
        <f>-E296</f>
        <v>-100249.2</v>
      </c>
      <c r="F165" s="168">
        <f t="shared" si="5"/>
        <v>-3120.8000000000029</v>
      </c>
      <c r="G165" s="165">
        <f t="shared" si="4"/>
        <v>0.96980942246299695</v>
      </c>
    </row>
    <row r="166" spans="1:7" s="6" customFormat="1" ht="25.5" x14ac:dyDescent="0.2">
      <c r="A166" s="28"/>
      <c r="B166" s="5"/>
      <c r="C166" s="63" t="s">
        <v>554</v>
      </c>
      <c r="D166" s="87">
        <f>-D297</f>
        <v>-44940</v>
      </c>
      <c r="E166" s="149">
        <f>-E297</f>
        <v>-35800</v>
      </c>
      <c r="F166" s="168">
        <f t="shared" si="5"/>
        <v>-9140</v>
      </c>
      <c r="G166" s="165">
        <f t="shared" si="4"/>
        <v>0.79661771250556301</v>
      </c>
    </row>
    <row r="167" spans="1:7" s="6" customFormat="1" ht="25.5" x14ac:dyDescent="0.2">
      <c r="A167" s="28"/>
      <c r="B167" s="5"/>
      <c r="C167" s="65" t="s">
        <v>568</v>
      </c>
      <c r="D167" s="87">
        <f>-D801</f>
        <v>-4100</v>
      </c>
      <c r="E167" s="149">
        <f>-E801</f>
        <v>0</v>
      </c>
      <c r="F167" s="168">
        <f t="shared" si="5"/>
        <v>-4100</v>
      </c>
      <c r="G167" s="165">
        <f t="shared" si="4"/>
        <v>0</v>
      </c>
    </row>
    <row r="168" spans="1:7" s="6" customFormat="1" ht="25.5" x14ac:dyDescent="0.2">
      <c r="A168" s="28"/>
      <c r="B168" s="5"/>
      <c r="C168" s="65" t="s">
        <v>562</v>
      </c>
      <c r="D168" s="87">
        <f>-D692</f>
        <v>-840</v>
      </c>
      <c r="E168" s="149">
        <f>-E692</f>
        <v>0</v>
      </c>
      <c r="F168" s="168">
        <f t="shared" si="5"/>
        <v>-840</v>
      </c>
      <c r="G168" s="165">
        <f t="shared" si="4"/>
        <v>0</v>
      </c>
    </row>
    <row r="169" spans="1:7" s="6" customFormat="1" ht="25.5" x14ac:dyDescent="0.2">
      <c r="A169" s="28"/>
      <c r="B169" s="7">
        <v>1554</v>
      </c>
      <c r="C169" s="51" t="s">
        <v>559</v>
      </c>
      <c r="D169" s="88">
        <f>SUM(D170:D172)</f>
        <v>-39788</v>
      </c>
      <c r="E169" s="139">
        <f>SUM(E170:E172)</f>
        <v>-14857.61</v>
      </c>
      <c r="F169" s="163">
        <f t="shared" si="5"/>
        <v>-24930.39</v>
      </c>
      <c r="G169" s="179">
        <f t="shared" si="4"/>
        <v>0.37341937267517844</v>
      </c>
    </row>
    <row r="170" spans="1:7" s="6" customFormat="1" x14ac:dyDescent="0.2">
      <c r="A170" s="28"/>
      <c r="B170" s="5"/>
      <c r="C170" s="65" t="s">
        <v>560</v>
      </c>
      <c r="D170" s="87">
        <f>-D607</f>
        <v>-4641</v>
      </c>
      <c r="E170" s="149">
        <f>-E607</f>
        <v>-4641</v>
      </c>
      <c r="F170" s="168">
        <f t="shared" si="5"/>
        <v>0</v>
      </c>
      <c r="G170" s="165">
        <f t="shared" si="4"/>
        <v>1</v>
      </c>
    </row>
    <row r="171" spans="1:7" s="6" customFormat="1" ht="25.5" x14ac:dyDescent="0.2">
      <c r="A171" s="28"/>
      <c r="B171" s="5"/>
      <c r="C171" s="65" t="s">
        <v>561</v>
      </c>
      <c r="D171" s="87">
        <f>-D671</f>
        <v>-8663</v>
      </c>
      <c r="E171" s="149">
        <f>-E671</f>
        <v>0</v>
      </c>
      <c r="F171" s="168">
        <f t="shared" si="5"/>
        <v>-8663</v>
      </c>
      <c r="G171" s="165">
        <f t="shared" si="4"/>
        <v>0</v>
      </c>
    </row>
    <row r="172" spans="1:7" s="6" customFormat="1" ht="25.5" x14ac:dyDescent="0.2">
      <c r="A172" s="28"/>
      <c r="B172" s="5"/>
      <c r="C172" s="65" t="s">
        <v>558</v>
      </c>
      <c r="D172" s="87">
        <f>-D512</f>
        <v>-26484</v>
      </c>
      <c r="E172" s="149">
        <f>-E512</f>
        <v>-10216.61</v>
      </c>
      <c r="F172" s="168">
        <f t="shared" si="5"/>
        <v>-16267.39</v>
      </c>
      <c r="G172" s="165">
        <f t="shared" si="4"/>
        <v>0.38576536776921916</v>
      </c>
    </row>
    <row r="173" spans="1:7" s="6" customFormat="1" x14ac:dyDescent="0.2">
      <c r="A173" s="28"/>
      <c r="B173" s="7">
        <v>1556</v>
      </c>
      <c r="C173" s="50" t="s">
        <v>131</v>
      </c>
      <c r="D173" s="88">
        <f>SUM(D174:D174)</f>
        <v>-4040</v>
      </c>
      <c r="E173" s="139">
        <f>SUM(E174:E174)</f>
        <v>-4040</v>
      </c>
      <c r="F173" s="163">
        <f t="shared" si="5"/>
        <v>0</v>
      </c>
      <c r="G173" s="179">
        <f t="shared" si="4"/>
        <v>1</v>
      </c>
    </row>
    <row r="174" spans="1:7" s="6" customFormat="1" ht="51" x14ac:dyDescent="0.2">
      <c r="A174" s="28"/>
      <c r="B174" s="20"/>
      <c r="C174" s="65" t="s">
        <v>338</v>
      </c>
      <c r="D174" s="87">
        <f>-D625</f>
        <v>-4040</v>
      </c>
      <c r="E174" s="149">
        <f>-E625</f>
        <v>-4040</v>
      </c>
      <c r="F174" s="168">
        <f t="shared" si="5"/>
        <v>0</v>
      </c>
      <c r="G174" s="165">
        <f t="shared" si="4"/>
        <v>1</v>
      </c>
    </row>
    <row r="175" spans="1:7" s="6" customFormat="1" x14ac:dyDescent="0.2">
      <c r="A175" s="28">
        <v>3502</v>
      </c>
      <c r="B175" s="7"/>
      <c r="C175" s="50" t="s">
        <v>159</v>
      </c>
      <c r="D175" s="89">
        <f>SUM(D176+D181)</f>
        <v>422417</v>
      </c>
      <c r="E175" s="133">
        <f>SUM(E176+E181)</f>
        <v>335034.96000000002</v>
      </c>
      <c r="F175" s="163">
        <f t="shared" si="5"/>
        <v>87382.039999999979</v>
      </c>
      <c r="G175" s="179">
        <f t="shared" si="4"/>
        <v>0.79313796556483296</v>
      </c>
    </row>
    <row r="176" spans="1:7" s="6" customFormat="1" x14ac:dyDescent="0.2">
      <c r="A176" s="37" t="s">
        <v>121</v>
      </c>
      <c r="B176" s="5"/>
      <c r="C176" s="59" t="s">
        <v>22</v>
      </c>
      <c r="D176" s="90">
        <f>SUM(D177+D180)</f>
        <v>422013</v>
      </c>
      <c r="E176" s="134">
        <f>SUM(E177+E180)</f>
        <v>334630.96000000002</v>
      </c>
      <c r="F176" s="168">
        <f t="shared" si="5"/>
        <v>87382.039999999979</v>
      </c>
      <c r="G176" s="165">
        <f t="shared" si="4"/>
        <v>0.79293993313002209</v>
      </c>
    </row>
    <row r="177" spans="1:7" s="6" customFormat="1" x14ac:dyDescent="0.2">
      <c r="A177" s="37" t="s">
        <v>122</v>
      </c>
      <c r="B177" s="5"/>
      <c r="C177" s="59" t="s">
        <v>43</v>
      </c>
      <c r="D177" s="90">
        <f>SUM(D178:D179)</f>
        <v>219902</v>
      </c>
      <c r="E177" s="134">
        <f>SUM(E178:E179)</f>
        <v>219902</v>
      </c>
      <c r="F177" s="168">
        <f t="shared" si="5"/>
        <v>0</v>
      </c>
      <c r="G177" s="165">
        <f t="shared" si="4"/>
        <v>1</v>
      </c>
    </row>
    <row r="178" spans="1:7" x14ac:dyDescent="0.2">
      <c r="A178" s="37" t="s">
        <v>308</v>
      </c>
      <c r="B178" s="5"/>
      <c r="C178" s="65" t="s">
        <v>120</v>
      </c>
      <c r="D178" s="84">
        <v>152266</v>
      </c>
      <c r="E178" s="124">
        <v>152266</v>
      </c>
      <c r="F178" s="168">
        <f t="shared" si="5"/>
        <v>0</v>
      </c>
      <c r="G178" s="165">
        <f t="shared" si="4"/>
        <v>1</v>
      </c>
    </row>
    <row r="179" spans="1:7" x14ac:dyDescent="0.2">
      <c r="A179" s="37" t="s">
        <v>309</v>
      </c>
      <c r="B179" s="5"/>
      <c r="C179" s="65" t="s">
        <v>276</v>
      </c>
      <c r="D179" s="84">
        <v>67636</v>
      </c>
      <c r="E179" s="124">
        <v>67636</v>
      </c>
      <c r="F179" s="168">
        <f t="shared" si="5"/>
        <v>0</v>
      </c>
      <c r="G179" s="165">
        <f t="shared" si="4"/>
        <v>1</v>
      </c>
    </row>
    <row r="180" spans="1:7" ht="25.5" x14ac:dyDescent="0.2">
      <c r="A180" s="37" t="s">
        <v>310</v>
      </c>
      <c r="B180" s="5"/>
      <c r="C180" s="65" t="s">
        <v>281</v>
      </c>
      <c r="D180" s="84">
        <v>202111</v>
      </c>
      <c r="E180" s="124">
        <v>114728.96000000001</v>
      </c>
      <c r="F180" s="168">
        <f t="shared" si="5"/>
        <v>87382.04</v>
      </c>
      <c r="G180" s="165">
        <f t="shared" si="4"/>
        <v>0.56765322026015408</v>
      </c>
    </row>
    <row r="181" spans="1:7" x14ac:dyDescent="0.2">
      <c r="A181" s="37" t="s">
        <v>324</v>
      </c>
      <c r="B181" s="5"/>
      <c r="C181" s="65" t="s">
        <v>325</v>
      </c>
      <c r="D181" s="84">
        <v>404</v>
      </c>
      <c r="E181" s="124">
        <v>404</v>
      </c>
      <c r="F181" s="168">
        <f t="shared" si="5"/>
        <v>0</v>
      </c>
      <c r="G181" s="165">
        <f t="shared" si="4"/>
        <v>1</v>
      </c>
    </row>
    <row r="182" spans="1:7" s="6" customFormat="1" x14ac:dyDescent="0.2">
      <c r="A182" s="28">
        <v>4502</v>
      </c>
      <c r="B182" s="7"/>
      <c r="C182" s="66" t="s">
        <v>160</v>
      </c>
      <c r="D182" s="85">
        <f>(D183)</f>
        <v>-20000</v>
      </c>
      <c r="E182" s="135">
        <f>(E183)</f>
        <v>0</v>
      </c>
      <c r="F182" s="163">
        <f t="shared" si="5"/>
        <v>-20000</v>
      </c>
      <c r="G182" s="179">
        <f t="shared" si="4"/>
        <v>0</v>
      </c>
    </row>
    <row r="183" spans="1:7" x14ac:dyDescent="0.2">
      <c r="A183" s="37"/>
      <c r="B183" s="5">
        <v>4502</v>
      </c>
      <c r="C183" s="61" t="s">
        <v>326</v>
      </c>
      <c r="D183" s="87">
        <f>-D343</f>
        <v>-20000</v>
      </c>
      <c r="E183" s="149">
        <f>-E343</f>
        <v>0</v>
      </c>
      <c r="F183" s="168">
        <f t="shared" si="5"/>
        <v>-20000</v>
      </c>
      <c r="G183" s="165">
        <f t="shared" si="4"/>
        <v>0</v>
      </c>
    </row>
    <row r="184" spans="1:7" s="6" customFormat="1" x14ac:dyDescent="0.2">
      <c r="A184" s="29">
        <v>655</v>
      </c>
      <c r="B184" s="27"/>
      <c r="C184" s="50" t="s">
        <v>161</v>
      </c>
      <c r="D184" s="91">
        <f>SUM(D185)</f>
        <v>400</v>
      </c>
      <c r="E184" s="126">
        <f>SUM(E185)</f>
        <v>454.3</v>
      </c>
      <c r="F184" s="163">
        <f t="shared" si="5"/>
        <v>-54.300000000000011</v>
      </c>
      <c r="G184" s="179">
        <f t="shared" si="4"/>
        <v>1.13575</v>
      </c>
    </row>
    <row r="185" spans="1:7" s="6" customFormat="1" x14ac:dyDescent="0.2">
      <c r="A185" s="29"/>
      <c r="B185" s="30">
        <v>6551</v>
      </c>
      <c r="C185" s="56" t="s">
        <v>21</v>
      </c>
      <c r="D185" s="92">
        <v>400</v>
      </c>
      <c r="E185" s="124">
        <v>454.3</v>
      </c>
      <c r="F185" s="168">
        <f t="shared" si="5"/>
        <v>-54.300000000000011</v>
      </c>
      <c r="G185" s="165">
        <f t="shared" si="4"/>
        <v>1.13575</v>
      </c>
    </row>
    <row r="186" spans="1:7" s="6" customFormat="1" x14ac:dyDescent="0.2">
      <c r="A186" s="28">
        <v>650</v>
      </c>
      <c r="B186" s="7"/>
      <c r="C186" s="50" t="s">
        <v>162</v>
      </c>
      <c r="D186" s="85">
        <f>SUM(D187:D188)</f>
        <v>-46026</v>
      </c>
      <c r="E186" s="135">
        <f>SUM(E187:E188)</f>
        <v>-33251.870000000003</v>
      </c>
      <c r="F186" s="163">
        <f t="shared" si="5"/>
        <v>-12774.129999999997</v>
      </c>
      <c r="G186" s="179">
        <f t="shared" si="4"/>
        <v>0.72245839308217097</v>
      </c>
    </row>
    <row r="187" spans="1:7" s="6" customFormat="1" ht="25.5" x14ac:dyDescent="0.2">
      <c r="A187" s="28"/>
      <c r="B187" s="23" t="s">
        <v>51</v>
      </c>
      <c r="C187" s="67" t="s">
        <v>98</v>
      </c>
      <c r="D187" s="87">
        <f>-D248</f>
        <v>-36459</v>
      </c>
      <c r="E187" s="149">
        <v>-26260.22</v>
      </c>
      <c r="F187" s="168">
        <f t="shared" si="5"/>
        <v>-10198.779999999999</v>
      </c>
      <c r="G187" s="165">
        <f t="shared" si="4"/>
        <v>0.72026714940069669</v>
      </c>
    </row>
    <row r="188" spans="1:7" s="6" customFormat="1" ht="13.5" thickBot="1" x14ac:dyDescent="0.25">
      <c r="A188" s="28"/>
      <c r="B188" s="19">
        <v>6502</v>
      </c>
      <c r="C188" s="53" t="s">
        <v>113</v>
      </c>
      <c r="D188" s="87">
        <v>-9567</v>
      </c>
      <c r="E188" s="149">
        <v>-6991.65</v>
      </c>
      <c r="F188" s="168">
        <f t="shared" si="5"/>
        <v>-2575.3500000000004</v>
      </c>
      <c r="G188" s="165">
        <f t="shared" si="4"/>
        <v>0.73080903104421446</v>
      </c>
    </row>
    <row r="189" spans="1:7" s="16" customFormat="1" ht="13.5" thickBot="1" x14ac:dyDescent="0.25">
      <c r="A189" s="111"/>
      <c r="B189" s="79" t="s">
        <v>163</v>
      </c>
      <c r="C189" s="80"/>
      <c r="D189" s="109">
        <f>D144+D145</f>
        <v>285882</v>
      </c>
      <c r="E189" s="137">
        <f>E144+E145</f>
        <v>278210.37000000029</v>
      </c>
      <c r="F189" s="137">
        <f t="shared" si="5"/>
        <v>7671.6299999997136</v>
      </c>
      <c r="G189" s="176">
        <f>SUM(E189/D189)</f>
        <v>0.97316504711734308</v>
      </c>
    </row>
    <row r="190" spans="1:7" ht="13.5" thickBot="1" x14ac:dyDescent="0.25">
      <c r="A190" s="78"/>
      <c r="B190" s="108" t="s">
        <v>164</v>
      </c>
      <c r="C190" s="82"/>
      <c r="D190" s="109">
        <f>D191+D193</f>
        <v>-595037</v>
      </c>
      <c r="E190" s="137">
        <f>E191+E193</f>
        <v>-417614.94</v>
      </c>
      <c r="F190" s="137">
        <f t="shared" si="5"/>
        <v>-177422.06</v>
      </c>
      <c r="G190" s="176">
        <f>SUM(E190/D190)</f>
        <v>0.70183020551663178</v>
      </c>
    </row>
    <row r="191" spans="1:7" x14ac:dyDescent="0.2">
      <c r="A191" s="29">
        <v>2585</v>
      </c>
      <c r="B191" s="27"/>
      <c r="C191" s="58" t="s">
        <v>312</v>
      </c>
      <c r="D191" s="93">
        <f>SUM(D192)</f>
        <v>185000</v>
      </c>
      <c r="E191" s="163">
        <f>SUM(E192)</f>
        <v>0</v>
      </c>
      <c r="F191" s="163">
        <f t="shared" si="5"/>
        <v>185000</v>
      </c>
      <c r="G191" s="179">
        <f t="shared" si="4"/>
        <v>0</v>
      </c>
    </row>
    <row r="192" spans="1:7" x14ac:dyDescent="0.2">
      <c r="A192" s="43"/>
      <c r="B192" s="31">
        <v>25852</v>
      </c>
      <c r="C192" s="59" t="s">
        <v>314</v>
      </c>
      <c r="D192" s="94">
        <v>185000</v>
      </c>
      <c r="E192" s="124">
        <v>0</v>
      </c>
      <c r="F192" s="168">
        <f t="shared" si="5"/>
        <v>185000</v>
      </c>
      <c r="G192" s="165">
        <f t="shared" si="4"/>
        <v>0</v>
      </c>
    </row>
    <row r="193" spans="1:8" s="6" customFormat="1" x14ac:dyDescent="0.2">
      <c r="A193" s="33" t="s">
        <v>313</v>
      </c>
      <c r="B193" s="32"/>
      <c r="C193" s="68" t="s">
        <v>165</v>
      </c>
      <c r="D193" s="91">
        <f>SUM(D194:D195)</f>
        <v>-780037</v>
      </c>
      <c r="E193" s="126">
        <f>SUM(E194:E195)</f>
        <v>-417614.94</v>
      </c>
      <c r="F193" s="163">
        <f t="shared" si="5"/>
        <v>-362422.06</v>
      </c>
      <c r="G193" s="179">
        <f t="shared" si="4"/>
        <v>0.53537837307717451</v>
      </c>
    </row>
    <row r="194" spans="1:8" x14ac:dyDescent="0.2">
      <c r="A194" s="33"/>
      <c r="B194" s="34" t="s">
        <v>315</v>
      </c>
      <c r="C194" s="56" t="s">
        <v>91</v>
      </c>
      <c r="D194" s="92">
        <v>-729466</v>
      </c>
      <c r="E194" s="124">
        <v>-379699.20000000001</v>
      </c>
      <c r="F194" s="168">
        <f t="shared" si="5"/>
        <v>-349766.8</v>
      </c>
      <c r="G194" s="165">
        <f t="shared" si="4"/>
        <v>0.52051665190701146</v>
      </c>
    </row>
    <row r="195" spans="1:8" ht="13.5" thickBot="1" x14ac:dyDescent="0.25">
      <c r="A195" s="35"/>
      <c r="B195" s="34" t="s">
        <v>316</v>
      </c>
      <c r="C195" s="56" t="s">
        <v>110</v>
      </c>
      <c r="D195" s="92">
        <v>-50571</v>
      </c>
      <c r="E195" s="124">
        <v>-37915.74</v>
      </c>
      <c r="F195" s="168">
        <f t="shared" si="5"/>
        <v>-12655.260000000002</v>
      </c>
      <c r="G195" s="165">
        <f t="shared" si="4"/>
        <v>0.74975262502224593</v>
      </c>
    </row>
    <row r="196" spans="1:8" ht="13.5" thickBot="1" x14ac:dyDescent="0.25">
      <c r="A196" s="111">
        <v>100</v>
      </c>
      <c r="B196" s="79" t="s">
        <v>166</v>
      </c>
      <c r="C196" s="110"/>
      <c r="D196" s="109">
        <v>-309154.83</v>
      </c>
      <c r="E196" s="137">
        <f>SUM(E189+E190)</f>
        <v>-139404.56999999972</v>
      </c>
      <c r="F196" s="137">
        <f>SUM(D196-E196)</f>
        <v>-169750.2600000003</v>
      </c>
      <c r="G196" s="206">
        <f t="shared" si="4"/>
        <v>0.45092153339477087</v>
      </c>
      <c r="H196" s="158"/>
    </row>
    <row r="197" spans="1:8" ht="13.5" thickBot="1" x14ac:dyDescent="0.25">
      <c r="A197" s="29"/>
      <c r="B197" s="7"/>
      <c r="C197" s="49"/>
      <c r="D197" s="181">
        <f>SUBTOTAL(9,D201:D1166)</f>
        <v>33233710</v>
      </c>
      <c r="E197" s="182">
        <f>SUBTOTAL(9,E201:E1166)</f>
        <v>24205247.590000015</v>
      </c>
      <c r="F197" s="163">
        <f t="shared" si="5"/>
        <v>9028462.4099999852</v>
      </c>
      <c r="G197" s="179">
        <f t="shared" si="4"/>
        <v>0.72833420012391081</v>
      </c>
    </row>
    <row r="198" spans="1:8" ht="37.5" customHeight="1" thickBot="1" x14ac:dyDescent="0.25">
      <c r="A198" s="111"/>
      <c r="B198" s="228" t="s">
        <v>167</v>
      </c>
      <c r="C198" s="229"/>
      <c r="D198" s="81">
        <f>D199+D250+D272+D319+D341+D372+D378+D750+D1074</f>
        <v>6483294</v>
      </c>
      <c r="E198" s="122">
        <f>E199+E250+E272+E319+E341+E372+E378+E750+E1074</f>
        <v>4745570.9799999995</v>
      </c>
      <c r="F198" s="137">
        <f t="shared" si="5"/>
        <v>1737723.0200000005</v>
      </c>
      <c r="G198" s="176">
        <f t="shared" si="4"/>
        <v>0.73196911631648964</v>
      </c>
    </row>
    <row r="199" spans="1:8" ht="13.5" thickBot="1" x14ac:dyDescent="0.25">
      <c r="A199" s="44" t="s">
        <v>50</v>
      </c>
      <c r="B199" s="4" t="s">
        <v>168</v>
      </c>
      <c r="C199" s="48"/>
      <c r="D199" s="112">
        <f>SUM(D200+D214+D236+D238+D246)</f>
        <v>670074</v>
      </c>
      <c r="E199" s="138">
        <f>SUM(E200+E214+E236+E238+E246)</f>
        <v>507828.99</v>
      </c>
      <c r="F199" s="177">
        <f t="shared" si="5"/>
        <v>162245.01</v>
      </c>
      <c r="G199" s="175">
        <f t="shared" si="4"/>
        <v>0.75787001137187826</v>
      </c>
    </row>
    <row r="200" spans="1:8" s="6" customFormat="1" x14ac:dyDescent="0.2">
      <c r="A200" s="33" t="s">
        <v>48</v>
      </c>
      <c r="B200" s="7" t="s">
        <v>428</v>
      </c>
      <c r="C200" s="50"/>
      <c r="D200" s="88">
        <f>SUM(D201+D206)</f>
        <v>37682</v>
      </c>
      <c r="E200" s="139">
        <f>SUM(E201+E206)</f>
        <v>29787.78</v>
      </c>
      <c r="F200" s="163">
        <f t="shared" si="5"/>
        <v>7894.2200000000012</v>
      </c>
      <c r="G200" s="179">
        <f t="shared" si="4"/>
        <v>0.79050421952125682</v>
      </c>
    </row>
    <row r="201" spans="1:8" s="6" customFormat="1" x14ac:dyDescent="0.2">
      <c r="A201" s="33"/>
      <c r="B201" s="7">
        <v>50</v>
      </c>
      <c r="C201" s="50" t="s">
        <v>23</v>
      </c>
      <c r="D201" s="96">
        <f>SUM(D202+D204+D205)</f>
        <v>33496</v>
      </c>
      <c r="E201" s="140">
        <f>SUM(E202+E204+E205)</f>
        <v>26535</v>
      </c>
      <c r="F201" s="163">
        <f t="shared" si="5"/>
        <v>6961</v>
      </c>
      <c r="G201" s="179">
        <f t="shared" si="4"/>
        <v>0.79218414139001669</v>
      </c>
    </row>
    <row r="202" spans="1:8" x14ac:dyDescent="0.2">
      <c r="A202" s="35"/>
      <c r="B202" s="5">
        <v>500</v>
      </c>
      <c r="C202" s="49" t="s">
        <v>228</v>
      </c>
      <c r="D202" s="97">
        <f>SUM(D203)</f>
        <v>25089</v>
      </c>
      <c r="E202" s="141">
        <f>SUM(E203)</f>
        <v>19312.41</v>
      </c>
      <c r="F202" s="168">
        <f t="shared" si="5"/>
        <v>5776.59</v>
      </c>
      <c r="G202" s="165">
        <f t="shared" si="4"/>
        <v>0.76975606839650845</v>
      </c>
    </row>
    <row r="203" spans="1:8" x14ac:dyDescent="0.2">
      <c r="A203" s="35"/>
      <c r="B203" s="5">
        <v>5001</v>
      </c>
      <c r="C203" s="49" t="s">
        <v>234</v>
      </c>
      <c r="D203" s="97">
        <v>25089</v>
      </c>
      <c r="E203" s="124">
        <v>19312.41</v>
      </c>
      <c r="F203" s="168">
        <f t="shared" si="5"/>
        <v>5776.59</v>
      </c>
      <c r="G203" s="165">
        <f t="shared" si="4"/>
        <v>0.76975606839650845</v>
      </c>
    </row>
    <row r="204" spans="1:8" x14ac:dyDescent="0.2">
      <c r="A204" s="35"/>
      <c r="B204" s="5">
        <v>505</v>
      </c>
      <c r="C204" s="49" t="s">
        <v>94</v>
      </c>
      <c r="D204" s="97">
        <v>0</v>
      </c>
      <c r="E204" s="124">
        <v>460.8</v>
      </c>
      <c r="F204" s="168"/>
      <c r="G204" s="165"/>
    </row>
    <row r="205" spans="1:8" x14ac:dyDescent="0.2">
      <c r="A205" s="35"/>
      <c r="B205" s="5">
        <v>506</v>
      </c>
      <c r="C205" s="49" t="s">
        <v>235</v>
      </c>
      <c r="D205" s="97">
        <v>8407</v>
      </c>
      <c r="E205" s="124">
        <v>6761.79</v>
      </c>
      <c r="F205" s="168">
        <f t="shared" si="5"/>
        <v>1645.21</v>
      </c>
      <c r="G205" s="165">
        <f t="shared" si="4"/>
        <v>0.80430474604496249</v>
      </c>
    </row>
    <row r="206" spans="1:8" s="6" customFormat="1" x14ac:dyDescent="0.2">
      <c r="A206" s="33"/>
      <c r="B206" s="7">
        <v>55</v>
      </c>
      <c r="C206" s="50" t="s">
        <v>24</v>
      </c>
      <c r="D206" s="96">
        <f>SUM(D207:D213)</f>
        <v>4186</v>
      </c>
      <c r="E206" s="140">
        <f>SUM(E207:E213)</f>
        <v>3252.7800000000007</v>
      </c>
      <c r="F206" s="163">
        <f t="shared" si="5"/>
        <v>933.21999999999935</v>
      </c>
      <c r="G206" s="179">
        <f t="shared" si="4"/>
        <v>0.77706163401815587</v>
      </c>
    </row>
    <row r="207" spans="1:8" x14ac:dyDescent="0.2">
      <c r="A207" s="35"/>
      <c r="B207" s="5">
        <v>5500</v>
      </c>
      <c r="C207" s="49" t="s">
        <v>25</v>
      </c>
      <c r="D207" s="97">
        <v>2282</v>
      </c>
      <c r="E207" s="124">
        <v>1587.75</v>
      </c>
      <c r="F207" s="168">
        <f t="shared" si="5"/>
        <v>694.25</v>
      </c>
      <c r="G207" s="165">
        <f t="shared" si="4"/>
        <v>0.69577125328659073</v>
      </c>
    </row>
    <row r="208" spans="1:8" x14ac:dyDescent="0.2">
      <c r="A208" s="35"/>
      <c r="B208" s="5">
        <v>5503</v>
      </c>
      <c r="C208" s="49" t="s">
        <v>26</v>
      </c>
      <c r="D208" s="97">
        <v>259</v>
      </c>
      <c r="E208" s="124">
        <v>579.57000000000005</v>
      </c>
      <c r="F208" s="168">
        <f t="shared" si="5"/>
        <v>-320.57000000000005</v>
      </c>
      <c r="G208" s="165">
        <f t="shared" si="4"/>
        <v>2.2377220077220081</v>
      </c>
    </row>
    <row r="209" spans="1:7" x14ac:dyDescent="0.2">
      <c r="A209" s="35"/>
      <c r="B209" s="5">
        <v>5504</v>
      </c>
      <c r="C209" s="49" t="s">
        <v>27</v>
      </c>
      <c r="D209" s="97">
        <v>555</v>
      </c>
      <c r="E209" s="124">
        <v>366.8</v>
      </c>
      <c r="F209" s="168">
        <f t="shared" si="5"/>
        <v>188.2</v>
      </c>
      <c r="G209" s="165">
        <f t="shared" si="4"/>
        <v>0.66090090090090092</v>
      </c>
    </row>
    <row r="210" spans="1:7" x14ac:dyDescent="0.2">
      <c r="A210" s="35"/>
      <c r="B210" s="5">
        <v>5511</v>
      </c>
      <c r="C210" s="49" t="s">
        <v>230</v>
      </c>
      <c r="D210" s="97">
        <v>233</v>
      </c>
      <c r="E210" s="124">
        <v>222.4</v>
      </c>
      <c r="F210" s="168">
        <f t="shared" si="5"/>
        <v>10.599999999999994</v>
      </c>
      <c r="G210" s="165">
        <f t="shared" si="4"/>
        <v>0.9545064377682404</v>
      </c>
    </row>
    <row r="211" spans="1:7" x14ac:dyDescent="0.2">
      <c r="A211" s="35"/>
      <c r="B211" s="5">
        <v>5513</v>
      </c>
      <c r="C211" s="49" t="s">
        <v>28</v>
      </c>
      <c r="D211" s="97">
        <v>603</v>
      </c>
      <c r="E211" s="124">
        <v>375.06</v>
      </c>
      <c r="F211" s="168">
        <f t="shared" si="5"/>
        <v>227.94</v>
      </c>
      <c r="G211" s="165">
        <f t="shared" si="4"/>
        <v>0.62199004975124383</v>
      </c>
    </row>
    <row r="212" spans="1:7" x14ac:dyDescent="0.2">
      <c r="A212" s="35"/>
      <c r="B212" s="5">
        <v>5514</v>
      </c>
      <c r="C212" s="49" t="s">
        <v>231</v>
      </c>
      <c r="D212" s="97">
        <v>144</v>
      </c>
      <c r="E212" s="124">
        <v>88.8</v>
      </c>
      <c r="F212" s="168">
        <f t="shared" si="5"/>
        <v>55.2</v>
      </c>
      <c r="G212" s="165">
        <f t="shared" si="4"/>
        <v>0.6166666666666667</v>
      </c>
    </row>
    <row r="213" spans="1:7" x14ac:dyDescent="0.2">
      <c r="A213" s="35"/>
      <c r="B213" s="5">
        <v>5515</v>
      </c>
      <c r="C213" s="49" t="s">
        <v>29</v>
      </c>
      <c r="D213" s="97">
        <v>110</v>
      </c>
      <c r="E213" s="124">
        <v>32.4</v>
      </c>
      <c r="F213" s="168">
        <f t="shared" si="5"/>
        <v>77.599999999999994</v>
      </c>
      <c r="G213" s="165">
        <f t="shared" si="4"/>
        <v>0.29454545454545455</v>
      </c>
    </row>
    <row r="214" spans="1:7" s="6" customFormat="1" x14ac:dyDescent="0.2">
      <c r="A214" s="33" t="s">
        <v>49</v>
      </c>
      <c r="B214" s="7" t="s">
        <v>429</v>
      </c>
      <c r="C214" s="50"/>
      <c r="D214" s="88">
        <f>SUM(D215+D217+D223+D233)</f>
        <v>550074</v>
      </c>
      <c r="E214" s="139">
        <f>SUM(E215+E217+E223+E233)</f>
        <v>417110.44</v>
      </c>
      <c r="F214" s="163">
        <f t="shared" si="5"/>
        <v>132963.56</v>
      </c>
      <c r="G214" s="179">
        <f t="shared" si="4"/>
        <v>0.75828059497449429</v>
      </c>
    </row>
    <row r="215" spans="1:7" s="6" customFormat="1" ht="25.5" x14ac:dyDescent="0.2">
      <c r="A215" s="33"/>
      <c r="B215" s="21">
        <v>413</v>
      </c>
      <c r="C215" s="69" t="s">
        <v>151</v>
      </c>
      <c r="D215" s="98">
        <f>SUM(D216)</f>
        <v>1500</v>
      </c>
      <c r="E215" s="143">
        <f>SUM(E216)</f>
        <v>1500</v>
      </c>
      <c r="F215" s="163">
        <f t="shared" si="5"/>
        <v>0</v>
      </c>
      <c r="G215" s="179">
        <f t="shared" si="4"/>
        <v>1</v>
      </c>
    </row>
    <row r="216" spans="1:7" x14ac:dyDescent="0.2">
      <c r="A216" s="35"/>
      <c r="B216" s="19">
        <v>4139</v>
      </c>
      <c r="C216" s="67" t="s">
        <v>232</v>
      </c>
      <c r="D216" s="99">
        <v>1500</v>
      </c>
      <c r="E216" s="124">
        <v>1500</v>
      </c>
      <c r="F216" s="168">
        <f t="shared" si="5"/>
        <v>0</v>
      </c>
      <c r="G216" s="165">
        <f t="shared" si="4"/>
        <v>1</v>
      </c>
    </row>
    <row r="217" spans="1:7" s="6" customFormat="1" x14ac:dyDescent="0.2">
      <c r="A217" s="33"/>
      <c r="B217" s="22">
        <v>50</v>
      </c>
      <c r="C217" s="51" t="s">
        <v>23</v>
      </c>
      <c r="D217" s="100">
        <f>SUM(D218+D221+D222)</f>
        <v>437559</v>
      </c>
      <c r="E217" s="142">
        <f>SUM(E218+E221+E222)</f>
        <v>323360.71999999997</v>
      </c>
      <c r="F217" s="163">
        <f t="shared" si="5"/>
        <v>114198.28000000003</v>
      </c>
      <c r="G217" s="179">
        <f t="shared" si="4"/>
        <v>0.73901055629069445</v>
      </c>
    </row>
    <row r="218" spans="1:7" s="6" customFormat="1" x14ac:dyDescent="0.2">
      <c r="A218" s="33"/>
      <c r="B218" s="5">
        <v>500</v>
      </c>
      <c r="C218" s="49" t="s">
        <v>228</v>
      </c>
      <c r="D218" s="97">
        <f>SUM(D219:D220)</f>
        <v>325909</v>
      </c>
      <c r="E218" s="141">
        <f>SUM(E219:E220)</f>
        <v>240659.41999999998</v>
      </c>
      <c r="F218" s="168">
        <f t="shared" si="5"/>
        <v>85249.580000000016</v>
      </c>
      <c r="G218" s="165">
        <f t="shared" si="4"/>
        <v>0.73842520458164695</v>
      </c>
    </row>
    <row r="219" spans="1:7" s="6" customFormat="1" x14ac:dyDescent="0.2">
      <c r="A219" s="33"/>
      <c r="B219" s="5">
        <v>5001</v>
      </c>
      <c r="C219" s="49" t="s">
        <v>234</v>
      </c>
      <c r="D219" s="97">
        <v>280691</v>
      </c>
      <c r="E219" s="124">
        <v>207996.56</v>
      </c>
      <c r="F219" s="168">
        <f t="shared" si="5"/>
        <v>72694.44</v>
      </c>
      <c r="G219" s="165">
        <f t="shared" si="4"/>
        <v>0.7410161351806791</v>
      </c>
    </row>
    <row r="220" spans="1:7" s="6" customFormat="1" x14ac:dyDescent="0.2">
      <c r="A220" s="33"/>
      <c r="B220" s="5">
        <v>5002</v>
      </c>
      <c r="C220" s="49" t="s">
        <v>236</v>
      </c>
      <c r="D220" s="97">
        <v>45218</v>
      </c>
      <c r="E220" s="124">
        <v>32662.86</v>
      </c>
      <c r="F220" s="168">
        <f t="shared" si="5"/>
        <v>12555.14</v>
      </c>
      <c r="G220" s="165">
        <f t="shared" si="4"/>
        <v>0.7223419877040117</v>
      </c>
    </row>
    <row r="221" spans="1:7" s="6" customFormat="1" x14ac:dyDescent="0.2">
      <c r="A221" s="33"/>
      <c r="B221" s="5">
        <v>505</v>
      </c>
      <c r="C221" s="49" t="s">
        <v>94</v>
      </c>
      <c r="D221" s="97">
        <v>500</v>
      </c>
      <c r="E221" s="124">
        <v>85.45</v>
      </c>
      <c r="F221" s="168">
        <f t="shared" si="5"/>
        <v>414.55</v>
      </c>
      <c r="G221" s="165">
        <f t="shared" si="4"/>
        <v>0.1709</v>
      </c>
    </row>
    <row r="222" spans="1:7" s="6" customFormat="1" x14ac:dyDescent="0.2">
      <c r="A222" s="33"/>
      <c r="B222" s="5">
        <v>506</v>
      </c>
      <c r="C222" s="49" t="s">
        <v>235</v>
      </c>
      <c r="D222" s="97">
        <v>111150</v>
      </c>
      <c r="E222" s="124">
        <v>82615.850000000006</v>
      </c>
      <c r="F222" s="168">
        <f t="shared" si="5"/>
        <v>28534.149999999994</v>
      </c>
      <c r="G222" s="165">
        <f t="shared" si="4"/>
        <v>0.74328250112460648</v>
      </c>
    </row>
    <row r="223" spans="1:7" s="6" customFormat="1" x14ac:dyDescent="0.2">
      <c r="A223" s="33"/>
      <c r="B223" s="22">
        <v>55</v>
      </c>
      <c r="C223" s="51" t="s">
        <v>24</v>
      </c>
      <c r="D223" s="100">
        <f>SUM(D224:D232)</f>
        <v>110595</v>
      </c>
      <c r="E223" s="142">
        <f>SUM(E224:E232)</f>
        <v>92122.51</v>
      </c>
      <c r="F223" s="163">
        <f t="shared" si="5"/>
        <v>18472.490000000005</v>
      </c>
      <c r="G223" s="179">
        <f t="shared" ref="G223:G293" si="6">SUM(E223/D223)</f>
        <v>0.83297174374971739</v>
      </c>
    </row>
    <row r="224" spans="1:7" s="6" customFormat="1" x14ac:dyDescent="0.2">
      <c r="A224" s="33"/>
      <c r="B224" s="5">
        <v>5500</v>
      </c>
      <c r="C224" s="49" t="s">
        <v>25</v>
      </c>
      <c r="D224" s="97">
        <v>24076</v>
      </c>
      <c r="E224" s="124">
        <v>20886.09</v>
      </c>
      <c r="F224" s="168">
        <f t="shared" si="5"/>
        <v>3189.91</v>
      </c>
      <c r="G224" s="165">
        <f t="shared" si="6"/>
        <v>0.86750664562219637</v>
      </c>
    </row>
    <row r="225" spans="1:8" s="6" customFormat="1" x14ac:dyDescent="0.2">
      <c r="A225" s="33"/>
      <c r="B225" s="5">
        <v>5503</v>
      </c>
      <c r="C225" s="49" t="s">
        <v>26</v>
      </c>
      <c r="D225" s="97">
        <v>1000</v>
      </c>
      <c r="E225" s="124">
        <v>1099.32</v>
      </c>
      <c r="F225" s="168">
        <f t="shared" si="5"/>
        <v>-99.319999999999936</v>
      </c>
      <c r="G225" s="165">
        <f t="shared" si="6"/>
        <v>1.0993199999999999</v>
      </c>
    </row>
    <row r="226" spans="1:8" s="6" customFormat="1" x14ac:dyDescent="0.2">
      <c r="A226" s="33"/>
      <c r="B226" s="5">
        <v>5504</v>
      </c>
      <c r="C226" s="49" t="s">
        <v>27</v>
      </c>
      <c r="D226" s="97">
        <v>2750</v>
      </c>
      <c r="E226" s="124">
        <v>2037.84</v>
      </c>
      <c r="F226" s="168">
        <f t="shared" si="5"/>
        <v>712.16000000000008</v>
      </c>
      <c r="G226" s="165">
        <f t="shared" si="6"/>
        <v>0.74103272727272729</v>
      </c>
    </row>
    <row r="227" spans="1:8" s="6" customFormat="1" x14ac:dyDescent="0.2">
      <c r="A227" s="33"/>
      <c r="B227" s="5">
        <v>5511</v>
      </c>
      <c r="C227" s="49" t="s">
        <v>230</v>
      </c>
      <c r="D227" s="97">
        <v>44214</v>
      </c>
      <c r="E227" s="124">
        <v>37680.75</v>
      </c>
      <c r="F227" s="168">
        <f t="shared" ref="F227:F299" si="7">SUM(D227-E227)</f>
        <v>6533.25</v>
      </c>
      <c r="G227" s="165">
        <f t="shared" si="6"/>
        <v>0.8522357171936491</v>
      </c>
    </row>
    <row r="228" spans="1:8" s="6" customFormat="1" x14ac:dyDescent="0.2">
      <c r="A228" s="33"/>
      <c r="B228" s="5">
        <v>5513</v>
      </c>
      <c r="C228" s="49" t="s">
        <v>28</v>
      </c>
      <c r="D228" s="97">
        <v>21748</v>
      </c>
      <c r="E228" s="124">
        <v>16512.12</v>
      </c>
      <c r="F228" s="168">
        <f t="shared" si="7"/>
        <v>5235.880000000001</v>
      </c>
      <c r="G228" s="165">
        <f t="shared" si="6"/>
        <v>0.75924774691925689</v>
      </c>
    </row>
    <row r="229" spans="1:8" s="6" customFormat="1" x14ac:dyDescent="0.2">
      <c r="A229" s="33"/>
      <c r="B229" s="5">
        <v>5514</v>
      </c>
      <c r="C229" s="49" t="s">
        <v>231</v>
      </c>
      <c r="D229" s="97">
        <v>13639</v>
      </c>
      <c r="E229" s="124">
        <v>11811.62</v>
      </c>
      <c r="F229" s="168">
        <f t="shared" si="7"/>
        <v>1827.3799999999992</v>
      </c>
      <c r="G229" s="165">
        <f t="shared" si="6"/>
        <v>0.86601803651294085</v>
      </c>
    </row>
    <row r="230" spans="1:8" s="6" customFormat="1" x14ac:dyDescent="0.2">
      <c r="A230" s="33"/>
      <c r="B230" s="5">
        <v>5515</v>
      </c>
      <c r="C230" s="49" t="s">
        <v>29</v>
      </c>
      <c r="D230" s="97">
        <v>2468</v>
      </c>
      <c r="E230" s="124">
        <v>1842.32</v>
      </c>
      <c r="F230" s="168">
        <f t="shared" si="7"/>
        <v>625.68000000000006</v>
      </c>
      <c r="G230" s="165">
        <f t="shared" si="6"/>
        <v>0.74648298217179898</v>
      </c>
    </row>
    <row r="231" spans="1:8" s="6" customFormat="1" x14ac:dyDescent="0.2">
      <c r="A231" s="33"/>
      <c r="B231" s="5">
        <v>5522</v>
      </c>
      <c r="C231" s="49" t="s">
        <v>95</v>
      </c>
      <c r="D231" s="97">
        <v>700</v>
      </c>
      <c r="E231" s="124">
        <v>88.25</v>
      </c>
      <c r="F231" s="168">
        <f t="shared" si="7"/>
        <v>611.75</v>
      </c>
      <c r="G231" s="165">
        <f t="shared" si="6"/>
        <v>0.12607142857142858</v>
      </c>
    </row>
    <row r="232" spans="1:8" s="6" customFormat="1" x14ac:dyDescent="0.2">
      <c r="A232" s="33"/>
      <c r="B232" s="5">
        <v>5539</v>
      </c>
      <c r="C232" s="49" t="s">
        <v>257</v>
      </c>
      <c r="D232" s="97">
        <v>0</v>
      </c>
      <c r="E232" s="124">
        <v>164.2</v>
      </c>
      <c r="F232" s="168">
        <f t="shared" si="7"/>
        <v>-164.2</v>
      </c>
      <c r="G232" s="165"/>
    </row>
    <row r="233" spans="1:8" s="6" customFormat="1" x14ac:dyDescent="0.2">
      <c r="A233" s="33"/>
      <c r="B233" s="22">
        <v>60</v>
      </c>
      <c r="C233" s="51" t="s">
        <v>90</v>
      </c>
      <c r="D233" s="100">
        <f>SUM(D234:D235)</f>
        <v>420</v>
      </c>
      <c r="E233" s="142">
        <f>SUM(E234:E235)</f>
        <v>127.21000000000001</v>
      </c>
      <c r="F233" s="163">
        <f t="shared" si="7"/>
        <v>292.78999999999996</v>
      </c>
      <c r="G233" s="179">
        <f t="shared" si="6"/>
        <v>0.30288095238095242</v>
      </c>
    </row>
    <row r="234" spans="1:8" x14ac:dyDescent="0.2">
      <c r="A234" s="35"/>
      <c r="B234" s="20">
        <v>601</v>
      </c>
      <c r="C234" s="54" t="s">
        <v>233</v>
      </c>
      <c r="D234" s="101">
        <v>300</v>
      </c>
      <c r="E234" s="124">
        <v>94.11</v>
      </c>
      <c r="F234" s="168">
        <f t="shared" si="7"/>
        <v>205.89</v>
      </c>
      <c r="G234" s="165">
        <f t="shared" si="6"/>
        <v>0.31369999999999998</v>
      </c>
    </row>
    <row r="235" spans="1:8" x14ac:dyDescent="0.2">
      <c r="A235" s="35"/>
      <c r="B235" s="20">
        <v>608</v>
      </c>
      <c r="C235" s="54" t="s">
        <v>154</v>
      </c>
      <c r="D235" s="101">
        <v>120</v>
      </c>
      <c r="E235" s="124">
        <v>33.1</v>
      </c>
      <c r="F235" s="168">
        <f t="shared" si="7"/>
        <v>86.9</v>
      </c>
      <c r="G235" s="165">
        <f t="shared" si="6"/>
        <v>0.27583333333333332</v>
      </c>
    </row>
    <row r="236" spans="1:8" s="6" customFormat="1" x14ac:dyDescent="0.2">
      <c r="A236" s="33" t="s">
        <v>96</v>
      </c>
      <c r="B236" s="9" t="s">
        <v>430</v>
      </c>
      <c r="C236" s="70"/>
      <c r="D236" s="104">
        <f>SUM(D237)</f>
        <v>2835</v>
      </c>
      <c r="E236" s="139">
        <f>SUM(E237)</f>
        <v>0</v>
      </c>
      <c r="F236" s="163">
        <f t="shared" si="7"/>
        <v>2835</v>
      </c>
      <c r="G236" s="179">
        <f t="shared" si="6"/>
        <v>0</v>
      </c>
      <c r="H236" s="185"/>
    </row>
    <row r="237" spans="1:8" s="6" customFormat="1" x14ac:dyDescent="0.2">
      <c r="A237" s="33"/>
      <c r="B237" s="22">
        <v>60</v>
      </c>
      <c r="C237" s="51" t="s">
        <v>90</v>
      </c>
      <c r="D237" s="104">
        <v>2835</v>
      </c>
      <c r="E237" s="126">
        <v>0</v>
      </c>
      <c r="F237" s="163">
        <f t="shared" si="7"/>
        <v>2835</v>
      </c>
      <c r="G237" s="179">
        <f t="shared" si="6"/>
        <v>0</v>
      </c>
    </row>
    <row r="238" spans="1:8" s="6" customFormat="1" x14ac:dyDescent="0.2">
      <c r="A238" s="33" t="s">
        <v>97</v>
      </c>
      <c r="B238" s="7" t="s">
        <v>431</v>
      </c>
      <c r="C238" s="50"/>
      <c r="D238" s="88">
        <f>SUM(D239+D242)</f>
        <v>33457</v>
      </c>
      <c r="E238" s="139">
        <f>SUM(E239+E242)</f>
        <v>27678.9</v>
      </c>
      <c r="F238" s="163">
        <f t="shared" si="7"/>
        <v>5778.0999999999985</v>
      </c>
      <c r="G238" s="179">
        <f t="shared" si="6"/>
        <v>0.82729772543862279</v>
      </c>
    </row>
    <row r="239" spans="1:8" s="6" customFormat="1" x14ac:dyDescent="0.2">
      <c r="A239" s="33"/>
      <c r="B239" s="21">
        <v>4500</v>
      </c>
      <c r="C239" s="52" t="s">
        <v>152</v>
      </c>
      <c r="D239" s="88">
        <f>SUM(D240:D241)</f>
        <v>20103</v>
      </c>
      <c r="E239" s="139">
        <f>SUM(E240:E241)</f>
        <v>17655</v>
      </c>
      <c r="F239" s="163">
        <f t="shared" si="7"/>
        <v>2448</v>
      </c>
      <c r="G239" s="179">
        <f t="shared" si="6"/>
        <v>0.87822713027906285</v>
      </c>
    </row>
    <row r="240" spans="1:8" s="6" customFormat="1" x14ac:dyDescent="0.2">
      <c r="A240" s="33"/>
      <c r="B240" s="21"/>
      <c r="C240" s="67" t="s">
        <v>247</v>
      </c>
      <c r="D240" s="87">
        <v>2921</v>
      </c>
      <c r="E240" s="124">
        <v>2190</v>
      </c>
      <c r="F240" s="168">
        <f t="shared" si="7"/>
        <v>731</v>
      </c>
      <c r="G240" s="165">
        <f t="shared" si="6"/>
        <v>0.74974323861691206</v>
      </c>
    </row>
    <row r="241" spans="1:7" s="6" customFormat="1" x14ac:dyDescent="0.2">
      <c r="A241" s="33"/>
      <c r="B241" s="21"/>
      <c r="C241" s="67" t="s">
        <v>248</v>
      </c>
      <c r="D241" s="87">
        <v>17182</v>
      </c>
      <c r="E241" s="124">
        <v>15465</v>
      </c>
      <c r="F241" s="168">
        <f t="shared" si="7"/>
        <v>1717</v>
      </c>
      <c r="G241" s="165">
        <f t="shared" si="6"/>
        <v>0.90006984053078798</v>
      </c>
    </row>
    <row r="242" spans="1:7" s="6" customFormat="1" x14ac:dyDescent="0.2">
      <c r="A242" s="33"/>
      <c r="B242" s="24">
        <v>452</v>
      </c>
      <c r="C242" s="69" t="s">
        <v>153</v>
      </c>
      <c r="D242" s="88">
        <f>SUM(D243:D245)</f>
        <v>13354</v>
      </c>
      <c r="E242" s="139">
        <f>SUM(E243:E245)</f>
        <v>10023.9</v>
      </c>
      <c r="F242" s="163">
        <f t="shared" si="7"/>
        <v>3330.1000000000004</v>
      </c>
      <c r="G242" s="179">
        <f t="shared" si="6"/>
        <v>0.75062902501123252</v>
      </c>
    </row>
    <row r="243" spans="1:7" x14ac:dyDescent="0.2">
      <c r="A243" s="35"/>
      <c r="B243" s="23"/>
      <c r="C243" s="67" t="s">
        <v>247</v>
      </c>
      <c r="D243" s="87">
        <v>9695</v>
      </c>
      <c r="E243" s="124">
        <v>7272</v>
      </c>
      <c r="F243" s="168">
        <f t="shared" si="7"/>
        <v>2423</v>
      </c>
      <c r="G243" s="165">
        <f t="shared" si="6"/>
        <v>0.75007735946364107</v>
      </c>
    </row>
    <row r="244" spans="1:7" x14ac:dyDescent="0.2">
      <c r="A244" s="35"/>
      <c r="B244" s="23"/>
      <c r="C244" s="67" t="s">
        <v>249</v>
      </c>
      <c r="D244" s="87">
        <v>3359</v>
      </c>
      <c r="E244" s="124">
        <v>2451.9</v>
      </c>
      <c r="F244" s="168">
        <f t="shared" si="7"/>
        <v>907.09999999999991</v>
      </c>
      <c r="G244" s="165">
        <f t="shared" si="6"/>
        <v>0.72994938969931533</v>
      </c>
    </row>
    <row r="245" spans="1:7" x14ac:dyDescent="0.2">
      <c r="A245" s="35"/>
      <c r="B245" s="23"/>
      <c r="C245" s="67" t="s">
        <v>250</v>
      </c>
      <c r="D245" s="87">
        <v>300</v>
      </c>
      <c r="E245" s="124">
        <v>300</v>
      </c>
      <c r="F245" s="168">
        <f t="shared" si="7"/>
        <v>0</v>
      </c>
      <c r="G245" s="165">
        <f t="shared" si="6"/>
        <v>1</v>
      </c>
    </row>
    <row r="246" spans="1:7" s="6" customFormat="1" x14ac:dyDescent="0.2">
      <c r="A246" s="33" t="s">
        <v>169</v>
      </c>
      <c r="B246" s="7" t="s">
        <v>432</v>
      </c>
      <c r="C246" s="50"/>
      <c r="D246" s="95">
        <f>SUM(D247)</f>
        <v>46026</v>
      </c>
      <c r="E246" s="144">
        <f>SUM(E247)</f>
        <v>33251.870000000003</v>
      </c>
      <c r="F246" s="163">
        <f t="shared" si="7"/>
        <v>12774.129999999997</v>
      </c>
      <c r="G246" s="179">
        <f t="shared" si="6"/>
        <v>0.72245839308217097</v>
      </c>
    </row>
    <row r="247" spans="1:7" s="6" customFormat="1" x14ac:dyDescent="0.2">
      <c r="A247" s="33"/>
      <c r="B247" s="7">
        <v>65</v>
      </c>
      <c r="C247" s="50" t="s">
        <v>208</v>
      </c>
      <c r="D247" s="95">
        <f>SUM(D248:D249)</f>
        <v>46026</v>
      </c>
      <c r="E247" s="144">
        <f>SUM(E248:E249)</f>
        <v>33251.870000000003</v>
      </c>
      <c r="F247" s="163">
        <f t="shared" si="7"/>
        <v>12774.129999999997</v>
      </c>
      <c r="G247" s="179">
        <f t="shared" si="6"/>
        <v>0.72245839308217097</v>
      </c>
    </row>
    <row r="248" spans="1:7" s="8" customFormat="1" ht="25.5" x14ac:dyDescent="0.2">
      <c r="A248" s="45"/>
      <c r="B248" s="23" t="s">
        <v>51</v>
      </c>
      <c r="C248" s="67" t="s">
        <v>98</v>
      </c>
      <c r="D248" s="102">
        <v>36459</v>
      </c>
      <c r="E248" s="124">
        <v>26260.22</v>
      </c>
      <c r="F248" s="168">
        <f t="shared" si="7"/>
        <v>10198.779999999999</v>
      </c>
      <c r="G248" s="165">
        <f t="shared" si="6"/>
        <v>0.72026714940069669</v>
      </c>
    </row>
    <row r="249" spans="1:7" ht="13.5" thickBot="1" x14ac:dyDescent="0.25">
      <c r="A249" s="35"/>
      <c r="B249" s="19">
        <v>6502</v>
      </c>
      <c r="C249" s="53" t="s">
        <v>113</v>
      </c>
      <c r="D249" s="102">
        <v>9567</v>
      </c>
      <c r="E249" s="124">
        <v>6991.65</v>
      </c>
      <c r="F249" s="168">
        <f t="shared" si="7"/>
        <v>2575.3500000000004</v>
      </c>
      <c r="G249" s="165">
        <f t="shared" si="6"/>
        <v>0.73080903104421446</v>
      </c>
    </row>
    <row r="250" spans="1:7" ht="13.5" thickBot="1" x14ac:dyDescent="0.25">
      <c r="A250" s="44" t="s">
        <v>52</v>
      </c>
      <c r="B250" s="4" t="s">
        <v>170</v>
      </c>
      <c r="C250" s="183"/>
      <c r="D250" s="112">
        <f>SUM(D251+D254+D269)</f>
        <v>38844</v>
      </c>
      <c r="E250" s="138">
        <f>SUM(E251+E254+E269)</f>
        <v>27823.23</v>
      </c>
      <c r="F250" s="177">
        <f t="shared" si="7"/>
        <v>11020.77</v>
      </c>
      <c r="G250" s="175">
        <f t="shared" si="6"/>
        <v>0.71628127896200189</v>
      </c>
    </row>
    <row r="251" spans="1:7" x14ac:dyDescent="0.2">
      <c r="A251" s="33" t="s">
        <v>401</v>
      </c>
      <c r="B251" s="7" t="s">
        <v>433</v>
      </c>
      <c r="C251" s="145"/>
      <c r="D251" s="91">
        <f>SUM(D252)</f>
        <v>1339</v>
      </c>
      <c r="E251" s="126">
        <f>SUM(E252)</f>
        <v>120.37</v>
      </c>
      <c r="F251" s="163">
        <f t="shared" si="7"/>
        <v>1218.6300000000001</v>
      </c>
      <c r="G251" s="179">
        <f t="shared" si="6"/>
        <v>8.989544436146378E-2</v>
      </c>
    </row>
    <row r="252" spans="1:7" ht="25.5" x14ac:dyDescent="0.2">
      <c r="A252" s="33"/>
      <c r="B252" s="21">
        <v>413</v>
      </c>
      <c r="C252" s="146" t="s">
        <v>151</v>
      </c>
      <c r="D252" s="91">
        <f>SUM(D253)</f>
        <v>1339</v>
      </c>
      <c r="E252" s="126">
        <f>SUM(E253)</f>
        <v>120.37</v>
      </c>
      <c r="F252" s="163">
        <f t="shared" si="7"/>
        <v>1218.6300000000001</v>
      </c>
      <c r="G252" s="179">
        <f t="shared" si="6"/>
        <v>8.989544436146378E-2</v>
      </c>
    </row>
    <row r="253" spans="1:7" x14ac:dyDescent="0.2">
      <c r="A253" s="33"/>
      <c r="B253" s="19">
        <v>4139</v>
      </c>
      <c r="C253" s="147" t="s">
        <v>402</v>
      </c>
      <c r="D253" s="102">
        <v>1339</v>
      </c>
      <c r="E253" s="124">
        <v>120.37</v>
      </c>
      <c r="F253" s="168">
        <f t="shared" si="7"/>
        <v>1218.6300000000001</v>
      </c>
      <c r="G253" s="165">
        <f t="shared" si="6"/>
        <v>8.989544436146378E-2</v>
      </c>
    </row>
    <row r="254" spans="1:7" s="6" customFormat="1" x14ac:dyDescent="0.2">
      <c r="A254" s="33" t="s">
        <v>53</v>
      </c>
      <c r="B254" s="7" t="s">
        <v>434</v>
      </c>
      <c r="C254" s="72"/>
      <c r="D254" s="88">
        <f>SUM(D255+D256+D262)</f>
        <v>18638</v>
      </c>
      <c r="E254" s="139">
        <f>SUM(E255+E256+E262)</f>
        <v>13468.119999999999</v>
      </c>
      <c r="F254" s="163">
        <f t="shared" si="7"/>
        <v>5169.880000000001</v>
      </c>
      <c r="G254" s="179">
        <f t="shared" si="6"/>
        <v>0.72261616053224587</v>
      </c>
    </row>
    <row r="255" spans="1:7" s="6" customFormat="1" x14ac:dyDescent="0.2">
      <c r="A255" s="33"/>
      <c r="B255" s="24">
        <v>452</v>
      </c>
      <c r="C255" s="69" t="s">
        <v>153</v>
      </c>
      <c r="D255" s="88">
        <v>7</v>
      </c>
      <c r="E255" s="130">
        <v>0</v>
      </c>
      <c r="F255" s="163">
        <f t="shared" si="7"/>
        <v>7</v>
      </c>
      <c r="G255" s="179">
        <f t="shared" si="6"/>
        <v>0</v>
      </c>
    </row>
    <row r="256" spans="1:7" s="6" customFormat="1" x14ac:dyDescent="0.2">
      <c r="A256" s="33"/>
      <c r="B256" s="7">
        <v>50</v>
      </c>
      <c r="C256" s="50" t="s">
        <v>23</v>
      </c>
      <c r="D256" s="88">
        <f>SUM(D257+D260+D261)</f>
        <v>12253</v>
      </c>
      <c r="E256" s="139">
        <f>SUM(E257+E260+E261)</f>
        <v>9928.34</v>
      </c>
      <c r="F256" s="163">
        <f t="shared" si="7"/>
        <v>2324.66</v>
      </c>
      <c r="G256" s="179">
        <f t="shared" si="6"/>
        <v>0.81027829919203465</v>
      </c>
    </row>
    <row r="257" spans="1:7" s="6" customFormat="1" x14ac:dyDescent="0.2">
      <c r="A257" s="33"/>
      <c r="B257" s="5">
        <v>500</v>
      </c>
      <c r="C257" s="49" t="s">
        <v>228</v>
      </c>
      <c r="D257" s="97">
        <f>SUM(D258:D259)</f>
        <v>9144</v>
      </c>
      <c r="E257" s="141">
        <f>SUM(E258:E259)</f>
        <v>7142.58</v>
      </c>
      <c r="F257" s="168">
        <f t="shared" si="7"/>
        <v>2001.42</v>
      </c>
      <c r="G257" s="165">
        <f t="shared" si="6"/>
        <v>0.78112204724409451</v>
      </c>
    </row>
    <row r="258" spans="1:7" s="6" customFormat="1" x14ac:dyDescent="0.2">
      <c r="A258" s="33"/>
      <c r="B258" s="5">
        <v>5002</v>
      </c>
      <c r="C258" s="49" t="s">
        <v>236</v>
      </c>
      <c r="D258" s="97">
        <v>9144</v>
      </c>
      <c r="E258" s="124">
        <v>6933.14</v>
      </c>
      <c r="F258" s="168">
        <f t="shared" si="7"/>
        <v>2210.8599999999997</v>
      </c>
      <c r="G258" s="165">
        <f t="shared" si="6"/>
        <v>0.7582174103237096</v>
      </c>
    </row>
    <row r="259" spans="1:7" s="6" customFormat="1" x14ac:dyDescent="0.2">
      <c r="A259" s="33"/>
      <c r="B259" s="5">
        <v>5005</v>
      </c>
      <c r="C259" s="49" t="s">
        <v>282</v>
      </c>
      <c r="D259" s="97">
        <v>0</v>
      </c>
      <c r="E259" s="124">
        <v>209.44</v>
      </c>
      <c r="F259" s="168">
        <f t="shared" si="7"/>
        <v>-209.44</v>
      </c>
      <c r="G259" s="165"/>
    </row>
    <row r="260" spans="1:7" s="6" customFormat="1" x14ac:dyDescent="0.2">
      <c r="A260" s="33"/>
      <c r="B260" s="5">
        <v>505</v>
      </c>
      <c r="C260" s="49" t="s">
        <v>94</v>
      </c>
      <c r="D260" s="97">
        <v>0</v>
      </c>
      <c r="E260" s="124">
        <v>4.8</v>
      </c>
      <c r="F260" s="168">
        <f t="shared" si="7"/>
        <v>-4.8</v>
      </c>
      <c r="G260" s="165"/>
    </row>
    <row r="261" spans="1:7" s="6" customFormat="1" x14ac:dyDescent="0.2">
      <c r="A261" s="33"/>
      <c r="B261" s="5">
        <v>506</v>
      </c>
      <c r="C261" s="49" t="s">
        <v>229</v>
      </c>
      <c r="D261" s="97">
        <v>3109</v>
      </c>
      <c r="E261" s="124">
        <v>2780.96</v>
      </c>
      <c r="F261" s="168">
        <f t="shared" si="7"/>
        <v>328.03999999999996</v>
      </c>
      <c r="G261" s="165">
        <f t="shared" si="6"/>
        <v>0.89448697330331295</v>
      </c>
    </row>
    <row r="262" spans="1:7" s="6" customFormat="1" x14ac:dyDescent="0.2">
      <c r="A262" s="33"/>
      <c r="B262" s="7">
        <v>55</v>
      </c>
      <c r="C262" s="50" t="s">
        <v>24</v>
      </c>
      <c r="D262" s="88">
        <f>SUM(D263:D268)</f>
        <v>6378</v>
      </c>
      <c r="E262" s="139">
        <f>SUM(E263:E268)</f>
        <v>3539.7799999999997</v>
      </c>
      <c r="F262" s="163">
        <f t="shared" si="7"/>
        <v>2838.2200000000003</v>
      </c>
      <c r="G262" s="179">
        <f t="shared" si="6"/>
        <v>0.55499843211037936</v>
      </c>
    </row>
    <row r="263" spans="1:7" s="6" customFormat="1" x14ac:dyDescent="0.2">
      <c r="A263" s="33"/>
      <c r="B263" s="5">
        <v>5511</v>
      </c>
      <c r="C263" s="49" t="s">
        <v>230</v>
      </c>
      <c r="D263" s="87">
        <v>1600</v>
      </c>
      <c r="E263" s="124">
        <v>1007.7</v>
      </c>
      <c r="F263" s="168">
        <f t="shared" si="7"/>
        <v>592.29999999999995</v>
      </c>
      <c r="G263" s="165">
        <f t="shared" si="6"/>
        <v>0.6298125</v>
      </c>
    </row>
    <row r="264" spans="1:7" s="6" customFormat="1" x14ac:dyDescent="0.2">
      <c r="A264" s="33"/>
      <c r="B264" s="5">
        <v>5513</v>
      </c>
      <c r="C264" s="49" t="s">
        <v>28</v>
      </c>
      <c r="D264" s="87">
        <v>3878</v>
      </c>
      <c r="E264" s="124">
        <v>1586</v>
      </c>
      <c r="F264" s="168">
        <f t="shared" si="7"/>
        <v>2292</v>
      </c>
      <c r="G264" s="165">
        <f t="shared" si="6"/>
        <v>0.40897369778236203</v>
      </c>
    </row>
    <row r="265" spans="1:7" s="6" customFormat="1" x14ac:dyDescent="0.2">
      <c r="A265" s="33"/>
      <c r="B265" s="5">
        <v>5515</v>
      </c>
      <c r="C265" s="49" t="s">
        <v>29</v>
      </c>
      <c r="D265" s="87">
        <v>0</v>
      </c>
      <c r="E265" s="124">
        <v>630.88</v>
      </c>
      <c r="F265" s="168">
        <f t="shared" si="7"/>
        <v>-630.88</v>
      </c>
      <c r="G265" s="165"/>
    </row>
    <row r="266" spans="1:7" s="6" customFormat="1" x14ac:dyDescent="0.2">
      <c r="A266" s="33"/>
      <c r="B266" s="5">
        <v>5521</v>
      </c>
      <c r="C266" s="49" t="s">
        <v>133</v>
      </c>
      <c r="D266" s="87">
        <v>0</v>
      </c>
      <c r="E266" s="124">
        <v>115.2</v>
      </c>
      <c r="F266" s="168">
        <f t="shared" si="7"/>
        <v>-115.2</v>
      </c>
      <c r="G266" s="165"/>
    </row>
    <row r="267" spans="1:7" s="6" customFormat="1" x14ac:dyDescent="0.2">
      <c r="A267" s="33"/>
      <c r="B267" s="5">
        <v>5525</v>
      </c>
      <c r="C267" s="49" t="s">
        <v>46</v>
      </c>
      <c r="D267" s="87">
        <v>0</v>
      </c>
      <c r="E267" s="124">
        <v>200</v>
      </c>
      <c r="F267" s="168">
        <f t="shared" si="7"/>
        <v>-200</v>
      </c>
      <c r="G267" s="165"/>
    </row>
    <row r="268" spans="1:7" s="6" customFormat="1" x14ac:dyDescent="0.2">
      <c r="A268" s="33"/>
      <c r="B268" s="5">
        <v>5532</v>
      </c>
      <c r="C268" s="49" t="s">
        <v>93</v>
      </c>
      <c r="D268" s="87">
        <v>900</v>
      </c>
      <c r="E268" s="124">
        <v>0</v>
      </c>
      <c r="F268" s="168">
        <f t="shared" si="7"/>
        <v>900</v>
      </c>
      <c r="G268" s="165">
        <f t="shared" si="6"/>
        <v>0</v>
      </c>
    </row>
    <row r="269" spans="1:7" s="6" customFormat="1" x14ac:dyDescent="0.2">
      <c r="A269" s="33" t="s">
        <v>54</v>
      </c>
      <c r="B269" s="7" t="s">
        <v>435</v>
      </c>
      <c r="C269" s="71"/>
      <c r="D269" s="103">
        <f>SUM(D270)</f>
        <v>18867</v>
      </c>
      <c r="E269" s="148">
        <f>SUM(E270)</f>
        <v>14234.74</v>
      </c>
      <c r="F269" s="163">
        <f t="shared" si="7"/>
        <v>4632.26</v>
      </c>
      <c r="G269" s="179">
        <f t="shared" si="6"/>
        <v>0.75447818943128209</v>
      </c>
    </row>
    <row r="270" spans="1:7" s="6" customFormat="1" x14ac:dyDescent="0.2">
      <c r="A270" s="33"/>
      <c r="B270" s="7">
        <v>55</v>
      </c>
      <c r="C270" s="50" t="s">
        <v>24</v>
      </c>
      <c r="D270" s="103">
        <f>SUM(D271)</f>
        <v>18867</v>
      </c>
      <c r="E270" s="148">
        <f>SUM(E271)</f>
        <v>14234.74</v>
      </c>
      <c r="F270" s="163">
        <f t="shared" si="7"/>
        <v>4632.26</v>
      </c>
      <c r="G270" s="179">
        <f t="shared" si="6"/>
        <v>0.75447818943128209</v>
      </c>
    </row>
    <row r="271" spans="1:7" s="8" customFormat="1" ht="13.5" thickBot="1" x14ac:dyDescent="0.25">
      <c r="A271" s="45"/>
      <c r="B271" s="5">
        <v>5511</v>
      </c>
      <c r="C271" s="49" t="s">
        <v>230</v>
      </c>
      <c r="D271" s="87">
        <v>18867</v>
      </c>
      <c r="E271" s="124">
        <v>14234.74</v>
      </c>
      <c r="F271" s="168">
        <f t="shared" si="7"/>
        <v>4632.26</v>
      </c>
      <c r="G271" s="165">
        <f t="shared" si="6"/>
        <v>0.75447818943128209</v>
      </c>
    </row>
    <row r="272" spans="1:7" ht="13.5" thickBot="1" x14ac:dyDescent="0.25">
      <c r="A272" s="44" t="s">
        <v>55</v>
      </c>
      <c r="B272" s="4" t="s">
        <v>171</v>
      </c>
      <c r="C272" s="183"/>
      <c r="D272" s="112">
        <f>SUM(D273+D279+D302+D311)</f>
        <v>613595</v>
      </c>
      <c r="E272" s="138">
        <f>SUM(E273+E279+E302+E311)</f>
        <v>409037.37</v>
      </c>
      <c r="F272" s="177">
        <f t="shared" si="7"/>
        <v>204557.63</v>
      </c>
      <c r="G272" s="175">
        <f t="shared" si="6"/>
        <v>0.66662435319714142</v>
      </c>
    </row>
    <row r="273" spans="1:7" s="6" customFormat="1" x14ac:dyDescent="0.2">
      <c r="A273" s="33" t="s">
        <v>56</v>
      </c>
      <c r="B273" s="7" t="s">
        <v>436</v>
      </c>
      <c r="C273" s="72"/>
      <c r="D273" s="88">
        <f>SUM(D274+D277)</f>
        <v>3617</v>
      </c>
      <c r="E273" s="139">
        <f>SUM(E274+E277)</f>
        <v>2360.48</v>
      </c>
      <c r="F273" s="163">
        <f t="shared" si="7"/>
        <v>1256.52</v>
      </c>
      <c r="G273" s="179">
        <f t="shared" si="6"/>
        <v>0.65260713298313522</v>
      </c>
    </row>
    <row r="274" spans="1:7" s="6" customFormat="1" x14ac:dyDescent="0.2">
      <c r="A274" s="33"/>
      <c r="B274" s="7">
        <v>55</v>
      </c>
      <c r="C274" s="50" t="s">
        <v>24</v>
      </c>
      <c r="D274" s="88">
        <f>SUM(D275:D276)</f>
        <v>3517</v>
      </c>
      <c r="E274" s="139">
        <f>SUM(E275:E276)</f>
        <v>2360.48</v>
      </c>
      <c r="F274" s="163">
        <f t="shared" si="7"/>
        <v>1156.52</v>
      </c>
      <c r="G274" s="179">
        <f t="shared" si="6"/>
        <v>0.67116292294569235</v>
      </c>
    </row>
    <row r="275" spans="1:7" s="6" customFormat="1" x14ac:dyDescent="0.2">
      <c r="A275" s="33"/>
      <c r="B275" s="5">
        <v>5500</v>
      </c>
      <c r="C275" s="49" t="s">
        <v>25</v>
      </c>
      <c r="D275" s="87">
        <v>200</v>
      </c>
      <c r="E275" s="124">
        <v>0</v>
      </c>
      <c r="F275" s="168">
        <f t="shared" si="7"/>
        <v>200</v>
      </c>
      <c r="G275" s="165">
        <f t="shared" si="6"/>
        <v>0</v>
      </c>
    </row>
    <row r="276" spans="1:7" s="6" customFormat="1" x14ac:dyDescent="0.2">
      <c r="A276" s="33"/>
      <c r="B276" s="5">
        <v>5511</v>
      </c>
      <c r="C276" s="49" t="s">
        <v>230</v>
      </c>
      <c r="D276" s="87">
        <v>3317</v>
      </c>
      <c r="E276" s="124">
        <v>2360.48</v>
      </c>
      <c r="F276" s="168">
        <f t="shared" si="7"/>
        <v>956.52</v>
      </c>
      <c r="G276" s="165">
        <f t="shared" si="6"/>
        <v>0.71163099186011458</v>
      </c>
    </row>
    <row r="277" spans="1:7" s="6" customFormat="1" x14ac:dyDescent="0.2">
      <c r="A277" s="33"/>
      <c r="B277" s="22">
        <v>60</v>
      </c>
      <c r="C277" s="51" t="s">
        <v>90</v>
      </c>
      <c r="D277" s="88">
        <f>SUM(D278)</f>
        <v>100</v>
      </c>
      <c r="E277" s="139">
        <f>SUM(E278)</f>
        <v>0</v>
      </c>
      <c r="F277" s="163">
        <f t="shared" si="7"/>
        <v>100</v>
      </c>
      <c r="G277" s="179">
        <f t="shared" si="6"/>
        <v>0</v>
      </c>
    </row>
    <row r="278" spans="1:7" s="6" customFormat="1" x14ac:dyDescent="0.2">
      <c r="A278" s="33"/>
      <c r="B278" s="20">
        <v>601</v>
      </c>
      <c r="C278" s="54" t="s">
        <v>233</v>
      </c>
      <c r="D278" s="87">
        <v>100</v>
      </c>
      <c r="E278" s="124">
        <v>0</v>
      </c>
      <c r="F278" s="168">
        <f t="shared" si="7"/>
        <v>100</v>
      </c>
      <c r="G278" s="165">
        <f t="shared" si="6"/>
        <v>0</v>
      </c>
    </row>
    <row r="279" spans="1:7" s="6" customFormat="1" x14ac:dyDescent="0.2">
      <c r="A279" s="33" t="s">
        <v>57</v>
      </c>
      <c r="B279" s="7" t="s">
        <v>437</v>
      </c>
      <c r="C279" s="72"/>
      <c r="D279" s="88">
        <f>SUM(D280+D298)</f>
        <v>567200</v>
      </c>
      <c r="E279" s="139">
        <f>SUM(E280+E298)</f>
        <v>388190.55000000005</v>
      </c>
      <c r="F279" s="163">
        <f t="shared" si="7"/>
        <v>179009.44999999995</v>
      </c>
      <c r="G279" s="179">
        <f t="shared" si="6"/>
        <v>0.68439800775740489</v>
      </c>
    </row>
    <row r="280" spans="1:7" s="6" customFormat="1" x14ac:dyDescent="0.2">
      <c r="A280" s="33" t="s">
        <v>57</v>
      </c>
      <c r="B280" s="7" t="s">
        <v>172</v>
      </c>
      <c r="C280" s="72"/>
      <c r="D280" s="88">
        <f>SUM(D281+D293)</f>
        <v>380801</v>
      </c>
      <c r="E280" s="139">
        <f>SUM(E281+E293)</f>
        <v>208848.03000000003</v>
      </c>
      <c r="F280" s="163">
        <f t="shared" si="7"/>
        <v>171952.96999999997</v>
      </c>
      <c r="G280" s="179">
        <f t="shared" si="6"/>
        <v>0.54844401669113274</v>
      </c>
    </row>
    <row r="281" spans="1:7" s="6" customFormat="1" x14ac:dyDescent="0.2">
      <c r="A281" s="33"/>
      <c r="B281" s="7">
        <v>55</v>
      </c>
      <c r="C281" s="50" t="s">
        <v>24</v>
      </c>
      <c r="D281" s="88">
        <f>SUM(D282)</f>
        <v>190831</v>
      </c>
      <c r="E281" s="139">
        <f>SUM(E282)</f>
        <v>71598.83</v>
      </c>
      <c r="F281" s="163">
        <f t="shared" si="7"/>
        <v>119232.17</v>
      </c>
      <c r="G281" s="179">
        <f t="shared" si="6"/>
        <v>0.37519496308251804</v>
      </c>
    </row>
    <row r="282" spans="1:7" x14ac:dyDescent="0.2">
      <c r="A282" s="35"/>
      <c r="B282" s="5">
        <v>5512</v>
      </c>
      <c r="C282" s="49" t="s">
        <v>30</v>
      </c>
      <c r="D282" s="87">
        <f>SUM(D283:D292)</f>
        <v>190831</v>
      </c>
      <c r="E282" s="149">
        <f>SUM(E283:E292)</f>
        <v>71598.83</v>
      </c>
      <c r="F282" s="168">
        <f>SUM(D282-E282)</f>
        <v>119232.17</v>
      </c>
      <c r="G282" s="165">
        <f t="shared" si="6"/>
        <v>0.37519496308251804</v>
      </c>
    </row>
    <row r="283" spans="1:7" x14ac:dyDescent="0.2">
      <c r="A283" s="35"/>
      <c r="B283" s="5"/>
      <c r="C283" s="49" t="s">
        <v>237</v>
      </c>
      <c r="D283" s="87">
        <v>31000</v>
      </c>
      <c r="E283" s="124">
        <v>16121.96</v>
      </c>
      <c r="F283" s="168">
        <f t="shared" si="7"/>
        <v>14878.04</v>
      </c>
      <c r="G283" s="165">
        <f t="shared" si="6"/>
        <v>0.52006322580645159</v>
      </c>
    </row>
    <row r="284" spans="1:7" x14ac:dyDescent="0.2">
      <c r="A284" s="35"/>
      <c r="B284" s="5"/>
      <c r="C284" s="49" t="s">
        <v>238</v>
      </c>
      <c r="D284" s="87">
        <v>40000</v>
      </c>
      <c r="E284" s="124">
        <v>11761.15</v>
      </c>
      <c r="F284" s="168">
        <f t="shared" si="7"/>
        <v>28238.85</v>
      </c>
      <c r="G284" s="165">
        <f t="shared" si="6"/>
        <v>0.29402875000000001</v>
      </c>
    </row>
    <row r="285" spans="1:7" x14ac:dyDescent="0.2">
      <c r="A285" s="35"/>
      <c r="B285" s="5"/>
      <c r="C285" s="49" t="s">
        <v>239</v>
      </c>
      <c r="D285" s="87">
        <v>3000</v>
      </c>
      <c r="E285" s="124">
        <v>0</v>
      </c>
      <c r="F285" s="168">
        <f t="shared" si="7"/>
        <v>3000</v>
      </c>
      <c r="G285" s="165">
        <f t="shared" si="6"/>
        <v>0</v>
      </c>
    </row>
    <row r="286" spans="1:7" x14ac:dyDescent="0.2">
      <c r="A286" s="35"/>
      <c r="B286" s="5"/>
      <c r="C286" s="49" t="s">
        <v>240</v>
      </c>
      <c r="D286" s="87">
        <v>12000</v>
      </c>
      <c r="E286" s="124">
        <v>8056.94</v>
      </c>
      <c r="F286" s="168">
        <f t="shared" si="7"/>
        <v>3943.0600000000004</v>
      </c>
      <c r="G286" s="165">
        <f t="shared" si="6"/>
        <v>0.67141166666666663</v>
      </c>
    </row>
    <row r="287" spans="1:7" x14ac:dyDescent="0.2">
      <c r="A287" s="35"/>
      <c r="B287" s="5"/>
      <c r="C287" s="49" t="s">
        <v>241</v>
      </c>
      <c r="D287" s="87">
        <v>8000</v>
      </c>
      <c r="E287" s="124">
        <v>3966</v>
      </c>
      <c r="F287" s="168">
        <f t="shared" si="7"/>
        <v>4034</v>
      </c>
      <c r="G287" s="165">
        <f t="shared" si="6"/>
        <v>0.49575000000000002</v>
      </c>
    </row>
    <row r="288" spans="1:7" x14ac:dyDescent="0.2">
      <c r="A288" s="35"/>
      <c r="B288" s="5"/>
      <c r="C288" s="49" t="s">
        <v>327</v>
      </c>
      <c r="D288" s="87">
        <v>5000</v>
      </c>
      <c r="E288" s="124">
        <v>4736.7700000000004</v>
      </c>
      <c r="F288" s="168">
        <f t="shared" si="7"/>
        <v>263.22999999999956</v>
      </c>
      <c r="G288" s="165">
        <f t="shared" si="6"/>
        <v>0.94735400000000014</v>
      </c>
    </row>
    <row r="289" spans="1:7" x14ac:dyDescent="0.2">
      <c r="A289" s="35"/>
      <c r="B289" s="5"/>
      <c r="C289" s="49" t="s">
        <v>242</v>
      </c>
      <c r="D289" s="87">
        <v>33628</v>
      </c>
      <c r="E289" s="124">
        <v>15826.88</v>
      </c>
      <c r="F289" s="168">
        <f t="shared" si="7"/>
        <v>17801.120000000003</v>
      </c>
      <c r="G289" s="165">
        <f t="shared" si="6"/>
        <v>0.47064589032948728</v>
      </c>
    </row>
    <row r="290" spans="1:7" x14ac:dyDescent="0.2">
      <c r="A290" s="35"/>
      <c r="B290" s="5"/>
      <c r="C290" s="49" t="s">
        <v>328</v>
      </c>
      <c r="D290" s="87">
        <v>53676</v>
      </c>
      <c r="E290" s="124">
        <v>9411.65</v>
      </c>
      <c r="F290" s="168">
        <f t="shared" si="7"/>
        <v>44264.35</v>
      </c>
      <c r="G290" s="165">
        <f t="shared" si="6"/>
        <v>0.17534186601088009</v>
      </c>
    </row>
    <row r="291" spans="1:7" x14ac:dyDescent="0.2">
      <c r="A291" s="35"/>
      <c r="B291" s="5"/>
      <c r="C291" s="49" t="s">
        <v>243</v>
      </c>
      <c r="D291" s="87">
        <v>3183</v>
      </c>
      <c r="E291" s="124">
        <v>373.48</v>
      </c>
      <c r="F291" s="168">
        <f t="shared" si="7"/>
        <v>2809.52</v>
      </c>
      <c r="G291" s="165">
        <f t="shared" si="6"/>
        <v>0.11733584668551682</v>
      </c>
    </row>
    <row r="292" spans="1:7" x14ac:dyDescent="0.2">
      <c r="A292" s="35"/>
      <c r="B292" s="5"/>
      <c r="C292" s="49" t="s">
        <v>516</v>
      </c>
      <c r="D292" s="87">
        <v>1344</v>
      </c>
      <c r="E292" s="124">
        <v>1344</v>
      </c>
      <c r="F292" s="168">
        <f t="shared" si="7"/>
        <v>0</v>
      </c>
      <c r="G292" s="165">
        <f t="shared" si="6"/>
        <v>1</v>
      </c>
    </row>
    <row r="293" spans="1:7" x14ac:dyDescent="0.2">
      <c r="A293" s="35"/>
      <c r="B293" s="7">
        <v>15</v>
      </c>
      <c r="C293" s="62" t="s">
        <v>283</v>
      </c>
      <c r="D293" s="88">
        <f>SUM(D294)</f>
        <v>189970</v>
      </c>
      <c r="E293" s="139">
        <f>SUM(E294)</f>
        <v>137249.20000000001</v>
      </c>
      <c r="F293" s="163">
        <f t="shared" si="7"/>
        <v>52720.799999999988</v>
      </c>
      <c r="G293" s="179">
        <f t="shared" si="6"/>
        <v>0.72247828604516506</v>
      </c>
    </row>
    <row r="294" spans="1:7" x14ac:dyDescent="0.2">
      <c r="A294" s="35"/>
      <c r="B294" s="5">
        <v>1551</v>
      </c>
      <c r="C294" s="49" t="s">
        <v>255</v>
      </c>
      <c r="D294" s="87">
        <f>SUM(D295:D297)</f>
        <v>189970</v>
      </c>
      <c r="E294" s="149">
        <f>SUM(E295:E297)</f>
        <v>137249.20000000001</v>
      </c>
      <c r="F294" s="168">
        <f t="shared" si="7"/>
        <v>52720.799999999988</v>
      </c>
      <c r="G294" s="165">
        <f t="shared" ref="G294:G366" si="8">SUM(E294/D294)</f>
        <v>0.72247828604516506</v>
      </c>
    </row>
    <row r="295" spans="1:7" ht="25.5" x14ac:dyDescent="0.2">
      <c r="A295" s="35"/>
      <c r="B295" s="5"/>
      <c r="C295" s="63" t="s">
        <v>329</v>
      </c>
      <c r="D295" s="87">
        <v>41660</v>
      </c>
      <c r="E295" s="124">
        <v>1200</v>
      </c>
      <c r="F295" s="168">
        <f t="shared" si="7"/>
        <v>40460</v>
      </c>
      <c r="G295" s="165">
        <f t="shared" si="8"/>
        <v>2.8804608737397985E-2</v>
      </c>
    </row>
    <row r="296" spans="1:7" ht="25.5" x14ac:dyDescent="0.2">
      <c r="A296" s="35"/>
      <c r="B296" s="5"/>
      <c r="C296" s="63" t="s">
        <v>553</v>
      </c>
      <c r="D296" s="87">
        <v>103370</v>
      </c>
      <c r="E296" s="124">
        <v>100249.2</v>
      </c>
      <c r="F296" s="168">
        <f t="shared" si="7"/>
        <v>3120.8000000000029</v>
      </c>
      <c r="G296" s="165">
        <f t="shared" si="8"/>
        <v>0.96980942246299695</v>
      </c>
    </row>
    <row r="297" spans="1:7" ht="25.5" x14ac:dyDescent="0.2">
      <c r="A297" s="35"/>
      <c r="B297" s="5"/>
      <c r="C297" s="63" t="s">
        <v>554</v>
      </c>
      <c r="D297" s="87">
        <v>44940</v>
      </c>
      <c r="E297" s="124">
        <v>35800</v>
      </c>
      <c r="F297" s="168">
        <f t="shared" si="7"/>
        <v>9140</v>
      </c>
      <c r="G297" s="165">
        <f t="shared" si="8"/>
        <v>0.79661771250556301</v>
      </c>
    </row>
    <row r="298" spans="1:7" x14ac:dyDescent="0.2">
      <c r="A298" s="33" t="s">
        <v>57</v>
      </c>
      <c r="B298" s="7" t="s">
        <v>403</v>
      </c>
      <c r="C298" s="72"/>
      <c r="D298" s="91">
        <f t="shared" ref="D298:E300" si="9">SUM(D299)</f>
        <v>186399</v>
      </c>
      <c r="E298" s="126">
        <f t="shared" si="9"/>
        <v>179342.52</v>
      </c>
      <c r="F298" s="163">
        <f t="shared" si="7"/>
        <v>7056.4800000000105</v>
      </c>
      <c r="G298" s="179">
        <f t="shared" si="8"/>
        <v>0.96214314454476679</v>
      </c>
    </row>
    <row r="299" spans="1:7" x14ac:dyDescent="0.2">
      <c r="A299" s="35"/>
      <c r="B299" s="7">
        <v>15</v>
      </c>
      <c r="C299" s="50" t="s">
        <v>404</v>
      </c>
      <c r="D299" s="91">
        <f t="shared" si="9"/>
        <v>186399</v>
      </c>
      <c r="E299" s="126">
        <f t="shared" si="9"/>
        <v>179342.52</v>
      </c>
      <c r="F299" s="163">
        <f t="shared" si="7"/>
        <v>7056.4800000000105</v>
      </c>
      <c r="G299" s="179">
        <f t="shared" si="8"/>
        <v>0.96214314454476679</v>
      </c>
    </row>
    <row r="300" spans="1:7" x14ac:dyDescent="0.2">
      <c r="A300" s="35"/>
      <c r="B300" s="5">
        <v>1551</v>
      </c>
      <c r="C300" s="49" t="s">
        <v>255</v>
      </c>
      <c r="D300" s="92">
        <f t="shared" si="9"/>
        <v>186399</v>
      </c>
      <c r="E300" s="124">
        <f t="shared" si="9"/>
        <v>179342.52</v>
      </c>
      <c r="F300" s="168">
        <f t="shared" ref="F300:F371" si="10">SUM(D300-E300)</f>
        <v>7056.4800000000105</v>
      </c>
      <c r="G300" s="165">
        <f t="shared" si="8"/>
        <v>0.96214314454476679</v>
      </c>
    </row>
    <row r="301" spans="1:7" ht="25.5" x14ac:dyDescent="0.2">
      <c r="A301" s="35"/>
      <c r="B301" s="5"/>
      <c r="C301" s="63" t="s">
        <v>405</v>
      </c>
      <c r="D301" s="87">
        <v>186399</v>
      </c>
      <c r="E301" s="124">
        <v>179342.52</v>
      </c>
      <c r="F301" s="168">
        <f t="shared" si="10"/>
        <v>7056.4800000000105</v>
      </c>
      <c r="G301" s="165">
        <f t="shared" si="8"/>
        <v>0.96214314454476679</v>
      </c>
    </row>
    <row r="302" spans="1:7" x14ac:dyDescent="0.2">
      <c r="A302" s="33" t="s">
        <v>493</v>
      </c>
      <c r="B302" s="7" t="s">
        <v>331</v>
      </c>
      <c r="C302" s="72"/>
      <c r="D302" s="88">
        <f>SUM(D303+D307)</f>
        <v>16412</v>
      </c>
      <c r="E302" s="139">
        <f>SUM(E303+E307)</f>
        <v>14403.54</v>
      </c>
      <c r="F302" s="163">
        <f t="shared" si="10"/>
        <v>2008.4599999999991</v>
      </c>
      <c r="G302" s="179">
        <f t="shared" si="8"/>
        <v>0.87762247136241778</v>
      </c>
    </row>
    <row r="303" spans="1:7" x14ac:dyDescent="0.2">
      <c r="A303" s="33"/>
      <c r="B303" s="7">
        <v>50</v>
      </c>
      <c r="C303" s="50" t="s">
        <v>23</v>
      </c>
      <c r="D303" s="88">
        <f>SUM(D304+D306)</f>
        <v>6187</v>
      </c>
      <c r="E303" s="139">
        <f>SUM(E304+E306)</f>
        <v>5081.3</v>
      </c>
      <c r="F303" s="163">
        <f t="shared" si="10"/>
        <v>1105.6999999999998</v>
      </c>
      <c r="G303" s="179">
        <f t="shared" si="8"/>
        <v>0.82128656861160498</v>
      </c>
    </row>
    <row r="304" spans="1:7" x14ac:dyDescent="0.2">
      <c r="A304" s="33"/>
      <c r="B304" s="5">
        <v>500</v>
      </c>
      <c r="C304" s="49" t="s">
        <v>228</v>
      </c>
      <c r="D304" s="97">
        <f>SUM(D305)</f>
        <v>4615</v>
      </c>
      <c r="E304" s="141">
        <f>SUM(E305)</f>
        <v>3818.1</v>
      </c>
      <c r="F304" s="168">
        <f t="shared" si="10"/>
        <v>796.90000000000009</v>
      </c>
      <c r="G304" s="165">
        <f t="shared" si="8"/>
        <v>0.82732394366197182</v>
      </c>
    </row>
    <row r="305" spans="1:7" x14ac:dyDescent="0.2">
      <c r="A305" s="33"/>
      <c r="B305" s="5">
        <v>5002</v>
      </c>
      <c r="C305" s="49" t="s">
        <v>236</v>
      </c>
      <c r="D305" s="97">
        <v>4615</v>
      </c>
      <c r="E305" s="124">
        <v>3818.1</v>
      </c>
      <c r="F305" s="168">
        <f t="shared" si="10"/>
        <v>796.90000000000009</v>
      </c>
      <c r="G305" s="165">
        <f t="shared" si="8"/>
        <v>0.82732394366197182</v>
      </c>
    </row>
    <row r="306" spans="1:7" x14ac:dyDescent="0.2">
      <c r="A306" s="33"/>
      <c r="B306" s="5">
        <v>506</v>
      </c>
      <c r="C306" s="49" t="s">
        <v>229</v>
      </c>
      <c r="D306" s="97">
        <v>1572</v>
      </c>
      <c r="E306" s="124">
        <v>1263.2</v>
      </c>
      <c r="F306" s="168">
        <f t="shared" si="10"/>
        <v>308.79999999999995</v>
      </c>
      <c r="G306" s="165">
        <f t="shared" si="8"/>
        <v>0.80356234096692114</v>
      </c>
    </row>
    <row r="307" spans="1:7" x14ac:dyDescent="0.2">
      <c r="A307" s="33"/>
      <c r="B307" s="7">
        <v>55</v>
      </c>
      <c r="C307" s="50" t="s">
        <v>24</v>
      </c>
      <c r="D307" s="88">
        <f>SUM(D308:D310)</f>
        <v>10225</v>
      </c>
      <c r="E307" s="139">
        <f>SUM(E308:E310)</f>
        <v>9322.2400000000016</v>
      </c>
      <c r="F307" s="163">
        <f t="shared" si="10"/>
        <v>902.7599999999984</v>
      </c>
      <c r="G307" s="179">
        <f t="shared" si="8"/>
        <v>0.91171051344743292</v>
      </c>
    </row>
    <row r="308" spans="1:7" x14ac:dyDescent="0.2">
      <c r="A308" s="35"/>
      <c r="B308" s="5">
        <v>5500</v>
      </c>
      <c r="C308" s="49" t="s">
        <v>25</v>
      </c>
      <c r="D308" s="87">
        <v>0</v>
      </c>
      <c r="E308" s="149">
        <v>72.099999999999994</v>
      </c>
      <c r="F308" s="168">
        <f t="shared" si="10"/>
        <v>-72.099999999999994</v>
      </c>
      <c r="G308" s="165"/>
    </row>
    <row r="309" spans="1:7" x14ac:dyDescent="0.2">
      <c r="A309" s="35"/>
      <c r="B309" s="5">
        <v>5511</v>
      </c>
      <c r="C309" s="49" t="s">
        <v>230</v>
      </c>
      <c r="D309" s="87">
        <v>5919</v>
      </c>
      <c r="E309" s="124">
        <v>5216.6400000000003</v>
      </c>
      <c r="F309" s="168">
        <f t="shared" si="10"/>
        <v>702.35999999999967</v>
      </c>
      <c r="G309" s="165">
        <f t="shared" si="8"/>
        <v>0.88133806386213898</v>
      </c>
    </row>
    <row r="310" spans="1:7" x14ac:dyDescent="0.2">
      <c r="A310" s="35"/>
      <c r="B310" s="5">
        <v>5515</v>
      </c>
      <c r="C310" s="49" t="s">
        <v>29</v>
      </c>
      <c r="D310" s="87">
        <v>4306</v>
      </c>
      <c r="E310" s="124">
        <v>4033.5</v>
      </c>
      <c r="F310" s="168">
        <f t="shared" si="10"/>
        <v>272.5</v>
      </c>
      <c r="G310" s="165">
        <f t="shared" si="8"/>
        <v>0.93671620993961913</v>
      </c>
    </row>
    <row r="311" spans="1:7" s="6" customFormat="1" x14ac:dyDescent="0.2">
      <c r="A311" s="33" t="s">
        <v>58</v>
      </c>
      <c r="B311" s="7" t="s">
        <v>438</v>
      </c>
      <c r="C311" s="72"/>
      <c r="D311" s="88">
        <f>SUM(D312+D316)</f>
        <v>26366</v>
      </c>
      <c r="E311" s="139">
        <f>SUM(E312+E316)</f>
        <v>4082.8</v>
      </c>
      <c r="F311" s="163">
        <f t="shared" si="10"/>
        <v>22283.200000000001</v>
      </c>
      <c r="G311" s="179">
        <f t="shared" si="8"/>
        <v>0.15485094439808844</v>
      </c>
    </row>
    <row r="312" spans="1:7" s="6" customFormat="1" x14ac:dyDescent="0.2">
      <c r="A312" s="33"/>
      <c r="B312" s="7">
        <v>55</v>
      </c>
      <c r="C312" s="50" t="s">
        <v>24</v>
      </c>
      <c r="D312" s="88">
        <f>SUM(D313:D315)</f>
        <v>16366</v>
      </c>
      <c r="E312" s="139">
        <f>SUM(E313:E315)</f>
        <v>4082.8</v>
      </c>
      <c r="F312" s="163">
        <f t="shared" si="10"/>
        <v>12283.2</v>
      </c>
      <c r="G312" s="179">
        <f t="shared" si="8"/>
        <v>0.24946841011853843</v>
      </c>
    </row>
    <row r="313" spans="1:7" s="6" customFormat="1" x14ac:dyDescent="0.2">
      <c r="A313" s="33"/>
      <c r="B313" s="5">
        <v>5500</v>
      </c>
      <c r="C313" s="49" t="s">
        <v>25</v>
      </c>
      <c r="D313" s="87">
        <v>1042</v>
      </c>
      <c r="E313" s="124">
        <v>1214.4000000000001</v>
      </c>
      <c r="F313" s="168">
        <f t="shared" si="10"/>
        <v>-172.40000000000009</v>
      </c>
      <c r="G313" s="165">
        <f t="shared" si="8"/>
        <v>1.1654510556621882</v>
      </c>
    </row>
    <row r="314" spans="1:7" x14ac:dyDescent="0.2">
      <c r="A314" s="35"/>
      <c r="B314" s="5">
        <v>5502</v>
      </c>
      <c r="C314" s="49" t="s">
        <v>45</v>
      </c>
      <c r="D314" s="87">
        <v>15324</v>
      </c>
      <c r="E314" s="124">
        <v>2800</v>
      </c>
      <c r="F314" s="168">
        <f t="shared" si="10"/>
        <v>12524</v>
      </c>
      <c r="G314" s="165">
        <f t="shared" si="8"/>
        <v>0.18271991647089533</v>
      </c>
    </row>
    <row r="315" spans="1:7" x14ac:dyDescent="0.2">
      <c r="A315" s="35"/>
      <c r="B315" s="5">
        <v>5514</v>
      </c>
      <c r="C315" s="49" t="s">
        <v>231</v>
      </c>
      <c r="D315" s="87">
        <v>0</v>
      </c>
      <c r="E315" s="124">
        <v>68.400000000000006</v>
      </c>
      <c r="F315" s="168">
        <f t="shared" si="10"/>
        <v>-68.400000000000006</v>
      </c>
      <c r="G315" s="165"/>
    </row>
    <row r="316" spans="1:7" x14ac:dyDescent="0.2">
      <c r="A316" s="35"/>
      <c r="B316" s="7">
        <v>15</v>
      </c>
      <c r="C316" s="62" t="s">
        <v>283</v>
      </c>
      <c r="D316" s="88">
        <f>SUM(D317)</f>
        <v>10000</v>
      </c>
      <c r="E316" s="139">
        <f>SUM(E317)</f>
        <v>0</v>
      </c>
      <c r="F316" s="163">
        <f t="shared" si="10"/>
        <v>10000</v>
      </c>
      <c r="G316" s="179">
        <f t="shared" si="8"/>
        <v>0</v>
      </c>
    </row>
    <row r="317" spans="1:7" x14ac:dyDescent="0.2">
      <c r="A317" s="35"/>
      <c r="B317" s="5">
        <v>1551</v>
      </c>
      <c r="C317" s="49" t="s">
        <v>255</v>
      </c>
      <c r="D317" s="87">
        <f>SUM(D318)</f>
        <v>10000</v>
      </c>
      <c r="E317" s="149">
        <f>SUM(E318)</f>
        <v>0</v>
      </c>
      <c r="F317" s="168">
        <f t="shared" si="10"/>
        <v>10000</v>
      </c>
      <c r="G317" s="165">
        <f t="shared" si="8"/>
        <v>0</v>
      </c>
    </row>
    <row r="318" spans="1:7" ht="26.25" thickBot="1" x14ac:dyDescent="0.25">
      <c r="A318" s="35"/>
      <c r="B318" s="5"/>
      <c r="C318" s="63" t="s">
        <v>330</v>
      </c>
      <c r="D318" s="87">
        <v>10000</v>
      </c>
      <c r="E318" s="124">
        <v>0</v>
      </c>
      <c r="F318" s="168">
        <f t="shared" si="10"/>
        <v>10000</v>
      </c>
      <c r="G318" s="165">
        <f t="shared" si="8"/>
        <v>0</v>
      </c>
    </row>
    <row r="319" spans="1:7" ht="13.5" thickBot="1" x14ac:dyDescent="0.25">
      <c r="A319" s="44" t="s">
        <v>59</v>
      </c>
      <c r="B319" s="4" t="s">
        <v>173</v>
      </c>
      <c r="C319" s="183"/>
      <c r="D319" s="112">
        <f>SUM(D320+D325)</f>
        <v>122067</v>
      </c>
      <c r="E319" s="138">
        <f>SUM(E320+E325)</f>
        <v>93333.4</v>
      </c>
      <c r="F319" s="177">
        <f t="shared" si="10"/>
        <v>28733.600000000006</v>
      </c>
      <c r="G319" s="175">
        <f t="shared" si="8"/>
        <v>0.7646079612016351</v>
      </c>
    </row>
    <row r="320" spans="1:7" s="6" customFormat="1" x14ac:dyDescent="0.2">
      <c r="A320" s="33" t="s">
        <v>60</v>
      </c>
      <c r="B320" s="7" t="s">
        <v>439</v>
      </c>
      <c r="C320" s="72"/>
      <c r="D320" s="88">
        <f>SUM(D321+D322)</f>
        <v>32020</v>
      </c>
      <c r="E320" s="139">
        <f>SUM(E321+E322)</f>
        <v>29398.68</v>
      </c>
      <c r="F320" s="163">
        <f t="shared" si="10"/>
        <v>2621.3199999999997</v>
      </c>
      <c r="G320" s="179">
        <f t="shared" si="8"/>
        <v>0.91813491567770145</v>
      </c>
    </row>
    <row r="321" spans="1:7" s="6" customFormat="1" x14ac:dyDescent="0.2">
      <c r="A321" s="33"/>
      <c r="B321" s="24">
        <v>452</v>
      </c>
      <c r="C321" s="69" t="s">
        <v>153</v>
      </c>
      <c r="D321" s="88">
        <v>5436</v>
      </c>
      <c r="E321" s="126">
        <v>4018.83</v>
      </c>
      <c r="F321" s="163">
        <f t="shared" si="10"/>
        <v>1417.17</v>
      </c>
      <c r="G321" s="179">
        <f t="shared" si="8"/>
        <v>0.73929911699779249</v>
      </c>
    </row>
    <row r="322" spans="1:7" s="6" customFormat="1" x14ac:dyDescent="0.2">
      <c r="A322" s="33"/>
      <c r="B322" s="22">
        <v>55</v>
      </c>
      <c r="C322" s="51" t="s">
        <v>24</v>
      </c>
      <c r="D322" s="88">
        <f>SUM(D323:D324)</f>
        <v>26584</v>
      </c>
      <c r="E322" s="139">
        <f>SUM(E323:E324)</f>
        <v>25379.85</v>
      </c>
      <c r="F322" s="163">
        <f t="shared" si="10"/>
        <v>1204.1500000000015</v>
      </c>
      <c r="G322" s="179">
        <f t="shared" si="8"/>
        <v>0.95470395726752932</v>
      </c>
    </row>
    <row r="323" spans="1:7" s="6" customFormat="1" x14ac:dyDescent="0.2">
      <c r="A323" s="33"/>
      <c r="B323" s="5">
        <v>5512</v>
      </c>
      <c r="C323" s="49" t="s">
        <v>30</v>
      </c>
      <c r="D323" s="87">
        <v>25914</v>
      </c>
      <c r="E323" s="124">
        <v>24673.53</v>
      </c>
      <c r="F323" s="168">
        <f t="shared" si="10"/>
        <v>1240.4700000000012</v>
      </c>
      <c r="G323" s="165">
        <f t="shared" si="8"/>
        <v>0.95213128038897887</v>
      </c>
    </row>
    <row r="324" spans="1:7" s="6" customFormat="1" x14ac:dyDescent="0.2">
      <c r="A324" s="33"/>
      <c r="B324" s="5">
        <v>5515</v>
      </c>
      <c r="C324" s="49" t="s">
        <v>29</v>
      </c>
      <c r="D324" s="87">
        <v>670</v>
      </c>
      <c r="E324" s="124">
        <v>706.32</v>
      </c>
      <c r="F324" s="168">
        <f t="shared" si="10"/>
        <v>-36.32000000000005</v>
      </c>
      <c r="G324" s="165">
        <f t="shared" si="8"/>
        <v>1.0542089552238807</v>
      </c>
    </row>
    <row r="325" spans="1:7" s="6" customFormat="1" x14ac:dyDescent="0.2">
      <c r="A325" s="33" t="s">
        <v>61</v>
      </c>
      <c r="B325" s="11" t="s">
        <v>174</v>
      </c>
      <c r="C325" s="72"/>
      <c r="D325" s="88">
        <f>SUM(D326+D330+D338)</f>
        <v>90047</v>
      </c>
      <c r="E325" s="139">
        <f>SUM(E326+E330+E338)</f>
        <v>63934.720000000001</v>
      </c>
      <c r="F325" s="163">
        <f t="shared" si="10"/>
        <v>26112.28</v>
      </c>
      <c r="G325" s="179">
        <f t="shared" si="8"/>
        <v>0.71001499217075525</v>
      </c>
    </row>
    <row r="326" spans="1:7" s="6" customFormat="1" x14ac:dyDescent="0.2">
      <c r="A326" s="33"/>
      <c r="B326" s="7">
        <v>50</v>
      </c>
      <c r="C326" s="50" t="s">
        <v>23</v>
      </c>
      <c r="D326" s="88">
        <f>SUM(D327+D329)</f>
        <v>53883</v>
      </c>
      <c r="E326" s="139">
        <f>SUM(E327+E329)</f>
        <v>38006.400000000001</v>
      </c>
      <c r="F326" s="163">
        <f t="shared" si="10"/>
        <v>15876.599999999999</v>
      </c>
      <c r="G326" s="179">
        <f t="shared" si="8"/>
        <v>0.70535048159902014</v>
      </c>
    </row>
    <row r="327" spans="1:7" s="6" customFormat="1" x14ac:dyDescent="0.2">
      <c r="A327" s="33"/>
      <c r="B327" s="5">
        <v>500</v>
      </c>
      <c r="C327" s="49" t="s">
        <v>228</v>
      </c>
      <c r="D327" s="87">
        <f>SUM(D328)</f>
        <v>40211</v>
      </c>
      <c r="E327" s="149">
        <f>SUM(E328)</f>
        <v>28506.13</v>
      </c>
      <c r="F327" s="168">
        <f t="shared" si="10"/>
        <v>11704.869999999999</v>
      </c>
      <c r="G327" s="165">
        <f t="shared" si="8"/>
        <v>0.70891373007386038</v>
      </c>
    </row>
    <row r="328" spans="1:7" s="6" customFormat="1" x14ac:dyDescent="0.2">
      <c r="A328" s="33"/>
      <c r="B328" s="5">
        <v>5002</v>
      </c>
      <c r="C328" s="49" t="s">
        <v>236</v>
      </c>
      <c r="D328" s="87">
        <v>40211</v>
      </c>
      <c r="E328" s="124">
        <v>28506.13</v>
      </c>
      <c r="F328" s="168">
        <f t="shared" si="10"/>
        <v>11704.869999999999</v>
      </c>
      <c r="G328" s="165">
        <f t="shared" si="8"/>
        <v>0.70891373007386038</v>
      </c>
    </row>
    <row r="329" spans="1:7" s="6" customFormat="1" x14ac:dyDescent="0.2">
      <c r="A329" s="33"/>
      <c r="B329" s="5">
        <v>506</v>
      </c>
      <c r="C329" s="49" t="s">
        <v>229</v>
      </c>
      <c r="D329" s="87">
        <v>13672</v>
      </c>
      <c r="E329" s="124">
        <v>9500.27</v>
      </c>
      <c r="F329" s="168">
        <f t="shared" si="10"/>
        <v>4171.7299999999996</v>
      </c>
      <c r="G329" s="165">
        <f t="shared" si="8"/>
        <v>0.6948705383265068</v>
      </c>
    </row>
    <row r="330" spans="1:7" s="6" customFormat="1" x14ac:dyDescent="0.2">
      <c r="A330" s="33"/>
      <c r="B330" s="7">
        <v>55</v>
      </c>
      <c r="C330" s="50" t="s">
        <v>24</v>
      </c>
      <c r="D330" s="88">
        <f>SUM(D331:D337)</f>
        <v>30164</v>
      </c>
      <c r="E330" s="139">
        <f>SUM(E331:E337)</f>
        <v>25928.32</v>
      </c>
      <c r="F330" s="163">
        <f t="shared" si="10"/>
        <v>4235.68</v>
      </c>
      <c r="G330" s="179">
        <f t="shared" si="8"/>
        <v>0.85957830526455381</v>
      </c>
    </row>
    <row r="331" spans="1:7" s="6" customFormat="1" x14ac:dyDescent="0.2">
      <c r="A331" s="33"/>
      <c r="B331" s="5">
        <v>5500</v>
      </c>
      <c r="C331" s="49" t="s">
        <v>25</v>
      </c>
      <c r="D331" s="87">
        <v>400</v>
      </c>
      <c r="E331" s="124">
        <v>1009.84</v>
      </c>
      <c r="F331" s="168">
        <f t="shared" si="10"/>
        <v>-609.84</v>
      </c>
      <c r="G331" s="165">
        <f t="shared" si="8"/>
        <v>2.5246</v>
      </c>
    </row>
    <row r="332" spans="1:7" s="6" customFormat="1" x14ac:dyDescent="0.2">
      <c r="A332" s="33"/>
      <c r="B332" s="5">
        <v>5503</v>
      </c>
      <c r="C332" s="49" t="s">
        <v>26</v>
      </c>
      <c r="D332" s="87">
        <v>0</v>
      </c>
      <c r="E332" s="124">
        <v>84.15</v>
      </c>
      <c r="F332" s="168">
        <f t="shared" si="10"/>
        <v>-84.15</v>
      </c>
      <c r="G332" s="165"/>
    </row>
    <row r="333" spans="1:7" s="6" customFormat="1" x14ac:dyDescent="0.2">
      <c r="A333" s="33"/>
      <c r="B333" s="5">
        <v>5511</v>
      </c>
      <c r="C333" s="49" t="s">
        <v>230</v>
      </c>
      <c r="D333" s="87">
        <v>12264</v>
      </c>
      <c r="E333" s="124">
        <v>9804.4500000000007</v>
      </c>
      <c r="F333" s="168">
        <f t="shared" si="10"/>
        <v>2459.5499999999993</v>
      </c>
      <c r="G333" s="165">
        <f t="shared" si="8"/>
        <v>0.79944960861056757</v>
      </c>
    </row>
    <row r="334" spans="1:7" s="6" customFormat="1" x14ac:dyDescent="0.2">
      <c r="A334" s="33"/>
      <c r="B334" s="5">
        <v>5513</v>
      </c>
      <c r="C334" s="49" t="s">
        <v>28</v>
      </c>
      <c r="D334" s="87">
        <v>10900</v>
      </c>
      <c r="E334" s="124">
        <v>11042.06</v>
      </c>
      <c r="F334" s="168">
        <f t="shared" si="10"/>
        <v>-142.05999999999949</v>
      </c>
      <c r="G334" s="165">
        <f t="shared" si="8"/>
        <v>1.0130330275229358</v>
      </c>
    </row>
    <row r="335" spans="1:7" s="6" customFormat="1" x14ac:dyDescent="0.2">
      <c r="A335" s="33"/>
      <c r="B335" s="5">
        <v>5515</v>
      </c>
      <c r="C335" s="49" t="s">
        <v>29</v>
      </c>
      <c r="D335" s="87">
        <v>5000</v>
      </c>
      <c r="E335" s="124">
        <v>3601.27</v>
      </c>
      <c r="F335" s="168">
        <f t="shared" si="10"/>
        <v>1398.73</v>
      </c>
      <c r="G335" s="165">
        <f t="shared" si="8"/>
        <v>0.72025399999999995</v>
      </c>
    </row>
    <row r="336" spans="1:7" s="6" customFormat="1" x14ac:dyDescent="0.2">
      <c r="A336" s="33"/>
      <c r="B336" s="5">
        <v>5522</v>
      </c>
      <c r="C336" s="49" t="s">
        <v>95</v>
      </c>
      <c r="D336" s="87">
        <v>300</v>
      </c>
      <c r="E336" s="124">
        <v>0</v>
      </c>
      <c r="F336" s="168">
        <f t="shared" si="10"/>
        <v>300</v>
      </c>
      <c r="G336" s="165">
        <f t="shared" si="8"/>
        <v>0</v>
      </c>
    </row>
    <row r="337" spans="1:7" s="6" customFormat="1" x14ac:dyDescent="0.2">
      <c r="A337" s="33"/>
      <c r="B337" s="5">
        <v>5532</v>
      </c>
      <c r="C337" s="49" t="s">
        <v>93</v>
      </c>
      <c r="D337" s="87">
        <v>1300</v>
      </c>
      <c r="E337" s="124">
        <v>386.55</v>
      </c>
      <c r="F337" s="168">
        <f t="shared" si="10"/>
        <v>913.45</v>
      </c>
      <c r="G337" s="165">
        <f t="shared" si="8"/>
        <v>0.29734615384615387</v>
      </c>
    </row>
    <row r="338" spans="1:7" s="6" customFormat="1" x14ac:dyDescent="0.2">
      <c r="A338" s="33"/>
      <c r="B338" s="7">
        <v>15</v>
      </c>
      <c r="C338" s="62" t="s">
        <v>283</v>
      </c>
      <c r="D338" s="88">
        <f>SUM(D339)</f>
        <v>6000</v>
      </c>
      <c r="E338" s="139">
        <f>SUM(E339)</f>
        <v>0</v>
      </c>
      <c r="F338" s="163">
        <f t="shared" si="10"/>
        <v>6000</v>
      </c>
      <c r="G338" s="179">
        <f t="shared" si="8"/>
        <v>0</v>
      </c>
    </row>
    <row r="339" spans="1:7" s="6" customFormat="1" x14ac:dyDescent="0.2">
      <c r="A339" s="33"/>
      <c r="B339" s="5">
        <v>1551</v>
      </c>
      <c r="C339" s="49" t="s">
        <v>255</v>
      </c>
      <c r="D339" s="87">
        <f>SUM(D340:D340)</f>
        <v>6000</v>
      </c>
      <c r="E339" s="149">
        <f>SUM(E340:E340)</f>
        <v>0</v>
      </c>
      <c r="F339" s="168">
        <f t="shared" si="10"/>
        <v>6000</v>
      </c>
      <c r="G339" s="165">
        <f t="shared" si="8"/>
        <v>0</v>
      </c>
    </row>
    <row r="340" spans="1:7" s="6" customFormat="1" ht="39" thickBot="1" x14ac:dyDescent="0.25">
      <c r="A340" s="33"/>
      <c r="B340" s="5"/>
      <c r="C340" s="64" t="s">
        <v>332</v>
      </c>
      <c r="D340" s="87">
        <v>6000</v>
      </c>
      <c r="E340" s="127">
        <v>0</v>
      </c>
      <c r="F340" s="168">
        <f t="shared" si="10"/>
        <v>6000</v>
      </c>
      <c r="G340" s="165">
        <f t="shared" si="8"/>
        <v>0</v>
      </c>
    </row>
    <row r="341" spans="1:7" ht="13.5" thickBot="1" x14ac:dyDescent="0.25">
      <c r="A341" s="44" t="s">
        <v>62</v>
      </c>
      <c r="B341" s="4" t="s">
        <v>175</v>
      </c>
      <c r="C341" s="183"/>
      <c r="D341" s="112">
        <f>SUM(D342+D345+D348)</f>
        <v>112625</v>
      </c>
      <c r="E341" s="138">
        <f>SUM(E342+E345+E348)</f>
        <v>73653.11</v>
      </c>
      <c r="F341" s="177">
        <f t="shared" si="10"/>
        <v>38971.89</v>
      </c>
      <c r="G341" s="175">
        <f t="shared" si="8"/>
        <v>0.65396768035516095</v>
      </c>
    </row>
    <row r="342" spans="1:7" s="6" customFormat="1" x14ac:dyDescent="0.2">
      <c r="A342" s="33" t="s">
        <v>63</v>
      </c>
      <c r="B342" s="7" t="s">
        <v>176</v>
      </c>
      <c r="C342" s="72"/>
      <c r="D342" s="88">
        <f>SUM(D343)</f>
        <v>20000</v>
      </c>
      <c r="E342" s="139">
        <f>SUM(E343)</f>
        <v>0</v>
      </c>
      <c r="F342" s="163">
        <f t="shared" si="10"/>
        <v>20000</v>
      </c>
      <c r="G342" s="179">
        <f t="shared" si="8"/>
        <v>0</v>
      </c>
    </row>
    <row r="343" spans="1:7" s="6" customFormat="1" x14ac:dyDescent="0.2">
      <c r="A343" s="33"/>
      <c r="B343" s="21">
        <v>4502</v>
      </c>
      <c r="C343" s="52" t="s">
        <v>132</v>
      </c>
      <c r="D343" s="88">
        <f>SUM(D344)</f>
        <v>20000</v>
      </c>
      <c r="E343" s="139">
        <f>SUM(E344)</f>
        <v>0</v>
      </c>
      <c r="F343" s="163">
        <f t="shared" si="10"/>
        <v>20000</v>
      </c>
      <c r="G343" s="179">
        <f t="shared" si="8"/>
        <v>0</v>
      </c>
    </row>
    <row r="344" spans="1:7" x14ac:dyDescent="0.2">
      <c r="A344" s="35"/>
      <c r="B344" s="19"/>
      <c r="C344" s="53" t="s">
        <v>326</v>
      </c>
      <c r="D344" s="87">
        <v>20000</v>
      </c>
      <c r="E344" s="124">
        <v>0</v>
      </c>
      <c r="F344" s="168">
        <f t="shared" si="10"/>
        <v>20000</v>
      </c>
      <c r="G344" s="165">
        <f t="shared" si="8"/>
        <v>0</v>
      </c>
    </row>
    <row r="345" spans="1:7" s="6" customFormat="1" x14ac:dyDescent="0.2">
      <c r="A345" s="33" t="s">
        <v>64</v>
      </c>
      <c r="B345" s="7" t="s">
        <v>177</v>
      </c>
      <c r="C345" s="72"/>
      <c r="D345" s="88">
        <f>SUM(D346)</f>
        <v>53980</v>
      </c>
      <c r="E345" s="139">
        <f>SUM(E346)</f>
        <v>40879.050000000003</v>
      </c>
      <c r="F345" s="163">
        <f t="shared" si="10"/>
        <v>13100.949999999997</v>
      </c>
      <c r="G345" s="179">
        <f t="shared" si="8"/>
        <v>0.75729992589848094</v>
      </c>
    </row>
    <row r="346" spans="1:7" s="6" customFormat="1" x14ac:dyDescent="0.2">
      <c r="A346" s="33"/>
      <c r="B346" s="7">
        <v>55</v>
      </c>
      <c r="C346" s="50" t="s">
        <v>24</v>
      </c>
      <c r="D346" s="88">
        <f>SUM(D347)</f>
        <v>53980</v>
      </c>
      <c r="E346" s="139">
        <f>SUM(E347)</f>
        <v>40879.050000000003</v>
      </c>
      <c r="F346" s="163">
        <f t="shared" si="10"/>
        <v>13100.949999999997</v>
      </c>
      <c r="G346" s="179">
        <f t="shared" si="8"/>
        <v>0.75729992589848094</v>
      </c>
    </row>
    <row r="347" spans="1:7" s="8" customFormat="1" x14ac:dyDescent="0.2">
      <c r="A347" s="45"/>
      <c r="B347" s="5">
        <v>5512</v>
      </c>
      <c r="C347" s="49" t="s">
        <v>30</v>
      </c>
      <c r="D347" s="87">
        <v>53980</v>
      </c>
      <c r="E347" s="124">
        <v>40879.050000000003</v>
      </c>
      <c r="F347" s="168">
        <f t="shared" si="10"/>
        <v>13100.949999999997</v>
      </c>
      <c r="G347" s="165">
        <f t="shared" si="8"/>
        <v>0.75729992589848094</v>
      </c>
    </row>
    <row r="348" spans="1:7" s="8" customFormat="1" x14ac:dyDescent="0.2">
      <c r="A348" s="33" t="s">
        <v>65</v>
      </c>
      <c r="B348" s="7" t="s">
        <v>440</v>
      </c>
      <c r="C348" s="150"/>
      <c r="D348" s="88">
        <f>SUM(D349+D359+D367)</f>
        <v>38645</v>
      </c>
      <c r="E348" s="139">
        <f>SUM(E349+E359+E367)</f>
        <v>32774.06</v>
      </c>
      <c r="F348" s="163">
        <f t="shared" si="10"/>
        <v>5870.9400000000023</v>
      </c>
      <c r="G348" s="179">
        <f t="shared" si="8"/>
        <v>0.84808021736317762</v>
      </c>
    </row>
    <row r="349" spans="1:7" s="6" customFormat="1" x14ac:dyDescent="0.2">
      <c r="A349" s="33" t="s">
        <v>65</v>
      </c>
      <c r="B349" s="7" t="s">
        <v>193</v>
      </c>
      <c r="C349" s="72"/>
      <c r="D349" s="88">
        <f>SUM(D350+D354)</f>
        <v>13548</v>
      </c>
      <c r="E349" s="139">
        <f>SUM(E350+E354)</f>
        <v>10188.280000000001</v>
      </c>
      <c r="F349" s="163">
        <f t="shared" si="10"/>
        <v>3359.7199999999993</v>
      </c>
      <c r="G349" s="179">
        <f t="shared" si="8"/>
        <v>0.75201358134041929</v>
      </c>
    </row>
    <row r="350" spans="1:7" s="6" customFormat="1" x14ac:dyDescent="0.2">
      <c r="A350" s="33"/>
      <c r="B350" s="7">
        <v>50</v>
      </c>
      <c r="C350" s="50" t="s">
        <v>23</v>
      </c>
      <c r="D350" s="88">
        <f>SUM(D351+D353)</f>
        <v>11867</v>
      </c>
      <c r="E350" s="139">
        <f>SUM(E351+E353)</f>
        <v>8914.01</v>
      </c>
      <c r="F350" s="163">
        <f>SUM(D350-E350)</f>
        <v>2952.99</v>
      </c>
      <c r="G350" s="179">
        <f t="shared" si="8"/>
        <v>0.75115951799106773</v>
      </c>
    </row>
    <row r="351" spans="1:7" s="6" customFormat="1" x14ac:dyDescent="0.2">
      <c r="A351" s="33"/>
      <c r="B351" s="5">
        <v>500</v>
      </c>
      <c r="C351" s="49" t="s">
        <v>228</v>
      </c>
      <c r="D351" s="87">
        <f>SUM(D352)</f>
        <v>8856</v>
      </c>
      <c r="E351" s="149">
        <f>SUM(E352)</f>
        <v>6640.46</v>
      </c>
      <c r="F351" s="168">
        <f t="shared" si="10"/>
        <v>2215.54</v>
      </c>
      <c r="G351" s="165">
        <f t="shared" si="8"/>
        <v>0.7498261065943993</v>
      </c>
    </row>
    <row r="352" spans="1:7" s="6" customFormat="1" x14ac:dyDescent="0.2">
      <c r="A352" s="33"/>
      <c r="B352" s="5">
        <v>5002</v>
      </c>
      <c r="C352" s="49" t="s">
        <v>236</v>
      </c>
      <c r="D352" s="87">
        <v>8856</v>
      </c>
      <c r="E352" s="124">
        <v>6640.46</v>
      </c>
      <c r="F352" s="168">
        <f t="shared" si="10"/>
        <v>2215.54</v>
      </c>
      <c r="G352" s="165">
        <f t="shared" si="8"/>
        <v>0.7498261065943993</v>
      </c>
    </row>
    <row r="353" spans="1:7" s="6" customFormat="1" x14ac:dyDescent="0.2">
      <c r="A353" s="33"/>
      <c r="B353" s="5">
        <v>506</v>
      </c>
      <c r="C353" s="49" t="s">
        <v>229</v>
      </c>
      <c r="D353" s="87">
        <v>3011</v>
      </c>
      <c r="E353" s="124">
        <v>2273.5500000000002</v>
      </c>
      <c r="F353" s="168">
        <f t="shared" si="10"/>
        <v>737.44999999999982</v>
      </c>
      <c r="G353" s="165">
        <f t="shared" si="8"/>
        <v>0.75508136831617412</v>
      </c>
    </row>
    <row r="354" spans="1:7" s="6" customFormat="1" x14ac:dyDescent="0.2">
      <c r="A354" s="33"/>
      <c r="B354" s="7">
        <v>55</v>
      </c>
      <c r="C354" s="50" t="s">
        <v>24</v>
      </c>
      <c r="D354" s="88">
        <f>SUM(D355:D358)</f>
        <v>1681</v>
      </c>
      <c r="E354" s="139">
        <f>SUM(E355:E358)</f>
        <v>1274.27</v>
      </c>
      <c r="F354" s="163">
        <f>SUM(D354-E354)</f>
        <v>406.73</v>
      </c>
      <c r="G354" s="179">
        <f t="shared" si="8"/>
        <v>0.75804283164782871</v>
      </c>
    </row>
    <row r="355" spans="1:7" s="6" customFormat="1" x14ac:dyDescent="0.2">
      <c r="A355" s="33"/>
      <c r="B355" s="5">
        <v>5500</v>
      </c>
      <c r="C355" s="49" t="s">
        <v>25</v>
      </c>
      <c r="D355" s="87">
        <v>160</v>
      </c>
      <c r="E355" s="124">
        <v>84.1</v>
      </c>
      <c r="F355" s="168">
        <f t="shared" si="10"/>
        <v>75.900000000000006</v>
      </c>
      <c r="G355" s="165">
        <f t="shared" si="8"/>
        <v>0.52562500000000001</v>
      </c>
    </row>
    <row r="356" spans="1:7" s="6" customFormat="1" x14ac:dyDescent="0.2">
      <c r="A356" s="33"/>
      <c r="B356" s="5">
        <v>5511</v>
      </c>
      <c r="C356" s="49" t="s">
        <v>230</v>
      </c>
      <c r="D356" s="87">
        <v>1101</v>
      </c>
      <c r="E356" s="124">
        <v>1190.17</v>
      </c>
      <c r="F356" s="168">
        <f t="shared" si="10"/>
        <v>-89.170000000000073</v>
      </c>
      <c r="G356" s="165">
        <f t="shared" si="8"/>
        <v>1.0809900090826523</v>
      </c>
    </row>
    <row r="357" spans="1:7" s="6" customFormat="1" x14ac:dyDescent="0.2">
      <c r="A357" s="33"/>
      <c r="B357" s="5">
        <v>5515</v>
      </c>
      <c r="C357" s="49" t="s">
        <v>29</v>
      </c>
      <c r="D357" s="87">
        <v>320</v>
      </c>
      <c r="E357" s="124">
        <v>0</v>
      </c>
      <c r="F357" s="168">
        <f t="shared" si="10"/>
        <v>320</v>
      </c>
      <c r="G357" s="165">
        <f t="shared" si="8"/>
        <v>0</v>
      </c>
    </row>
    <row r="358" spans="1:7" s="6" customFormat="1" x14ac:dyDescent="0.2">
      <c r="A358" s="33"/>
      <c r="B358" s="5">
        <v>5532</v>
      </c>
      <c r="C358" s="49" t="s">
        <v>93</v>
      </c>
      <c r="D358" s="87">
        <v>100</v>
      </c>
      <c r="E358" s="124">
        <v>0</v>
      </c>
      <c r="F358" s="168">
        <f t="shared" si="10"/>
        <v>100</v>
      </c>
      <c r="G358" s="165">
        <f t="shared" si="8"/>
        <v>0</v>
      </c>
    </row>
    <row r="359" spans="1:7" x14ac:dyDescent="0.2">
      <c r="A359" s="33" t="s">
        <v>65</v>
      </c>
      <c r="B359" s="7" t="s">
        <v>194</v>
      </c>
      <c r="C359" s="73"/>
      <c r="D359" s="88">
        <f>SUM(D360+D364)</f>
        <v>17347</v>
      </c>
      <c r="E359" s="139">
        <f>SUM(E360+E364)</f>
        <v>14908.99</v>
      </c>
      <c r="F359" s="163">
        <f>SUM(D359-E359)</f>
        <v>2438.0100000000002</v>
      </c>
      <c r="G359" s="179">
        <f t="shared" si="8"/>
        <v>0.85945639015391706</v>
      </c>
    </row>
    <row r="360" spans="1:7" ht="25.5" x14ac:dyDescent="0.2">
      <c r="A360" s="210" t="s">
        <v>530</v>
      </c>
      <c r="B360" s="7">
        <v>50</v>
      </c>
      <c r="C360" s="50" t="s">
        <v>23</v>
      </c>
      <c r="D360" s="88">
        <f>SUM(D361+D363)</f>
        <v>11661</v>
      </c>
      <c r="E360" s="139">
        <f>SUM(E361+E363)</f>
        <v>11360.75</v>
      </c>
      <c r="F360" s="163">
        <f>SUM(D360-E360)</f>
        <v>300.25</v>
      </c>
      <c r="G360" s="179">
        <f t="shared" si="8"/>
        <v>0.97425177943572594</v>
      </c>
    </row>
    <row r="361" spans="1:7" x14ac:dyDescent="0.2">
      <c r="A361" s="35"/>
      <c r="B361" s="5">
        <v>500</v>
      </c>
      <c r="C361" s="49" t="s">
        <v>228</v>
      </c>
      <c r="D361" s="87">
        <f>SUM(D362)</f>
        <v>8478</v>
      </c>
      <c r="E361" s="149">
        <f>SUM(E362)</f>
        <v>8478.16</v>
      </c>
      <c r="F361" s="168">
        <f>SUM(D361-E361)</f>
        <v>-0.15999999999985448</v>
      </c>
      <c r="G361" s="165">
        <f t="shared" si="8"/>
        <v>1.0000188723755603</v>
      </c>
    </row>
    <row r="362" spans="1:7" x14ac:dyDescent="0.2">
      <c r="A362" s="35" t="s">
        <v>555</v>
      </c>
      <c r="B362" s="5">
        <v>5005</v>
      </c>
      <c r="C362" s="49" t="s">
        <v>282</v>
      </c>
      <c r="D362" s="87">
        <v>8478</v>
      </c>
      <c r="E362" s="149">
        <v>8478.16</v>
      </c>
      <c r="F362" s="168">
        <f>SUM(D362-E362)</f>
        <v>-0.15999999999985448</v>
      </c>
      <c r="G362" s="165">
        <f t="shared" si="8"/>
        <v>1.0000188723755603</v>
      </c>
    </row>
    <row r="363" spans="1:7" x14ac:dyDescent="0.2">
      <c r="A363" s="35" t="s">
        <v>556</v>
      </c>
      <c r="B363" s="5">
        <v>506</v>
      </c>
      <c r="C363" s="49" t="s">
        <v>229</v>
      </c>
      <c r="D363" s="87">
        <v>3183</v>
      </c>
      <c r="E363" s="149">
        <v>2882.59</v>
      </c>
      <c r="F363" s="168">
        <f>SUM(D363-E363)</f>
        <v>300.40999999999985</v>
      </c>
      <c r="G363" s="165">
        <f t="shared" si="8"/>
        <v>0.90562048382029536</v>
      </c>
    </row>
    <row r="364" spans="1:7" s="6" customFormat="1" x14ac:dyDescent="0.2">
      <c r="A364" s="33"/>
      <c r="B364" s="7">
        <v>55</v>
      </c>
      <c r="C364" s="50" t="s">
        <v>24</v>
      </c>
      <c r="D364" s="88">
        <f>SUM(D365:D366)</f>
        <v>5686</v>
      </c>
      <c r="E364" s="139">
        <f>SUM(E365:E366)</f>
        <v>3548.2400000000002</v>
      </c>
      <c r="F364" s="163">
        <f t="shared" si="10"/>
        <v>2137.7599999999998</v>
      </c>
      <c r="G364" s="179">
        <f t="shared" si="8"/>
        <v>0.62403095321843127</v>
      </c>
    </row>
    <row r="365" spans="1:7" s="6" customFormat="1" x14ac:dyDescent="0.2">
      <c r="A365" s="33"/>
      <c r="B365" s="5">
        <v>5512</v>
      </c>
      <c r="C365" s="49" t="s">
        <v>30</v>
      </c>
      <c r="D365" s="87">
        <v>3500</v>
      </c>
      <c r="E365" s="124">
        <v>1361.94</v>
      </c>
      <c r="F365" s="168">
        <f t="shared" si="10"/>
        <v>2138.06</v>
      </c>
      <c r="G365" s="165">
        <f t="shared" si="8"/>
        <v>0.3891257142857143</v>
      </c>
    </row>
    <row r="366" spans="1:7" s="6" customFormat="1" x14ac:dyDescent="0.2">
      <c r="A366" s="33"/>
      <c r="B366" s="5">
        <v>5540</v>
      </c>
      <c r="C366" s="49" t="s">
        <v>478</v>
      </c>
      <c r="D366" s="87">
        <v>2186</v>
      </c>
      <c r="E366" s="124">
        <v>2186.3000000000002</v>
      </c>
      <c r="F366" s="168">
        <f t="shared" si="10"/>
        <v>-0.3000000000001819</v>
      </c>
      <c r="G366" s="165">
        <f t="shared" si="8"/>
        <v>1.0001372369624886</v>
      </c>
    </row>
    <row r="367" spans="1:7" x14ac:dyDescent="0.2">
      <c r="A367" s="33" t="s">
        <v>65</v>
      </c>
      <c r="B367" s="7" t="s">
        <v>195</v>
      </c>
      <c r="C367" s="73"/>
      <c r="D367" s="88">
        <f>SUM(D368)</f>
        <v>7750</v>
      </c>
      <c r="E367" s="139">
        <f>SUM(E368)</f>
        <v>7676.79</v>
      </c>
      <c r="F367" s="163">
        <f t="shared" si="10"/>
        <v>73.210000000000036</v>
      </c>
      <c r="G367" s="179">
        <f t="shared" ref="G367:G439" si="11">SUM(E367/D367)</f>
        <v>0.99055354838709675</v>
      </c>
    </row>
    <row r="368" spans="1:7" s="6" customFormat="1" x14ac:dyDescent="0.2">
      <c r="A368" s="33"/>
      <c r="B368" s="7">
        <v>55</v>
      </c>
      <c r="C368" s="50" t="s">
        <v>24</v>
      </c>
      <c r="D368" s="88">
        <f>SUM(D369:D371)</f>
        <v>7750</v>
      </c>
      <c r="E368" s="139">
        <f>SUM(E369:E371)</f>
        <v>7676.79</v>
      </c>
      <c r="F368" s="163">
        <f t="shared" si="10"/>
        <v>73.210000000000036</v>
      </c>
      <c r="G368" s="179">
        <f t="shared" si="11"/>
        <v>0.99055354838709675</v>
      </c>
    </row>
    <row r="369" spans="1:7" s="6" customFormat="1" x14ac:dyDescent="0.2">
      <c r="A369" s="33"/>
      <c r="B369" s="5">
        <v>5511</v>
      </c>
      <c r="C369" s="49" t="s">
        <v>230</v>
      </c>
      <c r="D369" s="87">
        <v>7374</v>
      </c>
      <c r="E369" s="149">
        <v>7419.39</v>
      </c>
      <c r="F369" s="168">
        <f t="shared" si="10"/>
        <v>-45.390000000000327</v>
      </c>
      <c r="G369" s="165">
        <f t="shared" si="11"/>
        <v>1.0061554109031734</v>
      </c>
    </row>
    <row r="370" spans="1:7" s="6" customFormat="1" x14ac:dyDescent="0.2">
      <c r="A370" s="33"/>
      <c r="B370" s="5">
        <v>5515</v>
      </c>
      <c r="C370" s="49" t="s">
        <v>29</v>
      </c>
      <c r="D370" s="87">
        <v>276</v>
      </c>
      <c r="E370" s="124">
        <v>225</v>
      </c>
      <c r="F370" s="168">
        <f t="shared" si="10"/>
        <v>51</v>
      </c>
      <c r="G370" s="165">
        <f t="shared" si="11"/>
        <v>0.81521739130434778</v>
      </c>
    </row>
    <row r="371" spans="1:7" s="6" customFormat="1" ht="13.5" thickBot="1" x14ac:dyDescent="0.25">
      <c r="A371" s="33"/>
      <c r="B371" s="5">
        <v>5539</v>
      </c>
      <c r="C371" s="49" t="s">
        <v>257</v>
      </c>
      <c r="D371" s="87">
        <v>100</v>
      </c>
      <c r="E371" s="124">
        <v>32.4</v>
      </c>
      <c r="F371" s="168">
        <f t="shared" si="10"/>
        <v>67.599999999999994</v>
      </c>
      <c r="G371" s="165">
        <f t="shared" si="11"/>
        <v>0.32400000000000001</v>
      </c>
    </row>
    <row r="372" spans="1:7" ht="13.5" thickBot="1" x14ac:dyDescent="0.25">
      <c r="A372" s="44" t="s">
        <v>67</v>
      </c>
      <c r="B372" s="4" t="s">
        <v>178</v>
      </c>
      <c r="C372" s="183"/>
      <c r="D372" s="112">
        <f>SUM(D373+D375)</f>
        <v>6113</v>
      </c>
      <c r="E372" s="138">
        <f>SUM(E373+E375)</f>
        <v>2540.92</v>
      </c>
      <c r="F372" s="177">
        <f t="shared" ref="F372:F443" si="12">SUM(D372-E372)</f>
        <v>3572.08</v>
      </c>
      <c r="G372" s="175">
        <f t="shared" si="11"/>
        <v>0.41565843284802878</v>
      </c>
    </row>
    <row r="373" spans="1:7" s="6" customFormat="1" x14ac:dyDescent="0.2">
      <c r="A373" s="33" t="s">
        <v>68</v>
      </c>
      <c r="B373" s="7" t="s">
        <v>284</v>
      </c>
      <c r="C373" s="72"/>
      <c r="D373" s="88">
        <f>SUM(D374)</f>
        <v>5813</v>
      </c>
      <c r="E373" s="139">
        <f>SUM(E374)</f>
        <v>2540.92</v>
      </c>
      <c r="F373" s="163">
        <f t="shared" si="12"/>
        <v>3272.08</v>
      </c>
      <c r="G373" s="179">
        <f t="shared" si="11"/>
        <v>0.43710992602786858</v>
      </c>
    </row>
    <row r="374" spans="1:7" s="6" customFormat="1" x14ac:dyDescent="0.2">
      <c r="A374" s="33"/>
      <c r="B374" s="21">
        <v>4500</v>
      </c>
      <c r="C374" s="52" t="s">
        <v>152</v>
      </c>
      <c r="D374" s="88">
        <v>5813</v>
      </c>
      <c r="E374" s="126">
        <v>2540.92</v>
      </c>
      <c r="F374" s="163">
        <f t="shared" si="12"/>
        <v>3272.08</v>
      </c>
      <c r="G374" s="179">
        <f t="shared" si="11"/>
        <v>0.43710992602786858</v>
      </c>
    </row>
    <row r="375" spans="1:7" s="8" customFormat="1" x14ac:dyDescent="0.2">
      <c r="A375" s="33" t="s">
        <v>92</v>
      </c>
      <c r="B375" s="7" t="s">
        <v>196</v>
      </c>
      <c r="C375" s="72"/>
      <c r="D375" s="88">
        <f>SUM(D376)</f>
        <v>300</v>
      </c>
      <c r="E375" s="139">
        <f>SUM(E376)</f>
        <v>0</v>
      </c>
      <c r="F375" s="163">
        <f t="shared" si="12"/>
        <v>300</v>
      </c>
      <c r="G375" s="179">
        <f t="shared" si="11"/>
        <v>0</v>
      </c>
    </row>
    <row r="376" spans="1:7" s="6" customFormat="1" x14ac:dyDescent="0.2">
      <c r="A376" s="33"/>
      <c r="B376" s="7">
        <v>55</v>
      </c>
      <c r="C376" s="50" t="s">
        <v>24</v>
      </c>
      <c r="D376" s="88">
        <f>SUM(D377)</f>
        <v>300</v>
      </c>
      <c r="E376" s="139">
        <f>SUM(E377)</f>
        <v>0</v>
      </c>
      <c r="F376" s="163">
        <f t="shared" si="12"/>
        <v>300</v>
      </c>
      <c r="G376" s="179">
        <f t="shared" si="11"/>
        <v>0</v>
      </c>
    </row>
    <row r="377" spans="1:7" ht="13.5" thickBot="1" x14ac:dyDescent="0.25">
      <c r="A377" s="35"/>
      <c r="B377" s="5">
        <v>5526</v>
      </c>
      <c r="C377" s="49" t="s">
        <v>8</v>
      </c>
      <c r="D377" s="87">
        <v>300</v>
      </c>
      <c r="E377" s="124">
        <v>0</v>
      </c>
      <c r="F377" s="168">
        <f t="shared" si="12"/>
        <v>300</v>
      </c>
      <c r="G377" s="165">
        <f t="shared" si="11"/>
        <v>0</v>
      </c>
    </row>
    <row r="378" spans="1:7" ht="13.5" thickBot="1" x14ac:dyDescent="0.25">
      <c r="A378" s="44" t="s">
        <v>69</v>
      </c>
      <c r="B378" s="4" t="s">
        <v>179</v>
      </c>
      <c r="C378" s="183"/>
      <c r="D378" s="112">
        <f>SUM(D379+D419+D434+D455+D499+D513+D566+D589+D677+D699+D728+D741)</f>
        <v>1186068</v>
      </c>
      <c r="E378" s="138">
        <f>SUM(E379+E419+E434+E455+E499+E513+E566+E589+E677+E699+E728+E741)</f>
        <v>882449.66999999993</v>
      </c>
      <c r="F378" s="177">
        <f t="shared" si="12"/>
        <v>303618.33000000007</v>
      </c>
      <c r="G378" s="175">
        <f t="shared" si="11"/>
        <v>0.74401271259320712</v>
      </c>
    </row>
    <row r="379" spans="1:7" x14ac:dyDescent="0.2">
      <c r="A379" s="193" t="s">
        <v>70</v>
      </c>
      <c r="B379" s="194" t="s">
        <v>441</v>
      </c>
      <c r="C379" s="195"/>
      <c r="D379" s="151">
        <f>SUM(D380+D398+D408+D416)</f>
        <v>259455</v>
      </c>
      <c r="E379" s="198">
        <f>SUM(E380+E398+E408+E416)</f>
        <v>187200.33000000002</v>
      </c>
      <c r="F379" s="163">
        <f t="shared" si="12"/>
        <v>72254.669999999984</v>
      </c>
      <c r="G379" s="179">
        <f t="shared" si="11"/>
        <v>0.7215136728912529</v>
      </c>
    </row>
    <row r="380" spans="1:7" s="6" customFormat="1" x14ac:dyDescent="0.2">
      <c r="A380" s="33" t="s">
        <v>70</v>
      </c>
      <c r="B380" s="7" t="s">
        <v>251</v>
      </c>
      <c r="C380" s="72"/>
      <c r="D380" s="114">
        <f>SUM(D381+D385+D393+D395)</f>
        <v>192317</v>
      </c>
      <c r="E380" s="187">
        <f>SUM(E381+E385+E393+E395)</f>
        <v>137466.5</v>
      </c>
      <c r="F380" s="163">
        <f t="shared" si="12"/>
        <v>54850.5</v>
      </c>
      <c r="G380" s="179">
        <f t="shared" si="11"/>
        <v>0.71479120410572128</v>
      </c>
    </row>
    <row r="381" spans="1:7" s="6" customFormat="1" x14ac:dyDescent="0.2">
      <c r="A381" s="33"/>
      <c r="B381" s="7">
        <v>50</v>
      </c>
      <c r="C381" s="50" t="s">
        <v>23</v>
      </c>
      <c r="D381" s="114">
        <f>SUM(D382+D384)</f>
        <v>67295</v>
      </c>
      <c r="E381" s="139">
        <f>SUM(E382+E384)</f>
        <v>49436.25</v>
      </c>
      <c r="F381" s="163">
        <f t="shared" si="12"/>
        <v>17858.75</v>
      </c>
      <c r="G381" s="179">
        <f t="shared" si="11"/>
        <v>0.73461995690615944</v>
      </c>
    </row>
    <row r="382" spans="1:7" s="6" customFormat="1" x14ac:dyDescent="0.2">
      <c r="A382" s="33"/>
      <c r="B382" s="5">
        <v>500</v>
      </c>
      <c r="C382" s="49" t="s">
        <v>228</v>
      </c>
      <c r="D382" s="113">
        <f>SUM(D383)</f>
        <v>50220</v>
      </c>
      <c r="E382" s="186">
        <f>SUM(E383)</f>
        <v>36955.9</v>
      </c>
      <c r="F382" s="168">
        <f t="shared" si="12"/>
        <v>13264.099999999999</v>
      </c>
      <c r="G382" s="165">
        <f t="shared" si="11"/>
        <v>0.73588012743926723</v>
      </c>
    </row>
    <row r="383" spans="1:7" s="6" customFormat="1" x14ac:dyDescent="0.2">
      <c r="A383" s="33"/>
      <c r="B383" s="5">
        <v>5002</v>
      </c>
      <c r="C383" s="49" t="s">
        <v>236</v>
      </c>
      <c r="D383" s="113">
        <v>50220</v>
      </c>
      <c r="E383" s="124">
        <v>36955.9</v>
      </c>
      <c r="F383" s="168">
        <f t="shared" si="12"/>
        <v>13264.099999999999</v>
      </c>
      <c r="G383" s="165">
        <f t="shared" si="11"/>
        <v>0.73588012743926723</v>
      </c>
    </row>
    <row r="384" spans="1:7" s="6" customFormat="1" x14ac:dyDescent="0.2">
      <c r="A384" s="33"/>
      <c r="B384" s="5">
        <v>506</v>
      </c>
      <c r="C384" s="49" t="s">
        <v>229</v>
      </c>
      <c r="D384" s="113">
        <v>17075</v>
      </c>
      <c r="E384" s="124">
        <v>12480.35</v>
      </c>
      <c r="F384" s="168">
        <f t="shared" si="12"/>
        <v>4594.6499999999996</v>
      </c>
      <c r="G384" s="165">
        <f t="shared" si="11"/>
        <v>0.73091361639824304</v>
      </c>
    </row>
    <row r="385" spans="1:7" s="6" customFormat="1" x14ac:dyDescent="0.2">
      <c r="A385" s="33"/>
      <c r="B385" s="7">
        <v>55</v>
      </c>
      <c r="C385" s="50" t="s">
        <v>24</v>
      </c>
      <c r="D385" s="114">
        <f>SUM(D386:D392)</f>
        <v>115022</v>
      </c>
      <c r="E385" s="139">
        <f>SUM(E386:E392)</f>
        <v>84573.579999999987</v>
      </c>
      <c r="F385" s="163">
        <f t="shared" si="12"/>
        <v>30448.420000000013</v>
      </c>
      <c r="G385" s="179">
        <f t="shared" si="11"/>
        <v>0.73528177218271273</v>
      </c>
    </row>
    <row r="386" spans="1:7" s="6" customFormat="1" x14ac:dyDescent="0.2">
      <c r="A386" s="33"/>
      <c r="B386" s="5">
        <v>5500</v>
      </c>
      <c r="C386" s="49" t="s">
        <v>25</v>
      </c>
      <c r="D386" s="113">
        <v>785</v>
      </c>
      <c r="E386" s="124">
        <v>799.17</v>
      </c>
      <c r="F386" s="168">
        <f t="shared" si="12"/>
        <v>-14.169999999999959</v>
      </c>
      <c r="G386" s="165">
        <f t="shared" si="11"/>
        <v>1.0180509554140127</v>
      </c>
    </row>
    <row r="387" spans="1:7" s="6" customFormat="1" x14ac:dyDescent="0.2">
      <c r="A387" s="33"/>
      <c r="B387" s="5">
        <v>5504</v>
      </c>
      <c r="C387" s="49" t="s">
        <v>27</v>
      </c>
      <c r="D387" s="113">
        <v>650</v>
      </c>
      <c r="E387" s="124">
        <v>304.36</v>
      </c>
      <c r="F387" s="168">
        <f t="shared" si="12"/>
        <v>345.64</v>
      </c>
      <c r="G387" s="165">
        <f t="shared" si="11"/>
        <v>0.46824615384615387</v>
      </c>
    </row>
    <row r="388" spans="1:7" s="6" customFormat="1" x14ac:dyDescent="0.2">
      <c r="A388" s="33"/>
      <c r="B388" s="5">
        <v>5511</v>
      </c>
      <c r="C388" s="49" t="s">
        <v>230</v>
      </c>
      <c r="D388" s="113">
        <v>108489</v>
      </c>
      <c r="E388" s="124">
        <v>80062.81</v>
      </c>
      <c r="F388" s="168">
        <f t="shared" si="12"/>
        <v>28426.190000000002</v>
      </c>
      <c r="G388" s="165">
        <f t="shared" si="11"/>
        <v>0.73798090128953164</v>
      </c>
    </row>
    <row r="389" spans="1:7" s="6" customFormat="1" x14ac:dyDescent="0.2">
      <c r="A389" s="33"/>
      <c r="B389" s="5">
        <v>5513</v>
      </c>
      <c r="C389" s="49" t="s">
        <v>28</v>
      </c>
      <c r="D389" s="113">
        <v>704</v>
      </c>
      <c r="E389" s="124">
        <v>572</v>
      </c>
      <c r="F389" s="168">
        <f t="shared" si="12"/>
        <v>132</v>
      </c>
      <c r="G389" s="165">
        <f t="shared" si="11"/>
        <v>0.8125</v>
      </c>
    </row>
    <row r="390" spans="1:7" s="6" customFormat="1" x14ac:dyDescent="0.2">
      <c r="A390" s="33"/>
      <c r="B390" s="5">
        <v>5514</v>
      </c>
      <c r="C390" s="49" t="s">
        <v>231</v>
      </c>
      <c r="D390" s="113">
        <v>650</v>
      </c>
      <c r="E390" s="124">
        <v>132.84</v>
      </c>
      <c r="F390" s="168">
        <f t="shared" si="12"/>
        <v>517.16</v>
      </c>
      <c r="G390" s="165">
        <f t="shared" si="11"/>
        <v>0.20436923076923078</v>
      </c>
    </row>
    <row r="391" spans="1:7" s="6" customFormat="1" x14ac:dyDescent="0.2">
      <c r="A391" s="33"/>
      <c r="B391" s="5">
        <v>5515</v>
      </c>
      <c r="C391" s="49" t="s">
        <v>29</v>
      </c>
      <c r="D391" s="113">
        <v>3631</v>
      </c>
      <c r="E391" s="124">
        <v>2702.4</v>
      </c>
      <c r="F391" s="168">
        <f t="shared" si="12"/>
        <v>928.59999999999991</v>
      </c>
      <c r="G391" s="165">
        <f t="shared" si="11"/>
        <v>0.74425778022583311</v>
      </c>
    </row>
    <row r="392" spans="1:7" s="6" customFormat="1" x14ac:dyDescent="0.2">
      <c r="A392" s="33"/>
      <c r="B392" s="5">
        <v>5522</v>
      </c>
      <c r="C392" s="49" t="s">
        <v>95</v>
      </c>
      <c r="D392" s="113">
        <v>113</v>
      </c>
      <c r="E392" s="124">
        <v>0</v>
      </c>
      <c r="F392" s="168">
        <f t="shared" si="12"/>
        <v>113</v>
      </c>
      <c r="G392" s="165">
        <f t="shared" si="11"/>
        <v>0</v>
      </c>
    </row>
    <row r="393" spans="1:7" s="6" customFormat="1" x14ac:dyDescent="0.2">
      <c r="A393" s="33"/>
      <c r="B393" s="22">
        <v>60</v>
      </c>
      <c r="C393" s="51" t="s">
        <v>90</v>
      </c>
      <c r="D393" s="114">
        <f>SUM(D394)</f>
        <v>0</v>
      </c>
      <c r="E393" s="126">
        <f>SUM(E394)</f>
        <v>0.67</v>
      </c>
      <c r="F393" s="163">
        <f t="shared" si="12"/>
        <v>-0.67</v>
      </c>
      <c r="G393" s="165"/>
    </row>
    <row r="394" spans="1:7" s="6" customFormat="1" x14ac:dyDescent="0.2">
      <c r="A394" s="33"/>
      <c r="B394" s="20">
        <v>608</v>
      </c>
      <c r="C394" s="54" t="s">
        <v>154</v>
      </c>
      <c r="D394" s="113">
        <v>0</v>
      </c>
      <c r="E394" s="124">
        <v>0.67</v>
      </c>
      <c r="F394" s="168">
        <f t="shared" si="12"/>
        <v>-0.67</v>
      </c>
      <c r="G394" s="165"/>
    </row>
    <row r="395" spans="1:7" s="6" customFormat="1" x14ac:dyDescent="0.2">
      <c r="A395" s="33"/>
      <c r="B395" s="7">
        <v>15</v>
      </c>
      <c r="C395" s="50" t="s">
        <v>283</v>
      </c>
      <c r="D395" s="114">
        <f>SUM(D396)</f>
        <v>10000</v>
      </c>
      <c r="E395" s="139">
        <f>SUM(E396)</f>
        <v>3456</v>
      </c>
      <c r="F395" s="163">
        <f t="shared" si="12"/>
        <v>6544</v>
      </c>
      <c r="G395" s="179">
        <f t="shared" si="11"/>
        <v>0.34560000000000002</v>
      </c>
    </row>
    <row r="396" spans="1:7" s="6" customFormat="1" x14ac:dyDescent="0.2">
      <c r="A396" s="33"/>
      <c r="B396" s="5">
        <v>1551</v>
      </c>
      <c r="C396" s="49" t="s">
        <v>255</v>
      </c>
      <c r="D396" s="113">
        <f>SUM(D397)</f>
        <v>10000</v>
      </c>
      <c r="E396" s="149">
        <f>SUM(E397)</f>
        <v>3456</v>
      </c>
      <c r="F396" s="168">
        <f t="shared" si="12"/>
        <v>6544</v>
      </c>
      <c r="G396" s="165">
        <f t="shared" si="11"/>
        <v>0.34560000000000002</v>
      </c>
    </row>
    <row r="397" spans="1:7" s="6" customFormat="1" ht="38.25" x14ac:dyDescent="0.2">
      <c r="A397" s="33"/>
      <c r="B397" s="5"/>
      <c r="C397" s="65" t="s">
        <v>333</v>
      </c>
      <c r="D397" s="113">
        <v>10000</v>
      </c>
      <c r="E397" s="124">
        <v>3456</v>
      </c>
      <c r="F397" s="168">
        <f t="shared" si="12"/>
        <v>6544</v>
      </c>
      <c r="G397" s="165">
        <f t="shared" si="11"/>
        <v>0.34560000000000002</v>
      </c>
    </row>
    <row r="398" spans="1:7" x14ac:dyDescent="0.2">
      <c r="A398" s="33" t="s">
        <v>70</v>
      </c>
      <c r="B398" s="7" t="s">
        <v>197</v>
      </c>
      <c r="C398" s="72"/>
      <c r="D398" s="115">
        <f>SUM(D399)</f>
        <v>66069</v>
      </c>
      <c r="E398" s="159">
        <f>SUM(E399+E406)</f>
        <v>48829.83</v>
      </c>
      <c r="F398" s="163">
        <f t="shared" si="12"/>
        <v>17239.169999999998</v>
      </c>
      <c r="G398" s="179">
        <f t="shared" si="11"/>
        <v>0.73907324161104304</v>
      </c>
    </row>
    <row r="399" spans="1:7" s="6" customFormat="1" x14ac:dyDescent="0.2">
      <c r="A399" s="33"/>
      <c r="B399" s="21">
        <v>4500</v>
      </c>
      <c r="C399" s="52" t="s">
        <v>152</v>
      </c>
      <c r="D399" s="115">
        <f>SUM(D400:D405)</f>
        <v>66069</v>
      </c>
      <c r="E399" s="159">
        <f>SUM(E400:E405)</f>
        <v>48814.75</v>
      </c>
      <c r="F399" s="163">
        <f t="shared" si="12"/>
        <v>17254.25</v>
      </c>
      <c r="G399" s="179">
        <f t="shared" si="11"/>
        <v>0.73884499538361414</v>
      </c>
    </row>
    <row r="400" spans="1:7" x14ac:dyDescent="0.2">
      <c r="A400" s="35"/>
      <c r="B400" s="19"/>
      <c r="C400" s="53" t="s">
        <v>318</v>
      </c>
      <c r="D400" s="118">
        <v>52998.5</v>
      </c>
      <c r="E400" s="124">
        <v>37340</v>
      </c>
      <c r="F400" s="168">
        <f t="shared" si="12"/>
        <v>15658.5</v>
      </c>
      <c r="G400" s="165">
        <f t="shared" si="11"/>
        <v>0.70454824193137544</v>
      </c>
    </row>
    <row r="401" spans="1:7" x14ac:dyDescent="0.2">
      <c r="A401" s="35"/>
      <c r="B401" s="19"/>
      <c r="C401" s="53" t="s">
        <v>245</v>
      </c>
      <c r="D401" s="117">
        <v>3399</v>
      </c>
      <c r="E401" s="128">
        <v>2550</v>
      </c>
      <c r="F401" s="168">
        <f t="shared" si="12"/>
        <v>849</v>
      </c>
      <c r="G401" s="165">
        <f t="shared" si="11"/>
        <v>0.75022065313327446</v>
      </c>
    </row>
    <row r="402" spans="1:7" x14ac:dyDescent="0.2">
      <c r="A402" s="35"/>
      <c r="B402" s="19"/>
      <c r="C402" s="53" t="s">
        <v>354</v>
      </c>
      <c r="D402" s="117">
        <v>6695</v>
      </c>
      <c r="E402" s="128">
        <v>6695</v>
      </c>
      <c r="F402" s="168">
        <f t="shared" si="12"/>
        <v>0</v>
      </c>
      <c r="G402" s="165">
        <f t="shared" si="11"/>
        <v>1</v>
      </c>
    </row>
    <row r="403" spans="1:7" x14ac:dyDescent="0.2">
      <c r="A403" s="35"/>
      <c r="B403" s="19"/>
      <c r="C403" s="53" t="s">
        <v>244</v>
      </c>
      <c r="D403" s="117">
        <v>206</v>
      </c>
      <c r="E403" s="128">
        <v>206</v>
      </c>
      <c r="F403" s="168">
        <f t="shared" si="12"/>
        <v>0</v>
      </c>
      <c r="G403" s="165">
        <f t="shared" si="11"/>
        <v>1</v>
      </c>
    </row>
    <row r="404" spans="1:7" x14ac:dyDescent="0.2">
      <c r="A404" s="35"/>
      <c r="B404" s="19"/>
      <c r="C404" s="53" t="s">
        <v>246</v>
      </c>
      <c r="D404" s="117">
        <v>1277</v>
      </c>
      <c r="E404" s="128">
        <v>1277</v>
      </c>
      <c r="F404" s="168">
        <f t="shared" si="12"/>
        <v>0</v>
      </c>
      <c r="G404" s="165">
        <f t="shared" si="11"/>
        <v>1</v>
      </c>
    </row>
    <row r="405" spans="1:7" x14ac:dyDescent="0.2">
      <c r="A405" s="35"/>
      <c r="B405" s="19"/>
      <c r="C405" s="53" t="s">
        <v>317</v>
      </c>
      <c r="D405" s="119">
        <v>1493.5</v>
      </c>
      <c r="E405" s="128">
        <v>746.75</v>
      </c>
      <c r="F405" s="168">
        <f t="shared" si="12"/>
        <v>746.75</v>
      </c>
      <c r="G405" s="165">
        <f t="shared" si="11"/>
        <v>0.5</v>
      </c>
    </row>
    <row r="406" spans="1:7" x14ac:dyDescent="0.2">
      <c r="A406" s="35"/>
      <c r="B406" s="7">
        <v>55</v>
      </c>
      <c r="C406" s="50" t="s">
        <v>24</v>
      </c>
      <c r="D406" s="212">
        <f>SUM(D407:D407)</f>
        <v>0</v>
      </c>
      <c r="E406" s="211">
        <f>SUM(E407:E407)</f>
        <v>15.08</v>
      </c>
      <c r="F406" s="163">
        <f t="shared" si="12"/>
        <v>-15.08</v>
      </c>
      <c r="G406" s="165"/>
    </row>
    <row r="407" spans="1:7" x14ac:dyDescent="0.2">
      <c r="A407" s="35"/>
      <c r="B407" s="5">
        <v>5511</v>
      </c>
      <c r="C407" s="49" t="s">
        <v>230</v>
      </c>
      <c r="D407" s="213">
        <v>0</v>
      </c>
      <c r="E407" s="128">
        <v>15.08</v>
      </c>
      <c r="F407" s="168">
        <f t="shared" si="12"/>
        <v>-15.08</v>
      </c>
      <c r="G407" s="165"/>
    </row>
    <row r="408" spans="1:7" x14ac:dyDescent="0.2">
      <c r="A408" s="33" t="s">
        <v>70</v>
      </c>
      <c r="B408" s="7" t="s">
        <v>355</v>
      </c>
      <c r="C408" s="53"/>
      <c r="D408" s="120">
        <f>SUM(D409)</f>
        <v>1004</v>
      </c>
      <c r="E408" s="167">
        <f>SUM(E409)</f>
        <v>904</v>
      </c>
      <c r="F408" s="163">
        <f t="shared" si="12"/>
        <v>100</v>
      </c>
      <c r="G408" s="179">
        <f t="shared" si="11"/>
        <v>0.90039840637450197</v>
      </c>
    </row>
    <row r="409" spans="1:7" x14ac:dyDescent="0.2">
      <c r="A409" s="33"/>
      <c r="B409" s="21">
        <v>4500</v>
      </c>
      <c r="C409" s="52" t="s">
        <v>152</v>
      </c>
      <c r="D409" s="120">
        <f>SUM(D410:D415)</f>
        <v>1004</v>
      </c>
      <c r="E409" s="167">
        <f>SUM(E410:E415)</f>
        <v>904</v>
      </c>
      <c r="F409" s="163">
        <f t="shared" si="12"/>
        <v>100</v>
      </c>
      <c r="G409" s="179">
        <f t="shared" si="11"/>
        <v>0.90039840637450197</v>
      </c>
    </row>
    <row r="410" spans="1:7" x14ac:dyDescent="0.2">
      <c r="A410" s="33"/>
      <c r="B410" s="7"/>
      <c r="C410" s="53" t="s">
        <v>356</v>
      </c>
      <c r="D410" s="117">
        <v>115</v>
      </c>
      <c r="E410" s="128">
        <v>115</v>
      </c>
      <c r="F410" s="168">
        <f t="shared" si="12"/>
        <v>0</v>
      </c>
      <c r="G410" s="165">
        <f t="shared" si="11"/>
        <v>1</v>
      </c>
    </row>
    <row r="411" spans="1:7" x14ac:dyDescent="0.2">
      <c r="A411" s="33"/>
      <c r="B411" s="7"/>
      <c r="C411" s="53" t="s">
        <v>357</v>
      </c>
      <c r="D411" s="117">
        <v>300</v>
      </c>
      <c r="E411" s="128">
        <v>300</v>
      </c>
      <c r="F411" s="168">
        <f t="shared" si="12"/>
        <v>0</v>
      </c>
      <c r="G411" s="165">
        <f t="shared" si="11"/>
        <v>1</v>
      </c>
    </row>
    <row r="412" spans="1:7" x14ac:dyDescent="0.2">
      <c r="A412" s="33"/>
      <c r="B412" s="7"/>
      <c r="C412" s="53" t="s">
        <v>358</v>
      </c>
      <c r="D412" s="117">
        <v>100</v>
      </c>
      <c r="E412" s="128">
        <v>0</v>
      </c>
      <c r="F412" s="168">
        <f t="shared" si="12"/>
        <v>100</v>
      </c>
      <c r="G412" s="165">
        <f t="shared" si="11"/>
        <v>0</v>
      </c>
    </row>
    <row r="413" spans="1:7" x14ac:dyDescent="0.2">
      <c r="A413" s="33"/>
      <c r="B413" s="7"/>
      <c r="C413" s="53" t="s">
        <v>359</v>
      </c>
      <c r="D413" s="117">
        <v>161</v>
      </c>
      <c r="E413" s="128">
        <v>161</v>
      </c>
      <c r="F413" s="168">
        <f t="shared" si="12"/>
        <v>0</v>
      </c>
      <c r="G413" s="165">
        <f t="shared" si="11"/>
        <v>1</v>
      </c>
    </row>
    <row r="414" spans="1:7" x14ac:dyDescent="0.2">
      <c r="A414" s="33"/>
      <c r="B414" s="7"/>
      <c r="C414" s="53" t="s">
        <v>360</v>
      </c>
      <c r="D414" s="117">
        <v>188</v>
      </c>
      <c r="E414" s="128">
        <v>188</v>
      </c>
      <c r="F414" s="168">
        <f t="shared" si="12"/>
        <v>0</v>
      </c>
      <c r="G414" s="165">
        <f t="shared" si="11"/>
        <v>1</v>
      </c>
    </row>
    <row r="415" spans="1:7" x14ac:dyDescent="0.2">
      <c r="A415" s="33"/>
      <c r="B415" s="7"/>
      <c r="C415" s="53" t="s">
        <v>361</v>
      </c>
      <c r="D415" s="113">
        <v>140</v>
      </c>
      <c r="E415" s="128">
        <v>140</v>
      </c>
      <c r="F415" s="168">
        <f t="shared" si="12"/>
        <v>0</v>
      </c>
      <c r="G415" s="165">
        <f t="shared" si="11"/>
        <v>1</v>
      </c>
    </row>
    <row r="416" spans="1:7" x14ac:dyDescent="0.2">
      <c r="A416" s="33" t="s">
        <v>70</v>
      </c>
      <c r="B416" s="7" t="s">
        <v>494</v>
      </c>
      <c r="C416" s="53"/>
      <c r="D416" s="114">
        <f>SUM(D417)</f>
        <v>65</v>
      </c>
      <c r="E416" s="187">
        <f>SUM(E417)</f>
        <v>0</v>
      </c>
      <c r="F416" s="163">
        <f t="shared" si="12"/>
        <v>65</v>
      </c>
      <c r="G416" s="179">
        <f t="shared" si="11"/>
        <v>0</v>
      </c>
    </row>
    <row r="417" spans="1:7" x14ac:dyDescent="0.2">
      <c r="A417" s="33"/>
      <c r="B417" s="7">
        <v>55</v>
      </c>
      <c r="C417" s="50" t="s">
        <v>24</v>
      </c>
      <c r="D417" s="114">
        <f>SUM(D418)</f>
        <v>65</v>
      </c>
      <c r="E417" s="187">
        <f>SUM(E418)</f>
        <v>0</v>
      </c>
      <c r="F417" s="163">
        <f t="shared" si="12"/>
        <v>65</v>
      </c>
      <c r="G417" s="179">
        <f t="shared" si="11"/>
        <v>0</v>
      </c>
    </row>
    <row r="418" spans="1:7" x14ac:dyDescent="0.2">
      <c r="A418" s="35"/>
      <c r="B418" s="5">
        <v>5512</v>
      </c>
      <c r="C418" s="53" t="s">
        <v>30</v>
      </c>
      <c r="D418" s="113">
        <v>65</v>
      </c>
      <c r="E418" s="128">
        <v>0</v>
      </c>
      <c r="F418" s="168">
        <f t="shared" si="12"/>
        <v>65</v>
      </c>
      <c r="G418" s="165">
        <f t="shared" si="11"/>
        <v>0</v>
      </c>
    </row>
    <row r="419" spans="1:7" s="6" customFormat="1" x14ac:dyDescent="0.2">
      <c r="A419" s="33" t="s">
        <v>130</v>
      </c>
      <c r="B419" s="7" t="s">
        <v>198</v>
      </c>
      <c r="C419" s="72"/>
      <c r="D419" s="114">
        <f>SUM(D420+D424+D432)</f>
        <v>16339</v>
      </c>
      <c r="E419" s="139">
        <f>SUM(E420+E424+E432)</f>
        <v>13585.95</v>
      </c>
      <c r="F419" s="163">
        <f t="shared" si="12"/>
        <v>2753.0499999999993</v>
      </c>
      <c r="G419" s="179">
        <f t="shared" si="11"/>
        <v>0.83150437603280503</v>
      </c>
    </row>
    <row r="420" spans="1:7" s="6" customFormat="1" x14ac:dyDescent="0.2">
      <c r="A420" s="33"/>
      <c r="B420" s="7">
        <v>50</v>
      </c>
      <c r="C420" s="50" t="s">
        <v>23</v>
      </c>
      <c r="D420" s="114">
        <f>SUM(D421+D423)</f>
        <v>9150</v>
      </c>
      <c r="E420" s="139">
        <f>SUM(E421+E423)</f>
        <v>6476.3600000000006</v>
      </c>
      <c r="F420" s="163">
        <f t="shared" si="12"/>
        <v>2673.6399999999994</v>
      </c>
      <c r="G420" s="179">
        <f t="shared" si="11"/>
        <v>0.7077989071038252</v>
      </c>
    </row>
    <row r="421" spans="1:7" s="6" customFormat="1" x14ac:dyDescent="0.2">
      <c r="A421" s="33"/>
      <c r="B421" s="5">
        <v>500</v>
      </c>
      <c r="C421" s="49" t="s">
        <v>228</v>
      </c>
      <c r="D421" s="113">
        <f>SUM(D422)</f>
        <v>6828</v>
      </c>
      <c r="E421" s="149">
        <f>SUM(E422)</f>
        <v>4958.51</v>
      </c>
      <c r="F421" s="168">
        <f t="shared" si="12"/>
        <v>1869.4899999999998</v>
      </c>
      <c r="G421" s="165">
        <f t="shared" si="11"/>
        <v>0.72620240187463392</v>
      </c>
    </row>
    <row r="422" spans="1:7" s="6" customFormat="1" x14ac:dyDescent="0.2">
      <c r="A422" s="33"/>
      <c r="B422" s="5">
        <v>5002</v>
      </c>
      <c r="C422" s="49" t="s">
        <v>236</v>
      </c>
      <c r="D422" s="113">
        <v>6828</v>
      </c>
      <c r="E422" s="124">
        <v>4958.51</v>
      </c>
      <c r="F422" s="168">
        <f t="shared" si="12"/>
        <v>1869.4899999999998</v>
      </c>
      <c r="G422" s="165">
        <f t="shared" si="11"/>
        <v>0.72620240187463392</v>
      </c>
    </row>
    <row r="423" spans="1:7" s="6" customFormat="1" x14ac:dyDescent="0.2">
      <c r="A423" s="33"/>
      <c r="B423" s="5">
        <v>506</v>
      </c>
      <c r="C423" s="49" t="s">
        <v>229</v>
      </c>
      <c r="D423" s="113">
        <v>2322</v>
      </c>
      <c r="E423" s="124">
        <v>1517.85</v>
      </c>
      <c r="F423" s="168">
        <f t="shared" si="12"/>
        <v>804.15000000000009</v>
      </c>
      <c r="G423" s="165">
        <f t="shared" si="11"/>
        <v>0.65368217054263567</v>
      </c>
    </row>
    <row r="424" spans="1:7" s="6" customFormat="1" x14ac:dyDescent="0.2">
      <c r="A424" s="33"/>
      <c r="B424" s="7">
        <v>55</v>
      </c>
      <c r="C424" s="50" t="s">
        <v>24</v>
      </c>
      <c r="D424" s="114">
        <f>SUM(D425:D431)</f>
        <v>7142</v>
      </c>
      <c r="E424" s="139">
        <f>SUM(E425:E431)</f>
        <v>7063.0899999999992</v>
      </c>
      <c r="F424" s="163">
        <f t="shared" si="12"/>
        <v>78.910000000000764</v>
      </c>
      <c r="G424" s="179">
        <f t="shared" si="11"/>
        <v>0.98895127415289819</v>
      </c>
    </row>
    <row r="425" spans="1:7" s="6" customFormat="1" x14ac:dyDescent="0.2">
      <c r="A425" s="33"/>
      <c r="B425" s="5">
        <v>5500</v>
      </c>
      <c r="C425" s="49" t="s">
        <v>25</v>
      </c>
      <c r="D425" s="113">
        <v>600</v>
      </c>
      <c r="E425" s="124">
        <v>533.4</v>
      </c>
      <c r="F425" s="168">
        <f t="shared" si="12"/>
        <v>66.600000000000023</v>
      </c>
      <c r="G425" s="165">
        <f t="shared" si="11"/>
        <v>0.88900000000000001</v>
      </c>
    </row>
    <row r="426" spans="1:7" s="6" customFormat="1" x14ac:dyDescent="0.2">
      <c r="A426" s="33"/>
      <c r="B426" s="5">
        <v>5511</v>
      </c>
      <c r="C426" s="49" t="s">
        <v>230</v>
      </c>
      <c r="D426" s="113">
        <v>1785</v>
      </c>
      <c r="E426" s="124">
        <v>2288.71</v>
      </c>
      <c r="F426" s="168">
        <f t="shared" si="12"/>
        <v>-503.71000000000004</v>
      </c>
      <c r="G426" s="165">
        <f t="shared" si="11"/>
        <v>1.2821904761904761</v>
      </c>
    </row>
    <row r="427" spans="1:7" s="6" customFormat="1" x14ac:dyDescent="0.2">
      <c r="A427" s="33"/>
      <c r="B427" s="5">
        <v>5512</v>
      </c>
      <c r="C427" s="49" t="s">
        <v>532</v>
      </c>
      <c r="D427" s="113">
        <v>0</v>
      </c>
      <c r="E427" s="124">
        <v>190</v>
      </c>
      <c r="F427" s="168">
        <f t="shared" si="12"/>
        <v>-190</v>
      </c>
      <c r="G427" s="165"/>
    </row>
    <row r="428" spans="1:7" s="6" customFormat="1" x14ac:dyDescent="0.2">
      <c r="A428" s="33"/>
      <c r="B428" s="5">
        <v>5513</v>
      </c>
      <c r="C428" s="49" t="s">
        <v>28</v>
      </c>
      <c r="D428" s="113">
        <v>3315</v>
      </c>
      <c r="E428" s="124">
        <v>3178.63</v>
      </c>
      <c r="F428" s="168">
        <f t="shared" si="12"/>
        <v>136.36999999999989</v>
      </c>
      <c r="G428" s="165">
        <f t="shared" si="11"/>
        <v>0.95886274509803926</v>
      </c>
    </row>
    <row r="429" spans="1:7" s="6" customFormat="1" x14ac:dyDescent="0.2">
      <c r="A429" s="33"/>
      <c r="B429" s="5">
        <v>5515</v>
      </c>
      <c r="C429" s="49" t="s">
        <v>29</v>
      </c>
      <c r="D429" s="113">
        <v>1399</v>
      </c>
      <c r="E429" s="124">
        <v>593.4</v>
      </c>
      <c r="F429" s="168">
        <f t="shared" si="12"/>
        <v>805.6</v>
      </c>
      <c r="G429" s="165">
        <f t="shared" si="11"/>
        <v>0.42416011436740525</v>
      </c>
    </row>
    <row r="430" spans="1:7" s="6" customFormat="1" x14ac:dyDescent="0.2">
      <c r="A430" s="33"/>
      <c r="B430" s="5">
        <v>5522</v>
      </c>
      <c r="C430" s="49" t="s">
        <v>95</v>
      </c>
      <c r="D430" s="113">
        <v>43</v>
      </c>
      <c r="E430" s="124">
        <v>204</v>
      </c>
      <c r="F430" s="168">
        <f t="shared" si="12"/>
        <v>-161</v>
      </c>
      <c r="G430" s="165">
        <f t="shared" si="11"/>
        <v>4.7441860465116283</v>
      </c>
    </row>
    <row r="431" spans="1:7" s="6" customFormat="1" x14ac:dyDescent="0.2">
      <c r="A431" s="33"/>
      <c r="B431" s="5">
        <v>5532</v>
      </c>
      <c r="C431" s="49" t="s">
        <v>93</v>
      </c>
      <c r="D431" s="113">
        <v>0</v>
      </c>
      <c r="E431" s="124">
        <v>74.95</v>
      </c>
      <c r="F431" s="168">
        <f t="shared" si="12"/>
        <v>-74.95</v>
      </c>
      <c r="G431" s="165"/>
    </row>
    <row r="432" spans="1:7" s="6" customFormat="1" x14ac:dyDescent="0.2">
      <c r="A432" s="33"/>
      <c r="B432" s="22">
        <v>60</v>
      </c>
      <c r="C432" s="51" t="s">
        <v>90</v>
      </c>
      <c r="D432" s="114">
        <f>SUM(D433)</f>
        <v>47</v>
      </c>
      <c r="E432" s="139">
        <f>SUM(E433)</f>
        <v>46.5</v>
      </c>
      <c r="F432" s="163">
        <f t="shared" si="12"/>
        <v>0.5</v>
      </c>
      <c r="G432" s="179">
        <f t="shared" si="11"/>
        <v>0.98936170212765961</v>
      </c>
    </row>
    <row r="433" spans="1:7" s="6" customFormat="1" x14ac:dyDescent="0.2">
      <c r="A433" s="33"/>
      <c r="B433" s="20">
        <v>601</v>
      </c>
      <c r="C433" s="54" t="s">
        <v>233</v>
      </c>
      <c r="D433" s="113">
        <v>47</v>
      </c>
      <c r="E433" s="124">
        <v>46.5</v>
      </c>
      <c r="F433" s="168">
        <f t="shared" si="12"/>
        <v>0.5</v>
      </c>
      <c r="G433" s="165">
        <f t="shared" si="11"/>
        <v>0.98936170212765961</v>
      </c>
    </row>
    <row r="434" spans="1:7" s="6" customFormat="1" x14ac:dyDescent="0.2">
      <c r="A434" s="33" t="s">
        <v>71</v>
      </c>
      <c r="B434" s="7" t="s">
        <v>134</v>
      </c>
      <c r="C434" s="72"/>
      <c r="D434" s="114">
        <f>SUM(D435+D436+D440+D450+D452)</f>
        <v>191718</v>
      </c>
      <c r="E434" s="187">
        <f>SUM(E435+E436+E440+E450+E452)</f>
        <v>148424.26</v>
      </c>
      <c r="F434" s="163">
        <f t="shared" si="12"/>
        <v>43293.739999999991</v>
      </c>
      <c r="G434" s="179">
        <f t="shared" si="11"/>
        <v>0.77418009785205355</v>
      </c>
    </row>
    <row r="435" spans="1:7" s="6" customFormat="1" x14ac:dyDescent="0.2">
      <c r="A435" s="33"/>
      <c r="B435" s="24">
        <v>452</v>
      </c>
      <c r="C435" s="69" t="s">
        <v>153</v>
      </c>
      <c r="D435" s="114">
        <v>136</v>
      </c>
      <c r="E435" s="126">
        <v>138</v>
      </c>
      <c r="F435" s="163">
        <f t="shared" si="12"/>
        <v>-2</v>
      </c>
      <c r="G435" s="179">
        <f t="shared" si="11"/>
        <v>1.0147058823529411</v>
      </c>
    </row>
    <row r="436" spans="1:7" s="6" customFormat="1" x14ac:dyDescent="0.2">
      <c r="A436" s="33"/>
      <c r="B436" s="7">
        <v>50</v>
      </c>
      <c r="C436" s="50" t="s">
        <v>23</v>
      </c>
      <c r="D436" s="114">
        <f>SUM(D437+D439)</f>
        <v>160315</v>
      </c>
      <c r="E436" s="139">
        <f>SUM(E437+E439)</f>
        <v>122984.69</v>
      </c>
      <c r="F436" s="163">
        <f t="shared" si="12"/>
        <v>37330.31</v>
      </c>
      <c r="G436" s="179">
        <f t="shared" si="11"/>
        <v>0.76714399775442099</v>
      </c>
    </row>
    <row r="437" spans="1:7" s="6" customFormat="1" x14ac:dyDescent="0.2">
      <c r="A437" s="33"/>
      <c r="B437" s="5">
        <v>500</v>
      </c>
      <c r="C437" s="49" t="s">
        <v>228</v>
      </c>
      <c r="D437" s="113">
        <f>SUM(D438)</f>
        <v>119638</v>
      </c>
      <c r="E437" s="149">
        <f>SUM(E438)</f>
        <v>90690.06</v>
      </c>
      <c r="F437" s="168">
        <f t="shared" si="12"/>
        <v>28947.940000000002</v>
      </c>
      <c r="G437" s="165">
        <f t="shared" si="11"/>
        <v>0.75803724569116837</v>
      </c>
    </row>
    <row r="438" spans="1:7" s="6" customFormat="1" x14ac:dyDescent="0.2">
      <c r="A438" s="33"/>
      <c r="B438" s="5">
        <v>5002</v>
      </c>
      <c r="C438" s="49" t="s">
        <v>236</v>
      </c>
      <c r="D438" s="113">
        <v>119638</v>
      </c>
      <c r="E438" s="124">
        <v>90690.06</v>
      </c>
      <c r="F438" s="168">
        <f t="shared" si="12"/>
        <v>28947.940000000002</v>
      </c>
      <c r="G438" s="165">
        <f t="shared" si="11"/>
        <v>0.75803724569116837</v>
      </c>
    </row>
    <row r="439" spans="1:7" s="6" customFormat="1" x14ac:dyDescent="0.2">
      <c r="A439" s="33"/>
      <c r="B439" s="5">
        <v>506</v>
      </c>
      <c r="C439" s="49" t="s">
        <v>229</v>
      </c>
      <c r="D439" s="113">
        <v>40677</v>
      </c>
      <c r="E439" s="124">
        <v>32294.63</v>
      </c>
      <c r="F439" s="168">
        <f t="shared" si="12"/>
        <v>8382.369999999999</v>
      </c>
      <c r="G439" s="165">
        <f t="shared" si="11"/>
        <v>0.7939285099687784</v>
      </c>
    </row>
    <row r="440" spans="1:7" s="6" customFormat="1" x14ac:dyDescent="0.2">
      <c r="A440" s="33"/>
      <c r="B440" s="7">
        <v>55</v>
      </c>
      <c r="C440" s="50" t="s">
        <v>24</v>
      </c>
      <c r="D440" s="114">
        <f>SUM(D441:D449)</f>
        <v>24031</v>
      </c>
      <c r="E440" s="139">
        <f>SUM(E441:E449)</f>
        <v>18054.72</v>
      </c>
      <c r="F440" s="163">
        <f t="shared" si="12"/>
        <v>5976.2799999999988</v>
      </c>
      <c r="G440" s="179">
        <f t="shared" ref="G440:G527" si="13">SUM(E440/D440)</f>
        <v>0.75130955848695435</v>
      </c>
    </row>
    <row r="441" spans="1:7" s="6" customFormat="1" x14ac:dyDescent="0.2">
      <c r="A441" s="33"/>
      <c r="B441" s="5">
        <v>5500</v>
      </c>
      <c r="C441" s="49" t="s">
        <v>25</v>
      </c>
      <c r="D441" s="113">
        <v>525</v>
      </c>
      <c r="E441" s="124">
        <v>1164.48</v>
      </c>
      <c r="F441" s="168">
        <f t="shared" si="12"/>
        <v>-639.48</v>
      </c>
      <c r="G441" s="165">
        <f t="shared" si="13"/>
        <v>2.2180571428571429</v>
      </c>
    </row>
    <row r="442" spans="1:7" s="6" customFormat="1" x14ac:dyDescent="0.2">
      <c r="A442" s="33"/>
      <c r="B442" s="5">
        <v>5503</v>
      </c>
      <c r="C442" s="49" t="s">
        <v>26</v>
      </c>
      <c r="D442" s="113">
        <v>70</v>
      </c>
      <c r="E442" s="124">
        <v>40</v>
      </c>
      <c r="F442" s="168">
        <f t="shared" si="12"/>
        <v>30</v>
      </c>
      <c r="G442" s="165">
        <f t="shared" si="13"/>
        <v>0.5714285714285714</v>
      </c>
    </row>
    <row r="443" spans="1:7" s="6" customFormat="1" x14ac:dyDescent="0.2">
      <c r="A443" s="33"/>
      <c r="B443" s="5">
        <v>5511</v>
      </c>
      <c r="C443" s="49" t="s">
        <v>230</v>
      </c>
      <c r="D443" s="113">
        <v>8170</v>
      </c>
      <c r="E443" s="124">
        <v>7135.03</v>
      </c>
      <c r="F443" s="168">
        <f t="shared" si="12"/>
        <v>1034.9700000000003</v>
      </c>
      <c r="G443" s="165">
        <f t="shared" si="13"/>
        <v>0.87332068543451646</v>
      </c>
    </row>
    <row r="444" spans="1:7" s="6" customFormat="1" x14ac:dyDescent="0.2">
      <c r="A444" s="33"/>
      <c r="B444" s="5">
        <v>5514</v>
      </c>
      <c r="C444" s="49" t="s">
        <v>231</v>
      </c>
      <c r="D444" s="113">
        <v>600</v>
      </c>
      <c r="E444" s="124">
        <v>149.51</v>
      </c>
      <c r="F444" s="168">
        <f t="shared" ref="F444:F532" si="14">SUM(D444-E444)</f>
        <v>450.49</v>
      </c>
      <c r="G444" s="165">
        <f t="shared" si="13"/>
        <v>0.24918333333333331</v>
      </c>
    </row>
    <row r="445" spans="1:7" s="6" customFormat="1" x14ac:dyDescent="0.2">
      <c r="A445" s="33"/>
      <c r="B445" s="5">
        <v>5515</v>
      </c>
      <c r="C445" s="49" t="s">
        <v>29</v>
      </c>
      <c r="D445" s="113">
        <v>457</v>
      </c>
      <c r="E445" s="124">
        <v>328.7</v>
      </c>
      <c r="F445" s="168">
        <f t="shared" si="14"/>
        <v>128.30000000000001</v>
      </c>
      <c r="G445" s="165">
        <f t="shared" si="13"/>
        <v>0.71925601750547041</v>
      </c>
    </row>
    <row r="446" spans="1:7" s="6" customFormat="1" x14ac:dyDescent="0.2">
      <c r="A446" s="33"/>
      <c r="B446" s="5">
        <v>5522</v>
      </c>
      <c r="C446" s="49" t="s">
        <v>95</v>
      </c>
      <c r="D446" s="113">
        <v>80</v>
      </c>
      <c r="E446" s="124">
        <v>67.7</v>
      </c>
      <c r="F446" s="168">
        <f t="shared" si="14"/>
        <v>12.299999999999997</v>
      </c>
      <c r="G446" s="165">
        <f t="shared" si="13"/>
        <v>0.84625000000000006</v>
      </c>
    </row>
    <row r="447" spans="1:7" x14ac:dyDescent="0.2">
      <c r="A447" s="35"/>
      <c r="B447" s="5">
        <v>5524</v>
      </c>
      <c r="C447" s="49" t="s">
        <v>31</v>
      </c>
      <c r="D447" s="113">
        <v>13929</v>
      </c>
      <c r="E447" s="124">
        <v>9028.7999999999993</v>
      </c>
      <c r="F447" s="168">
        <f t="shared" si="14"/>
        <v>4900.2000000000007</v>
      </c>
      <c r="G447" s="165">
        <f t="shared" si="13"/>
        <v>0.64820159379711384</v>
      </c>
    </row>
    <row r="448" spans="1:7" x14ac:dyDescent="0.2">
      <c r="A448" s="35"/>
      <c r="B448" s="5">
        <v>5539</v>
      </c>
      <c r="C448" s="49" t="s">
        <v>257</v>
      </c>
      <c r="D448" s="113">
        <v>200</v>
      </c>
      <c r="E448" s="124">
        <v>58.5</v>
      </c>
      <c r="F448" s="168">
        <f t="shared" si="14"/>
        <v>141.5</v>
      </c>
      <c r="G448" s="165">
        <f t="shared" si="13"/>
        <v>0.29249999999999998</v>
      </c>
    </row>
    <row r="449" spans="1:8" x14ac:dyDescent="0.2">
      <c r="A449" s="35"/>
      <c r="B449" s="5">
        <v>5540</v>
      </c>
      <c r="C449" s="49" t="s">
        <v>252</v>
      </c>
      <c r="D449" s="113">
        <v>0</v>
      </c>
      <c r="E449" s="192">
        <v>82</v>
      </c>
      <c r="F449" s="168">
        <f t="shared" si="14"/>
        <v>-82</v>
      </c>
      <c r="G449" s="165"/>
    </row>
    <row r="450" spans="1:8" x14ac:dyDescent="0.2">
      <c r="A450" s="35"/>
      <c r="B450" s="22">
        <v>60</v>
      </c>
      <c r="C450" s="51" t="s">
        <v>90</v>
      </c>
      <c r="D450" s="114">
        <f>SUM(D451)</f>
        <v>0</v>
      </c>
      <c r="E450" s="187">
        <f>SUM(E451)</f>
        <v>10.85</v>
      </c>
      <c r="F450" s="163">
        <f t="shared" si="14"/>
        <v>-10.85</v>
      </c>
      <c r="G450" s="165"/>
    </row>
    <row r="451" spans="1:8" x14ac:dyDescent="0.2">
      <c r="A451" s="35"/>
      <c r="B451" s="20">
        <v>608</v>
      </c>
      <c r="C451" s="54" t="s">
        <v>154</v>
      </c>
      <c r="D451" s="113">
        <v>0</v>
      </c>
      <c r="E451" s="124">
        <v>10.85</v>
      </c>
      <c r="F451" s="168">
        <f t="shared" si="14"/>
        <v>-10.85</v>
      </c>
      <c r="G451" s="165"/>
    </row>
    <row r="452" spans="1:8" x14ac:dyDescent="0.2">
      <c r="A452" s="35"/>
      <c r="B452" s="7">
        <v>15</v>
      </c>
      <c r="C452" s="50" t="s">
        <v>283</v>
      </c>
      <c r="D452" s="114">
        <f>SUM(D453)</f>
        <v>7236</v>
      </c>
      <c r="E452" s="139">
        <f>SUM(E453)</f>
        <v>7236</v>
      </c>
      <c r="F452" s="163">
        <f t="shared" si="14"/>
        <v>0</v>
      </c>
      <c r="G452" s="179">
        <f t="shared" si="13"/>
        <v>1</v>
      </c>
    </row>
    <row r="453" spans="1:8" x14ac:dyDescent="0.2">
      <c r="A453" s="35"/>
      <c r="B453" s="5">
        <v>1551</v>
      </c>
      <c r="C453" s="49" t="s">
        <v>255</v>
      </c>
      <c r="D453" s="113">
        <f>SUM(D454)</f>
        <v>7236</v>
      </c>
      <c r="E453" s="149">
        <f>SUM(E454)</f>
        <v>7236</v>
      </c>
      <c r="F453" s="168">
        <f t="shared" si="14"/>
        <v>0</v>
      </c>
      <c r="G453" s="165">
        <f t="shared" si="13"/>
        <v>1</v>
      </c>
    </row>
    <row r="454" spans="1:8" ht="25.5" x14ac:dyDescent="0.2">
      <c r="A454" s="35"/>
      <c r="B454" s="5"/>
      <c r="C454" s="65" t="s">
        <v>335</v>
      </c>
      <c r="D454" s="113">
        <v>7236</v>
      </c>
      <c r="E454" s="124">
        <v>7236</v>
      </c>
      <c r="F454" s="168">
        <f t="shared" si="14"/>
        <v>0</v>
      </c>
      <c r="G454" s="165">
        <f t="shared" si="13"/>
        <v>1</v>
      </c>
    </row>
    <row r="455" spans="1:8" x14ac:dyDescent="0.2">
      <c r="A455" s="33" t="s">
        <v>11</v>
      </c>
      <c r="B455" s="7" t="s">
        <v>442</v>
      </c>
      <c r="C455" s="50"/>
      <c r="D455" s="114">
        <f>SUM(D456+D479+D496)</f>
        <v>56290</v>
      </c>
      <c r="E455" s="139">
        <f>SUM(E456+E479+E496)</f>
        <v>34313.22</v>
      </c>
      <c r="F455" s="163">
        <f t="shared" si="14"/>
        <v>21976.78</v>
      </c>
      <c r="G455" s="179">
        <f>SUM(E455/D455)</f>
        <v>0.6095793213714692</v>
      </c>
    </row>
    <row r="456" spans="1:8" s="6" customFormat="1" x14ac:dyDescent="0.2">
      <c r="A456" s="33" t="s">
        <v>11</v>
      </c>
      <c r="B456" s="9" t="s">
        <v>0</v>
      </c>
      <c r="C456" s="74"/>
      <c r="D456" s="114">
        <f>SUM(D457+D458+D464+D475)</f>
        <v>44861</v>
      </c>
      <c r="E456" s="139">
        <f>SUM(E457+E458+E464+E475)</f>
        <v>22960.05</v>
      </c>
      <c r="F456" s="163">
        <f t="shared" si="14"/>
        <v>21900.95</v>
      </c>
      <c r="G456" s="179">
        <f>SUM(E456/D456)</f>
        <v>0.51180423976282297</v>
      </c>
      <c r="H456" s="152"/>
    </row>
    <row r="457" spans="1:8" s="6" customFormat="1" x14ac:dyDescent="0.2">
      <c r="A457" s="33"/>
      <c r="B457" s="24">
        <v>452</v>
      </c>
      <c r="C457" s="69" t="s">
        <v>153</v>
      </c>
      <c r="D457" s="114">
        <v>150</v>
      </c>
      <c r="E457" s="126">
        <v>150</v>
      </c>
      <c r="F457" s="163">
        <f t="shared" si="14"/>
        <v>0</v>
      </c>
      <c r="G457" s="179">
        <f t="shared" si="13"/>
        <v>1</v>
      </c>
    </row>
    <row r="458" spans="1:8" s="6" customFormat="1" x14ac:dyDescent="0.2">
      <c r="A458" s="33"/>
      <c r="B458" s="7">
        <v>50</v>
      </c>
      <c r="C458" s="50" t="s">
        <v>23</v>
      </c>
      <c r="D458" s="114">
        <f>SUM(D459+D462+D463)</f>
        <v>31259</v>
      </c>
      <c r="E458" s="139">
        <f>SUM(E459+E462+E463)</f>
        <v>20335.169999999998</v>
      </c>
      <c r="F458" s="163">
        <f t="shared" si="14"/>
        <v>10923.830000000002</v>
      </c>
      <c r="G458" s="179">
        <f>SUM(E458/D458)</f>
        <v>0.65053808503151089</v>
      </c>
    </row>
    <row r="459" spans="1:8" s="6" customFormat="1" x14ac:dyDescent="0.2">
      <c r="A459" s="33"/>
      <c r="B459" s="5">
        <v>500</v>
      </c>
      <c r="C459" s="49" t="s">
        <v>228</v>
      </c>
      <c r="D459" s="113">
        <f>SUM(D460:D461)</f>
        <v>22140</v>
      </c>
      <c r="E459" s="149">
        <f>SUM(E460:E461)</f>
        <v>14399.55</v>
      </c>
      <c r="F459" s="168">
        <f t="shared" si="14"/>
        <v>7740.4500000000007</v>
      </c>
      <c r="G459" s="165">
        <f t="shared" si="13"/>
        <v>0.65038617886178862</v>
      </c>
    </row>
    <row r="460" spans="1:8" s="6" customFormat="1" x14ac:dyDescent="0.2">
      <c r="A460" s="33"/>
      <c r="B460" s="5">
        <v>5002</v>
      </c>
      <c r="C460" s="49" t="s">
        <v>236</v>
      </c>
      <c r="D460" s="113">
        <v>22140</v>
      </c>
      <c r="E460" s="124">
        <v>14369.55</v>
      </c>
      <c r="F460" s="168">
        <f t="shared" si="14"/>
        <v>7770.4500000000007</v>
      </c>
      <c r="G460" s="165">
        <f t="shared" si="13"/>
        <v>0.64903116531165306</v>
      </c>
    </row>
    <row r="461" spans="1:8" s="6" customFormat="1" x14ac:dyDescent="0.2">
      <c r="A461" s="33"/>
      <c r="B461" s="5">
        <v>5005</v>
      </c>
      <c r="C461" s="49" t="s">
        <v>282</v>
      </c>
      <c r="D461" s="113">
        <v>0</v>
      </c>
      <c r="E461" s="124">
        <v>30</v>
      </c>
      <c r="F461" s="168">
        <f t="shared" si="14"/>
        <v>-30</v>
      </c>
      <c r="G461" s="165"/>
    </row>
    <row r="462" spans="1:8" s="6" customFormat="1" x14ac:dyDescent="0.2">
      <c r="A462" s="33"/>
      <c r="B462" s="5">
        <v>505</v>
      </c>
      <c r="C462" s="49" t="s">
        <v>94</v>
      </c>
      <c r="D462" s="113">
        <v>945</v>
      </c>
      <c r="E462" s="124">
        <v>576.63</v>
      </c>
      <c r="F462" s="168">
        <f t="shared" si="14"/>
        <v>368.37</v>
      </c>
      <c r="G462" s="165">
        <f t="shared" si="13"/>
        <v>0.61019047619047617</v>
      </c>
    </row>
    <row r="463" spans="1:8" s="6" customFormat="1" x14ac:dyDescent="0.2">
      <c r="A463" s="33"/>
      <c r="B463" s="5">
        <v>506</v>
      </c>
      <c r="C463" s="49" t="s">
        <v>229</v>
      </c>
      <c r="D463" s="113">
        <v>8174</v>
      </c>
      <c r="E463" s="124">
        <v>5358.99</v>
      </c>
      <c r="F463" s="168">
        <f t="shared" si="14"/>
        <v>2815.01</v>
      </c>
      <c r="G463" s="165">
        <f t="shared" si="13"/>
        <v>0.65561414240274041</v>
      </c>
    </row>
    <row r="464" spans="1:8" s="6" customFormat="1" x14ac:dyDescent="0.2">
      <c r="A464" s="33"/>
      <c r="B464" s="7">
        <v>55</v>
      </c>
      <c r="C464" s="50" t="s">
        <v>24</v>
      </c>
      <c r="D464" s="114">
        <f>SUM(D465:D474)</f>
        <v>5252</v>
      </c>
      <c r="E464" s="139">
        <f>SUM(E465:E474)</f>
        <v>2474.88</v>
      </c>
      <c r="F464" s="163">
        <f t="shared" si="14"/>
        <v>2777.12</v>
      </c>
      <c r="G464" s="179">
        <f t="shared" si="13"/>
        <v>0.47122619954303124</v>
      </c>
    </row>
    <row r="465" spans="1:7" s="6" customFormat="1" x14ac:dyDescent="0.2">
      <c r="A465" s="33"/>
      <c r="B465" s="5">
        <v>5500</v>
      </c>
      <c r="C465" s="49" t="s">
        <v>25</v>
      </c>
      <c r="D465" s="113">
        <v>260</v>
      </c>
      <c r="E465" s="124">
        <v>64.09</v>
      </c>
      <c r="F465" s="168">
        <f t="shared" si="14"/>
        <v>195.91</v>
      </c>
      <c r="G465" s="165">
        <f t="shared" si="13"/>
        <v>0.24650000000000002</v>
      </c>
    </row>
    <row r="466" spans="1:7" s="6" customFormat="1" x14ac:dyDescent="0.2">
      <c r="A466" s="33"/>
      <c r="B466" s="5">
        <v>5503</v>
      </c>
      <c r="C466" s="49" t="s">
        <v>26</v>
      </c>
      <c r="D466" s="113">
        <v>50</v>
      </c>
      <c r="E466" s="124">
        <v>35</v>
      </c>
      <c r="F466" s="168">
        <f t="shared" si="14"/>
        <v>15</v>
      </c>
      <c r="G466" s="165">
        <f t="shared" si="13"/>
        <v>0.7</v>
      </c>
    </row>
    <row r="467" spans="1:7" s="6" customFormat="1" x14ac:dyDescent="0.2">
      <c r="A467" s="33"/>
      <c r="B467" s="5">
        <v>5504</v>
      </c>
      <c r="C467" s="49" t="s">
        <v>27</v>
      </c>
      <c r="D467" s="113">
        <v>70</v>
      </c>
      <c r="E467" s="124">
        <v>95.88</v>
      </c>
      <c r="F467" s="168">
        <f t="shared" si="14"/>
        <v>-25.879999999999995</v>
      </c>
      <c r="G467" s="165">
        <f t="shared" si="13"/>
        <v>1.3697142857142857</v>
      </c>
    </row>
    <row r="468" spans="1:7" s="6" customFormat="1" x14ac:dyDescent="0.2">
      <c r="A468" s="33"/>
      <c r="B468" s="5">
        <v>5511</v>
      </c>
      <c r="C468" s="49" t="s">
        <v>230</v>
      </c>
      <c r="D468" s="113">
        <v>2750</v>
      </c>
      <c r="E468" s="124">
        <v>1158.07</v>
      </c>
      <c r="F468" s="168">
        <f t="shared" si="14"/>
        <v>1591.93</v>
      </c>
      <c r="G468" s="165">
        <f t="shared" si="13"/>
        <v>0.42111636363636362</v>
      </c>
    </row>
    <row r="469" spans="1:7" s="6" customFormat="1" x14ac:dyDescent="0.2">
      <c r="A469" s="33"/>
      <c r="B469" s="5">
        <v>5513</v>
      </c>
      <c r="C469" s="49" t="s">
        <v>28</v>
      </c>
      <c r="D469" s="113">
        <v>300</v>
      </c>
      <c r="E469" s="124">
        <v>372.28</v>
      </c>
      <c r="F469" s="168">
        <f t="shared" si="14"/>
        <v>-72.279999999999973</v>
      </c>
      <c r="G469" s="165">
        <f t="shared" si="13"/>
        <v>1.2409333333333332</v>
      </c>
    </row>
    <row r="470" spans="1:7" s="6" customFormat="1" x14ac:dyDescent="0.2">
      <c r="A470" s="33"/>
      <c r="B470" s="5">
        <v>5514</v>
      </c>
      <c r="C470" s="49" t="s">
        <v>231</v>
      </c>
      <c r="D470" s="113">
        <v>1012</v>
      </c>
      <c r="E470" s="124">
        <v>312.16000000000003</v>
      </c>
      <c r="F470" s="168">
        <f t="shared" si="14"/>
        <v>699.83999999999992</v>
      </c>
      <c r="G470" s="165">
        <f t="shared" si="13"/>
        <v>0.30845849802371544</v>
      </c>
    </row>
    <row r="471" spans="1:7" s="6" customFormat="1" x14ac:dyDescent="0.2">
      <c r="A471" s="33"/>
      <c r="B471" s="5">
        <v>5515</v>
      </c>
      <c r="C471" s="49" t="s">
        <v>29</v>
      </c>
      <c r="D471" s="113">
        <v>0</v>
      </c>
      <c r="E471" s="124">
        <v>26.17</v>
      </c>
      <c r="F471" s="168">
        <f t="shared" si="14"/>
        <v>-26.17</v>
      </c>
      <c r="G471" s="165"/>
    </row>
    <row r="472" spans="1:7" s="6" customFormat="1" x14ac:dyDescent="0.2">
      <c r="A472" s="33"/>
      <c r="B472" s="5">
        <v>5522</v>
      </c>
      <c r="C472" s="49" t="s">
        <v>95</v>
      </c>
      <c r="D472" s="113">
        <v>10</v>
      </c>
      <c r="E472" s="124">
        <v>0</v>
      </c>
      <c r="F472" s="168">
        <f t="shared" si="14"/>
        <v>10</v>
      </c>
      <c r="G472" s="165">
        <f t="shared" si="13"/>
        <v>0</v>
      </c>
    </row>
    <row r="473" spans="1:7" s="6" customFormat="1" x14ac:dyDescent="0.2">
      <c r="A473" s="33"/>
      <c r="B473" s="5">
        <v>5525</v>
      </c>
      <c r="C473" s="49" t="s">
        <v>46</v>
      </c>
      <c r="D473" s="113">
        <v>600</v>
      </c>
      <c r="E473" s="124">
        <v>360.53</v>
      </c>
      <c r="F473" s="168">
        <f t="shared" si="14"/>
        <v>239.47000000000003</v>
      </c>
      <c r="G473" s="165">
        <f t="shared" si="13"/>
        <v>0.60088333333333332</v>
      </c>
    </row>
    <row r="474" spans="1:7" s="6" customFormat="1" x14ac:dyDescent="0.2">
      <c r="A474" s="33"/>
      <c r="B474" s="5">
        <v>5540</v>
      </c>
      <c r="C474" s="49" t="s">
        <v>252</v>
      </c>
      <c r="D474" s="113">
        <v>200</v>
      </c>
      <c r="E474" s="124">
        <v>50.7</v>
      </c>
      <c r="F474" s="168">
        <f t="shared" si="14"/>
        <v>149.30000000000001</v>
      </c>
      <c r="G474" s="165">
        <f t="shared" si="13"/>
        <v>0.2535</v>
      </c>
    </row>
    <row r="475" spans="1:7" s="6" customFormat="1" x14ac:dyDescent="0.2">
      <c r="A475" s="33"/>
      <c r="B475" s="7">
        <v>15</v>
      </c>
      <c r="C475" s="50" t="s">
        <v>283</v>
      </c>
      <c r="D475" s="114">
        <f>SUM(D476)</f>
        <v>8200</v>
      </c>
      <c r="E475" s="139">
        <f>SUM(E476)</f>
        <v>0</v>
      </c>
      <c r="F475" s="163">
        <f t="shared" si="14"/>
        <v>8200</v>
      </c>
      <c r="G475" s="179">
        <f t="shared" si="13"/>
        <v>0</v>
      </c>
    </row>
    <row r="476" spans="1:7" s="6" customFormat="1" x14ac:dyDescent="0.2">
      <c r="A476" s="33"/>
      <c r="B476" s="5">
        <v>1551</v>
      </c>
      <c r="C476" s="49" t="s">
        <v>255</v>
      </c>
      <c r="D476" s="113">
        <f>SUM(D477:D478)</f>
        <v>8200</v>
      </c>
      <c r="E476" s="149">
        <f>SUM(E477:E478)</f>
        <v>0</v>
      </c>
      <c r="F476" s="168">
        <f t="shared" si="14"/>
        <v>8200</v>
      </c>
      <c r="G476" s="165">
        <f t="shared" si="13"/>
        <v>0</v>
      </c>
    </row>
    <row r="477" spans="1:7" s="6" customFormat="1" ht="25.5" x14ac:dyDescent="0.2">
      <c r="A477" s="33"/>
      <c r="B477" s="5"/>
      <c r="C477" s="65" t="s">
        <v>336</v>
      </c>
      <c r="D477" s="113">
        <v>4200</v>
      </c>
      <c r="E477" s="124">
        <v>0</v>
      </c>
      <c r="F477" s="168">
        <f t="shared" si="14"/>
        <v>4200</v>
      </c>
      <c r="G477" s="165">
        <f t="shared" si="13"/>
        <v>0</v>
      </c>
    </row>
    <row r="478" spans="1:7" s="6" customFormat="1" ht="25.5" x14ac:dyDescent="0.2">
      <c r="A478" s="33"/>
      <c r="B478" s="5"/>
      <c r="C478" s="65" t="s">
        <v>337</v>
      </c>
      <c r="D478" s="113">
        <v>4000</v>
      </c>
      <c r="E478" s="124">
        <v>0</v>
      </c>
      <c r="F478" s="168">
        <f t="shared" si="14"/>
        <v>4000</v>
      </c>
      <c r="G478" s="165">
        <f t="shared" si="13"/>
        <v>0</v>
      </c>
    </row>
    <row r="479" spans="1:7" s="6" customFormat="1" x14ac:dyDescent="0.2">
      <c r="A479" s="33" t="s">
        <v>11</v>
      </c>
      <c r="B479" s="9" t="s">
        <v>406</v>
      </c>
      <c r="C479" s="74"/>
      <c r="D479" s="91">
        <f>SUM(D480+D483+D486+D492)</f>
        <v>9989</v>
      </c>
      <c r="E479" s="126">
        <f>SUM(E480+E483+E486+E492)</f>
        <v>9943.17</v>
      </c>
      <c r="F479" s="163">
        <f t="shared" si="14"/>
        <v>45.829999999999927</v>
      </c>
      <c r="G479" s="179">
        <f t="shared" si="13"/>
        <v>0.99541195314846331</v>
      </c>
    </row>
    <row r="480" spans="1:7" s="6" customFormat="1" x14ac:dyDescent="0.2">
      <c r="A480" s="33"/>
      <c r="B480" s="7">
        <v>50</v>
      </c>
      <c r="C480" s="50" t="s">
        <v>23</v>
      </c>
      <c r="D480" s="154">
        <f>SUM(D481+D482)</f>
        <v>0</v>
      </c>
      <c r="E480" s="191">
        <f>SUM(E481+E482)</f>
        <v>89.87</v>
      </c>
      <c r="F480" s="163">
        <f t="shared" si="14"/>
        <v>-89.87</v>
      </c>
      <c r="G480" s="165"/>
    </row>
    <row r="481" spans="1:7" s="6" customFormat="1" x14ac:dyDescent="0.2">
      <c r="A481" s="33"/>
      <c r="B481" s="5">
        <v>505</v>
      </c>
      <c r="C481" s="49" t="s">
        <v>94</v>
      </c>
      <c r="D481" s="153">
        <v>0</v>
      </c>
      <c r="E481" s="124">
        <v>44.05</v>
      </c>
      <c r="F481" s="168">
        <f t="shared" si="14"/>
        <v>-44.05</v>
      </c>
      <c r="G481" s="165"/>
    </row>
    <row r="482" spans="1:7" s="6" customFormat="1" x14ac:dyDescent="0.2">
      <c r="A482" s="33"/>
      <c r="B482" s="5">
        <v>506</v>
      </c>
      <c r="C482" s="49" t="s">
        <v>229</v>
      </c>
      <c r="D482" s="153">
        <v>0</v>
      </c>
      <c r="E482" s="124">
        <v>45.82</v>
      </c>
      <c r="F482" s="168">
        <f t="shared" si="14"/>
        <v>-45.82</v>
      </c>
      <c r="G482" s="165"/>
    </row>
    <row r="483" spans="1:7" s="6" customFormat="1" x14ac:dyDescent="0.2">
      <c r="A483" s="33"/>
      <c r="B483" s="7">
        <v>55</v>
      </c>
      <c r="C483" s="50" t="s">
        <v>24</v>
      </c>
      <c r="D483" s="154">
        <f>SUM(D484)</f>
        <v>5704</v>
      </c>
      <c r="E483" s="191">
        <f>SUM(E484)</f>
        <v>6212.53</v>
      </c>
      <c r="F483" s="163">
        <f t="shared" si="14"/>
        <v>-508.52999999999975</v>
      </c>
      <c r="G483" s="179">
        <f t="shared" si="13"/>
        <v>1.0891532258064516</v>
      </c>
    </row>
    <row r="484" spans="1:7" s="6" customFormat="1" x14ac:dyDescent="0.2">
      <c r="A484" s="33"/>
      <c r="B484" s="5">
        <v>5525</v>
      </c>
      <c r="C484" s="49" t="s">
        <v>46</v>
      </c>
      <c r="D484" s="153">
        <v>5704</v>
      </c>
      <c r="E484" s="192">
        <v>6212.53</v>
      </c>
      <c r="F484" s="168">
        <f t="shared" si="14"/>
        <v>-508.52999999999975</v>
      </c>
      <c r="G484" s="165">
        <f t="shared" si="13"/>
        <v>1.0891532258064516</v>
      </c>
    </row>
    <row r="485" spans="1:7" s="6" customFormat="1" ht="38.25" x14ac:dyDescent="0.2">
      <c r="A485" s="33"/>
      <c r="B485" s="160" t="s">
        <v>457</v>
      </c>
      <c r="C485" s="54" t="s">
        <v>408</v>
      </c>
      <c r="D485" s="92">
        <f>SUM(D480+D483)</f>
        <v>5704</v>
      </c>
      <c r="E485" s="124">
        <f>SUM(E480+E483)</f>
        <v>6302.4</v>
      </c>
      <c r="F485" s="168">
        <f t="shared" si="14"/>
        <v>-598.39999999999964</v>
      </c>
      <c r="G485" s="165">
        <f t="shared" si="13"/>
        <v>1.1049088359046282</v>
      </c>
    </row>
    <row r="486" spans="1:7" s="6" customFormat="1" x14ac:dyDescent="0.2">
      <c r="A486" s="33"/>
      <c r="B486" s="7">
        <v>55</v>
      </c>
      <c r="C486" s="50" t="s">
        <v>24</v>
      </c>
      <c r="D486" s="154">
        <f>SUM(D487)</f>
        <v>2910</v>
      </c>
      <c r="E486" s="191">
        <f>SUM(E487)</f>
        <v>2512.25</v>
      </c>
      <c r="F486" s="163">
        <f t="shared" si="14"/>
        <v>397.75</v>
      </c>
      <c r="G486" s="179">
        <f t="shared" si="13"/>
        <v>0.86331615120274918</v>
      </c>
    </row>
    <row r="487" spans="1:7" s="6" customFormat="1" x14ac:dyDescent="0.2">
      <c r="A487" s="33"/>
      <c r="B487" s="5">
        <v>5525</v>
      </c>
      <c r="C487" s="49" t="s">
        <v>46</v>
      </c>
      <c r="D487" s="113">
        <f>SUM(D488:D491)</f>
        <v>2910</v>
      </c>
      <c r="E487" s="186">
        <f>SUM(E488:E491)</f>
        <v>2512.25</v>
      </c>
      <c r="F487" s="168">
        <f t="shared" si="14"/>
        <v>397.75</v>
      </c>
      <c r="G487" s="165">
        <f t="shared" si="13"/>
        <v>0.86331615120274918</v>
      </c>
    </row>
    <row r="488" spans="1:7" s="6" customFormat="1" ht="51" x14ac:dyDescent="0.2">
      <c r="A488" s="33"/>
      <c r="B488" s="160"/>
      <c r="C488" s="65" t="s">
        <v>495</v>
      </c>
      <c r="D488" s="113">
        <v>2460</v>
      </c>
      <c r="E488" s="124">
        <v>1824.25</v>
      </c>
      <c r="F488" s="168">
        <f t="shared" si="14"/>
        <v>635.75</v>
      </c>
      <c r="G488" s="165">
        <f t="shared" si="13"/>
        <v>0.74156504065040652</v>
      </c>
    </row>
    <row r="489" spans="1:7" s="6" customFormat="1" ht="25.5" x14ac:dyDescent="0.2">
      <c r="A489" s="33"/>
      <c r="B489" s="160"/>
      <c r="C489" s="65" t="s">
        <v>546</v>
      </c>
      <c r="D489" s="113">
        <v>450</v>
      </c>
      <c r="E489" s="124">
        <v>150</v>
      </c>
      <c r="F489" s="168">
        <f t="shared" si="14"/>
        <v>300</v>
      </c>
      <c r="G489" s="165">
        <f t="shared" si="13"/>
        <v>0.33333333333333331</v>
      </c>
    </row>
    <row r="490" spans="1:7" s="6" customFormat="1" ht="25.5" x14ac:dyDescent="0.2">
      <c r="A490" s="33"/>
      <c r="B490" s="160" t="s">
        <v>573</v>
      </c>
      <c r="C490" s="65" t="s">
        <v>571</v>
      </c>
      <c r="D490" s="113">
        <v>0</v>
      </c>
      <c r="E490" s="124">
        <v>338</v>
      </c>
      <c r="F490" s="168">
        <f t="shared" si="14"/>
        <v>-338</v>
      </c>
      <c r="G490" s="165"/>
    </row>
    <row r="491" spans="1:7" s="6" customFormat="1" ht="38.25" x14ac:dyDescent="0.2">
      <c r="A491" s="33"/>
      <c r="B491" s="160" t="s">
        <v>574</v>
      </c>
      <c r="C491" s="65" t="s">
        <v>572</v>
      </c>
      <c r="D491" s="113">
        <v>0</v>
      </c>
      <c r="E491" s="124">
        <v>200</v>
      </c>
      <c r="F491" s="168">
        <f t="shared" si="14"/>
        <v>-200</v>
      </c>
      <c r="G491" s="165"/>
    </row>
    <row r="492" spans="1:7" s="6" customFormat="1" x14ac:dyDescent="0.2">
      <c r="A492" s="33"/>
      <c r="B492" s="7">
        <v>55</v>
      </c>
      <c r="C492" s="50" t="s">
        <v>24</v>
      </c>
      <c r="D492" s="91">
        <f>SUM(D493:D494)</f>
        <v>1375</v>
      </c>
      <c r="E492" s="126">
        <f>SUM(E493:E494)</f>
        <v>1128.52</v>
      </c>
      <c r="F492" s="163">
        <f t="shared" si="14"/>
        <v>246.48000000000002</v>
      </c>
      <c r="G492" s="179">
        <f t="shared" si="13"/>
        <v>0.82074181818181813</v>
      </c>
    </row>
    <row r="493" spans="1:7" x14ac:dyDescent="0.2">
      <c r="A493" s="35"/>
      <c r="B493" s="5">
        <v>5515</v>
      </c>
      <c r="C493" s="49" t="s">
        <v>29</v>
      </c>
      <c r="D493" s="113">
        <v>715</v>
      </c>
      <c r="E493" s="124">
        <v>255</v>
      </c>
      <c r="F493" s="168">
        <f t="shared" si="14"/>
        <v>460</v>
      </c>
      <c r="G493" s="165">
        <f t="shared" si="13"/>
        <v>0.35664335664335667</v>
      </c>
    </row>
    <row r="494" spans="1:7" s="6" customFormat="1" x14ac:dyDescent="0.2">
      <c r="A494" s="33"/>
      <c r="B494" s="5">
        <v>5525</v>
      </c>
      <c r="C494" s="49" t="s">
        <v>46</v>
      </c>
      <c r="D494" s="113">
        <v>660</v>
      </c>
      <c r="E494" s="124">
        <v>873.52</v>
      </c>
      <c r="F494" s="168">
        <f t="shared" si="14"/>
        <v>-213.51999999999998</v>
      </c>
      <c r="G494" s="165">
        <f t="shared" si="13"/>
        <v>1.3235151515151515</v>
      </c>
    </row>
    <row r="495" spans="1:7" s="6" customFormat="1" ht="25.5" x14ac:dyDescent="0.2">
      <c r="A495" s="33"/>
      <c r="B495" s="160"/>
      <c r="C495" s="65" t="s">
        <v>547</v>
      </c>
      <c r="D495" s="92">
        <f>SUM(D493:D494)</f>
        <v>1375</v>
      </c>
      <c r="E495" s="124">
        <f>SUM(E493:E494)</f>
        <v>1128.52</v>
      </c>
      <c r="F495" s="168">
        <f t="shared" si="14"/>
        <v>246.48000000000002</v>
      </c>
      <c r="G495" s="165">
        <f t="shared" si="13"/>
        <v>0.82074181818181813</v>
      </c>
    </row>
    <row r="496" spans="1:7" x14ac:dyDescent="0.2">
      <c r="A496" s="33" t="s">
        <v>11</v>
      </c>
      <c r="B496" s="9" t="s">
        <v>199</v>
      </c>
      <c r="C496" s="74"/>
      <c r="D496" s="114">
        <f>SUM(D497)</f>
        <v>1440</v>
      </c>
      <c r="E496" s="139">
        <f>SUM(E497)</f>
        <v>1410</v>
      </c>
      <c r="F496" s="163">
        <f t="shared" si="14"/>
        <v>30</v>
      </c>
      <c r="G496" s="179">
        <f t="shared" si="13"/>
        <v>0.97916666666666663</v>
      </c>
    </row>
    <row r="497" spans="1:7" s="6" customFormat="1" x14ac:dyDescent="0.2">
      <c r="A497" s="33"/>
      <c r="B497" s="7">
        <v>55</v>
      </c>
      <c r="C497" s="50" t="s">
        <v>24</v>
      </c>
      <c r="D497" s="114">
        <f>SUM(D498:D498)</f>
        <v>1440</v>
      </c>
      <c r="E497" s="139">
        <f>SUM(E498:E498)</f>
        <v>1410</v>
      </c>
      <c r="F497" s="163">
        <f t="shared" si="14"/>
        <v>30</v>
      </c>
      <c r="G497" s="179">
        <f t="shared" si="13"/>
        <v>0.97916666666666663</v>
      </c>
    </row>
    <row r="498" spans="1:7" s="6" customFormat="1" x14ac:dyDescent="0.2">
      <c r="A498" s="33"/>
      <c r="B498" s="5">
        <v>5525</v>
      </c>
      <c r="C498" s="49" t="s">
        <v>46</v>
      </c>
      <c r="D498" s="113">
        <v>1440</v>
      </c>
      <c r="E498" s="124">
        <v>1410</v>
      </c>
      <c r="F498" s="168">
        <f t="shared" si="14"/>
        <v>30</v>
      </c>
      <c r="G498" s="165">
        <f t="shared" si="13"/>
        <v>0.97916666666666663</v>
      </c>
    </row>
    <row r="499" spans="1:7" s="6" customFormat="1" x14ac:dyDescent="0.2">
      <c r="A499" s="33" t="s">
        <v>72</v>
      </c>
      <c r="B499" s="7" t="s">
        <v>465</v>
      </c>
      <c r="C499" s="49"/>
      <c r="D499" s="114">
        <f>SUM(D500+D507)</f>
        <v>37455</v>
      </c>
      <c r="E499" s="187">
        <f>SUM(E500+E507)</f>
        <v>19108.170000000002</v>
      </c>
      <c r="F499" s="163">
        <f t="shared" si="14"/>
        <v>18346.829999999998</v>
      </c>
      <c r="G499" s="179">
        <f t="shared" si="13"/>
        <v>0.51016339607529038</v>
      </c>
    </row>
    <row r="500" spans="1:7" s="8" customFormat="1" x14ac:dyDescent="0.2">
      <c r="A500" s="33" t="s">
        <v>72</v>
      </c>
      <c r="B500" s="7" t="s">
        <v>200</v>
      </c>
      <c r="C500" s="72"/>
      <c r="D500" s="114">
        <f>SUM(D501+D505)</f>
        <v>9171</v>
      </c>
      <c r="E500" s="139">
        <f>SUM(E501+E505)</f>
        <v>7091.56</v>
      </c>
      <c r="F500" s="163">
        <f t="shared" si="14"/>
        <v>2079.4399999999996</v>
      </c>
      <c r="G500" s="179">
        <f t="shared" si="13"/>
        <v>0.77325918656635051</v>
      </c>
    </row>
    <row r="501" spans="1:7" s="6" customFormat="1" x14ac:dyDescent="0.2">
      <c r="A501" s="33"/>
      <c r="B501" s="7">
        <v>50</v>
      </c>
      <c r="C501" s="50" t="s">
        <v>23</v>
      </c>
      <c r="D501" s="114">
        <f>SUM(D502+D504)</f>
        <v>3956</v>
      </c>
      <c r="E501" s="139">
        <f>SUM(E502+E504)</f>
        <v>3074.3300000000004</v>
      </c>
      <c r="F501" s="163">
        <f t="shared" si="14"/>
        <v>881.66999999999962</v>
      </c>
      <c r="G501" s="179">
        <f t="shared" si="13"/>
        <v>0.77713094034378172</v>
      </c>
    </row>
    <row r="502" spans="1:7" s="6" customFormat="1" x14ac:dyDescent="0.2">
      <c r="A502" s="33"/>
      <c r="B502" s="5">
        <v>500</v>
      </c>
      <c r="C502" s="49" t="s">
        <v>228</v>
      </c>
      <c r="D502" s="113">
        <f>SUM(D503)</f>
        <v>2952</v>
      </c>
      <c r="E502" s="149">
        <f>SUM(E503)</f>
        <v>2294.2600000000002</v>
      </c>
      <c r="F502" s="168">
        <f t="shared" si="14"/>
        <v>657.73999999999978</v>
      </c>
      <c r="G502" s="165">
        <f t="shared" si="13"/>
        <v>0.77718834688346894</v>
      </c>
    </row>
    <row r="503" spans="1:7" s="6" customFormat="1" x14ac:dyDescent="0.2">
      <c r="A503" s="33"/>
      <c r="B503" s="5">
        <v>5002</v>
      </c>
      <c r="C503" s="49" t="s">
        <v>236</v>
      </c>
      <c r="D503" s="113">
        <v>2952</v>
      </c>
      <c r="E503" s="124">
        <v>2294.2600000000002</v>
      </c>
      <c r="F503" s="168">
        <f t="shared" si="14"/>
        <v>657.73999999999978</v>
      </c>
      <c r="G503" s="165">
        <f t="shared" si="13"/>
        <v>0.77718834688346894</v>
      </c>
    </row>
    <row r="504" spans="1:7" s="6" customFormat="1" x14ac:dyDescent="0.2">
      <c r="A504" s="33"/>
      <c r="B504" s="5">
        <v>506</v>
      </c>
      <c r="C504" s="49" t="s">
        <v>229</v>
      </c>
      <c r="D504" s="113">
        <v>1004</v>
      </c>
      <c r="E504" s="124">
        <v>780.07</v>
      </c>
      <c r="F504" s="168">
        <f t="shared" si="14"/>
        <v>223.92999999999995</v>
      </c>
      <c r="G504" s="165">
        <f t="shared" si="13"/>
        <v>0.77696215139442237</v>
      </c>
    </row>
    <row r="505" spans="1:7" s="6" customFormat="1" x14ac:dyDescent="0.2">
      <c r="A505" s="33"/>
      <c r="B505" s="7">
        <v>55</v>
      </c>
      <c r="C505" s="50" t="s">
        <v>24</v>
      </c>
      <c r="D505" s="114">
        <f>SUM(D506)</f>
        <v>5215</v>
      </c>
      <c r="E505" s="139">
        <f>SUM(E506)</f>
        <v>4017.23</v>
      </c>
      <c r="F505" s="163">
        <f t="shared" si="14"/>
        <v>1197.77</v>
      </c>
      <c r="G505" s="179">
        <f t="shared" si="13"/>
        <v>0.77032214765100671</v>
      </c>
    </row>
    <row r="506" spans="1:7" s="6" customFormat="1" x14ac:dyDescent="0.2">
      <c r="A506" s="33"/>
      <c r="B506" s="5">
        <v>5511</v>
      </c>
      <c r="C506" s="49" t="s">
        <v>230</v>
      </c>
      <c r="D506" s="113">
        <v>5215</v>
      </c>
      <c r="E506" s="124">
        <v>4017.23</v>
      </c>
      <c r="F506" s="168">
        <f t="shared" si="14"/>
        <v>1197.77</v>
      </c>
      <c r="G506" s="165">
        <f t="shared" si="13"/>
        <v>0.77032214765100671</v>
      </c>
    </row>
    <row r="507" spans="1:7" s="6" customFormat="1" x14ac:dyDescent="0.2">
      <c r="A507" s="33" t="s">
        <v>72</v>
      </c>
      <c r="B507" s="7" t="s">
        <v>557</v>
      </c>
      <c r="C507" s="72"/>
      <c r="D507" s="114">
        <f t="shared" ref="D507:E507" si="15">SUM(D508)</f>
        <v>28284</v>
      </c>
      <c r="E507" s="187">
        <f t="shared" si="15"/>
        <v>12016.61</v>
      </c>
      <c r="F507" s="163">
        <f t="shared" si="14"/>
        <v>16267.39</v>
      </c>
      <c r="G507" s="179">
        <f t="shared" si="13"/>
        <v>0.42485539527648142</v>
      </c>
    </row>
    <row r="508" spans="1:7" s="6" customFormat="1" x14ac:dyDescent="0.2">
      <c r="A508" s="210"/>
      <c r="B508" s="7">
        <v>15</v>
      </c>
      <c r="C508" s="50" t="s">
        <v>283</v>
      </c>
      <c r="D508" s="114">
        <f>SUM(D509+D511)</f>
        <v>28284</v>
      </c>
      <c r="E508" s="187">
        <f>SUM(E509+E511)</f>
        <v>12016.61</v>
      </c>
      <c r="F508" s="163">
        <f>SUM(D508-E508)</f>
        <v>16267.39</v>
      </c>
      <c r="G508" s="179">
        <f t="shared" si="13"/>
        <v>0.42485539527648142</v>
      </c>
    </row>
    <row r="509" spans="1:7" s="6" customFormat="1" x14ac:dyDescent="0.2">
      <c r="A509" s="210"/>
      <c r="B509" s="5">
        <v>1551</v>
      </c>
      <c r="C509" s="49" t="s">
        <v>255</v>
      </c>
      <c r="D509" s="113">
        <f>SUM(D510)</f>
        <v>1800</v>
      </c>
      <c r="E509" s="186">
        <f>SUM(E510)</f>
        <v>1800</v>
      </c>
      <c r="F509" s="168">
        <f t="shared" si="14"/>
        <v>0</v>
      </c>
      <c r="G509" s="165">
        <f t="shared" si="13"/>
        <v>1</v>
      </c>
    </row>
    <row r="510" spans="1:7" s="6" customFormat="1" ht="25.5" x14ac:dyDescent="0.2">
      <c r="A510" s="210" t="s">
        <v>529</v>
      </c>
      <c r="B510" s="5"/>
      <c r="C510" s="65" t="s">
        <v>464</v>
      </c>
      <c r="D510" s="113">
        <v>1800</v>
      </c>
      <c r="E510" s="124">
        <v>1800</v>
      </c>
      <c r="F510" s="168">
        <f t="shared" si="14"/>
        <v>0</v>
      </c>
      <c r="G510" s="165">
        <f t="shared" si="13"/>
        <v>1</v>
      </c>
    </row>
    <row r="511" spans="1:7" ht="25.5" x14ac:dyDescent="0.2">
      <c r="A511" s="35"/>
      <c r="B511" s="5">
        <v>1554</v>
      </c>
      <c r="C511" s="54" t="s">
        <v>559</v>
      </c>
      <c r="D511" s="113">
        <f>SUM(D512)</f>
        <v>26484</v>
      </c>
      <c r="E511" s="186">
        <f>SUM(E512)</f>
        <v>10216.61</v>
      </c>
      <c r="F511" s="168">
        <f t="shared" si="14"/>
        <v>16267.39</v>
      </c>
      <c r="G511" s="165">
        <f t="shared" si="13"/>
        <v>0.38576536776921916</v>
      </c>
    </row>
    <row r="512" spans="1:7" s="6" customFormat="1" ht="25.5" x14ac:dyDescent="0.2">
      <c r="A512" s="33"/>
      <c r="B512" s="5"/>
      <c r="C512" s="65" t="s">
        <v>558</v>
      </c>
      <c r="D512" s="113">
        <v>26484</v>
      </c>
      <c r="E512" s="124">
        <v>10216.61</v>
      </c>
      <c r="F512" s="168">
        <f t="shared" si="14"/>
        <v>16267.39</v>
      </c>
      <c r="G512" s="165">
        <f t="shared" si="13"/>
        <v>0.38576536776921916</v>
      </c>
    </row>
    <row r="513" spans="1:7" s="6" customFormat="1" x14ac:dyDescent="0.2">
      <c r="A513" s="33" t="s">
        <v>124</v>
      </c>
      <c r="B513" s="7" t="s">
        <v>201</v>
      </c>
      <c r="C513" s="72"/>
      <c r="D513" s="114">
        <f>SUM(D514)</f>
        <v>85296</v>
      </c>
      <c r="E513" s="139">
        <f>SUM(E514)</f>
        <v>67874.7</v>
      </c>
      <c r="F513" s="163">
        <f t="shared" si="14"/>
        <v>17421.300000000003</v>
      </c>
      <c r="G513" s="179">
        <f t="shared" si="13"/>
        <v>0.79575478334271244</v>
      </c>
    </row>
    <row r="514" spans="1:7" s="6" customFormat="1" x14ac:dyDescent="0.2">
      <c r="A514" s="33"/>
      <c r="B514" s="21">
        <v>4500</v>
      </c>
      <c r="C514" s="52" t="s">
        <v>152</v>
      </c>
      <c r="D514" s="114">
        <f>SUM(D553+D562+D563+D565)</f>
        <v>85296</v>
      </c>
      <c r="E514" s="139">
        <f>SUM(E515:E563)</f>
        <v>67874.7</v>
      </c>
      <c r="F514" s="163">
        <f>SUM(D514-E514)</f>
        <v>17421.300000000003</v>
      </c>
      <c r="G514" s="179">
        <f t="shared" si="13"/>
        <v>0.79575478334271244</v>
      </c>
    </row>
    <row r="515" spans="1:7" s="6" customFormat="1" ht="25.5" x14ac:dyDescent="0.2">
      <c r="A515" s="33"/>
      <c r="B515" s="21"/>
      <c r="C515" s="53" t="s">
        <v>362</v>
      </c>
      <c r="D515" s="113">
        <v>325</v>
      </c>
      <c r="E515" s="149">
        <v>325</v>
      </c>
      <c r="F515" s="168">
        <f t="shared" si="14"/>
        <v>0</v>
      </c>
      <c r="G515" s="165">
        <f t="shared" si="13"/>
        <v>1</v>
      </c>
    </row>
    <row r="516" spans="1:7" s="6" customFormat="1" x14ac:dyDescent="0.2">
      <c r="A516" s="33"/>
      <c r="B516" s="21"/>
      <c r="C516" s="53" t="s">
        <v>363</v>
      </c>
      <c r="D516" s="113">
        <v>646</v>
      </c>
      <c r="E516" s="127">
        <v>646</v>
      </c>
      <c r="F516" s="168">
        <f t="shared" si="14"/>
        <v>0</v>
      </c>
      <c r="G516" s="165">
        <f t="shared" si="13"/>
        <v>1</v>
      </c>
    </row>
    <row r="517" spans="1:7" s="6" customFormat="1" x14ac:dyDescent="0.2">
      <c r="A517" s="33"/>
      <c r="B517" s="21"/>
      <c r="C517" s="53" t="s">
        <v>364</v>
      </c>
      <c r="D517" s="113">
        <v>300</v>
      </c>
      <c r="E517" s="127">
        <v>300</v>
      </c>
      <c r="F517" s="168">
        <f t="shared" si="14"/>
        <v>0</v>
      </c>
      <c r="G517" s="165">
        <f t="shared" si="13"/>
        <v>1</v>
      </c>
    </row>
    <row r="518" spans="1:7" s="6" customFormat="1" x14ac:dyDescent="0.2">
      <c r="A518" s="33"/>
      <c r="B518" s="21"/>
      <c r="C518" s="53" t="s">
        <v>365</v>
      </c>
      <c r="D518" s="113">
        <v>300</v>
      </c>
      <c r="E518" s="127">
        <v>300</v>
      </c>
      <c r="F518" s="168">
        <f t="shared" si="14"/>
        <v>0</v>
      </c>
      <c r="G518" s="165">
        <f t="shared" si="13"/>
        <v>1</v>
      </c>
    </row>
    <row r="519" spans="1:7" s="6" customFormat="1" x14ac:dyDescent="0.2">
      <c r="A519" s="33"/>
      <c r="B519" s="21"/>
      <c r="C519" s="53" t="s">
        <v>366</v>
      </c>
      <c r="D519" s="113">
        <v>500</v>
      </c>
      <c r="E519" s="127">
        <v>500</v>
      </c>
      <c r="F519" s="168">
        <f t="shared" si="14"/>
        <v>0</v>
      </c>
      <c r="G519" s="165">
        <f t="shared" si="13"/>
        <v>1</v>
      </c>
    </row>
    <row r="520" spans="1:7" s="6" customFormat="1" x14ac:dyDescent="0.2">
      <c r="A520" s="33"/>
      <c r="B520" s="21"/>
      <c r="C520" s="53" t="s">
        <v>367</v>
      </c>
      <c r="D520" s="113">
        <v>692</v>
      </c>
      <c r="E520" s="127">
        <v>692</v>
      </c>
      <c r="F520" s="168">
        <f t="shared" si="14"/>
        <v>0</v>
      </c>
      <c r="G520" s="165">
        <f t="shared" si="13"/>
        <v>1</v>
      </c>
    </row>
    <row r="521" spans="1:7" s="6" customFormat="1" x14ac:dyDescent="0.2">
      <c r="A521" s="33"/>
      <c r="B521" s="21"/>
      <c r="C521" s="53" t="s">
        <v>368</v>
      </c>
      <c r="D521" s="113">
        <v>300</v>
      </c>
      <c r="E521" s="127">
        <v>300</v>
      </c>
      <c r="F521" s="168">
        <f t="shared" si="14"/>
        <v>0</v>
      </c>
      <c r="G521" s="165">
        <f t="shared" si="13"/>
        <v>1</v>
      </c>
    </row>
    <row r="522" spans="1:7" s="6" customFormat="1" x14ac:dyDescent="0.2">
      <c r="A522" s="33"/>
      <c r="B522" s="21"/>
      <c r="C522" s="53" t="s">
        <v>369</v>
      </c>
      <c r="D522" s="113">
        <v>100</v>
      </c>
      <c r="E522" s="127">
        <v>100</v>
      </c>
      <c r="F522" s="168">
        <f t="shared" si="14"/>
        <v>0</v>
      </c>
      <c r="G522" s="165">
        <f t="shared" si="13"/>
        <v>1</v>
      </c>
    </row>
    <row r="523" spans="1:7" s="6" customFormat="1" x14ac:dyDescent="0.2">
      <c r="A523" s="33"/>
      <c r="B523" s="21"/>
      <c r="C523" s="53" t="s">
        <v>370</v>
      </c>
      <c r="D523" s="113">
        <v>200</v>
      </c>
      <c r="E523" s="127">
        <v>200</v>
      </c>
      <c r="F523" s="168">
        <f t="shared" si="14"/>
        <v>0</v>
      </c>
      <c r="G523" s="165">
        <f t="shared" si="13"/>
        <v>1</v>
      </c>
    </row>
    <row r="524" spans="1:7" s="6" customFormat="1" x14ac:dyDescent="0.2">
      <c r="A524" s="33"/>
      <c r="B524" s="21"/>
      <c r="C524" s="53" t="s">
        <v>371</v>
      </c>
      <c r="D524" s="113">
        <v>3240</v>
      </c>
      <c r="E524" s="127">
        <v>1800</v>
      </c>
      <c r="F524" s="168">
        <f t="shared" si="14"/>
        <v>1440</v>
      </c>
      <c r="G524" s="165">
        <f t="shared" si="13"/>
        <v>0.55555555555555558</v>
      </c>
    </row>
    <row r="525" spans="1:7" s="6" customFormat="1" x14ac:dyDescent="0.2">
      <c r="A525" s="33"/>
      <c r="B525" s="21"/>
      <c r="C525" s="53" t="s">
        <v>372</v>
      </c>
      <c r="D525" s="113">
        <v>350</v>
      </c>
      <c r="E525" s="127">
        <v>350</v>
      </c>
      <c r="F525" s="168">
        <f t="shared" si="14"/>
        <v>0</v>
      </c>
      <c r="G525" s="165">
        <f t="shared" si="13"/>
        <v>1</v>
      </c>
    </row>
    <row r="526" spans="1:7" s="6" customFormat="1" x14ac:dyDescent="0.2">
      <c r="A526" s="33"/>
      <c r="B526" s="21"/>
      <c r="C526" s="53" t="s">
        <v>373</v>
      </c>
      <c r="D526" s="113">
        <v>172</v>
      </c>
      <c r="E526" s="127">
        <v>172</v>
      </c>
      <c r="F526" s="168">
        <f t="shared" si="14"/>
        <v>0</v>
      </c>
      <c r="G526" s="165">
        <f t="shared" si="13"/>
        <v>1</v>
      </c>
    </row>
    <row r="527" spans="1:7" s="6" customFormat="1" x14ac:dyDescent="0.2">
      <c r="A527" s="33"/>
      <c r="B527" s="21"/>
      <c r="C527" s="53" t="s">
        <v>374</v>
      </c>
      <c r="D527" s="113">
        <v>190</v>
      </c>
      <c r="E527" s="127">
        <v>190</v>
      </c>
      <c r="F527" s="168">
        <f t="shared" si="14"/>
        <v>0</v>
      </c>
      <c r="G527" s="165">
        <f t="shared" si="13"/>
        <v>1</v>
      </c>
    </row>
    <row r="528" spans="1:7" s="6" customFormat="1" x14ac:dyDescent="0.2">
      <c r="A528" s="33"/>
      <c r="B528" s="21"/>
      <c r="C528" s="53" t="s">
        <v>375</v>
      </c>
      <c r="D528" s="113">
        <v>24807</v>
      </c>
      <c r="E528" s="127">
        <v>16611.2</v>
      </c>
      <c r="F528" s="168">
        <f t="shared" si="14"/>
        <v>8195.7999999999993</v>
      </c>
      <c r="G528" s="165">
        <f t="shared" ref="G528:G612" si="16">SUM(E528/D528)</f>
        <v>0.6696174466884347</v>
      </c>
    </row>
    <row r="529" spans="1:7" s="6" customFormat="1" x14ac:dyDescent="0.2">
      <c r="A529" s="33"/>
      <c r="B529" s="21"/>
      <c r="C529" s="53" t="s">
        <v>376</v>
      </c>
      <c r="D529" s="113">
        <v>200</v>
      </c>
      <c r="E529" s="127">
        <v>0</v>
      </c>
      <c r="F529" s="168">
        <f t="shared" si="14"/>
        <v>200</v>
      </c>
      <c r="G529" s="165">
        <f t="shared" si="16"/>
        <v>0</v>
      </c>
    </row>
    <row r="530" spans="1:7" s="6" customFormat="1" ht="25.5" x14ac:dyDescent="0.2">
      <c r="A530" s="33"/>
      <c r="B530" s="21"/>
      <c r="C530" s="53" t="s">
        <v>377</v>
      </c>
      <c r="D530" s="113">
        <v>120</v>
      </c>
      <c r="E530" s="127">
        <v>0</v>
      </c>
      <c r="F530" s="168">
        <f t="shared" si="14"/>
        <v>120</v>
      </c>
      <c r="G530" s="165">
        <f t="shared" si="16"/>
        <v>0</v>
      </c>
    </row>
    <row r="531" spans="1:7" s="6" customFormat="1" x14ac:dyDescent="0.2">
      <c r="A531" s="33"/>
      <c r="B531" s="21"/>
      <c r="C531" s="53" t="s">
        <v>378</v>
      </c>
      <c r="D531" s="113">
        <v>750</v>
      </c>
      <c r="E531" s="127">
        <v>750</v>
      </c>
      <c r="F531" s="168">
        <f t="shared" si="14"/>
        <v>0</v>
      </c>
      <c r="G531" s="165">
        <f t="shared" si="16"/>
        <v>1</v>
      </c>
    </row>
    <row r="532" spans="1:7" s="6" customFormat="1" x14ac:dyDescent="0.2">
      <c r="A532" s="33"/>
      <c r="B532" s="21"/>
      <c r="C532" s="53" t="s">
        <v>379</v>
      </c>
      <c r="D532" s="113">
        <v>300</v>
      </c>
      <c r="E532" s="127">
        <v>300</v>
      </c>
      <c r="F532" s="168">
        <f t="shared" si="14"/>
        <v>0</v>
      </c>
      <c r="G532" s="165">
        <f t="shared" si="16"/>
        <v>1</v>
      </c>
    </row>
    <row r="533" spans="1:7" s="6" customFormat="1" x14ac:dyDescent="0.2">
      <c r="A533" s="33"/>
      <c r="B533" s="21"/>
      <c r="C533" s="53" t="s">
        <v>380</v>
      </c>
      <c r="D533" s="113">
        <v>1100</v>
      </c>
      <c r="E533" s="127">
        <v>1100</v>
      </c>
      <c r="F533" s="168">
        <f t="shared" ref="F533:F627" si="17">SUM(D533-E533)</f>
        <v>0</v>
      </c>
      <c r="G533" s="165">
        <f t="shared" si="16"/>
        <v>1</v>
      </c>
    </row>
    <row r="534" spans="1:7" s="6" customFormat="1" x14ac:dyDescent="0.2">
      <c r="A534" s="33"/>
      <c r="B534" s="21"/>
      <c r="C534" s="53" t="s">
        <v>381</v>
      </c>
      <c r="D534" s="113">
        <v>229</v>
      </c>
      <c r="E534" s="127">
        <v>0</v>
      </c>
      <c r="F534" s="168">
        <f t="shared" si="17"/>
        <v>229</v>
      </c>
      <c r="G534" s="165">
        <f t="shared" si="16"/>
        <v>0</v>
      </c>
    </row>
    <row r="535" spans="1:7" s="6" customFormat="1" x14ac:dyDescent="0.2">
      <c r="A535" s="33"/>
      <c r="B535" s="21"/>
      <c r="C535" s="53" t="s">
        <v>382</v>
      </c>
      <c r="D535" s="113">
        <v>314</v>
      </c>
      <c r="E535" s="127">
        <v>314</v>
      </c>
      <c r="F535" s="168">
        <f t="shared" si="17"/>
        <v>0</v>
      </c>
      <c r="G535" s="165">
        <f t="shared" si="16"/>
        <v>1</v>
      </c>
    </row>
    <row r="536" spans="1:7" s="6" customFormat="1" x14ac:dyDescent="0.2">
      <c r="A536" s="33"/>
      <c r="B536" s="21"/>
      <c r="C536" s="53" t="s">
        <v>383</v>
      </c>
      <c r="D536" s="113">
        <v>1852</v>
      </c>
      <c r="E536" s="127">
        <v>1852</v>
      </c>
      <c r="F536" s="168">
        <f t="shared" si="17"/>
        <v>0</v>
      </c>
      <c r="G536" s="165">
        <f t="shared" si="16"/>
        <v>1</v>
      </c>
    </row>
    <row r="537" spans="1:7" s="6" customFormat="1" x14ac:dyDescent="0.2">
      <c r="A537" s="33"/>
      <c r="B537" s="21"/>
      <c r="C537" s="53" t="s">
        <v>384</v>
      </c>
      <c r="D537" s="113">
        <v>150</v>
      </c>
      <c r="E537" s="127">
        <v>112.5</v>
      </c>
      <c r="F537" s="168">
        <f t="shared" si="17"/>
        <v>37.5</v>
      </c>
      <c r="G537" s="165">
        <f t="shared" si="16"/>
        <v>0.75</v>
      </c>
    </row>
    <row r="538" spans="1:7" s="6" customFormat="1" x14ac:dyDescent="0.2">
      <c r="A538" s="33"/>
      <c r="B538" s="21"/>
      <c r="C538" s="53" t="s">
        <v>385</v>
      </c>
      <c r="D538" s="113">
        <v>250</v>
      </c>
      <c r="E538" s="127">
        <v>250</v>
      </c>
      <c r="F538" s="168">
        <f t="shared" si="17"/>
        <v>0</v>
      </c>
      <c r="G538" s="165">
        <f t="shared" si="16"/>
        <v>1</v>
      </c>
    </row>
    <row r="539" spans="1:7" s="6" customFormat="1" x14ac:dyDescent="0.2">
      <c r="A539" s="33"/>
      <c r="B539" s="21"/>
      <c r="C539" s="53" t="s">
        <v>386</v>
      </c>
      <c r="D539" s="113">
        <v>1500</v>
      </c>
      <c r="E539" s="127">
        <v>1125</v>
      </c>
      <c r="F539" s="168">
        <f t="shared" si="17"/>
        <v>375</v>
      </c>
      <c r="G539" s="165">
        <f t="shared" si="16"/>
        <v>0.75</v>
      </c>
    </row>
    <row r="540" spans="1:7" s="6" customFormat="1" x14ac:dyDescent="0.2">
      <c r="A540" s="33"/>
      <c r="B540" s="21"/>
      <c r="C540" s="53" t="s">
        <v>387</v>
      </c>
      <c r="D540" s="113">
        <v>968</v>
      </c>
      <c r="E540" s="127">
        <v>0</v>
      </c>
      <c r="F540" s="168">
        <f t="shared" si="17"/>
        <v>968</v>
      </c>
      <c r="G540" s="165">
        <f t="shared" si="16"/>
        <v>0</v>
      </c>
    </row>
    <row r="541" spans="1:7" s="6" customFormat="1" x14ac:dyDescent="0.2">
      <c r="A541" s="33"/>
      <c r="B541" s="21"/>
      <c r="C541" s="53" t="s">
        <v>388</v>
      </c>
      <c r="D541" s="113">
        <v>724</v>
      </c>
      <c r="E541" s="127">
        <v>724</v>
      </c>
      <c r="F541" s="168">
        <f t="shared" si="17"/>
        <v>0</v>
      </c>
      <c r="G541" s="165">
        <f t="shared" si="16"/>
        <v>1</v>
      </c>
    </row>
    <row r="542" spans="1:7" s="6" customFormat="1" x14ac:dyDescent="0.2">
      <c r="A542" s="33"/>
      <c r="B542" s="21"/>
      <c r="C542" s="53" t="s">
        <v>389</v>
      </c>
      <c r="D542" s="113">
        <v>100</v>
      </c>
      <c r="E542" s="127">
        <v>100</v>
      </c>
      <c r="F542" s="168">
        <f t="shared" si="17"/>
        <v>0</v>
      </c>
      <c r="G542" s="165">
        <f t="shared" si="16"/>
        <v>1</v>
      </c>
    </row>
    <row r="543" spans="1:7" s="6" customFormat="1" x14ac:dyDescent="0.2">
      <c r="A543" s="33"/>
      <c r="B543" s="21"/>
      <c r="C543" s="53" t="s">
        <v>390</v>
      </c>
      <c r="D543" s="113">
        <v>2960</v>
      </c>
      <c r="E543" s="127">
        <v>2960</v>
      </c>
      <c r="F543" s="168">
        <f t="shared" si="17"/>
        <v>0</v>
      </c>
      <c r="G543" s="165">
        <f t="shared" si="16"/>
        <v>1</v>
      </c>
    </row>
    <row r="544" spans="1:7" s="6" customFormat="1" x14ac:dyDescent="0.2">
      <c r="A544" s="33"/>
      <c r="B544" s="21"/>
      <c r="C544" s="53" t="s">
        <v>391</v>
      </c>
      <c r="D544" s="113">
        <v>440</v>
      </c>
      <c r="E544" s="127">
        <v>440</v>
      </c>
      <c r="F544" s="168">
        <f t="shared" si="17"/>
        <v>0</v>
      </c>
      <c r="G544" s="165">
        <f t="shared" si="16"/>
        <v>1</v>
      </c>
    </row>
    <row r="545" spans="1:7" s="6" customFormat="1" x14ac:dyDescent="0.2">
      <c r="A545" s="33"/>
      <c r="B545" s="21"/>
      <c r="C545" s="53" t="s">
        <v>392</v>
      </c>
      <c r="D545" s="113">
        <v>500</v>
      </c>
      <c r="E545" s="127">
        <v>500</v>
      </c>
      <c r="F545" s="168">
        <f t="shared" si="17"/>
        <v>0</v>
      </c>
      <c r="G545" s="165">
        <f t="shared" si="16"/>
        <v>1</v>
      </c>
    </row>
    <row r="546" spans="1:7" s="6" customFormat="1" x14ac:dyDescent="0.2">
      <c r="A546" s="33"/>
      <c r="B546" s="21"/>
      <c r="C546" s="53" t="s">
        <v>393</v>
      </c>
      <c r="D546" s="113">
        <v>895</v>
      </c>
      <c r="E546" s="127">
        <v>895</v>
      </c>
      <c r="F546" s="168">
        <f t="shared" si="17"/>
        <v>0</v>
      </c>
      <c r="G546" s="165">
        <f t="shared" si="16"/>
        <v>1</v>
      </c>
    </row>
    <row r="547" spans="1:7" s="6" customFormat="1" x14ac:dyDescent="0.2">
      <c r="A547" s="33"/>
      <c r="B547" s="21"/>
      <c r="C547" s="53" t="s">
        <v>394</v>
      </c>
      <c r="D547" s="113">
        <v>190</v>
      </c>
      <c r="E547" s="127">
        <v>190</v>
      </c>
      <c r="F547" s="168">
        <f t="shared" si="17"/>
        <v>0</v>
      </c>
      <c r="G547" s="165">
        <f t="shared" si="16"/>
        <v>1</v>
      </c>
    </row>
    <row r="548" spans="1:7" s="6" customFormat="1" x14ac:dyDescent="0.2">
      <c r="A548" s="33"/>
      <c r="B548" s="21"/>
      <c r="C548" s="53" t="s">
        <v>395</v>
      </c>
      <c r="D548" s="113">
        <v>461</v>
      </c>
      <c r="E548" s="127">
        <v>461</v>
      </c>
      <c r="F548" s="168">
        <f t="shared" si="17"/>
        <v>0</v>
      </c>
      <c r="G548" s="165">
        <f t="shared" si="16"/>
        <v>1</v>
      </c>
    </row>
    <row r="549" spans="1:7" s="6" customFormat="1" x14ac:dyDescent="0.2">
      <c r="A549" s="33"/>
      <c r="B549" s="21"/>
      <c r="C549" s="53" t="s">
        <v>396</v>
      </c>
      <c r="D549" s="113">
        <v>300</v>
      </c>
      <c r="E549" s="127">
        <v>300</v>
      </c>
      <c r="F549" s="168">
        <f t="shared" si="17"/>
        <v>0</v>
      </c>
      <c r="G549" s="165">
        <f t="shared" si="16"/>
        <v>1</v>
      </c>
    </row>
    <row r="550" spans="1:7" s="6" customFormat="1" x14ac:dyDescent="0.2">
      <c r="A550" s="33"/>
      <c r="B550" s="21"/>
      <c r="C550" s="53" t="s">
        <v>397</v>
      </c>
      <c r="D550" s="113">
        <v>310</v>
      </c>
      <c r="E550" s="127">
        <v>310</v>
      </c>
      <c r="F550" s="168">
        <f t="shared" si="17"/>
        <v>0</v>
      </c>
      <c r="G550" s="165">
        <f t="shared" si="16"/>
        <v>1</v>
      </c>
    </row>
    <row r="551" spans="1:7" s="6" customFormat="1" x14ac:dyDescent="0.2">
      <c r="A551" s="33"/>
      <c r="B551" s="21"/>
      <c r="C551" s="53" t="s">
        <v>398</v>
      </c>
      <c r="D551" s="113">
        <v>30700</v>
      </c>
      <c r="E551" s="127">
        <v>26000</v>
      </c>
      <c r="F551" s="168">
        <f t="shared" si="17"/>
        <v>4700</v>
      </c>
      <c r="G551" s="165">
        <f t="shared" si="16"/>
        <v>0.84690553745928343</v>
      </c>
    </row>
    <row r="552" spans="1:7" s="6" customFormat="1" x14ac:dyDescent="0.2">
      <c r="A552" s="33"/>
      <c r="B552" s="21"/>
      <c r="C552" s="53" t="s">
        <v>361</v>
      </c>
      <c r="D552" s="113">
        <v>1530</v>
      </c>
      <c r="E552" s="127">
        <v>1350</v>
      </c>
      <c r="F552" s="168">
        <f t="shared" si="17"/>
        <v>180</v>
      </c>
      <c r="G552" s="165">
        <f t="shared" si="16"/>
        <v>0.88235294117647056</v>
      </c>
    </row>
    <row r="553" spans="1:7" s="6" customFormat="1" ht="25.5" x14ac:dyDescent="0.2">
      <c r="A553" s="33"/>
      <c r="B553" s="21"/>
      <c r="C553" s="52" t="s">
        <v>515</v>
      </c>
      <c r="D553" s="114">
        <f>SUM(D515:D552)</f>
        <v>78965</v>
      </c>
      <c r="E553" s="126"/>
      <c r="F553" s="163"/>
      <c r="G553" s="179"/>
    </row>
    <row r="554" spans="1:7" s="6" customFormat="1" x14ac:dyDescent="0.2">
      <c r="A554" s="33"/>
      <c r="B554" s="21"/>
      <c r="C554" s="53" t="s">
        <v>480</v>
      </c>
      <c r="D554" s="87">
        <v>1025</v>
      </c>
      <c r="E554" s="124">
        <v>1025</v>
      </c>
      <c r="F554" s="168">
        <f t="shared" si="17"/>
        <v>0</v>
      </c>
      <c r="G554" s="165">
        <f t="shared" si="16"/>
        <v>1</v>
      </c>
    </row>
    <row r="555" spans="1:7" s="6" customFormat="1" x14ac:dyDescent="0.2">
      <c r="A555" s="33"/>
      <c r="B555" s="21"/>
      <c r="C555" s="53" t="s">
        <v>496</v>
      </c>
      <c r="D555" s="87">
        <v>500</v>
      </c>
      <c r="E555" s="124">
        <v>500</v>
      </c>
      <c r="F555" s="168">
        <f t="shared" si="17"/>
        <v>0</v>
      </c>
      <c r="G555" s="165">
        <f t="shared" si="16"/>
        <v>1</v>
      </c>
    </row>
    <row r="556" spans="1:7" s="6" customFormat="1" x14ac:dyDescent="0.2">
      <c r="A556" s="33"/>
      <c r="B556" s="21"/>
      <c r="C556" s="53" t="s">
        <v>497</v>
      </c>
      <c r="D556" s="87">
        <v>720</v>
      </c>
      <c r="E556" s="124">
        <v>720</v>
      </c>
      <c r="F556" s="168">
        <f t="shared" si="17"/>
        <v>0</v>
      </c>
      <c r="G556" s="165">
        <f t="shared" si="16"/>
        <v>1</v>
      </c>
    </row>
    <row r="557" spans="1:7" s="6" customFormat="1" x14ac:dyDescent="0.2">
      <c r="A557" s="33"/>
      <c r="B557" s="21"/>
      <c r="C557" s="53" t="s">
        <v>386</v>
      </c>
      <c r="D557" s="87">
        <v>475</v>
      </c>
      <c r="E557" s="124">
        <v>325</v>
      </c>
      <c r="F557" s="168">
        <f t="shared" si="17"/>
        <v>150</v>
      </c>
      <c r="G557" s="165">
        <f t="shared" si="16"/>
        <v>0.68421052631578949</v>
      </c>
    </row>
    <row r="558" spans="1:7" s="6" customFormat="1" x14ac:dyDescent="0.2">
      <c r="A558" s="33"/>
      <c r="B558" s="21"/>
      <c r="C558" s="53" t="s">
        <v>498</v>
      </c>
      <c r="D558" s="87">
        <v>630</v>
      </c>
      <c r="E558" s="124">
        <v>630</v>
      </c>
      <c r="F558" s="168">
        <f t="shared" si="17"/>
        <v>0</v>
      </c>
      <c r="G558" s="165">
        <f t="shared" si="16"/>
        <v>1</v>
      </c>
    </row>
    <row r="559" spans="1:7" s="6" customFormat="1" x14ac:dyDescent="0.2">
      <c r="A559" s="33"/>
      <c r="B559" s="21"/>
      <c r="C559" s="53" t="s">
        <v>368</v>
      </c>
      <c r="D559" s="87">
        <v>350</v>
      </c>
      <c r="E559" s="124">
        <v>350</v>
      </c>
      <c r="F559" s="168">
        <f t="shared" si="17"/>
        <v>0</v>
      </c>
      <c r="G559" s="165">
        <f t="shared" si="16"/>
        <v>1</v>
      </c>
    </row>
    <row r="560" spans="1:7" s="6" customFormat="1" x14ac:dyDescent="0.2">
      <c r="A560" s="33"/>
      <c r="B560" s="21"/>
      <c r="C560" s="53" t="s">
        <v>499</v>
      </c>
      <c r="D560" s="87">
        <v>670</v>
      </c>
      <c r="E560" s="124">
        <v>670</v>
      </c>
      <c r="F560" s="168">
        <f t="shared" si="17"/>
        <v>0</v>
      </c>
      <c r="G560" s="165">
        <f t="shared" si="16"/>
        <v>1</v>
      </c>
    </row>
    <row r="561" spans="1:7" s="6" customFormat="1" x14ac:dyDescent="0.2">
      <c r="A561" s="33"/>
      <c r="B561" s="21"/>
      <c r="C561" s="53" t="s">
        <v>479</v>
      </c>
      <c r="D561" s="87">
        <v>1175</v>
      </c>
      <c r="E561" s="124">
        <v>735</v>
      </c>
      <c r="F561" s="168">
        <f t="shared" si="17"/>
        <v>440</v>
      </c>
      <c r="G561" s="165">
        <f t="shared" si="16"/>
        <v>0.62553191489361704</v>
      </c>
    </row>
    <row r="562" spans="1:7" s="6" customFormat="1" ht="25.5" x14ac:dyDescent="0.2">
      <c r="A562" s="33"/>
      <c r="B562" s="21"/>
      <c r="C562" s="52" t="s">
        <v>514</v>
      </c>
      <c r="D562" s="88">
        <f>SUM(D554:D561)</f>
        <v>5545</v>
      </c>
      <c r="E562" s="124"/>
      <c r="F562" s="168"/>
      <c r="G562" s="165"/>
    </row>
    <row r="563" spans="1:7" s="6" customFormat="1" ht="25.5" x14ac:dyDescent="0.2">
      <c r="A563" s="33"/>
      <c r="B563" s="21"/>
      <c r="C563" s="53" t="s">
        <v>501</v>
      </c>
      <c r="D563" s="87">
        <v>400</v>
      </c>
      <c r="E563" s="124">
        <v>400</v>
      </c>
      <c r="F563" s="168">
        <f t="shared" si="17"/>
        <v>0</v>
      </c>
      <c r="G563" s="165">
        <f t="shared" si="16"/>
        <v>1</v>
      </c>
    </row>
    <row r="564" spans="1:7" s="6" customFormat="1" x14ac:dyDescent="0.2">
      <c r="A564" s="33"/>
      <c r="B564" s="21"/>
      <c r="C564" s="53" t="s">
        <v>502</v>
      </c>
      <c r="D564" s="87">
        <v>553</v>
      </c>
      <c r="E564" s="124"/>
      <c r="F564" s="168"/>
      <c r="G564" s="165"/>
    </row>
    <row r="565" spans="1:7" s="6" customFormat="1" x14ac:dyDescent="0.2">
      <c r="A565" s="33"/>
      <c r="B565" s="21"/>
      <c r="C565" s="52" t="s">
        <v>500</v>
      </c>
      <c r="D565" s="88">
        <v>386</v>
      </c>
      <c r="E565" s="124"/>
      <c r="F565" s="168"/>
      <c r="G565" s="165"/>
    </row>
    <row r="566" spans="1:7" s="6" customFormat="1" x14ac:dyDescent="0.2">
      <c r="A566" s="33" t="s">
        <v>73</v>
      </c>
      <c r="B566" s="7" t="s">
        <v>538</v>
      </c>
      <c r="C566" s="52"/>
      <c r="D566" s="114">
        <f>SUM(D567+D585)</f>
        <v>172424</v>
      </c>
      <c r="E566" s="187">
        <f>SUM(E567+E585)</f>
        <v>119236.82</v>
      </c>
      <c r="F566" s="163">
        <f t="shared" si="17"/>
        <v>53187.179999999993</v>
      </c>
      <c r="G566" s="179">
        <f t="shared" si="16"/>
        <v>0.69153261726905768</v>
      </c>
    </row>
    <row r="567" spans="1:7" s="6" customFormat="1" x14ac:dyDescent="0.2">
      <c r="A567" s="33" t="s">
        <v>73</v>
      </c>
      <c r="B567" s="7" t="s">
        <v>202</v>
      </c>
      <c r="C567" s="72"/>
      <c r="D567" s="114">
        <f>SUM(D568+D573)</f>
        <v>172224</v>
      </c>
      <c r="E567" s="139">
        <f>SUM(E568+E573)</f>
        <v>119036.82</v>
      </c>
      <c r="F567" s="163">
        <f t="shared" si="17"/>
        <v>53187.179999999993</v>
      </c>
      <c r="G567" s="179">
        <f t="shared" si="16"/>
        <v>0.69117440078037906</v>
      </c>
    </row>
    <row r="568" spans="1:7" s="6" customFormat="1" x14ac:dyDescent="0.2">
      <c r="A568" s="33"/>
      <c r="B568" s="7">
        <v>50</v>
      </c>
      <c r="C568" s="50" t="s">
        <v>23</v>
      </c>
      <c r="D568" s="114">
        <f>SUM(D569+D572)</f>
        <v>114483</v>
      </c>
      <c r="E568" s="139">
        <f>SUM(E569+E572)</f>
        <v>84890.61</v>
      </c>
      <c r="F568" s="163">
        <f t="shared" si="17"/>
        <v>29592.39</v>
      </c>
      <c r="G568" s="179">
        <f>SUM(E568/D568)</f>
        <v>0.74151280102722672</v>
      </c>
    </row>
    <row r="569" spans="1:7" s="6" customFormat="1" x14ac:dyDescent="0.2">
      <c r="A569" s="33"/>
      <c r="B569" s="5">
        <v>500</v>
      </c>
      <c r="C569" s="49" t="s">
        <v>228</v>
      </c>
      <c r="D569" s="113">
        <f>SUM(D570:D571)</f>
        <v>85435</v>
      </c>
      <c r="E569" s="149">
        <f>SUM(E570:E571)</f>
        <v>63251.74</v>
      </c>
      <c r="F569" s="168">
        <f t="shared" si="17"/>
        <v>22183.260000000002</v>
      </c>
      <c r="G569" s="165">
        <f t="shared" si="16"/>
        <v>0.74034927137589979</v>
      </c>
    </row>
    <row r="570" spans="1:7" s="6" customFormat="1" x14ac:dyDescent="0.2">
      <c r="A570" s="33"/>
      <c r="B570" s="5">
        <v>5002</v>
      </c>
      <c r="C570" s="49" t="s">
        <v>236</v>
      </c>
      <c r="D570" s="113">
        <v>85435</v>
      </c>
      <c r="E570" s="124">
        <v>63163.07</v>
      </c>
      <c r="F570" s="168">
        <f t="shared" si="17"/>
        <v>22271.93</v>
      </c>
      <c r="G570" s="165">
        <f t="shared" si="16"/>
        <v>0.73931140633229941</v>
      </c>
    </row>
    <row r="571" spans="1:7" s="6" customFormat="1" ht="25.5" x14ac:dyDescent="0.2">
      <c r="A571" s="33"/>
      <c r="B571" s="5">
        <v>5005</v>
      </c>
      <c r="C571" s="65" t="s">
        <v>282</v>
      </c>
      <c r="D571" s="113">
        <v>0</v>
      </c>
      <c r="E571" s="124">
        <v>88.67</v>
      </c>
      <c r="F571" s="168">
        <f t="shared" si="17"/>
        <v>-88.67</v>
      </c>
      <c r="G571" s="165"/>
    </row>
    <row r="572" spans="1:7" s="6" customFormat="1" x14ac:dyDescent="0.2">
      <c r="A572" s="33"/>
      <c r="B572" s="5">
        <v>506</v>
      </c>
      <c r="C572" s="49" t="s">
        <v>229</v>
      </c>
      <c r="D572" s="113">
        <v>29048</v>
      </c>
      <c r="E572" s="124">
        <v>21638.87</v>
      </c>
      <c r="F572" s="168">
        <f t="shared" si="17"/>
        <v>7409.130000000001</v>
      </c>
      <c r="G572" s="165">
        <f t="shared" si="16"/>
        <v>0.74493493527953725</v>
      </c>
    </row>
    <row r="573" spans="1:7" s="6" customFormat="1" x14ac:dyDescent="0.2">
      <c r="A573" s="33"/>
      <c r="B573" s="7">
        <v>55</v>
      </c>
      <c r="C573" s="50" t="s">
        <v>24</v>
      </c>
      <c r="D573" s="114">
        <f>SUM(D574:D584)</f>
        <v>57741</v>
      </c>
      <c r="E573" s="139">
        <f>SUM(E574:E584)</f>
        <v>34146.21</v>
      </c>
      <c r="F573" s="163">
        <f t="shared" si="17"/>
        <v>23594.79</v>
      </c>
      <c r="G573" s="179">
        <f>SUM(E573/D573)</f>
        <v>0.59136852496492953</v>
      </c>
    </row>
    <row r="574" spans="1:7" s="6" customFormat="1" x14ac:dyDescent="0.2">
      <c r="A574" s="33"/>
      <c r="B574" s="5">
        <v>5500</v>
      </c>
      <c r="C574" s="49" t="s">
        <v>25</v>
      </c>
      <c r="D574" s="113">
        <v>6580</v>
      </c>
      <c r="E574" s="124">
        <v>4804.3100000000004</v>
      </c>
      <c r="F574" s="168">
        <f t="shared" si="17"/>
        <v>1775.6899999999996</v>
      </c>
      <c r="G574" s="165">
        <f t="shared" si="16"/>
        <v>0.73013829787234052</v>
      </c>
    </row>
    <row r="575" spans="1:7" s="6" customFormat="1" x14ac:dyDescent="0.2">
      <c r="A575" s="33"/>
      <c r="B575" s="5">
        <v>5503</v>
      </c>
      <c r="C575" s="49" t="s">
        <v>26</v>
      </c>
      <c r="D575" s="113">
        <v>60</v>
      </c>
      <c r="E575" s="124">
        <v>68.77</v>
      </c>
      <c r="F575" s="168">
        <f t="shared" si="17"/>
        <v>-8.769999999999996</v>
      </c>
      <c r="G575" s="165">
        <f t="shared" si="16"/>
        <v>1.1461666666666666</v>
      </c>
    </row>
    <row r="576" spans="1:7" s="6" customFormat="1" x14ac:dyDescent="0.2">
      <c r="A576" s="33"/>
      <c r="B576" s="5">
        <v>5504</v>
      </c>
      <c r="C576" s="49" t="s">
        <v>27</v>
      </c>
      <c r="D576" s="113">
        <v>1550</v>
      </c>
      <c r="E576" s="124">
        <v>1033.8499999999999</v>
      </c>
      <c r="F576" s="168">
        <f t="shared" si="17"/>
        <v>516.15000000000009</v>
      </c>
      <c r="G576" s="165">
        <f t="shared" si="16"/>
        <v>0.66699999999999993</v>
      </c>
    </row>
    <row r="577" spans="1:7" s="6" customFormat="1" x14ac:dyDescent="0.2">
      <c r="A577" s="33"/>
      <c r="B577" s="5">
        <v>5511</v>
      </c>
      <c r="C577" s="49" t="s">
        <v>230</v>
      </c>
      <c r="D577" s="113">
        <v>23380</v>
      </c>
      <c r="E577" s="124">
        <v>13053.48</v>
      </c>
      <c r="F577" s="168">
        <f t="shared" si="17"/>
        <v>10326.52</v>
      </c>
      <c r="G577" s="165">
        <f t="shared" si="16"/>
        <v>0.5583182207014542</v>
      </c>
    </row>
    <row r="578" spans="1:7" s="6" customFormat="1" x14ac:dyDescent="0.2">
      <c r="A578" s="33"/>
      <c r="B578" s="5">
        <v>5513</v>
      </c>
      <c r="C578" s="49" t="s">
        <v>28</v>
      </c>
      <c r="D578" s="113">
        <v>1200</v>
      </c>
      <c r="E578" s="124">
        <v>853.21</v>
      </c>
      <c r="F578" s="168">
        <f t="shared" si="17"/>
        <v>346.78999999999996</v>
      </c>
      <c r="G578" s="165">
        <f t="shared" si="16"/>
        <v>0.71100833333333335</v>
      </c>
    </row>
    <row r="579" spans="1:7" s="6" customFormat="1" x14ac:dyDescent="0.2">
      <c r="A579" s="33"/>
      <c r="B579" s="5">
        <v>5514</v>
      </c>
      <c r="C579" s="49" t="s">
        <v>231</v>
      </c>
      <c r="D579" s="113">
        <v>6630</v>
      </c>
      <c r="E579" s="124">
        <v>2660.42</v>
      </c>
      <c r="F579" s="168">
        <f t="shared" si="17"/>
        <v>3969.58</v>
      </c>
      <c r="G579" s="165">
        <f t="shared" si="16"/>
        <v>0.40126998491704374</v>
      </c>
    </row>
    <row r="580" spans="1:7" s="6" customFormat="1" x14ac:dyDescent="0.2">
      <c r="A580" s="33"/>
      <c r="B580" s="5">
        <v>5515</v>
      </c>
      <c r="C580" s="49" t="s">
        <v>29</v>
      </c>
      <c r="D580" s="113">
        <v>100</v>
      </c>
      <c r="E580" s="124">
        <v>49.14</v>
      </c>
      <c r="F580" s="168">
        <f t="shared" si="17"/>
        <v>50.86</v>
      </c>
      <c r="G580" s="165">
        <f t="shared" si="16"/>
        <v>0.4914</v>
      </c>
    </row>
    <row r="581" spans="1:7" s="6" customFormat="1" x14ac:dyDescent="0.2">
      <c r="A581" s="33"/>
      <c r="B581" s="5">
        <v>5522</v>
      </c>
      <c r="C581" s="49" t="s">
        <v>95</v>
      </c>
      <c r="D581" s="113">
        <v>480</v>
      </c>
      <c r="E581" s="124">
        <v>468.29</v>
      </c>
      <c r="F581" s="168">
        <f t="shared" si="17"/>
        <v>11.70999999999998</v>
      </c>
      <c r="G581" s="165">
        <f t="shared" si="16"/>
        <v>0.97560416666666672</v>
      </c>
    </row>
    <row r="582" spans="1:7" s="6" customFormat="1" x14ac:dyDescent="0.2">
      <c r="A582" s="33"/>
      <c r="B582" s="5">
        <v>5523</v>
      </c>
      <c r="C582" s="49" t="s">
        <v>32</v>
      </c>
      <c r="D582" s="113">
        <v>17343</v>
      </c>
      <c r="E582" s="124">
        <v>10962.82</v>
      </c>
      <c r="F582" s="168">
        <f t="shared" si="17"/>
        <v>6380.18</v>
      </c>
      <c r="G582" s="165">
        <f t="shared" si="16"/>
        <v>0.63211785734878623</v>
      </c>
    </row>
    <row r="583" spans="1:7" s="6" customFormat="1" x14ac:dyDescent="0.2">
      <c r="A583" s="33"/>
      <c r="B583" s="5">
        <v>5525</v>
      </c>
      <c r="C583" s="49" t="s">
        <v>46</v>
      </c>
      <c r="D583" s="113">
        <v>268</v>
      </c>
      <c r="E583" s="124">
        <v>178.45</v>
      </c>
      <c r="F583" s="168">
        <f t="shared" si="17"/>
        <v>89.550000000000011</v>
      </c>
      <c r="G583" s="165">
        <f t="shared" si="16"/>
        <v>0.66585820895522385</v>
      </c>
    </row>
    <row r="584" spans="1:7" x14ac:dyDescent="0.2">
      <c r="A584" s="35"/>
      <c r="B584" s="5">
        <v>5540</v>
      </c>
      <c r="C584" s="49" t="s">
        <v>252</v>
      </c>
      <c r="D584" s="113">
        <v>150</v>
      </c>
      <c r="E584" s="124">
        <v>13.47</v>
      </c>
      <c r="F584" s="168">
        <f t="shared" si="17"/>
        <v>136.53</v>
      </c>
      <c r="G584" s="165">
        <f t="shared" si="16"/>
        <v>8.9800000000000005E-2</v>
      </c>
    </row>
    <row r="585" spans="1:7" x14ac:dyDescent="0.2">
      <c r="A585" s="33" t="s">
        <v>73</v>
      </c>
      <c r="B585" s="7" t="s">
        <v>537</v>
      </c>
      <c r="C585" s="72"/>
      <c r="D585" s="154">
        <f>SUM(D586)</f>
        <v>200</v>
      </c>
      <c r="E585" s="191">
        <f>SUM(E586)</f>
        <v>200</v>
      </c>
      <c r="F585" s="163">
        <f t="shared" si="17"/>
        <v>0</v>
      </c>
      <c r="G585" s="179">
        <f t="shared" si="16"/>
        <v>1</v>
      </c>
    </row>
    <row r="586" spans="1:7" x14ac:dyDescent="0.2">
      <c r="A586" s="35"/>
      <c r="B586" s="7">
        <v>55</v>
      </c>
      <c r="C586" s="50" t="s">
        <v>24</v>
      </c>
      <c r="D586" s="154">
        <f>SUM(D587)</f>
        <v>200</v>
      </c>
      <c r="E586" s="191">
        <f>SUM(E587)</f>
        <v>200</v>
      </c>
      <c r="F586" s="163">
        <f t="shared" si="17"/>
        <v>0</v>
      </c>
      <c r="G586" s="179">
        <f t="shared" si="16"/>
        <v>1</v>
      </c>
    </row>
    <row r="587" spans="1:7" x14ac:dyDescent="0.2">
      <c r="A587" s="35"/>
      <c r="B587" s="5">
        <v>5525</v>
      </c>
      <c r="C587" s="49" t="s">
        <v>46</v>
      </c>
      <c r="D587" s="113">
        <v>200</v>
      </c>
      <c r="E587" s="192">
        <v>200</v>
      </c>
      <c r="F587" s="168">
        <f t="shared" si="17"/>
        <v>0</v>
      </c>
      <c r="G587" s="165">
        <f t="shared" si="16"/>
        <v>1</v>
      </c>
    </row>
    <row r="588" spans="1:7" ht="51" x14ac:dyDescent="0.2">
      <c r="A588" s="35"/>
      <c r="B588" s="23" t="s">
        <v>539</v>
      </c>
      <c r="C588" s="56" t="s">
        <v>540</v>
      </c>
      <c r="D588" s="153">
        <f>SUM(D587)</f>
        <v>200</v>
      </c>
      <c r="E588" s="192">
        <f>SUM(E587)</f>
        <v>200</v>
      </c>
      <c r="F588" s="168">
        <f t="shared" si="17"/>
        <v>0</v>
      </c>
      <c r="G588" s="165">
        <f t="shared" si="16"/>
        <v>1</v>
      </c>
    </row>
    <row r="589" spans="1:7" s="6" customFormat="1" x14ac:dyDescent="0.2">
      <c r="A589" s="33" t="s">
        <v>74</v>
      </c>
      <c r="B589" s="7" t="s">
        <v>443</v>
      </c>
      <c r="C589" s="50"/>
      <c r="D589" s="114">
        <f>SUM(D590+D609+D626+D639+D652+D656+D673)</f>
        <v>256504</v>
      </c>
      <c r="E589" s="187">
        <f>SUM(E590+E609+E626+E639+E652+E656+E673)</f>
        <v>191142.45</v>
      </c>
      <c r="F589" s="163">
        <f t="shared" si="17"/>
        <v>65361.549999999988</v>
      </c>
      <c r="G589" s="179">
        <f t="shared" si="16"/>
        <v>0.7451831160527711</v>
      </c>
    </row>
    <row r="590" spans="1:7" s="6" customFormat="1" x14ac:dyDescent="0.2">
      <c r="A590" s="33" t="s">
        <v>74</v>
      </c>
      <c r="B590" s="7" t="s">
        <v>285</v>
      </c>
      <c r="C590" s="72"/>
      <c r="D590" s="114">
        <f>SUM(D591+D597+D606)</f>
        <v>155884</v>
      </c>
      <c r="E590" s="187">
        <f>SUM(E591+E597+E606)</f>
        <v>121826.34</v>
      </c>
      <c r="F590" s="163">
        <f t="shared" si="17"/>
        <v>34057.660000000003</v>
      </c>
      <c r="G590" s="179">
        <f t="shared" si="16"/>
        <v>0.78151920658951524</v>
      </c>
    </row>
    <row r="591" spans="1:7" s="6" customFormat="1" x14ac:dyDescent="0.2">
      <c r="A591" s="33"/>
      <c r="B591" s="7">
        <v>50</v>
      </c>
      <c r="C591" s="50" t="s">
        <v>23</v>
      </c>
      <c r="D591" s="114">
        <f>SUM(D592+D595+D596)</f>
        <v>99748</v>
      </c>
      <c r="E591" s="139">
        <f>SUM(E592+E595+E596)</f>
        <v>74108.78</v>
      </c>
      <c r="F591" s="163">
        <f t="shared" si="17"/>
        <v>25639.22</v>
      </c>
      <c r="G591" s="179">
        <f t="shared" si="16"/>
        <v>0.74296005934956089</v>
      </c>
    </row>
    <row r="592" spans="1:7" s="6" customFormat="1" x14ac:dyDescent="0.2">
      <c r="A592" s="33"/>
      <c r="B592" s="5">
        <v>500</v>
      </c>
      <c r="C592" s="49" t="s">
        <v>228</v>
      </c>
      <c r="D592" s="113">
        <f>SUM(D593:D594)</f>
        <v>74438</v>
      </c>
      <c r="E592" s="149">
        <f>SUM(E593:E594)</f>
        <v>54902.5</v>
      </c>
      <c r="F592" s="168">
        <f t="shared" si="17"/>
        <v>19535.5</v>
      </c>
      <c r="G592" s="165">
        <f t="shared" si="16"/>
        <v>0.73756011714446923</v>
      </c>
    </row>
    <row r="593" spans="1:7" s="6" customFormat="1" x14ac:dyDescent="0.2">
      <c r="A593" s="33"/>
      <c r="B593" s="5">
        <v>5002</v>
      </c>
      <c r="C593" s="49" t="s">
        <v>236</v>
      </c>
      <c r="D593" s="113">
        <v>74438</v>
      </c>
      <c r="E593" s="124">
        <v>54702.5</v>
      </c>
      <c r="F593" s="168">
        <f t="shared" si="17"/>
        <v>19735.5</v>
      </c>
      <c r="G593" s="165">
        <f t="shared" si="16"/>
        <v>0.73487331739165485</v>
      </c>
    </row>
    <row r="594" spans="1:7" s="6" customFormat="1" x14ac:dyDescent="0.2">
      <c r="A594" s="33"/>
      <c r="B594" s="5">
        <v>5005</v>
      </c>
      <c r="C594" s="49" t="s">
        <v>282</v>
      </c>
      <c r="D594" s="113">
        <v>0</v>
      </c>
      <c r="E594" s="124">
        <v>200</v>
      </c>
      <c r="F594" s="168">
        <f t="shared" si="17"/>
        <v>-200</v>
      </c>
      <c r="G594" s="165"/>
    </row>
    <row r="595" spans="1:7" s="6" customFormat="1" x14ac:dyDescent="0.2">
      <c r="A595" s="33"/>
      <c r="B595" s="5">
        <v>505</v>
      </c>
      <c r="C595" s="49" t="s">
        <v>94</v>
      </c>
      <c r="D595" s="113">
        <v>0</v>
      </c>
      <c r="E595" s="124">
        <v>11.65</v>
      </c>
      <c r="F595" s="168">
        <f t="shared" si="17"/>
        <v>-11.65</v>
      </c>
      <c r="G595" s="165"/>
    </row>
    <row r="596" spans="1:7" s="6" customFormat="1" x14ac:dyDescent="0.2">
      <c r="A596" s="33"/>
      <c r="B596" s="5">
        <v>506</v>
      </c>
      <c r="C596" s="49" t="s">
        <v>229</v>
      </c>
      <c r="D596" s="113">
        <v>25310</v>
      </c>
      <c r="E596" s="124">
        <v>19194.63</v>
      </c>
      <c r="F596" s="168">
        <f t="shared" si="17"/>
        <v>6115.369999999999</v>
      </c>
      <c r="G596" s="165">
        <f t="shared" si="16"/>
        <v>0.75838127222441731</v>
      </c>
    </row>
    <row r="597" spans="1:7" s="6" customFormat="1" x14ac:dyDescent="0.2">
      <c r="A597" s="33"/>
      <c r="B597" s="7">
        <v>55</v>
      </c>
      <c r="C597" s="50" t="s">
        <v>24</v>
      </c>
      <c r="D597" s="114">
        <f>SUM(D598:D605)</f>
        <v>51495</v>
      </c>
      <c r="E597" s="139">
        <f>SUM(E598:E605)</f>
        <v>43076.56</v>
      </c>
      <c r="F597" s="163">
        <f t="shared" si="17"/>
        <v>8418.4400000000023</v>
      </c>
      <c r="G597" s="179">
        <f t="shared" si="16"/>
        <v>0.83651927371589474</v>
      </c>
    </row>
    <row r="598" spans="1:7" s="6" customFormat="1" x14ac:dyDescent="0.2">
      <c r="A598" s="33"/>
      <c r="B598" s="5">
        <v>5500</v>
      </c>
      <c r="C598" s="49" t="s">
        <v>25</v>
      </c>
      <c r="D598" s="113">
        <v>1130</v>
      </c>
      <c r="E598" s="124">
        <v>901.62</v>
      </c>
      <c r="F598" s="168">
        <f t="shared" si="17"/>
        <v>228.38</v>
      </c>
      <c r="G598" s="165">
        <f t="shared" si="16"/>
        <v>0.79789380530973453</v>
      </c>
    </row>
    <row r="599" spans="1:7" s="6" customFormat="1" x14ac:dyDescent="0.2">
      <c r="A599" s="33"/>
      <c r="B599" s="5">
        <v>5503</v>
      </c>
      <c r="C599" s="49" t="s">
        <v>26</v>
      </c>
      <c r="D599" s="113">
        <v>200</v>
      </c>
      <c r="E599" s="124">
        <v>0</v>
      </c>
      <c r="F599" s="168">
        <f t="shared" si="17"/>
        <v>200</v>
      </c>
      <c r="G599" s="165">
        <f t="shared" si="16"/>
        <v>0</v>
      </c>
    </row>
    <row r="600" spans="1:7" s="6" customFormat="1" x14ac:dyDescent="0.2">
      <c r="A600" s="33"/>
      <c r="B600" s="5">
        <v>5504</v>
      </c>
      <c r="C600" s="49" t="s">
        <v>27</v>
      </c>
      <c r="D600" s="113">
        <v>600</v>
      </c>
      <c r="E600" s="124">
        <v>599.29</v>
      </c>
      <c r="F600" s="168">
        <f t="shared" si="17"/>
        <v>0.71000000000003638</v>
      </c>
      <c r="G600" s="165">
        <f t="shared" si="16"/>
        <v>0.99881666666666657</v>
      </c>
    </row>
    <row r="601" spans="1:7" s="6" customFormat="1" x14ac:dyDescent="0.2">
      <c r="A601" s="33"/>
      <c r="B601" s="5">
        <v>5511</v>
      </c>
      <c r="C601" s="49" t="s">
        <v>230</v>
      </c>
      <c r="D601" s="113">
        <v>33200</v>
      </c>
      <c r="E601" s="124">
        <v>28480.48</v>
      </c>
      <c r="F601" s="168">
        <f t="shared" si="17"/>
        <v>4719.5200000000004</v>
      </c>
      <c r="G601" s="165">
        <f t="shared" si="16"/>
        <v>0.85784578313253013</v>
      </c>
    </row>
    <row r="602" spans="1:7" s="6" customFormat="1" x14ac:dyDescent="0.2">
      <c r="A602" s="33"/>
      <c r="B602" s="5">
        <v>5513</v>
      </c>
      <c r="C602" s="49" t="s">
        <v>28</v>
      </c>
      <c r="D602" s="113">
        <v>600</v>
      </c>
      <c r="E602" s="124">
        <v>414.34</v>
      </c>
      <c r="F602" s="168">
        <f t="shared" si="17"/>
        <v>185.66000000000003</v>
      </c>
      <c r="G602" s="165">
        <f t="shared" si="16"/>
        <v>0.69056666666666666</v>
      </c>
    </row>
    <row r="603" spans="1:7" s="6" customFormat="1" x14ac:dyDescent="0.2">
      <c r="A603" s="33"/>
      <c r="B603" s="5">
        <v>5514</v>
      </c>
      <c r="C603" s="49" t="s">
        <v>231</v>
      </c>
      <c r="D603" s="113">
        <v>1750</v>
      </c>
      <c r="E603" s="124">
        <v>670.69</v>
      </c>
      <c r="F603" s="168">
        <f t="shared" si="17"/>
        <v>1079.31</v>
      </c>
      <c r="G603" s="165">
        <f t="shared" si="16"/>
        <v>0.38325142857142858</v>
      </c>
    </row>
    <row r="604" spans="1:7" s="6" customFormat="1" x14ac:dyDescent="0.2">
      <c r="A604" s="33"/>
      <c r="B604" s="5">
        <v>5515</v>
      </c>
      <c r="C604" s="49" t="s">
        <v>29</v>
      </c>
      <c r="D604" s="113">
        <v>2115</v>
      </c>
      <c r="E604" s="124">
        <v>2272.4699999999998</v>
      </c>
      <c r="F604" s="168">
        <f t="shared" si="17"/>
        <v>-157.4699999999998</v>
      </c>
      <c r="G604" s="165">
        <f t="shared" si="16"/>
        <v>1.0744539007092198</v>
      </c>
    </row>
    <row r="605" spans="1:7" s="6" customFormat="1" x14ac:dyDescent="0.2">
      <c r="A605" s="33"/>
      <c r="B605" s="5">
        <v>5525</v>
      </c>
      <c r="C605" s="49" t="s">
        <v>46</v>
      </c>
      <c r="D605" s="113">
        <v>11900</v>
      </c>
      <c r="E605" s="124">
        <v>9737.67</v>
      </c>
      <c r="F605" s="168">
        <f t="shared" si="17"/>
        <v>2162.33</v>
      </c>
      <c r="G605" s="165">
        <f t="shared" si="16"/>
        <v>0.81829159663865547</v>
      </c>
    </row>
    <row r="606" spans="1:7" s="6" customFormat="1" x14ac:dyDescent="0.2">
      <c r="A606" s="33"/>
      <c r="B606" s="7">
        <v>15</v>
      </c>
      <c r="C606" s="50" t="s">
        <v>283</v>
      </c>
      <c r="D606" s="114">
        <f>SUM(D607)</f>
        <v>4641</v>
      </c>
      <c r="E606" s="187">
        <f>SUM(E607)</f>
        <v>4641</v>
      </c>
      <c r="F606" s="163">
        <f t="shared" si="17"/>
        <v>0</v>
      </c>
      <c r="G606" s="179">
        <f t="shared" si="16"/>
        <v>1</v>
      </c>
    </row>
    <row r="607" spans="1:7" s="6" customFormat="1" ht="25.5" x14ac:dyDescent="0.2">
      <c r="A607" s="33"/>
      <c r="B607" s="5">
        <v>1554</v>
      </c>
      <c r="C607" s="54" t="s">
        <v>559</v>
      </c>
      <c r="D607" s="113">
        <f>SUM(D608)</f>
        <v>4641</v>
      </c>
      <c r="E607" s="186">
        <f>SUM(E608)</f>
        <v>4641</v>
      </c>
      <c r="F607" s="168">
        <f t="shared" si="17"/>
        <v>0</v>
      </c>
      <c r="G607" s="165">
        <f t="shared" si="16"/>
        <v>1</v>
      </c>
    </row>
    <row r="608" spans="1:7" s="6" customFormat="1" x14ac:dyDescent="0.2">
      <c r="A608" s="33"/>
      <c r="B608" s="5"/>
      <c r="C608" s="65" t="s">
        <v>560</v>
      </c>
      <c r="D608" s="113">
        <v>4641</v>
      </c>
      <c r="E608" s="124">
        <v>4641</v>
      </c>
      <c r="F608" s="168">
        <f t="shared" si="17"/>
        <v>0</v>
      </c>
      <c r="G608" s="165">
        <f t="shared" si="16"/>
        <v>1</v>
      </c>
    </row>
    <row r="609" spans="1:7" s="6" customFormat="1" x14ac:dyDescent="0.2">
      <c r="A609" s="33" t="s">
        <v>74</v>
      </c>
      <c r="B609" s="7" t="s">
        <v>286</v>
      </c>
      <c r="C609" s="72"/>
      <c r="D609" s="114">
        <f>SUM(D610+D623)</f>
        <v>9829</v>
      </c>
      <c r="E609" s="139">
        <f>SUM(E610+E623)</f>
        <v>9824.49</v>
      </c>
      <c r="F609" s="163">
        <f t="shared" si="17"/>
        <v>4.5100000000002183</v>
      </c>
      <c r="G609" s="179">
        <f t="shared" si="16"/>
        <v>0.99954115372876184</v>
      </c>
    </row>
    <row r="610" spans="1:7" s="6" customFormat="1" x14ac:dyDescent="0.2">
      <c r="A610" s="33"/>
      <c r="B610" s="7">
        <v>55</v>
      </c>
      <c r="C610" s="50" t="s">
        <v>24</v>
      </c>
      <c r="D610" s="114">
        <f>SUM(D611)</f>
        <v>5789</v>
      </c>
      <c r="E610" s="139">
        <f>SUM(E611)</f>
        <v>5784.49</v>
      </c>
      <c r="F610" s="163">
        <f t="shared" si="17"/>
        <v>4.5100000000002183</v>
      </c>
      <c r="G610" s="179">
        <f t="shared" si="16"/>
        <v>0.99922093625842112</v>
      </c>
    </row>
    <row r="611" spans="1:7" s="6" customFormat="1" x14ac:dyDescent="0.2">
      <c r="A611" s="33"/>
      <c r="B611" s="5">
        <v>5525</v>
      </c>
      <c r="C611" s="49" t="s">
        <v>46</v>
      </c>
      <c r="D611" s="113">
        <f>SUM(D612:D622)</f>
        <v>5789</v>
      </c>
      <c r="E611" s="149">
        <f>SUM(E612:E622)</f>
        <v>5784.49</v>
      </c>
      <c r="F611" s="168">
        <f t="shared" si="17"/>
        <v>4.5100000000002183</v>
      </c>
      <c r="G611" s="165">
        <f t="shared" si="16"/>
        <v>0.99922093625842112</v>
      </c>
    </row>
    <row r="612" spans="1:7" s="6" customFormat="1" ht="38.25" x14ac:dyDescent="0.2">
      <c r="A612" s="33"/>
      <c r="B612" s="23" t="s">
        <v>410</v>
      </c>
      <c r="C612" s="56" t="s">
        <v>411</v>
      </c>
      <c r="D612" s="113">
        <v>1200</v>
      </c>
      <c r="E612" s="149">
        <v>1198.1300000000001</v>
      </c>
      <c r="F612" s="168">
        <f t="shared" si="17"/>
        <v>1.8699999999998909</v>
      </c>
      <c r="G612" s="165">
        <f t="shared" si="16"/>
        <v>0.99844166666666678</v>
      </c>
    </row>
    <row r="613" spans="1:7" s="6" customFormat="1" ht="38.25" x14ac:dyDescent="0.2">
      <c r="A613" s="33"/>
      <c r="B613" s="23" t="s">
        <v>481</v>
      </c>
      <c r="C613" s="56" t="s">
        <v>411</v>
      </c>
      <c r="D613" s="113">
        <v>300</v>
      </c>
      <c r="E613" s="149">
        <v>300</v>
      </c>
      <c r="F613" s="168">
        <f t="shared" si="17"/>
        <v>0</v>
      </c>
      <c r="G613" s="165">
        <f t="shared" ref="G613:G622" si="18">SUM(E613/D613)</f>
        <v>1</v>
      </c>
    </row>
    <row r="614" spans="1:7" s="6" customFormat="1" ht="38.25" x14ac:dyDescent="0.2">
      <c r="A614" s="33"/>
      <c r="B614" s="23" t="s">
        <v>482</v>
      </c>
      <c r="C614" s="56" t="s">
        <v>411</v>
      </c>
      <c r="D614" s="113">
        <v>900</v>
      </c>
      <c r="E614" s="149">
        <v>899.2</v>
      </c>
      <c r="F614" s="168">
        <f t="shared" si="17"/>
        <v>0.79999999999995453</v>
      </c>
      <c r="G614" s="165">
        <f t="shared" si="18"/>
        <v>0.99911111111111117</v>
      </c>
    </row>
    <row r="615" spans="1:7" s="6" customFormat="1" ht="38.25" x14ac:dyDescent="0.2">
      <c r="A615" s="33"/>
      <c r="B615" s="23" t="s">
        <v>489</v>
      </c>
      <c r="C615" s="56" t="s">
        <v>420</v>
      </c>
      <c r="D615" s="113">
        <v>600</v>
      </c>
      <c r="E615" s="149">
        <v>600</v>
      </c>
      <c r="F615" s="168">
        <f t="shared" si="17"/>
        <v>0</v>
      </c>
      <c r="G615" s="165">
        <f t="shared" si="18"/>
        <v>1</v>
      </c>
    </row>
    <row r="616" spans="1:7" s="6" customFormat="1" ht="38.25" x14ac:dyDescent="0.2">
      <c r="A616" s="33"/>
      <c r="B616" s="23" t="s">
        <v>503</v>
      </c>
      <c r="C616" s="56" t="s">
        <v>420</v>
      </c>
      <c r="D616" s="113">
        <v>300</v>
      </c>
      <c r="E616" s="149">
        <v>301.8</v>
      </c>
      <c r="F616" s="168">
        <f t="shared" si="17"/>
        <v>-1.8000000000000114</v>
      </c>
      <c r="G616" s="165">
        <f t="shared" si="18"/>
        <v>1.006</v>
      </c>
    </row>
    <row r="617" spans="1:7" s="6" customFormat="1" ht="25.5" x14ac:dyDescent="0.2">
      <c r="A617" s="33"/>
      <c r="B617" s="23" t="s">
        <v>490</v>
      </c>
      <c r="C617" s="56" t="s">
        <v>488</v>
      </c>
      <c r="D617" s="113">
        <v>300</v>
      </c>
      <c r="E617" s="149">
        <v>300</v>
      </c>
      <c r="F617" s="168">
        <f t="shared" si="17"/>
        <v>0</v>
      </c>
      <c r="G617" s="165">
        <f t="shared" si="18"/>
        <v>1</v>
      </c>
    </row>
    <row r="618" spans="1:7" s="6" customFormat="1" ht="38.25" x14ac:dyDescent="0.2">
      <c r="A618" s="33"/>
      <c r="B618" s="23" t="s">
        <v>485</v>
      </c>
      <c r="C618" s="56" t="s">
        <v>486</v>
      </c>
      <c r="D618" s="113">
        <v>800</v>
      </c>
      <c r="E618" s="149">
        <v>800.04</v>
      </c>
      <c r="F618" s="168">
        <f t="shared" si="17"/>
        <v>-3.999999999996362E-2</v>
      </c>
      <c r="G618" s="165">
        <f t="shared" si="18"/>
        <v>1.0000499999999999</v>
      </c>
    </row>
    <row r="619" spans="1:7" s="6" customFormat="1" ht="25.5" x14ac:dyDescent="0.2">
      <c r="A619" s="33"/>
      <c r="B619" s="23" t="s">
        <v>487</v>
      </c>
      <c r="C619" s="56" t="s">
        <v>488</v>
      </c>
      <c r="D619" s="113">
        <v>100</v>
      </c>
      <c r="E619" s="149">
        <v>100</v>
      </c>
      <c r="F619" s="168">
        <f t="shared" si="17"/>
        <v>0</v>
      </c>
      <c r="G619" s="165">
        <f t="shared" si="18"/>
        <v>1</v>
      </c>
    </row>
    <row r="620" spans="1:7" s="6" customFormat="1" ht="25.5" x14ac:dyDescent="0.2">
      <c r="A620" s="33"/>
      <c r="B620" s="23"/>
      <c r="C620" s="56" t="s">
        <v>520</v>
      </c>
      <c r="D620" s="113">
        <v>300</v>
      </c>
      <c r="E620" s="149">
        <v>296.32</v>
      </c>
      <c r="F620" s="168">
        <f t="shared" si="17"/>
        <v>3.6800000000000068</v>
      </c>
      <c r="G620" s="165">
        <f t="shared" si="18"/>
        <v>0.98773333333333335</v>
      </c>
    </row>
    <row r="621" spans="1:7" s="6" customFormat="1" ht="38.25" x14ac:dyDescent="0.2">
      <c r="A621" s="33"/>
      <c r="B621" s="23" t="s">
        <v>548</v>
      </c>
      <c r="C621" s="56" t="s">
        <v>549</v>
      </c>
      <c r="D621" s="113">
        <v>700</v>
      </c>
      <c r="E621" s="149">
        <v>700</v>
      </c>
      <c r="F621" s="168">
        <f t="shared" si="17"/>
        <v>0</v>
      </c>
      <c r="G621" s="165">
        <f t="shared" si="18"/>
        <v>1</v>
      </c>
    </row>
    <row r="622" spans="1:7" s="6" customFormat="1" ht="38.25" x14ac:dyDescent="0.2">
      <c r="A622" s="33"/>
      <c r="B622" s="23" t="s">
        <v>521</v>
      </c>
      <c r="C622" s="56" t="s">
        <v>522</v>
      </c>
      <c r="D622" s="113">
        <v>289</v>
      </c>
      <c r="E622" s="149">
        <v>289</v>
      </c>
      <c r="F622" s="168">
        <f t="shared" si="17"/>
        <v>0</v>
      </c>
      <c r="G622" s="165">
        <f t="shared" si="18"/>
        <v>1</v>
      </c>
    </row>
    <row r="623" spans="1:7" s="6" customFormat="1" x14ac:dyDescent="0.2">
      <c r="A623" s="33"/>
      <c r="B623" s="7">
        <v>15</v>
      </c>
      <c r="C623" s="50" t="s">
        <v>283</v>
      </c>
      <c r="D623" s="114">
        <f>SUM(D624)</f>
        <v>4040</v>
      </c>
      <c r="E623" s="139">
        <f>SUM(E624)</f>
        <v>4040</v>
      </c>
      <c r="F623" s="163">
        <f t="shared" si="17"/>
        <v>0</v>
      </c>
      <c r="G623" s="179">
        <f t="shared" ref="G623:G710" si="19">SUM(E623/D623)</f>
        <v>1</v>
      </c>
    </row>
    <row r="624" spans="1:7" s="6" customFormat="1" x14ac:dyDescent="0.2">
      <c r="A624" s="33"/>
      <c r="B624" s="5">
        <v>1556</v>
      </c>
      <c r="C624" s="49" t="s">
        <v>131</v>
      </c>
      <c r="D624" s="113">
        <f>SUM(D625)</f>
        <v>4040</v>
      </c>
      <c r="E624" s="149">
        <f>SUM(E625)</f>
        <v>4040</v>
      </c>
      <c r="F624" s="168">
        <f t="shared" si="17"/>
        <v>0</v>
      </c>
      <c r="G624" s="165">
        <f t="shared" si="19"/>
        <v>1</v>
      </c>
    </row>
    <row r="625" spans="1:7" s="6" customFormat="1" ht="51" x14ac:dyDescent="0.2">
      <c r="A625" s="33"/>
      <c r="B625" s="47"/>
      <c r="C625" s="65" t="s">
        <v>338</v>
      </c>
      <c r="D625" s="113">
        <v>4040</v>
      </c>
      <c r="E625" s="124">
        <v>4040</v>
      </c>
      <c r="F625" s="168">
        <f t="shared" si="17"/>
        <v>0</v>
      </c>
      <c r="G625" s="165">
        <f t="shared" si="19"/>
        <v>1</v>
      </c>
    </row>
    <row r="626" spans="1:7" x14ac:dyDescent="0.2">
      <c r="A626" s="33" t="s">
        <v>74</v>
      </c>
      <c r="B626" s="7" t="s">
        <v>4</v>
      </c>
      <c r="C626" s="72"/>
      <c r="D626" s="114">
        <f>SUM(D627+D632)</f>
        <v>30280</v>
      </c>
      <c r="E626" s="139">
        <f>SUM(E627+E632)</f>
        <v>22631.45</v>
      </c>
      <c r="F626" s="163">
        <f t="shared" si="17"/>
        <v>7648.5499999999993</v>
      </c>
      <c r="G626" s="179">
        <f t="shared" si="19"/>
        <v>0.7474058784676354</v>
      </c>
    </row>
    <row r="627" spans="1:7" s="6" customFormat="1" x14ac:dyDescent="0.2">
      <c r="A627" s="33"/>
      <c r="B627" s="7">
        <v>50</v>
      </c>
      <c r="C627" s="50" t="s">
        <v>23</v>
      </c>
      <c r="D627" s="88">
        <f>SUM(D628+D631)</f>
        <v>23574</v>
      </c>
      <c r="E627" s="139">
        <f>SUM(E628+E631)</f>
        <v>17328.41</v>
      </c>
      <c r="F627" s="163">
        <f t="shared" si="17"/>
        <v>6245.59</v>
      </c>
      <c r="G627" s="179">
        <f t="shared" si="19"/>
        <v>0.73506447781454143</v>
      </c>
    </row>
    <row r="628" spans="1:7" s="6" customFormat="1" x14ac:dyDescent="0.2">
      <c r="A628" s="33"/>
      <c r="B628" s="5">
        <v>500</v>
      </c>
      <c r="C628" s="49" t="s">
        <v>228</v>
      </c>
      <c r="D628" s="113">
        <f>SUM(D629:D630)</f>
        <v>17592</v>
      </c>
      <c r="E628" s="149">
        <f>SUM(E629:E630)</f>
        <v>12787.880000000001</v>
      </c>
      <c r="F628" s="168">
        <f t="shared" ref="F628:F715" si="20">SUM(D628-E628)</f>
        <v>4804.119999999999</v>
      </c>
      <c r="G628" s="165">
        <f t="shared" si="19"/>
        <v>0.72691450659390633</v>
      </c>
    </row>
    <row r="629" spans="1:7" s="6" customFormat="1" x14ac:dyDescent="0.2">
      <c r="A629" s="33"/>
      <c r="B629" s="5">
        <v>5002</v>
      </c>
      <c r="C629" s="49" t="s">
        <v>236</v>
      </c>
      <c r="D629" s="113">
        <v>15638</v>
      </c>
      <c r="E629" s="124">
        <v>11790.17</v>
      </c>
      <c r="F629" s="168">
        <f t="shared" si="20"/>
        <v>3847.83</v>
      </c>
      <c r="G629" s="165">
        <f t="shared" si="19"/>
        <v>0.75394359892569385</v>
      </c>
    </row>
    <row r="630" spans="1:7" s="6" customFormat="1" x14ac:dyDescent="0.2">
      <c r="A630" s="33"/>
      <c r="B630" s="5">
        <v>5005</v>
      </c>
      <c r="C630" s="49" t="s">
        <v>282</v>
      </c>
      <c r="D630" s="113">
        <v>1954</v>
      </c>
      <c r="E630" s="124">
        <v>997.71</v>
      </c>
      <c r="F630" s="168">
        <f t="shared" si="20"/>
        <v>956.29</v>
      </c>
      <c r="G630" s="165">
        <f t="shared" si="19"/>
        <v>0.51059877175025592</v>
      </c>
    </row>
    <row r="631" spans="1:7" s="6" customFormat="1" x14ac:dyDescent="0.2">
      <c r="A631" s="33"/>
      <c r="B631" s="5">
        <v>506</v>
      </c>
      <c r="C631" s="49" t="s">
        <v>229</v>
      </c>
      <c r="D631" s="113">
        <v>5982</v>
      </c>
      <c r="E631" s="124">
        <v>4540.53</v>
      </c>
      <c r="F631" s="168">
        <f t="shared" si="20"/>
        <v>1441.4700000000003</v>
      </c>
      <c r="G631" s="165">
        <f t="shared" si="19"/>
        <v>0.75903209628886659</v>
      </c>
    </row>
    <row r="632" spans="1:7" s="6" customFormat="1" x14ac:dyDescent="0.2">
      <c r="A632" s="33"/>
      <c r="B632" s="7">
        <v>55</v>
      </c>
      <c r="C632" s="50" t="s">
        <v>24</v>
      </c>
      <c r="D632" s="114">
        <f>SUM(D633:D638)</f>
        <v>6706</v>
      </c>
      <c r="E632" s="139">
        <f>SUM(E633:E638)</f>
        <v>5303.0400000000009</v>
      </c>
      <c r="F632" s="163">
        <f t="shared" si="20"/>
        <v>1402.9599999999991</v>
      </c>
      <c r="G632" s="179">
        <f t="shared" si="19"/>
        <v>0.79079033701163148</v>
      </c>
    </row>
    <row r="633" spans="1:7" s="6" customFormat="1" x14ac:dyDescent="0.2">
      <c r="A633" s="33"/>
      <c r="B633" s="5">
        <v>5500</v>
      </c>
      <c r="C633" s="49" t="s">
        <v>25</v>
      </c>
      <c r="D633" s="113">
        <v>380</v>
      </c>
      <c r="E633" s="124">
        <v>129.22999999999999</v>
      </c>
      <c r="F633" s="168">
        <f t="shared" si="20"/>
        <v>250.77</v>
      </c>
      <c r="G633" s="165">
        <f t="shared" si="19"/>
        <v>0.34007894736842104</v>
      </c>
    </row>
    <row r="634" spans="1:7" s="6" customFormat="1" x14ac:dyDescent="0.2">
      <c r="A634" s="33"/>
      <c r="B634" s="5">
        <v>5504</v>
      </c>
      <c r="C634" s="49" t="s">
        <v>27</v>
      </c>
      <c r="D634" s="113">
        <v>100</v>
      </c>
      <c r="E634" s="124">
        <v>93.28</v>
      </c>
      <c r="F634" s="168">
        <f t="shared" si="20"/>
        <v>6.7199999999999989</v>
      </c>
      <c r="G634" s="165">
        <f t="shared" si="19"/>
        <v>0.93279999999999996</v>
      </c>
    </row>
    <row r="635" spans="1:7" s="6" customFormat="1" x14ac:dyDescent="0.2">
      <c r="A635" s="33"/>
      <c r="B635" s="5">
        <v>5511</v>
      </c>
      <c r="C635" s="49" t="s">
        <v>230</v>
      </c>
      <c r="D635" s="113">
        <v>5176</v>
      </c>
      <c r="E635" s="124">
        <v>4763.2700000000004</v>
      </c>
      <c r="F635" s="168">
        <f t="shared" si="20"/>
        <v>412.72999999999956</v>
      </c>
      <c r="G635" s="165">
        <f t="shared" si="19"/>
        <v>0.92026081916537872</v>
      </c>
    </row>
    <row r="636" spans="1:7" s="6" customFormat="1" x14ac:dyDescent="0.2">
      <c r="A636" s="33"/>
      <c r="B636" s="5">
        <v>5514</v>
      </c>
      <c r="C636" s="49" t="s">
        <v>231</v>
      </c>
      <c r="D636" s="113">
        <v>150</v>
      </c>
      <c r="E636" s="124">
        <v>94.8</v>
      </c>
      <c r="F636" s="168">
        <f t="shared" si="20"/>
        <v>55.2</v>
      </c>
      <c r="G636" s="165">
        <f t="shared" si="19"/>
        <v>0.63200000000000001</v>
      </c>
    </row>
    <row r="637" spans="1:7" s="6" customFormat="1" x14ac:dyDescent="0.2">
      <c r="A637" s="33"/>
      <c r="B637" s="5">
        <v>5515</v>
      </c>
      <c r="C637" s="49" t="s">
        <v>29</v>
      </c>
      <c r="D637" s="113">
        <v>400</v>
      </c>
      <c r="E637" s="124">
        <v>0</v>
      </c>
      <c r="F637" s="168">
        <f t="shared" si="20"/>
        <v>400</v>
      </c>
      <c r="G637" s="165">
        <f t="shared" si="19"/>
        <v>0</v>
      </c>
    </row>
    <row r="638" spans="1:7" s="6" customFormat="1" x14ac:dyDescent="0.2">
      <c r="A638" s="33"/>
      <c r="B638" s="5">
        <v>5525</v>
      </c>
      <c r="C638" s="49" t="s">
        <v>46</v>
      </c>
      <c r="D638" s="113">
        <v>500</v>
      </c>
      <c r="E638" s="124">
        <v>222.46</v>
      </c>
      <c r="F638" s="168">
        <f t="shared" si="20"/>
        <v>277.53999999999996</v>
      </c>
      <c r="G638" s="165">
        <f t="shared" si="19"/>
        <v>0.44492000000000004</v>
      </c>
    </row>
    <row r="639" spans="1:7" x14ac:dyDescent="0.2">
      <c r="A639" s="33" t="s">
        <v>74</v>
      </c>
      <c r="B639" s="7" t="s">
        <v>5</v>
      </c>
      <c r="C639" s="72"/>
      <c r="D639" s="114">
        <f>SUM(D640+D644)</f>
        <v>18077</v>
      </c>
      <c r="E639" s="139">
        <f>SUM(E640+E644)</f>
        <v>12375.04</v>
      </c>
      <c r="F639" s="163">
        <f t="shared" si="20"/>
        <v>5701.9599999999991</v>
      </c>
      <c r="G639" s="179">
        <f t="shared" si="19"/>
        <v>0.68457376777120105</v>
      </c>
    </row>
    <row r="640" spans="1:7" s="6" customFormat="1" x14ac:dyDescent="0.2">
      <c r="A640" s="33"/>
      <c r="B640" s="7">
        <v>50</v>
      </c>
      <c r="C640" s="50" t="s">
        <v>23</v>
      </c>
      <c r="D640" s="114">
        <f>SUM(D641+D643)</f>
        <v>14444</v>
      </c>
      <c r="E640" s="139">
        <f>SUM(E641+E643)</f>
        <v>10966.66</v>
      </c>
      <c r="F640" s="163">
        <f t="shared" si="20"/>
        <v>3477.34</v>
      </c>
      <c r="G640" s="179">
        <f t="shared" si="19"/>
        <v>0.75925366934367211</v>
      </c>
    </row>
    <row r="641" spans="1:7" s="6" customFormat="1" x14ac:dyDescent="0.2">
      <c r="A641" s="33"/>
      <c r="B641" s="5">
        <v>500</v>
      </c>
      <c r="C641" s="49" t="s">
        <v>228</v>
      </c>
      <c r="D641" s="113">
        <f>SUM(D642)</f>
        <v>10779</v>
      </c>
      <c r="E641" s="149">
        <f>SUM(E642)</f>
        <v>8132.74</v>
      </c>
      <c r="F641" s="168">
        <f t="shared" si="20"/>
        <v>2646.26</v>
      </c>
      <c r="G641" s="165">
        <f t="shared" si="19"/>
        <v>0.7544985620187401</v>
      </c>
    </row>
    <row r="642" spans="1:7" s="6" customFormat="1" x14ac:dyDescent="0.2">
      <c r="A642" s="33"/>
      <c r="B642" s="5">
        <v>5002</v>
      </c>
      <c r="C642" s="49" t="s">
        <v>236</v>
      </c>
      <c r="D642" s="113">
        <v>10779</v>
      </c>
      <c r="E642" s="124">
        <v>8132.74</v>
      </c>
      <c r="F642" s="168">
        <f t="shared" si="20"/>
        <v>2646.26</v>
      </c>
      <c r="G642" s="165">
        <f t="shared" si="19"/>
        <v>0.7544985620187401</v>
      </c>
    </row>
    <row r="643" spans="1:7" s="6" customFormat="1" x14ac:dyDescent="0.2">
      <c r="A643" s="33"/>
      <c r="B643" s="5">
        <v>506</v>
      </c>
      <c r="C643" s="49" t="s">
        <v>229</v>
      </c>
      <c r="D643" s="113">
        <v>3665</v>
      </c>
      <c r="E643" s="124">
        <v>2833.92</v>
      </c>
      <c r="F643" s="168">
        <f t="shared" si="20"/>
        <v>831.07999999999993</v>
      </c>
      <c r="G643" s="165">
        <f t="shared" si="19"/>
        <v>0.77323874488403821</v>
      </c>
    </row>
    <row r="644" spans="1:7" s="6" customFormat="1" x14ac:dyDescent="0.2">
      <c r="A644" s="33"/>
      <c r="B644" s="7">
        <v>55</v>
      </c>
      <c r="C644" s="50" t="s">
        <v>24</v>
      </c>
      <c r="D644" s="114">
        <f>SUM(D645:D651)</f>
        <v>3633</v>
      </c>
      <c r="E644" s="139">
        <f>SUM(E645:E651)</f>
        <v>1408.38</v>
      </c>
      <c r="F644" s="163">
        <f t="shared" si="20"/>
        <v>2224.62</v>
      </c>
      <c r="G644" s="179">
        <f t="shared" si="19"/>
        <v>0.38766308835673002</v>
      </c>
    </row>
    <row r="645" spans="1:7" s="6" customFormat="1" x14ac:dyDescent="0.2">
      <c r="A645" s="33"/>
      <c r="B645" s="5">
        <v>5500</v>
      </c>
      <c r="C645" s="49" t="s">
        <v>25</v>
      </c>
      <c r="D645" s="113">
        <v>450</v>
      </c>
      <c r="E645" s="124">
        <v>21.21</v>
      </c>
      <c r="F645" s="168">
        <f t="shared" si="20"/>
        <v>428.79</v>
      </c>
      <c r="G645" s="165">
        <f t="shared" si="19"/>
        <v>4.7133333333333333E-2</v>
      </c>
    </row>
    <row r="646" spans="1:7" s="6" customFormat="1" x14ac:dyDescent="0.2">
      <c r="A646" s="33"/>
      <c r="B646" s="5">
        <v>5504</v>
      </c>
      <c r="C646" s="49" t="s">
        <v>27</v>
      </c>
      <c r="D646" s="113">
        <v>180</v>
      </c>
      <c r="E646" s="124">
        <v>193.28</v>
      </c>
      <c r="F646" s="168">
        <f t="shared" si="20"/>
        <v>-13.280000000000001</v>
      </c>
      <c r="G646" s="165">
        <f t="shared" si="19"/>
        <v>1.0737777777777777</v>
      </c>
    </row>
    <row r="647" spans="1:7" s="6" customFormat="1" x14ac:dyDescent="0.2">
      <c r="A647" s="33"/>
      <c r="B647" s="5">
        <v>5511</v>
      </c>
      <c r="C647" s="49" t="s">
        <v>230</v>
      </c>
      <c r="D647" s="113">
        <v>1373</v>
      </c>
      <c r="E647" s="124">
        <v>578.09</v>
      </c>
      <c r="F647" s="168">
        <f t="shared" si="20"/>
        <v>794.91</v>
      </c>
      <c r="G647" s="165">
        <f t="shared" si="19"/>
        <v>0.42104151493080849</v>
      </c>
    </row>
    <row r="648" spans="1:7" s="6" customFormat="1" x14ac:dyDescent="0.2">
      <c r="A648" s="33"/>
      <c r="B648" s="5">
        <v>5514</v>
      </c>
      <c r="C648" s="49" t="s">
        <v>231</v>
      </c>
      <c r="D648" s="113">
        <v>150</v>
      </c>
      <c r="E648" s="124">
        <v>94.8</v>
      </c>
      <c r="F648" s="168">
        <f t="shared" si="20"/>
        <v>55.2</v>
      </c>
      <c r="G648" s="165">
        <f t="shared" si="19"/>
        <v>0.63200000000000001</v>
      </c>
    </row>
    <row r="649" spans="1:7" s="6" customFormat="1" x14ac:dyDescent="0.2">
      <c r="A649" s="33"/>
      <c r="B649" s="5">
        <v>5515</v>
      </c>
      <c r="C649" s="49" t="s">
        <v>29</v>
      </c>
      <c r="D649" s="113">
        <v>450</v>
      </c>
      <c r="E649" s="124">
        <v>521</v>
      </c>
      <c r="F649" s="168">
        <f t="shared" si="20"/>
        <v>-71</v>
      </c>
      <c r="G649" s="165">
        <f t="shared" si="19"/>
        <v>1.1577777777777778</v>
      </c>
    </row>
    <row r="650" spans="1:7" s="6" customFormat="1" x14ac:dyDescent="0.2">
      <c r="A650" s="33"/>
      <c r="B650" s="5">
        <v>5522</v>
      </c>
      <c r="C650" s="49" t="s">
        <v>95</v>
      </c>
      <c r="D650" s="113">
        <v>30</v>
      </c>
      <c r="E650" s="124">
        <v>0</v>
      </c>
      <c r="F650" s="168">
        <f t="shared" si="20"/>
        <v>30</v>
      </c>
      <c r="G650" s="165">
        <f t="shared" si="19"/>
        <v>0</v>
      </c>
    </row>
    <row r="651" spans="1:7" s="6" customFormat="1" x14ac:dyDescent="0.2">
      <c r="A651" s="33"/>
      <c r="B651" s="5">
        <v>5525</v>
      </c>
      <c r="C651" s="49" t="s">
        <v>46</v>
      </c>
      <c r="D651" s="113">
        <v>1000</v>
      </c>
      <c r="E651" s="124">
        <v>0</v>
      </c>
      <c r="F651" s="168">
        <f t="shared" si="20"/>
        <v>1000</v>
      </c>
      <c r="G651" s="165">
        <f t="shared" si="19"/>
        <v>0</v>
      </c>
    </row>
    <row r="652" spans="1:7" s="6" customFormat="1" x14ac:dyDescent="0.2">
      <c r="A652" s="33" t="s">
        <v>74</v>
      </c>
      <c r="B652" s="7" t="s">
        <v>483</v>
      </c>
      <c r="C652" s="72"/>
      <c r="D652" s="154">
        <f t="shared" ref="D652:E654" si="21">SUM(D653)</f>
        <v>300</v>
      </c>
      <c r="E652" s="126">
        <f t="shared" si="21"/>
        <v>300</v>
      </c>
      <c r="F652" s="163">
        <f t="shared" si="20"/>
        <v>0</v>
      </c>
      <c r="G652" s="179">
        <f t="shared" si="19"/>
        <v>1</v>
      </c>
    </row>
    <row r="653" spans="1:7" s="6" customFormat="1" x14ac:dyDescent="0.2">
      <c r="A653" s="33"/>
      <c r="B653" s="7">
        <v>55</v>
      </c>
      <c r="C653" s="50" t="s">
        <v>24</v>
      </c>
      <c r="D653" s="154">
        <f t="shared" si="21"/>
        <v>300</v>
      </c>
      <c r="E653" s="126">
        <f t="shared" si="21"/>
        <v>300</v>
      </c>
      <c r="F653" s="163">
        <f t="shared" si="20"/>
        <v>0</v>
      </c>
      <c r="G653" s="179">
        <f t="shared" si="19"/>
        <v>1</v>
      </c>
    </row>
    <row r="654" spans="1:7" s="6" customFormat="1" x14ac:dyDescent="0.2">
      <c r="A654" s="33"/>
      <c r="B654" s="5">
        <v>5525</v>
      </c>
      <c r="C654" s="49" t="s">
        <v>46</v>
      </c>
      <c r="D654" s="153">
        <f t="shared" si="21"/>
        <v>300</v>
      </c>
      <c r="E654" s="124">
        <f t="shared" si="21"/>
        <v>300</v>
      </c>
      <c r="F654" s="168">
        <f t="shared" si="20"/>
        <v>0</v>
      </c>
      <c r="G654" s="165">
        <f t="shared" si="19"/>
        <v>1</v>
      </c>
    </row>
    <row r="655" spans="1:7" s="6" customFormat="1" ht="38.25" x14ac:dyDescent="0.2">
      <c r="A655" s="33"/>
      <c r="B655" s="157" t="s">
        <v>484</v>
      </c>
      <c r="C655" s="56" t="s">
        <v>413</v>
      </c>
      <c r="D655" s="113">
        <v>300</v>
      </c>
      <c r="E655" s="124">
        <v>300</v>
      </c>
      <c r="F655" s="168">
        <f t="shared" si="20"/>
        <v>0</v>
      </c>
      <c r="G655" s="165">
        <f t="shared" si="19"/>
        <v>1</v>
      </c>
    </row>
    <row r="656" spans="1:7" x14ac:dyDescent="0.2">
      <c r="A656" s="33" t="s">
        <v>74</v>
      </c>
      <c r="B656" s="7" t="s">
        <v>6</v>
      </c>
      <c r="C656" s="72"/>
      <c r="D656" s="114">
        <f>SUM(D657+D661+D670)</f>
        <v>41834</v>
      </c>
      <c r="E656" s="187">
        <f>SUM(E657+E661+E670)</f>
        <v>23885.129999999997</v>
      </c>
      <c r="F656" s="163">
        <f t="shared" si="20"/>
        <v>17948.870000000003</v>
      </c>
      <c r="G656" s="179">
        <f t="shared" si="19"/>
        <v>0.57095018406081177</v>
      </c>
    </row>
    <row r="657" spans="1:7" s="6" customFormat="1" x14ac:dyDescent="0.2">
      <c r="A657" s="33"/>
      <c r="B657" s="7">
        <v>50</v>
      </c>
      <c r="C657" s="50" t="s">
        <v>23</v>
      </c>
      <c r="D657" s="114">
        <f>SUM(D658+D660)</f>
        <v>23442</v>
      </c>
      <c r="E657" s="139">
        <f>SUM(E658+E660)</f>
        <v>17336.46</v>
      </c>
      <c r="F657" s="163">
        <f t="shared" si="20"/>
        <v>6105.5400000000009</v>
      </c>
      <c r="G657" s="179">
        <f t="shared" si="19"/>
        <v>0.73954696698233935</v>
      </c>
    </row>
    <row r="658" spans="1:7" s="6" customFormat="1" x14ac:dyDescent="0.2">
      <c r="A658" s="33"/>
      <c r="B658" s="5">
        <v>500</v>
      </c>
      <c r="C658" s="49" t="s">
        <v>228</v>
      </c>
      <c r="D658" s="113">
        <f>SUM(D659)</f>
        <v>17494</v>
      </c>
      <c r="E658" s="149">
        <f>SUM(E659)</f>
        <v>12972.4</v>
      </c>
      <c r="F658" s="168">
        <f t="shared" si="20"/>
        <v>4521.6000000000004</v>
      </c>
      <c r="G658" s="165">
        <f t="shared" si="19"/>
        <v>0.74153424031096371</v>
      </c>
    </row>
    <row r="659" spans="1:7" s="6" customFormat="1" x14ac:dyDescent="0.2">
      <c r="A659" s="33"/>
      <c r="B659" s="5">
        <v>5002</v>
      </c>
      <c r="C659" s="49" t="s">
        <v>236</v>
      </c>
      <c r="D659" s="113">
        <v>17494</v>
      </c>
      <c r="E659" s="124">
        <v>12972.4</v>
      </c>
      <c r="F659" s="168">
        <f t="shared" si="20"/>
        <v>4521.6000000000004</v>
      </c>
      <c r="G659" s="165">
        <f t="shared" si="19"/>
        <v>0.74153424031096371</v>
      </c>
    </row>
    <row r="660" spans="1:7" s="6" customFormat="1" x14ac:dyDescent="0.2">
      <c r="A660" s="33"/>
      <c r="B660" s="5">
        <v>506</v>
      </c>
      <c r="C660" s="49" t="s">
        <v>229</v>
      </c>
      <c r="D660" s="113">
        <v>5948</v>
      </c>
      <c r="E660" s="124">
        <v>4364.0600000000004</v>
      </c>
      <c r="F660" s="168">
        <f t="shared" si="20"/>
        <v>1583.9399999999996</v>
      </c>
      <c r="G660" s="165">
        <f t="shared" si="19"/>
        <v>0.7337020847343646</v>
      </c>
    </row>
    <row r="661" spans="1:7" s="6" customFormat="1" x14ac:dyDescent="0.2">
      <c r="A661" s="33"/>
      <c r="B661" s="7">
        <v>55</v>
      </c>
      <c r="C661" s="50" t="s">
        <v>24</v>
      </c>
      <c r="D661" s="114">
        <f>SUM(D662:D669)</f>
        <v>9729</v>
      </c>
      <c r="E661" s="139">
        <f>SUM(E662:E669)</f>
        <v>6548.67</v>
      </c>
      <c r="F661" s="163">
        <f t="shared" si="20"/>
        <v>3180.33</v>
      </c>
      <c r="G661" s="179">
        <f t="shared" si="19"/>
        <v>0.6731082331174838</v>
      </c>
    </row>
    <row r="662" spans="1:7" s="6" customFormat="1" x14ac:dyDescent="0.2">
      <c r="A662" s="33"/>
      <c r="B662" s="5">
        <v>5500</v>
      </c>
      <c r="C662" s="49" t="s">
        <v>25</v>
      </c>
      <c r="D662" s="113">
        <v>110</v>
      </c>
      <c r="E662" s="124">
        <v>554.37</v>
      </c>
      <c r="F662" s="168">
        <f t="shared" si="20"/>
        <v>-444.37</v>
      </c>
      <c r="G662" s="165">
        <f t="shared" si="19"/>
        <v>5.0397272727272728</v>
      </c>
    </row>
    <row r="663" spans="1:7" s="6" customFormat="1" x14ac:dyDescent="0.2">
      <c r="A663" s="33"/>
      <c r="B663" s="5">
        <v>5503</v>
      </c>
      <c r="C663" s="49" t="s">
        <v>26</v>
      </c>
      <c r="D663" s="113">
        <v>100</v>
      </c>
      <c r="E663" s="124">
        <v>0</v>
      </c>
      <c r="F663" s="168">
        <f t="shared" si="20"/>
        <v>100</v>
      </c>
      <c r="G663" s="165">
        <f t="shared" si="19"/>
        <v>0</v>
      </c>
    </row>
    <row r="664" spans="1:7" s="6" customFormat="1" x14ac:dyDescent="0.2">
      <c r="A664" s="33"/>
      <c r="B664" s="5">
        <v>5504</v>
      </c>
      <c r="C664" s="49" t="s">
        <v>27</v>
      </c>
      <c r="D664" s="113">
        <v>300</v>
      </c>
      <c r="E664" s="124">
        <v>261.27999999999997</v>
      </c>
      <c r="F664" s="168">
        <f t="shared" si="20"/>
        <v>38.720000000000027</v>
      </c>
      <c r="G664" s="165">
        <f t="shared" si="19"/>
        <v>0.87093333333333323</v>
      </c>
    </row>
    <row r="665" spans="1:7" s="6" customFormat="1" x14ac:dyDescent="0.2">
      <c r="A665" s="33"/>
      <c r="B665" s="5">
        <v>5511</v>
      </c>
      <c r="C665" s="49" t="s">
        <v>230</v>
      </c>
      <c r="D665" s="113">
        <v>7641</v>
      </c>
      <c r="E665" s="124">
        <v>4349.45</v>
      </c>
      <c r="F665" s="168">
        <f t="shared" si="20"/>
        <v>3291.55</v>
      </c>
      <c r="G665" s="165">
        <f t="shared" si="19"/>
        <v>0.56922523229943722</v>
      </c>
    </row>
    <row r="666" spans="1:7" s="6" customFormat="1" x14ac:dyDescent="0.2">
      <c r="A666" s="33"/>
      <c r="B666" s="5">
        <v>5513</v>
      </c>
      <c r="C666" s="49" t="s">
        <v>28</v>
      </c>
      <c r="D666" s="113">
        <v>450</v>
      </c>
      <c r="E666" s="124">
        <v>367.93</v>
      </c>
      <c r="F666" s="168">
        <f t="shared" si="20"/>
        <v>82.07</v>
      </c>
      <c r="G666" s="165">
        <f t="shared" si="19"/>
        <v>0.81762222222222225</v>
      </c>
    </row>
    <row r="667" spans="1:7" s="6" customFormat="1" x14ac:dyDescent="0.2">
      <c r="A667" s="33"/>
      <c r="B667" s="5">
        <v>5514</v>
      </c>
      <c r="C667" s="49" t="s">
        <v>231</v>
      </c>
      <c r="D667" s="113">
        <v>462</v>
      </c>
      <c r="E667" s="124">
        <v>94.8</v>
      </c>
      <c r="F667" s="168">
        <f t="shared" si="20"/>
        <v>367.2</v>
      </c>
      <c r="G667" s="165">
        <f t="shared" si="19"/>
        <v>0.20519480519480518</v>
      </c>
    </row>
    <row r="668" spans="1:7" s="6" customFormat="1" x14ac:dyDescent="0.2">
      <c r="A668" s="33"/>
      <c r="B668" s="5">
        <v>5515</v>
      </c>
      <c r="C668" s="49" t="s">
        <v>29</v>
      </c>
      <c r="D668" s="113">
        <v>0</v>
      </c>
      <c r="E668" s="124">
        <v>413.04</v>
      </c>
      <c r="F668" s="168">
        <f t="shared" si="20"/>
        <v>-413.04</v>
      </c>
      <c r="G668" s="165"/>
    </row>
    <row r="669" spans="1:7" s="6" customFormat="1" x14ac:dyDescent="0.2">
      <c r="A669" s="33"/>
      <c r="B669" s="5">
        <v>5525</v>
      </c>
      <c r="C669" s="49" t="s">
        <v>46</v>
      </c>
      <c r="D669" s="113">
        <v>666</v>
      </c>
      <c r="E669" s="124">
        <v>507.8</v>
      </c>
      <c r="F669" s="168">
        <f t="shared" si="20"/>
        <v>158.19999999999999</v>
      </c>
      <c r="G669" s="165">
        <f t="shared" si="19"/>
        <v>0.76246246246246252</v>
      </c>
    </row>
    <row r="670" spans="1:7" s="6" customFormat="1" x14ac:dyDescent="0.2">
      <c r="A670" s="33"/>
      <c r="B670" s="7">
        <v>15</v>
      </c>
      <c r="C670" s="50" t="s">
        <v>283</v>
      </c>
      <c r="D670" s="114">
        <f>SUM(D671)</f>
        <v>8663</v>
      </c>
      <c r="E670" s="187">
        <f>SUM(E671)</f>
        <v>0</v>
      </c>
      <c r="F670" s="163">
        <f t="shared" si="20"/>
        <v>8663</v>
      </c>
      <c r="G670" s="179">
        <f t="shared" si="19"/>
        <v>0</v>
      </c>
    </row>
    <row r="671" spans="1:7" s="6" customFormat="1" ht="25.5" x14ac:dyDescent="0.2">
      <c r="A671" s="33"/>
      <c r="B671" s="5">
        <v>1554</v>
      </c>
      <c r="C671" s="54" t="s">
        <v>559</v>
      </c>
      <c r="D671" s="113">
        <f>SUM(D672)</f>
        <v>8663</v>
      </c>
      <c r="E671" s="186">
        <f>SUM(E672)</f>
        <v>0</v>
      </c>
      <c r="F671" s="168">
        <f t="shared" si="20"/>
        <v>8663</v>
      </c>
      <c r="G671" s="165">
        <f t="shared" si="19"/>
        <v>0</v>
      </c>
    </row>
    <row r="672" spans="1:7" s="6" customFormat="1" ht="25.5" x14ac:dyDescent="0.2">
      <c r="A672" s="33"/>
      <c r="B672" s="5"/>
      <c r="C672" s="65" t="s">
        <v>561</v>
      </c>
      <c r="D672" s="113">
        <v>8663</v>
      </c>
      <c r="E672" s="124">
        <v>0</v>
      </c>
      <c r="F672" s="168">
        <f t="shared" si="20"/>
        <v>8663</v>
      </c>
      <c r="G672" s="165">
        <f t="shared" si="19"/>
        <v>0</v>
      </c>
    </row>
    <row r="673" spans="1:7" s="6" customFormat="1" x14ac:dyDescent="0.2">
      <c r="A673" s="33" t="s">
        <v>74</v>
      </c>
      <c r="B673" s="7" t="s">
        <v>412</v>
      </c>
      <c r="C673" s="72"/>
      <c r="D673" s="114">
        <f t="shared" ref="D673:E675" si="22">SUM(D674)</f>
        <v>300</v>
      </c>
      <c r="E673" s="139">
        <f t="shared" si="22"/>
        <v>300</v>
      </c>
      <c r="F673" s="163">
        <f t="shared" si="20"/>
        <v>0</v>
      </c>
      <c r="G673" s="179">
        <f t="shared" si="19"/>
        <v>1</v>
      </c>
    </row>
    <row r="674" spans="1:7" s="6" customFormat="1" x14ac:dyDescent="0.2">
      <c r="A674" s="33"/>
      <c r="B674" s="7">
        <v>55</v>
      </c>
      <c r="C674" s="50" t="s">
        <v>24</v>
      </c>
      <c r="D674" s="114">
        <f t="shared" si="22"/>
        <v>300</v>
      </c>
      <c r="E674" s="139">
        <f t="shared" si="22"/>
        <v>300</v>
      </c>
      <c r="F674" s="163">
        <f t="shared" si="20"/>
        <v>0</v>
      </c>
      <c r="G674" s="179">
        <f t="shared" si="19"/>
        <v>1</v>
      </c>
    </row>
    <row r="675" spans="1:7" s="6" customFormat="1" x14ac:dyDescent="0.2">
      <c r="A675" s="33"/>
      <c r="B675" s="5">
        <v>5525</v>
      </c>
      <c r="C675" s="49" t="s">
        <v>46</v>
      </c>
      <c r="D675" s="113">
        <f t="shared" si="22"/>
        <v>300</v>
      </c>
      <c r="E675" s="149">
        <f t="shared" si="22"/>
        <v>300</v>
      </c>
      <c r="F675" s="168">
        <f t="shared" si="20"/>
        <v>0</v>
      </c>
      <c r="G675" s="165">
        <f t="shared" si="19"/>
        <v>1</v>
      </c>
    </row>
    <row r="676" spans="1:7" s="6" customFormat="1" ht="38.25" x14ac:dyDescent="0.2">
      <c r="A676" s="33"/>
      <c r="B676" s="157" t="s">
        <v>414</v>
      </c>
      <c r="C676" s="56" t="s">
        <v>413</v>
      </c>
      <c r="D676" s="113">
        <v>300</v>
      </c>
      <c r="E676" s="124">
        <v>300</v>
      </c>
      <c r="F676" s="168">
        <f t="shared" si="20"/>
        <v>0</v>
      </c>
      <c r="G676" s="165">
        <f t="shared" si="19"/>
        <v>1</v>
      </c>
    </row>
    <row r="677" spans="1:7" s="6" customFormat="1" x14ac:dyDescent="0.2">
      <c r="A677" s="33" t="s">
        <v>75</v>
      </c>
      <c r="B677" s="7" t="s">
        <v>525</v>
      </c>
      <c r="C677" s="56"/>
      <c r="D677" s="114">
        <f>SUM(D678+D695)</f>
        <v>33085</v>
      </c>
      <c r="E677" s="126">
        <f>SUM(E678+E695)</f>
        <v>24181.15</v>
      </c>
      <c r="F677" s="163">
        <f t="shared" si="20"/>
        <v>8903.8499999999985</v>
      </c>
      <c r="G677" s="179">
        <f t="shared" si="19"/>
        <v>0.73087955266737192</v>
      </c>
    </row>
    <row r="678" spans="1:7" s="6" customFormat="1" x14ac:dyDescent="0.2">
      <c r="A678" s="33" t="s">
        <v>75</v>
      </c>
      <c r="B678" s="7" t="s">
        <v>33</v>
      </c>
      <c r="C678" s="72"/>
      <c r="D678" s="114">
        <f>SUM(D679+D683+D692)</f>
        <v>32785</v>
      </c>
      <c r="E678" s="187">
        <f>SUM(E679+E683+E692)</f>
        <v>23881.15</v>
      </c>
      <c r="F678" s="163">
        <f t="shared" si="20"/>
        <v>8903.8499999999985</v>
      </c>
      <c r="G678" s="179">
        <f t="shared" si="19"/>
        <v>0.72841695897514114</v>
      </c>
    </row>
    <row r="679" spans="1:7" s="6" customFormat="1" x14ac:dyDescent="0.2">
      <c r="A679" s="33"/>
      <c r="B679" s="7">
        <v>50</v>
      </c>
      <c r="C679" s="50" t="s">
        <v>23</v>
      </c>
      <c r="D679" s="114">
        <f>SUM(D680+D682)</f>
        <v>26387</v>
      </c>
      <c r="E679" s="139">
        <f>SUM(E680+E682)</f>
        <v>20233.330000000002</v>
      </c>
      <c r="F679" s="163">
        <f t="shared" si="20"/>
        <v>6153.6699999999983</v>
      </c>
      <c r="G679" s="179">
        <f t="shared" si="19"/>
        <v>0.76679160192519047</v>
      </c>
    </row>
    <row r="680" spans="1:7" s="6" customFormat="1" x14ac:dyDescent="0.2">
      <c r="A680" s="33"/>
      <c r="B680" s="5">
        <v>500</v>
      </c>
      <c r="C680" s="49" t="s">
        <v>228</v>
      </c>
      <c r="D680" s="113">
        <f>SUM(D681)</f>
        <v>19692</v>
      </c>
      <c r="E680" s="149">
        <f>SUM(E681)</f>
        <v>15016.1</v>
      </c>
      <c r="F680" s="168">
        <f t="shared" si="20"/>
        <v>4675.8999999999996</v>
      </c>
      <c r="G680" s="165">
        <f t="shared" si="19"/>
        <v>0.76254824294129597</v>
      </c>
    </row>
    <row r="681" spans="1:7" s="6" customFormat="1" x14ac:dyDescent="0.2">
      <c r="A681" s="33"/>
      <c r="B681" s="5">
        <v>5002</v>
      </c>
      <c r="C681" s="49" t="s">
        <v>236</v>
      </c>
      <c r="D681" s="113">
        <v>19692</v>
      </c>
      <c r="E681" s="124">
        <v>15016.1</v>
      </c>
      <c r="F681" s="168">
        <f t="shared" si="20"/>
        <v>4675.8999999999996</v>
      </c>
      <c r="G681" s="165">
        <f t="shared" si="19"/>
        <v>0.76254824294129597</v>
      </c>
    </row>
    <row r="682" spans="1:7" s="6" customFormat="1" x14ac:dyDescent="0.2">
      <c r="A682" s="33"/>
      <c r="B682" s="5">
        <v>506</v>
      </c>
      <c r="C682" s="49" t="s">
        <v>229</v>
      </c>
      <c r="D682" s="113">
        <v>6695</v>
      </c>
      <c r="E682" s="124">
        <v>5217.2299999999996</v>
      </c>
      <c r="F682" s="168">
        <f t="shared" si="20"/>
        <v>1477.7700000000004</v>
      </c>
      <c r="G682" s="165">
        <f t="shared" si="19"/>
        <v>0.77927259148618366</v>
      </c>
    </row>
    <row r="683" spans="1:7" s="6" customFormat="1" x14ac:dyDescent="0.2">
      <c r="A683" s="33"/>
      <c r="B683" s="7">
        <v>55</v>
      </c>
      <c r="C683" s="50" t="s">
        <v>24</v>
      </c>
      <c r="D683" s="114">
        <f>SUM(D684:D691)</f>
        <v>5558</v>
      </c>
      <c r="E683" s="139">
        <f>SUM(E684:E691)</f>
        <v>3647.8200000000006</v>
      </c>
      <c r="F683" s="163">
        <f t="shared" si="20"/>
        <v>1910.1799999999994</v>
      </c>
      <c r="G683" s="179">
        <f t="shared" si="19"/>
        <v>0.6563188197193236</v>
      </c>
    </row>
    <row r="684" spans="1:7" s="6" customFormat="1" x14ac:dyDescent="0.2">
      <c r="A684" s="33"/>
      <c r="B684" s="5">
        <v>5500</v>
      </c>
      <c r="C684" s="49" t="s">
        <v>25</v>
      </c>
      <c r="D684" s="113">
        <v>672</v>
      </c>
      <c r="E684" s="124">
        <v>699.4</v>
      </c>
      <c r="F684" s="168">
        <f t="shared" si="20"/>
        <v>-27.399999999999977</v>
      </c>
      <c r="G684" s="165">
        <f t="shared" si="19"/>
        <v>1.0407738095238095</v>
      </c>
    </row>
    <row r="685" spans="1:7" s="6" customFormat="1" x14ac:dyDescent="0.2">
      <c r="A685" s="33"/>
      <c r="B685" s="5">
        <v>5503</v>
      </c>
      <c r="C685" s="49" t="s">
        <v>26</v>
      </c>
      <c r="D685" s="113">
        <v>0</v>
      </c>
      <c r="E685" s="124">
        <v>38.4</v>
      </c>
      <c r="F685" s="168">
        <f t="shared" si="20"/>
        <v>-38.4</v>
      </c>
      <c r="G685" s="165"/>
    </row>
    <row r="686" spans="1:7" s="6" customFormat="1" x14ac:dyDescent="0.2">
      <c r="A686" s="33"/>
      <c r="B686" s="5">
        <v>5504</v>
      </c>
      <c r="C686" s="49" t="s">
        <v>27</v>
      </c>
      <c r="D686" s="113">
        <v>229</v>
      </c>
      <c r="E686" s="124">
        <v>14.28</v>
      </c>
      <c r="F686" s="168">
        <f t="shared" si="20"/>
        <v>214.72</v>
      </c>
      <c r="G686" s="165">
        <f t="shared" si="19"/>
        <v>6.2358078602620083E-2</v>
      </c>
    </row>
    <row r="687" spans="1:7" s="6" customFormat="1" x14ac:dyDescent="0.2">
      <c r="A687" s="33"/>
      <c r="B687" s="5">
        <v>5511</v>
      </c>
      <c r="C687" s="49" t="s">
        <v>230</v>
      </c>
      <c r="D687" s="113">
        <v>1938</v>
      </c>
      <c r="E687" s="124">
        <v>1298.71</v>
      </c>
      <c r="F687" s="168">
        <f t="shared" si="20"/>
        <v>639.29</v>
      </c>
      <c r="G687" s="165">
        <f t="shared" si="19"/>
        <v>0.67012899896800826</v>
      </c>
    </row>
    <row r="688" spans="1:7" s="6" customFormat="1" x14ac:dyDescent="0.2">
      <c r="A688" s="33"/>
      <c r="B688" s="5">
        <v>5513</v>
      </c>
      <c r="C688" s="49" t="s">
        <v>28</v>
      </c>
      <c r="D688" s="113">
        <v>607</v>
      </c>
      <c r="E688" s="124">
        <v>490.22</v>
      </c>
      <c r="F688" s="168">
        <f t="shared" si="20"/>
        <v>116.77999999999997</v>
      </c>
      <c r="G688" s="165">
        <f t="shared" si="19"/>
        <v>0.80761120263591435</v>
      </c>
    </row>
    <row r="689" spans="1:7" s="6" customFormat="1" x14ac:dyDescent="0.2">
      <c r="A689" s="33"/>
      <c r="B689" s="5">
        <v>5514</v>
      </c>
      <c r="C689" s="49" t="s">
        <v>231</v>
      </c>
      <c r="D689" s="113">
        <v>1112</v>
      </c>
      <c r="E689" s="124">
        <v>478.47</v>
      </c>
      <c r="F689" s="168">
        <f t="shared" si="20"/>
        <v>633.53</v>
      </c>
      <c r="G689" s="165">
        <f t="shared" si="19"/>
        <v>0.43027877697841727</v>
      </c>
    </row>
    <row r="690" spans="1:7" s="6" customFormat="1" x14ac:dyDescent="0.2">
      <c r="A690" s="33"/>
      <c r="B690" s="5">
        <v>5515</v>
      </c>
      <c r="C690" s="49" t="s">
        <v>29</v>
      </c>
      <c r="D690" s="113">
        <v>0</v>
      </c>
      <c r="E690" s="124">
        <v>99</v>
      </c>
      <c r="F690" s="168">
        <f t="shared" si="20"/>
        <v>-99</v>
      </c>
      <c r="G690" s="165"/>
    </row>
    <row r="691" spans="1:7" s="6" customFormat="1" x14ac:dyDescent="0.2">
      <c r="A691" s="33"/>
      <c r="B691" s="5">
        <v>5525</v>
      </c>
      <c r="C691" s="49" t="s">
        <v>46</v>
      </c>
      <c r="D691" s="113">
        <v>1000</v>
      </c>
      <c r="E691" s="124">
        <v>529.34</v>
      </c>
      <c r="F691" s="168">
        <f t="shared" si="20"/>
        <v>470.65999999999997</v>
      </c>
      <c r="G691" s="165">
        <f t="shared" si="19"/>
        <v>0.52934000000000003</v>
      </c>
    </row>
    <row r="692" spans="1:7" s="6" customFormat="1" x14ac:dyDescent="0.2">
      <c r="A692" s="33"/>
      <c r="B692" s="7">
        <v>15</v>
      </c>
      <c r="C692" s="50" t="s">
        <v>283</v>
      </c>
      <c r="D692" s="114">
        <f>SUM(D693)</f>
        <v>840</v>
      </c>
      <c r="E692" s="187">
        <f>SUM(E693)</f>
        <v>0</v>
      </c>
      <c r="F692" s="163">
        <f t="shared" si="20"/>
        <v>840</v>
      </c>
      <c r="G692" s="179">
        <f t="shared" si="19"/>
        <v>0</v>
      </c>
    </row>
    <row r="693" spans="1:7" s="6" customFormat="1" x14ac:dyDescent="0.2">
      <c r="A693" s="33"/>
      <c r="B693" s="5">
        <v>1551</v>
      </c>
      <c r="C693" s="49" t="s">
        <v>255</v>
      </c>
      <c r="D693" s="113">
        <f>SUM(D694)</f>
        <v>840</v>
      </c>
      <c r="E693" s="186">
        <f>SUM(E694)</f>
        <v>0</v>
      </c>
      <c r="F693" s="168">
        <f t="shared" si="20"/>
        <v>840</v>
      </c>
      <c r="G693" s="165">
        <f t="shared" si="19"/>
        <v>0</v>
      </c>
    </row>
    <row r="694" spans="1:7" s="6" customFormat="1" ht="25.5" x14ac:dyDescent="0.2">
      <c r="A694" s="33"/>
      <c r="B694" s="5"/>
      <c r="C694" s="65" t="s">
        <v>562</v>
      </c>
      <c r="D694" s="113">
        <v>840</v>
      </c>
      <c r="E694" s="124">
        <v>0</v>
      </c>
      <c r="F694" s="168">
        <f t="shared" si="20"/>
        <v>840</v>
      </c>
      <c r="G694" s="165">
        <f t="shared" si="19"/>
        <v>0</v>
      </c>
    </row>
    <row r="695" spans="1:7" s="6" customFormat="1" x14ac:dyDescent="0.2">
      <c r="A695" s="33" t="s">
        <v>75</v>
      </c>
      <c r="B695" s="7" t="s">
        <v>544</v>
      </c>
      <c r="C695" s="72"/>
      <c r="D695" s="209">
        <f t="shared" ref="D695:E697" si="23">SUM(D696)</f>
        <v>300</v>
      </c>
      <c r="E695" s="126">
        <f t="shared" si="23"/>
        <v>300</v>
      </c>
      <c r="F695" s="163">
        <f t="shared" si="20"/>
        <v>0</v>
      </c>
      <c r="G695" s="179">
        <f t="shared" si="19"/>
        <v>1</v>
      </c>
    </row>
    <row r="696" spans="1:7" s="6" customFormat="1" x14ac:dyDescent="0.2">
      <c r="A696" s="33"/>
      <c r="B696" s="7">
        <v>55</v>
      </c>
      <c r="C696" s="50" t="s">
        <v>24</v>
      </c>
      <c r="D696" s="209">
        <f t="shared" si="23"/>
        <v>300</v>
      </c>
      <c r="E696" s="126">
        <f t="shared" si="23"/>
        <v>300</v>
      </c>
      <c r="F696" s="163">
        <f t="shared" si="20"/>
        <v>0</v>
      </c>
      <c r="G696" s="179">
        <f t="shared" si="19"/>
        <v>1</v>
      </c>
    </row>
    <row r="697" spans="1:7" s="6" customFormat="1" x14ac:dyDescent="0.2">
      <c r="A697" s="33"/>
      <c r="B697" s="5">
        <v>5525</v>
      </c>
      <c r="C697" s="49" t="s">
        <v>46</v>
      </c>
      <c r="D697" s="207">
        <f t="shared" si="23"/>
        <v>300</v>
      </c>
      <c r="E697" s="124">
        <f t="shared" si="23"/>
        <v>300</v>
      </c>
      <c r="F697" s="168">
        <f t="shared" si="20"/>
        <v>0</v>
      </c>
      <c r="G697" s="165">
        <f t="shared" si="19"/>
        <v>1</v>
      </c>
    </row>
    <row r="698" spans="1:7" s="6" customFormat="1" ht="38.25" x14ac:dyDescent="0.2">
      <c r="A698" s="33"/>
      <c r="B698" s="157" t="s">
        <v>541</v>
      </c>
      <c r="C698" s="56" t="s">
        <v>524</v>
      </c>
      <c r="D698" s="208">
        <v>300</v>
      </c>
      <c r="E698" s="124">
        <v>300</v>
      </c>
      <c r="F698" s="168">
        <f t="shared" si="20"/>
        <v>0</v>
      </c>
      <c r="G698" s="165">
        <f t="shared" si="19"/>
        <v>1</v>
      </c>
    </row>
    <row r="699" spans="1:7" s="6" customFormat="1" x14ac:dyDescent="0.2">
      <c r="A699" s="33" t="s">
        <v>76</v>
      </c>
      <c r="B699" s="7" t="s">
        <v>581</v>
      </c>
      <c r="C699" s="72"/>
      <c r="D699" s="114">
        <f>SUM(D700+D720)</f>
        <v>31312</v>
      </c>
      <c r="E699" s="187">
        <f>SUM(E700+E720)</f>
        <v>45812.86</v>
      </c>
      <c r="F699" s="163">
        <f t="shared" si="20"/>
        <v>-14500.86</v>
      </c>
      <c r="G699" s="179">
        <f t="shared" si="19"/>
        <v>1.4631087123147675</v>
      </c>
    </row>
    <row r="700" spans="1:7" s="6" customFormat="1" x14ac:dyDescent="0.2">
      <c r="A700" s="33" t="s">
        <v>76</v>
      </c>
      <c r="B700" s="7" t="s">
        <v>180</v>
      </c>
      <c r="C700" s="72"/>
      <c r="D700" s="114">
        <f>SUM(D701+D704+D707+D717)</f>
        <v>29647</v>
      </c>
      <c r="E700" s="187">
        <f>SUM(E701+E704+E707+E717)</f>
        <v>35347.86</v>
      </c>
      <c r="F700" s="163">
        <f t="shared" si="20"/>
        <v>-5700.8600000000006</v>
      </c>
      <c r="G700" s="179">
        <f t="shared" si="19"/>
        <v>1.1922912942287585</v>
      </c>
    </row>
    <row r="701" spans="1:7" s="6" customFormat="1" x14ac:dyDescent="0.2">
      <c r="A701" s="33"/>
      <c r="B701" s="7">
        <v>50</v>
      </c>
      <c r="C701" s="50" t="s">
        <v>23</v>
      </c>
      <c r="D701" s="114">
        <f>SUM(D702+D703)</f>
        <v>0</v>
      </c>
      <c r="E701" s="187">
        <f>SUM(E702+E703)</f>
        <v>490.19000000000005</v>
      </c>
      <c r="F701" s="163">
        <f t="shared" si="20"/>
        <v>-490.19000000000005</v>
      </c>
      <c r="G701" s="179"/>
    </row>
    <row r="702" spans="1:7" s="6" customFormat="1" x14ac:dyDescent="0.2">
      <c r="A702" s="33"/>
      <c r="B702" s="5">
        <v>505</v>
      </c>
      <c r="C702" s="49" t="s">
        <v>94</v>
      </c>
      <c r="D702" s="113">
        <v>0</v>
      </c>
      <c r="E702" s="149">
        <v>291.16000000000003</v>
      </c>
      <c r="F702" s="168">
        <f t="shared" si="20"/>
        <v>-291.16000000000003</v>
      </c>
      <c r="G702" s="179"/>
    </row>
    <row r="703" spans="1:7" s="6" customFormat="1" x14ac:dyDescent="0.2">
      <c r="A703" s="33"/>
      <c r="B703" s="5">
        <v>506</v>
      </c>
      <c r="C703" s="49" t="s">
        <v>229</v>
      </c>
      <c r="D703" s="113">
        <v>0</v>
      </c>
      <c r="E703" s="149">
        <v>199.03</v>
      </c>
      <c r="F703" s="168">
        <f t="shared" si="20"/>
        <v>-199.03</v>
      </c>
      <c r="G703" s="179"/>
    </row>
    <row r="704" spans="1:7" s="6" customFormat="1" x14ac:dyDescent="0.2">
      <c r="A704" s="33"/>
      <c r="B704" s="7">
        <v>55</v>
      </c>
      <c r="C704" s="50" t="s">
        <v>24</v>
      </c>
      <c r="D704" s="88">
        <f>SUM(D705)</f>
        <v>5200</v>
      </c>
      <c r="E704" s="139">
        <f>SUM(E705)</f>
        <v>4888.08</v>
      </c>
      <c r="F704" s="163">
        <f t="shared" si="20"/>
        <v>311.92000000000007</v>
      </c>
      <c r="G704" s="179">
        <f t="shared" si="19"/>
        <v>0.94001538461538459</v>
      </c>
    </row>
    <row r="705" spans="1:7" s="6" customFormat="1" x14ac:dyDescent="0.2">
      <c r="A705" s="33"/>
      <c r="B705" s="5">
        <v>5525</v>
      </c>
      <c r="C705" s="49" t="s">
        <v>46</v>
      </c>
      <c r="D705" s="113">
        <v>5200</v>
      </c>
      <c r="E705" s="149">
        <v>4888.08</v>
      </c>
      <c r="F705" s="168">
        <f t="shared" si="20"/>
        <v>311.92000000000007</v>
      </c>
      <c r="G705" s="179">
        <f t="shared" si="19"/>
        <v>0.94001538461538459</v>
      </c>
    </row>
    <row r="706" spans="1:7" x14ac:dyDescent="0.2">
      <c r="A706" s="35"/>
      <c r="B706" s="5"/>
      <c r="C706" s="67" t="s">
        <v>551</v>
      </c>
      <c r="D706" s="87">
        <f>SUM(D701+D704)</f>
        <v>5200</v>
      </c>
      <c r="E706" s="149">
        <f>SUM(E701+E704)</f>
        <v>5378.27</v>
      </c>
      <c r="F706" s="168">
        <f t="shared" si="20"/>
        <v>-178.27000000000044</v>
      </c>
      <c r="G706" s="179">
        <f t="shared" si="19"/>
        <v>1.0342826923076924</v>
      </c>
    </row>
    <row r="707" spans="1:7" s="6" customFormat="1" x14ac:dyDescent="0.2">
      <c r="A707" s="33"/>
      <c r="B707" s="7">
        <v>55</v>
      </c>
      <c r="C707" s="50" t="s">
        <v>24</v>
      </c>
      <c r="D707" s="114">
        <f>SUM(D708)</f>
        <v>24447</v>
      </c>
      <c r="E707" s="139">
        <f>SUM(E708)</f>
        <v>27137.59</v>
      </c>
      <c r="F707" s="163">
        <f t="shared" si="20"/>
        <v>-2690.59</v>
      </c>
      <c r="G707" s="179">
        <f t="shared" si="19"/>
        <v>1.1100580848365853</v>
      </c>
    </row>
    <row r="708" spans="1:7" s="6" customFormat="1" x14ac:dyDescent="0.2">
      <c r="A708" s="33"/>
      <c r="B708" s="5">
        <v>5525</v>
      </c>
      <c r="C708" s="49" t="s">
        <v>46</v>
      </c>
      <c r="D708" s="114">
        <f>SUM(D709:D716)</f>
        <v>24447</v>
      </c>
      <c r="E708" s="139">
        <f>SUM(E709:E716)</f>
        <v>27137.59</v>
      </c>
      <c r="F708" s="163">
        <f t="shared" si="20"/>
        <v>-2690.59</v>
      </c>
      <c r="G708" s="179">
        <f t="shared" si="19"/>
        <v>1.1100580848365853</v>
      </c>
    </row>
    <row r="709" spans="1:7" s="6" customFormat="1" x14ac:dyDescent="0.2">
      <c r="A709" s="33"/>
      <c r="B709" s="7"/>
      <c r="C709" s="67" t="s">
        <v>287</v>
      </c>
      <c r="D709" s="113">
        <v>3000</v>
      </c>
      <c r="E709" s="124">
        <v>3021.61</v>
      </c>
      <c r="F709" s="168">
        <f t="shared" si="20"/>
        <v>-21.610000000000127</v>
      </c>
      <c r="G709" s="165">
        <f t="shared" si="19"/>
        <v>1.0072033333333335</v>
      </c>
    </row>
    <row r="710" spans="1:7" s="6" customFormat="1" x14ac:dyDescent="0.2">
      <c r="A710" s="33"/>
      <c r="B710" s="7"/>
      <c r="C710" s="67" t="s">
        <v>111</v>
      </c>
      <c r="D710" s="113">
        <v>14397</v>
      </c>
      <c r="E710" s="124">
        <v>16919.47</v>
      </c>
      <c r="F710" s="168">
        <f t="shared" si="20"/>
        <v>-2522.4700000000012</v>
      </c>
      <c r="G710" s="165">
        <f t="shared" si="19"/>
        <v>1.17520802945058</v>
      </c>
    </row>
    <row r="711" spans="1:7" s="6" customFormat="1" x14ac:dyDescent="0.2">
      <c r="A711" s="33"/>
      <c r="B711" s="7"/>
      <c r="C711" s="67" t="s">
        <v>1</v>
      </c>
      <c r="D711" s="113">
        <v>200</v>
      </c>
      <c r="E711" s="124">
        <v>186.35</v>
      </c>
      <c r="F711" s="168">
        <f t="shared" si="20"/>
        <v>13.650000000000006</v>
      </c>
      <c r="G711" s="165">
        <f t="shared" ref="G711:G787" si="24">SUM(E711/D711)</f>
        <v>0.93174999999999997</v>
      </c>
    </row>
    <row r="712" spans="1:7" s="6" customFormat="1" x14ac:dyDescent="0.2">
      <c r="A712" s="33"/>
      <c r="B712" s="7"/>
      <c r="C712" s="67" t="s">
        <v>288</v>
      </c>
      <c r="D712" s="113">
        <v>2000</v>
      </c>
      <c r="E712" s="124">
        <v>537.16</v>
      </c>
      <c r="F712" s="168">
        <f t="shared" si="20"/>
        <v>1462.8400000000001</v>
      </c>
      <c r="G712" s="165">
        <f t="shared" si="24"/>
        <v>0.26857999999999999</v>
      </c>
    </row>
    <row r="713" spans="1:7" x14ac:dyDescent="0.2">
      <c r="A713" s="35"/>
      <c r="B713" s="5"/>
      <c r="C713" s="67" t="s">
        <v>118</v>
      </c>
      <c r="D713" s="113">
        <v>150</v>
      </c>
      <c r="E713" s="124">
        <v>150</v>
      </c>
      <c r="F713" s="168">
        <f t="shared" si="20"/>
        <v>0</v>
      </c>
      <c r="G713" s="165">
        <f t="shared" si="24"/>
        <v>1</v>
      </c>
    </row>
    <row r="714" spans="1:7" x14ac:dyDescent="0.2">
      <c r="A714" s="35"/>
      <c r="B714" s="5"/>
      <c r="C714" s="67" t="s">
        <v>207</v>
      </c>
      <c r="D714" s="113">
        <v>500</v>
      </c>
      <c r="E714" s="124">
        <v>500</v>
      </c>
      <c r="F714" s="168">
        <f t="shared" si="20"/>
        <v>0</v>
      </c>
      <c r="G714" s="165">
        <f t="shared" si="24"/>
        <v>1</v>
      </c>
    </row>
    <row r="715" spans="1:7" x14ac:dyDescent="0.2">
      <c r="A715" s="35"/>
      <c r="B715" s="5"/>
      <c r="C715" s="67" t="s">
        <v>289</v>
      </c>
      <c r="D715" s="113">
        <v>200</v>
      </c>
      <c r="E715" s="124">
        <v>0</v>
      </c>
      <c r="F715" s="168">
        <f t="shared" si="20"/>
        <v>200</v>
      </c>
      <c r="G715" s="165">
        <f t="shared" si="24"/>
        <v>0</v>
      </c>
    </row>
    <row r="716" spans="1:7" x14ac:dyDescent="0.2">
      <c r="A716" s="35"/>
      <c r="B716" s="5"/>
      <c r="C716" s="67" t="s">
        <v>334</v>
      </c>
      <c r="D716" s="113">
        <v>4000</v>
      </c>
      <c r="E716" s="124">
        <v>5823</v>
      </c>
      <c r="F716" s="168">
        <f t="shared" ref="F716:F792" si="25">SUM(D716-E716)</f>
        <v>-1823</v>
      </c>
      <c r="G716" s="165">
        <f t="shared" si="24"/>
        <v>1.4557500000000001</v>
      </c>
    </row>
    <row r="717" spans="1:7" x14ac:dyDescent="0.2">
      <c r="A717" s="33"/>
      <c r="B717" s="7">
        <v>55</v>
      </c>
      <c r="C717" s="50" t="s">
        <v>24</v>
      </c>
      <c r="D717" s="91">
        <f>SUM(D718)</f>
        <v>0</v>
      </c>
      <c r="E717" s="126">
        <f>SUM(E718)</f>
        <v>2832</v>
      </c>
      <c r="F717" s="163">
        <f t="shared" si="25"/>
        <v>-2832</v>
      </c>
      <c r="G717" s="165"/>
    </row>
    <row r="718" spans="1:7" x14ac:dyDescent="0.2">
      <c r="A718" s="33"/>
      <c r="B718" s="5">
        <v>5525</v>
      </c>
      <c r="C718" s="49" t="s">
        <v>46</v>
      </c>
      <c r="D718" s="92">
        <f>SUM(D719)</f>
        <v>0</v>
      </c>
      <c r="E718" s="124">
        <f>SUM(E719)</f>
        <v>2832</v>
      </c>
      <c r="F718" s="168">
        <f t="shared" si="25"/>
        <v>-2832</v>
      </c>
      <c r="G718" s="165"/>
    </row>
    <row r="719" spans="1:7" x14ac:dyDescent="0.2">
      <c r="A719" s="35"/>
      <c r="B719" s="5"/>
      <c r="C719" s="67" t="s">
        <v>550</v>
      </c>
      <c r="D719" s="113">
        <v>0</v>
      </c>
      <c r="E719" s="124">
        <v>2832</v>
      </c>
      <c r="F719" s="168">
        <f t="shared" si="25"/>
        <v>-2832</v>
      </c>
      <c r="G719" s="165"/>
    </row>
    <row r="720" spans="1:7" x14ac:dyDescent="0.2">
      <c r="A720" s="33" t="s">
        <v>76</v>
      </c>
      <c r="B720" s="7" t="s">
        <v>563</v>
      </c>
      <c r="C720" s="67"/>
      <c r="D720" s="114">
        <f>SUM(D721)</f>
        <v>1665</v>
      </c>
      <c r="E720" s="187">
        <f>SUM(E721)</f>
        <v>10465</v>
      </c>
      <c r="F720" s="163">
        <f t="shared" si="25"/>
        <v>-8800</v>
      </c>
      <c r="G720" s="179">
        <f t="shared" si="24"/>
        <v>6.2852852852852852</v>
      </c>
    </row>
    <row r="721" spans="1:7" x14ac:dyDescent="0.2">
      <c r="A721" s="35"/>
      <c r="B721" s="7">
        <v>55</v>
      </c>
      <c r="C721" s="50" t="s">
        <v>24</v>
      </c>
      <c r="D721" s="114">
        <f>SUM(D722)</f>
        <v>1665</v>
      </c>
      <c r="E721" s="187">
        <f>SUM(E722)</f>
        <v>10465</v>
      </c>
      <c r="F721" s="163">
        <f t="shared" si="25"/>
        <v>-8800</v>
      </c>
      <c r="G721" s="179">
        <f t="shared" si="24"/>
        <v>6.2852852852852852</v>
      </c>
    </row>
    <row r="722" spans="1:7" x14ac:dyDescent="0.2">
      <c r="A722" s="35"/>
      <c r="B722" s="5">
        <v>5525</v>
      </c>
      <c r="C722" s="49" t="s">
        <v>46</v>
      </c>
      <c r="D722" s="113">
        <f>SUM(D723:D727)</f>
        <v>1665</v>
      </c>
      <c r="E722" s="186">
        <f>SUM(E723:E727)</f>
        <v>10465</v>
      </c>
      <c r="F722" s="168">
        <f t="shared" si="25"/>
        <v>-8800</v>
      </c>
      <c r="G722" s="165">
        <f t="shared" si="24"/>
        <v>6.2852852852852852</v>
      </c>
    </row>
    <row r="723" spans="1:7" ht="25.5" x14ac:dyDescent="0.2">
      <c r="A723" s="35"/>
      <c r="B723" s="5" t="s">
        <v>564</v>
      </c>
      <c r="C723" s="67" t="s">
        <v>565</v>
      </c>
      <c r="D723" s="113">
        <v>1215</v>
      </c>
      <c r="E723" s="124">
        <v>1215</v>
      </c>
      <c r="F723" s="168">
        <f t="shared" si="25"/>
        <v>0</v>
      </c>
      <c r="G723" s="165">
        <f t="shared" si="24"/>
        <v>1</v>
      </c>
    </row>
    <row r="724" spans="1:7" ht="25.5" x14ac:dyDescent="0.2">
      <c r="A724" s="35"/>
      <c r="B724" s="5" t="s">
        <v>566</v>
      </c>
      <c r="C724" s="67" t="s">
        <v>567</v>
      </c>
      <c r="D724" s="113">
        <v>450</v>
      </c>
      <c r="E724" s="124">
        <v>450</v>
      </c>
      <c r="F724" s="168">
        <f t="shared" si="25"/>
        <v>0</v>
      </c>
      <c r="G724" s="165">
        <f t="shared" si="24"/>
        <v>1</v>
      </c>
    </row>
    <row r="725" spans="1:7" ht="25.5" x14ac:dyDescent="0.2">
      <c r="A725" s="35"/>
      <c r="B725" s="5" t="s">
        <v>575</v>
      </c>
      <c r="C725" s="67" t="s">
        <v>576</v>
      </c>
      <c r="D725" s="113">
        <v>0</v>
      </c>
      <c r="E725" s="124">
        <v>1000</v>
      </c>
      <c r="F725" s="168">
        <f t="shared" si="25"/>
        <v>-1000</v>
      </c>
      <c r="G725" s="165"/>
    </row>
    <row r="726" spans="1:7" x14ac:dyDescent="0.2">
      <c r="A726" s="35"/>
      <c r="B726" s="5" t="s">
        <v>577</v>
      </c>
      <c r="C726" s="67" t="s">
        <v>578</v>
      </c>
      <c r="D726" s="113">
        <v>0</v>
      </c>
      <c r="E726" s="124">
        <v>6000</v>
      </c>
      <c r="F726" s="168">
        <f t="shared" si="25"/>
        <v>-6000</v>
      </c>
      <c r="G726" s="165"/>
    </row>
    <row r="727" spans="1:7" ht="25.5" x14ac:dyDescent="0.2">
      <c r="A727" s="35"/>
      <c r="B727" s="47" t="s">
        <v>579</v>
      </c>
      <c r="C727" s="67" t="s">
        <v>580</v>
      </c>
      <c r="D727" s="113">
        <v>0</v>
      </c>
      <c r="E727" s="124">
        <v>1800</v>
      </c>
      <c r="F727" s="168">
        <f t="shared" si="25"/>
        <v>-1800</v>
      </c>
      <c r="G727" s="165"/>
    </row>
    <row r="728" spans="1:7" x14ac:dyDescent="0.2">
      <c r="A728" s="33" t="s">
        <v>343</v>
      </c>
      <c r="B728" s="7" t="s">
        <v>203</v>
      </c>
      <c r="C728" s="72"/>
      <c r="D728" s="115">
        <f>SUM(D729+D733)</f>
        <v>15147</v>
      </c>
      <c r="E728" s="159">
        <f>SUM(E729+E733)</f>
        <v>9535.9</v>
      </c>
      <c r="F728" s="163">
        <f t="shared" si="25"/>
        <v>5611.1</v>
      </c>
      <c r="G728" s="179">
        <f t="shared" si="24"/>
        <v>0.62955700798838055</v>
      </c>
    </row>
    <row r="729" spans="1:7" x14ac:dyDescent="0.2">
      <c r="A729" s="33"/>
      <c r="B729" s="7">
        <v>50</v>
      </c>
      <c r="C729" s="50" t="s">
        <v>23</v>
      </c>
      <c r="D729" s="114">
        <f>SUM(D730+D732)</f>
        <v>7558</v>
      </c>
      <c r="E729" s="139">
        <f>SUM(E730+E732)</f>
        <v>5668.2</v>
      </c>
      <c r="F729" s="163">
        <f t="shared" si="25"/>
        <v>1889.8000000000002</v>
      </c>
      <c r="G729" s="179">
        <f t="shared" si="24"/>
        <v>0.7499603069595131</v>
      </c>
    </row>
    <row r="730" spans="1:7" x14ac:dyDescent="0.2">
      <c r="A730" s="33"/>
      <c r="B730" s="5">
        <v>500</v>
      </c>
      <c r="C730" s="49" t="s">
        <v>228</v>
      </c>
      <c r="D730" s="113">
        <f>SUM(D731)</f>
        <v>5640</v>
      </c>
      <c r="E730" s="149">
        <f>SUM(E731)</f>
        <v>4230</v>
      </c>
      <c r="F730" s="168">
        <f t="shared" si="25"/>
        <v>1410</v>
      </c>
      <c r="G730" s="165">
        <f t="shared" si="24"/>
        <v>0.75</v>
      </c>
    </row>
    <row r="731" spans="1:7" x14ac:dyDescent="0.2">
      <c r="A731" s="33"/>
      <c r="B731" s="5">
        <v>5002</v>
      </c>
      <c r="C731" s="49" t="s">
        <v>236</v>
      </c>
      <c r="D731" s="113">
        <v>5640</v>
      </c>
      <c r="E731" s="124">
        <v>4230</v>
      </c>
      <c r="F731" s="168">
        <f t="shared" si="25"/>
        <v>1410</v>
      </c>
      <c r="G731" s="165">
        <f t="shared" si="24"/>
        <v>0.75</v>
      </c>
    </row>
    <row r="732" spans="1:7" x14ac:dyDescent="0.2">
      <c r="A732" s="33"/>
      <c r="B732" s="5">
        <v>506</v>
      </c>
      <c r="C732" s="49" t="s">
        <v>229</v>
      </c>
      <c r="D732" s="113">
        <v>1918</v>
      </c>
      <c r="E732" s="124">
        <v>1438.2</v>
      </c>
      <c r="F732" s="168">
        <f t="shared" si="25"/>
        <v>479.79999999999995</v>
      </c>
      <c r="G732" s="165">
        <f t="shared" si="24"/>
        <v>0.74984358706986443</v>
      </c>
    </row>
    <row r="733" spans="1:7" x14ac:dyDescent="0.2">
      <c r="A733" s="33"/>
      <c r="B733" s="7">
        <v>55</v>
      </c>
      <c r="C733" s="50" t="s">
        <v>24</v>
      </c>
      <c r="D733" s="114">
        <f>SUM(D734:D740)</f>
        <v>7589</v>
      </c>
      <c r="E733" s="139">
        <f>SUM(E734:E740)</f>
        <v>3867.7</v>
      </c>
      <c r="F733" s="163">
        <f t="shared" si="25"/>
        <v>3721.3</v>
      </c>
      <c r="G733" s="179">
        <f t="shared" si="24"/>
        <v>0.50964553959678482</v>
      </c>
    </row>
    <row r="734" spans="1:7" x14ac:dyDescent="0.2">
      <c r="A734" s="33"/>
      <c r="B734" s="5">
        <v>5500</v>
      </c>
      <c r="C734" s="49" t="s">
        <v>25</v>
      </c>
      <c r="D734" s="113">
        <v>1229</v>
      </c>
      <c r="E734" s="124">
        <v>344.66</v>
      </c>
      <c r="F734" s="168">
        <f t="shared" si="25"/>
        <v>884.33999999999992</v>
      </c>
      <c r="G734" s="165">
        <f t="shared" si="24"/>
        <v>0.28043938161106591</v>
      </c>
    </row>
    <row r="735" spans="1:7" x14ac:dyDescent="0.2">
      <c r="A735" s="33"/>
      <c r="B735" s="5">
        <v>5504</v>
      </c>
      <c r="C735" s="49" t="s">
        <v>27</v>
      </c>
      <c r="D735" s="113">
        <v>140</v>
      </c>
      <c r="E735" s="124">
        <v>140</v>
      </c>
      <c r="F735" s="168">
        <f t="shared" si="25"/>
        <v>0</v>
      </c>
      <c r="G735" s="165">
        <f t="shared" si="24"/>
        <v>1</v>
      </c>
    </row>
    <row r="736" spans="1:7" x14ac:dyDescent="0.2">
      <c r="A736" s="33"/>
      <c r="B736" s="5">
        <v>5511</v>
      </c>
      <c r="C736" s="49" t="s">
        <v>230</v>
      </c>
      <c r="D736" s="113">
        <v>80</v>
      </c>
      <c r="E736" s="124">
        <v>9.7899999999999991</v>
      </c>
      <c r="F736" s="168">
        <f t="shared" si="25"/>
        <v>70.210000000000008</v>
      </c>
      <c r="G736" s="165">
        <f t="shared" si="24"/>
        <v>0.12237499999999998</v>
      </c>
    </row>
    <row r="737" spans="1:8" x14ac:dyDescent="0.2">
      <c r="A737" s="33"/>
      <c r="B737" s="5">
        <v>5515</v>
      </c>
      <c r="C737" s="49" t="s">
        <v>29</v>
      </c>
      <c r="D737" s="113">
        <v>6000</v>
      </c>
      <c r="E737" s="124">
        <v>3366.59</v>
      </c>
      <c r="F737" s="168">
        <f t="shared" si="25"/>
        <v>2633.41</v>
      </c>
      <c r="G737" s="165">
        <f t="shared" si="24"/>
        <v>0.56109833333333337</v>
      </c>
    </row>
    <row r="738" spans="1:8" x14ac:dyDescent="0.2">
      <c r="A738" s="33"/>
      <c r="B738" s="5">
        <v>5522</v>
      </c>
      <c r="C738" s="49" t="s">
        <v>95</v>
      </c>
      <c r="D738" s="113">
        <v>40</v>
      </c>
      <c r="E738" s="124">
        <v>0</v>
      </c>
      <c r="F738" s="168">
        <f t="shared" si="25"/>
        <v>40</v>
      </c>
      <c r="G738" s="165">
        <f t="shared" si="24"/>
        <v>0</v>
      </c>
    </row>
    <row r="739" spans="1:8" x14ac:dyDescent="0.2">
      <c r="A739" s="33"/>
      <c r="B739" s="5">
        <v>5524</v>
      </c>
      <c r="C739" s="49" t="s">
        <v>31</v>
      </c>
      <c r="D739" s="113">
        <v>100</v>
      </c>
      <c r="E739" s="124">
        <v>0</v>
      </c>
      <c r="F739" s="168">
        <f t="shared" si="25"/>
        <v>100</v>
      </c>
      <c r="G739" s="165">
        <f t="shared" si="24"/>
        <v>0</v>
      </c>
    </row>
    <row r="740" spans="1:8" x14ac:dyDescent="0.2">
      <c r="A740" s="33"/>
      <c r="B740" s="5">
        <v>5525</v>
      </c>
      <c r="C740" s="49" t="s">
        <v>46</v>
      </c>
      <c r="D740" s="113">
        <v>0</v>
      </c>
      <c r="E740" s="124">
        <v>6.66</v>
      </c>
      <c r="F740" s="168">
        <f t="shared" si="25"/>
        <v>-6.66</v>
      </c>
      <c r="G740" s="165"/>
    </row>
    <row r="741" spans="1:8" s="6" customFormat="1" x14ac:dyDescent="0.2">
      <c r="A741" s="33" t="s">
        <v>77</v>
      </c>
      <c r="B741" s="7" t="s">
        <v>256</v>
      </c>
      <c r="C741" s="72"/>
      <c r="D741" s="114">
        <f>SUM(D742+D747)</f>
        <v>31043</v>
      </c>
      <c r="E741" s="139">
        <f>SUM(E742+E747)</f>
        <v>22033.86</v>
      </c>
      <c r="F741" s="163">
        <f t="shared" si="25"/>
        <v>9009.14</v>
      </c>
      <c r="G741" s="179">
        <f t="shared" si="24"/>
        <v>0.70978513674580423</v>
      </c>
    </row>
    <row r="742" spans="1:8" s="6" customFormat="1" x14ac:dyDescent="0.2">
      <c r="A742" s="33"/>
      <c r="B742" s="7">
        <v>50</v>
      </c>
      <c r="C742" s="50" t="s">
        <v>23</v>
      </c>
      <c r="D742" s="114">
        <f>SUM(D743+D746)</f>
        <v>11336</v>
      </c>
      <c r="E742" s="139">
        <f>SUM(E743+E746)</f>
        <v>8412.08</v>
      </c>
      <c r="F742" s="163">
        <f t="shared" si="25"/>
        <v>2923.92</v>
      </c>
      <c r="G742" s="179">
        <f t="shared" si="24"/>
        <v>0.74206774876499648</v>
      </c>
    </row>
    <row r="743" spans="1:8" s="6" customFormat="1" x14ac:dyDescent="0.2">
      <c r="A743" s="33"/>
      <c r="B743" s="5">
        <v>500</v>
      </c>
      <c r="C743" s="49" t="s">
        <v>228</v>
      </c>
      <c r="D743" s="113">
        <f>SUM(D744:D745)</f>
        <v>8460</v>
      </c>
      <c r="E743" s="149">
        <f>SUM(E744:E745)</f>
        <v>6277.6900000000005</v>
      </c>
      <c r="F743" s="168">
        <f t="shared" si="25"/>
        <v>2182.3099999999995</v>
      </c>
      <c r="G743" s="165">
        <f t="shared" si="24"/>
        <v>0.74204373522458633</v>
      </c>
    </row>
    <row r="744" spans="1:8" s="6" customFormat="1" x14ac:dyDescent="0.2">
      <c r="A744" s="33"/>
      <c r="B744" s="5">
        <v>5002</v>
      </c>
      <c r="C744" s="49" t="s">
        <v>236</v>
      </c>
      <c r="D744" s="113">
        <v>7740</v>
      </c>
      <c r="E744" s="124">
        <v>5817.52</v>
      </c>
      <c r="F744" s="168">
        <f t="shared" si="25"/>
        <v>1922.4799999999996</v>
      </c>
      <c r="G744" s="165">
        <f t="shared" si="24"/>
        <v>0.75161757105943161</v>
      </c>
    </row>
    <row r="745" spans="1:8" s="6" customFormat="1" x14ac:dyDescent="0.2">
      <c r="A745" s="33"/>
      <c r="B745" s="5">
        <v>5005</v>
      </c>
      <c r="C745" s="49" t="s">
        <v>282</v>
      </c>
      <c r="D745" s="113">
        <v>720</v>
      </c>
      <c r="E745" s="124">
        <v>460.17</v>
      </c>
      <c r="F745" s="168">
        <f t="shared" si="25"/>
        <v>259.83</v>
      </c>
      <c r="G745" s="165">
        <f t="shared" si="24"/>
        <v>0.63912500000000005</v>
      </c>
    </row>
    <row r="746" spans="1:8" s="6" customFormat="1" x14ac:dyDescent="0.2">
      <c r="A746" s="33"/>
      <c r="B746" s="5">
        <v>506</v>
      </c>
      <c r="C746" s="49" t="s">
        <v>229</v>
      </c>
      <c r="D746" s="113">
        <v>2876</v>
      </c>
      <c r="E746" s="124">
        <v>2134.39</v>
      </c>
      <c r="F746" s="168">
        <f t="shared" si="25"/>
        <v>741.61000000000013</v>
      </c>
      <c r="G746" s="165">
        <f t="shared" si="24"/>
        <v>0.74213838664812237</v>
      </c>
    </row>
    <row r="747" spans="1:8" s="6" customFormat="1" x14ac:dyDescent="0.2">
      <c r="A747" s="33"/>
      <c r="B747" s="7">
        <v>55</v>
      </c>
      <c r="C747" s="50" t="s">
        <v>24</v>
      </c>
      <c r="D747" s="114">
        <f>SUM(D748:D749)</f>
        <v>19707</v>
      </c>
      <c r="E747" s="187">
        <f>SUM(E748:E749)</f>
        <v>13621.779999999999</v>
      </c>
      <c r="F747" s="163">
        <f t="shared" si="25"/>
        <v>6085.2200000000012</v>
      </c>
      <c r="G747" s="179">
        <f t="shared" si="24"/>
        <v>0.69121530420662702</v>
      </c>
    </row>
    <row r="748" spans="1:8" s="6" customFormat="1" x14ac:dyDescent="0.2">
      <c r="A748" s="33"/>
      <c r="B748" s="5">
        <v>5500</v>
      </c>
      <c r="C748" s="49" t="s">
        <v>25</v>
      </c>
      <c r="D748" s="113">
        <v>19500</v>
      </c>
      <c r="E748" s="124">
        <v>13492.48</v>
      </c>
      <c r="F748" s="168">
        <f t="shared" si="25"/>
        <v>6007.52</v>
      </c>
      <c r="G748" s="165">
        <f t="shared" si="24"/>
        <v>0.69192205128205131</v>
      </c>
    </row>
    <row r="749" spans="1:8" s="6" customFormat="1" ht="13.5" thickBot="1" x14ac:dyDescent="0.25">
      <c r="A749" s="46"/>
      <c r="B749" s="196">
        <v>5504</v>
      </c>
      <c r="C749" s="197" t="s">
        <v>27</v>
      </c>
      <c r="D749" s="113">
        <v>207</v>
      </c>
      <c r="E749" s="124">
        <v>129.30000000000001</v>
      </c>
      <c r="F749" s="168">
        <f t="shared" si="25"/>
        <v>77.699999999999989</v>
      </c>
      <c r="G749" s="165">
        <f t="shared" si="24"/>
        <v>0.62463768115942031</v>
      </c>
    </row>
    <row r="750" spans="1:8" ht="13.5" thickBot="1" x14ac:dyDescent="0.25">
      <c r="A750" s="44" t="s">
        <v>78</v>
      </c>
      <c r="B750" s="4" t="s">
        <v>181</v>
      </c>
      <c r="C750" s="183"/>
      <c r="D750" s="112">
        <f>SUM(D751+D861+D925+D959+D965+D1006+D1011+D1051+D1066)</f>
        <v>3228002</v>
      </c>
      <c r="E750" s="138">
        <f>SUM(E751+E861+E925+E959+E965+E1006+E1011+E1051+E1066)</f>
        <v>2415282.4499999997</v>
      </c>
      <c r="F750" s="177">
        <f t="shared" si="25"/>
        <v>812719.55000000028</v>
      </c>
      <c r="G750" s="175">
        <f t="shared" si="24"/>
        <v>0.74822830035421284</v>
      </c>
      <c r="H750" s="158"/>
    </row>
    <row r="751" spans="1:8" x14ac:dyDescent="0.2">
      <c r="A751" s="33" t="s">
        <v>79</v>
      </c>
      <c r="B751" s="7" t="s">
        <v>444</v>
      </c>
      <c r="C751" s="184"/>
      <c r="D751" s="95">
        <f>SUM(D752+D775+D802+D821+D842+D850+D858)</f>
        <v>1027372</v>
      </c>
      <c r="E751" s="144">
        <f>SUM(E752+E775+E802+E821+E842+E850+E858)</f>
        <v>742291.73</v>
      </c>
      <c r="F751" s="163">
        <f t="shared" si="25"/>
        <v>285080.27</v>
      </c>
      <c r="G751" s="179">
        <f t="shared" si="24"/>
        <v>0.72251504810331602</v>
      </c>
      <c r="H751" s="158"/>
    </row>
    <row r="752" spans="1:8" s="6" customFormat="1" x14ac:dyDescent="0.2">
      <c r="A752" s="33" t="s">
        <v>79</v>
      </c>
      <c r="B752" s="7" t="s">
        <v>114</v>
      </c>
      <c r="C752" s="72"/>
      <c r="D752" s="88">
        <f>SUM(D753+D759+D772)</f>
        <v>375327</v>
      </c>
      <c r="E752" s="139">
        <f>SUM(E753+E759+E772)</f>
        <v>285884.61</v>
      </c>
      <c r="F752" s="163">
        <f t="shared" si="25"/>
        <v>89442.390000000014</v>
      </c>
      <c r="G752" s="179">
        <f t="shared" si="24"/>
        <v>0.76169476216738996</v>
      </c>
    </row>
    <row r="753" spans="1:7" s="6" customFormat="1" x14ac:dyDescent="0.2">
      <c r="A753" s="33"/>
      <c r="B753" s="7">
        <v>50</v>
      </c>
      <c r="C753" s="50" t="s">
        <v>23</v>
      </c>
      <c r="D753" s="88">
        <f>SUM(D754+D757+D758)</f>
        <v>266937</v>
      </c>
      <c r="E753" s="139">
        <f>SUM(E754+E757+E758)</f>
        <v>198286.05</v>
      </c>
      <c r="F753" s="163">
        <f t="shared" si="25"/>
        <v>68650.950000000012</v>
      </c>
      <c r="G753" s="179">
        <f t="shared" si="24"/>
        <v>0.74281965407568074</v>
      </c>
    </row>
    <row r="754" spans="1:7" s="6" customFormat="1" x14ac:dyDescent="0.2">
      <c r="A754" s="33"/>
      <c r="B754" s="5">
        <v>500</v>
      </c>
      <c r="C754" s="49" t="s">
        <v>228</v>
      </c>
      <c r="D754" s="87">
        <f>SUM(D755:D756)</f>
        <v>198243</v>
      </c>
      <c r="E754" s="149">
        <f>SUM(E755:E756)</f>
        <v>146668.35</v>
      </c>
      <c r="F754" s="168">
        <f t="shared" si="25"/>
        <v>51574.649999999994</v>
      </c>
      <c r="G754" s="165">
        <f t="shared" si="24"/>
        <v>0.7398412554289433</v>
      </c>
    </row>
    <row r="755" spans="1:7" s="6" customFormat="1" x14ac:dyDescent="0.2">
      <c r="A755" s="33"/>
      <c r="B755" s="5">
        <v>5002</v>
      </c>
      <c r="C755" s="49" t="s">
        <v>236</v>
      </c>
      <c r="D755" s="87">
        <v>198243</v>
      </c>
      <c r="E755" s="124">
        <v>146363.07</v>
      </c>
      <c r="F755" s="168">
        <f t="shared" si="25"/>
        <v>51879.929999999993</v>
      </c>
      <c r="G755" s="165">
        <f t="shared" si="24"/>
        <v>0.73830132715909269</v>
      </c>
    </row>
    <row r="756" spans="1:7" s="6" customFormat="1" x14ac:dyDescent="0.2">
      <c r="A756" s="33"/>
      <c r="B756" s="5">
        <v>5005</v>
      </c>
      <c r="C756" s="49" t="s">
        <v>282</v>
      </c>
      <c r="D756" s="87">
        <v>0</v>
      </c>
      <c r="E756" s="124">
        <v>305.27999999999997</v>
      </c>
      <c r="F756" s="168">
        <f t="shared" si="25"/>
        <v>-305.27999999999997</v>
      </c>
      <c r="G756" s="165"/>
    </row>
    <row r="757" spans="1:7" s="6" customFormat="1" x14ac:dyDescent="0.2">
      <c r="A757" s="33"/>
      <c r="B757" s="5">
        <v>505</v>
      </c>
      <c r="C757" s="49" t="s">
        <v>94</v>
      </c>
      <c r="D757" s="87">
        <v>766</v>
      </c>
      <c r="E757" s="124">
        <v>866.24</v>
      </c>
      <c r="F757" s="168">
        <f t="shared" si="25"/>
        <v>-100.24000000000001</v>
      </c>
      <c r="G757" s="165">
        <f t="shared" si="24"/>
        <v>1.1308616187989555</v>
      </c>
    </row>
    <row r="758" spans="1:7" s="6" customFormat="1" x14ac:dyDescent="0.2">
      <c r="A758" s="33"/>
      <c r="B758" s="5">
        <v>506</v>
      </c>
      <c r="C758" s="49" t="s">
        <v>229</v>
      </c>
      <c r="D758" s="87">
        <v>67928</v>
      </c>
      <c r="E758" s="124">
        <v>50751.46</v>
      </c>
      <c r="F758" s="168">
        <f t="shared" si="25"/>
        <v>17176.54</v>
      </c>
      <c r="G758" s="165">
        <f t="shared" si="24"/>
        <v>0.74713608526675301</v>
      </c>
    </row>
    <row r="759" spans="1:7" s="6" customFormat="1" x14ac:dyDescent="0.2">
      <c r="A759" s="33"/>
      <c r="B759" s="7">
        <v>55</v>
      </c>
      <c r="C759" s="50" t="s">
        <v>24</v>
      </c>
      <c r="D759" s="88">
        <f>SUM(D760:D771)</f>
        <v>79266</v>
      </c>
      <c r="E759" s="139">
        <f>SUM(E760:E771)</f>
        <v>61454.720000000001</v>
      </c>
      <c r="F759" s="163">
        <f t="shared" si="25"/>
        <v>17811.28</v>
      </c>
      <c r="G759" s="179">
        <f t="shared" si="24"/>
        <v>0.77529735321575455</v>
      </c>
    </row>
    <row r="760" spans="1:7" s="6" customFormat="1" x14ac:dyDescent="0.2">
      <c r="A760" s="33"/>
      <c r="B760" s="5">
        <v>5500</v>
      </c>
      <c r="C760" s="49" t="s">
        <v>25</v>
      </c>
      <c r="D760" s="87">
        <v>380</v>
      </c>
      <c r="E760" s="124">
        <v>687.78</v>
      </c>
      <c r="F760" s="168">
        <f t="shared" si="25"/>
        <v>-307.77999999999997</v>
      </c>
      <c r="G760" s="165">
        <f t="shared" si="24"/>
        <v>1.8099473684210525</v>
      </c>
    </row>
    <row r="761" spans="1:7" s="6" customFormat="1" x14ac:dyDescent="0.2">
      <c r="A761" s="33"/>
      <c r="B761" s="5">
        <v>5503</v>
      </c>
      <c r="C761" s="49" t="s">
        <v>26</v>
      </c>
      <c r="D761" s="87">
        <v>0</v>
      </c>
      <c r="E761" s="124">
        <v>17.399999999999999</v>
      </c>
      <c r="F761" s="168">
        <f t="shared" si="25"/>
        <v>-17.399999999999999</v>
      </c>
      <c r="G761" s="165"/>
    </row>
    <row r="762" spans="1:7" s="6" customFormat="1" x14ac:dyDescent="0.2">
      <c r="A762" s="33"/>
      <c r="B762" s="5">
        <v>5504</v>
      </c>
      <c r="C762" s="49" t="s">
        <v>27</v>
      </c>
      <c r="D762" s="87">
        <v>2430</v>
      </c>
      <c r="E762" s="124">
        <v>1439.44</v>
      </c>
      <c r="F762" s="168">
        <f t="shared" si="25"/>
        <v>990.56</v>
      </c>
      <c r="G762" s="165">
        <f t="shared" si="24"/>
        <v>0.59236213991769548</v>
      </c>
    </row>
    <row r="763" spans="1:7" s="6" customFormat="1" x14ac:dyDescent="0.2">
      <c r="A763" s="33"/>
      <c r="B763" s="5">
        <v>5511</v>
      </c>
      <c r="C763" s="49" t="s">
        <v>230</v>
      </c>
      <c r="D763" s="87">
        <v>41110</v>
      </c>
      <c r="E763" s="124">
        <v>36306.54</v>
      </c>
      <c r="F763" s="168">
        <f t="shared" si="25"/>
        <v>4803.4599999999991</v>
      </c>
      <c r="G763" s="165">
        <f t="shared" si="24"/>
        <v>0.88315592313305769</v>
      </c>
    </row>
    <row r="764" spans="1:7" s="6" customFormat="1" x14ac:dyDescent="0.2">
      <c r="A764" s="33"/>
      <c r="B764" s="5">
        <v>5513</v>
      </c>
      <c r="C764" s="49" t="s">
        <v>28</v>
      </c>
      <c r="D764" s="87">
        <v>100</v>
      </c>
      <c r="E764" s="124">
        <v>0</v>
      </c>
      <c r="F764" s="168">
        <f t="shared" si="25"/>
        <v>100</v>
      </c>
      <c r="G764" s="165">
        <f t="shared" si="24"/>
        <v>0</v>
      </c>
    </row>
    <row r="765" spans="1:7" s="6" customFormat="1" x14ac:dyDescent="0.2">
      <c r="A765" s="33"/>
      <c r="B765" s="5">
        <v>5514</v>
      </c>
      <c r="C765" s="49" t="s">
        <v>231</v>
      </c>
      <c r="D765" s="87">
        <v>1425</v>
      </c>
      <c r="E765" s="124">
        <v>695.49</v>
      </c>
      <c r="F765" s="168">
        <f t="shared" si="25"/>
        <v>729.51</v>
      </c>
      <c r="G765" s="165">
        <f t="shared" si="24"/>
        <v>0.48806315789473687</v>
      </c>
    </row>
    <row r="766" spans="1:7" s="6" customFormat="1" x14ac:dyDescent="0.2">
      <c r="A766" s="33"/>
      <c r="B766" s="5">
        <v>5515</v>
      </c>
      <c r="C766" s="49" t="s">
        <v>29</v>
      </c>
      <c r="D766" s="87">
        <v>3406</v>
      </c>
      <c r="E766" s="124">
        <v>2793</v>
      </c>
      <c r="F766" s="168">
        <f t="shared" si="25"/>
        <v>613</v>
      </c>
      <c r="G766" s="165">
        <f t="shared" si="24"/>
        <v>0.82002348796241931</v>
      </c>
    </row>
    <row r="767" spans="1:7" s="6" customFormat="1" x14ac:dyDescent="0.2">
      <c r="A767" s="33"/>
      <c r="B767" s="5">
        <v>5521</v>
      </c>
      <c r="C767" s="49" t="s">
        <v>133</v>
      </c>
      <c r="D767" s="87">
        <v>19300</v>
      </c>
      <c r="E767" s="124">
        <v>11315.32</v>
      </c>
      <c r="F767" s="168">
        <f t="shared" si="25"/>
        <v>7984.68</v>
      </c>
      <c r="G767" s="165">
        <f t="shared" si="24"/>
        <v>0.58628601036269423</v>
      </c>
    </row>
    <row r="768" spans="1:7" s="6" customFormat="1" x14ac:dyDescent="0.2">
      <c r="A768" s="33"/>
      <c r="B768" s="5">
        <v>5522</v>
      </c>
      <c r="C768" s="49" t="s">
        <v>95</v>
      </c>
      <c r="D768" s="87">
        <v>190</v>
      </c>
      <c r="E768" s="124">
        <v>106.6</v>
      </c>
      <c r="F768" s="168">
        <f t="shared" si="25"/>
        <v>83.4</v>
      </c>
      <c r="G768" s="165">
        <f t="shared" si="24"/>
        <v>0.56105263157894736</v>
      </c>
    </row>
    <row r="769" spans="1:7" s="6" customFormat="1" x14ac:dyDescent="0.2">
      <c r="A769" s="33"/>
      <c r="B769" s="5">
        <v>5524</v>
      </c>
      <c r="C769" s="49" t="s">
        <v>31</v>
      </c>
      <c r="D769" s="87">
        <v>10350</v>
      </c>
      <c r="E769" s="124">
        <v>8087.15</v>
      </c>
      <c r="F769" s="168">
        <f t="shared" si="25"/>
        <v>2262.8500000000004</v>
      </c>
      <c r="G769" s="165">
        <f t="shared" si="24"/>
        <v>0.78136714975845412</v>
      </c>
    </row>
    <row r="770" spans="1:7" s="6" customFormat="1" x14ac:dyDescent="0.2">
      <c r="A770" s="33"/>
      <c r="B770" s="5">
        <v>5525</v>
      </c>
      <c r="C770" s="49" t="s">
        <v>46</v>
      </c>
      <c r="D770" s="87">
        <v>575</v>
      </c>
      <c r="E770" s="124">
        <v>0</v>
      </c>
      <c r="F770" s="168">
        <f t="shared" si="25"/>
        <v>575</v>
      </c>
      <c r="G770" s="165">
        <f t="shared" si="24"/>
        <v>0</v>
      </c>
    </row>
    <row r="771" spans="1:7" s="6" customFormat="1" x14ac:dyDescent="0.2">
      <c r="A771" s="33"/>
      <c r="B771" s="5">
        <v>5539</v>
      </c>
      <c r="C771" s="49" t="s">
        <v>257</v>
      </c>
      <c r="D771" s="87">
        <v>0</v>
      </c>
      <c r="E771" s="124">
        <v>6</v>
      </c>
      <c r="F771" s="168">
        <f t="shared" si="25"/>
        <v>-6</v>
      </c>
      <c r="G771" s="165"/>
    </row>
    <row r="772" spans="1:7" x14ac:dyDescent="0.2">
      <c r="A772" s="35"/>
      <c r="B772" s="7">
        <v>15</v>
      </c>
      <c r="C772" s="50" t="s">
        <v>283</v>
      </c>
      <c r="D772" s="88">
        <f>SUM(D773)</f>
        <v>29124</v>
      </c>
      <c r="E772" s="139">
        <f>SUM(E773)</f>
        <v>26143.84</v>
      </c>
      <c r="F772" s="163">
        <f t="shared" si="25"/>
        <v>2980.16</v>
      </c>
      <c r="G772" s="179">
        <f t="shared" si="24"/>
        <v>0.89767339651146816</v>
      </c>
    </row>
    <row r="773" spans="1:7" x14ac:dyDescent="0.2">
      <c r="A773" s="35"/>
      <c r="B773" s="5">
        <v>1551</v>
      </c>
      <c r="C773" s="49" t="s">
        <v>255</v>
      </c>
      <c r="D773" s="87">
        <f>SUM(D774)</f>
        <v>29124</v>
      </c>
      <c r="E773" s="149">
        <f>SUM(E774)</f>
        <v>26143.84</v>
      </c>
      <c r="F773" s="168">
        <f t="shared" si="25"/>
        <v>2980.16</v>
      </c>
      <c r="G773" s="165">
        <f t="shared" si="24"/>
        <v>0.89767339651146816</v>
      </c>
    </row>
    <row r="774" spans="1:7" ht="38.25" x14ac:dyDescent="0.2">
      <c r="A774" s="35"/>
      <c r="B774" s="5"/>
      <c r="C774" s="65" t="s">
        <v>340</v>
      </c>
      <c r="D774" s="87">
        <v>29124</v>
      </c>
      <c r="E774" s="124">
        <v>26143.84</v>
      </c>
      <c r="F774" s="168">
        <f t="shared" si="25"/>
        <v>2980.16</v>
      </c>
      <c r="G774" s="165">
        <f t="shared" si="24"/>
        <v>0.89767339651146816</v>
      </c>
    </row>
    <row r="775" spans="1:7" s="10" customFormat="1" ht="13.5" x14ac:dyDescent="0.25">
      <c r="A775" s="33" t="s">
        <v>79</v>
      </c>
      <c r="B775" s="7" t="s">
        <v>115</v>
      </c>
      <c r="C775" s="72"/>
      <c r="D775" s="88">
        <f>SUM(D776+D782+D796+D798)</f>
        <v>264987</v>
      </c>
      <c r="E775" s="139">
        <f>SUM(E776+E782+E796+E798)</f>
        <v>161080.31000000003</v>
      </c>
      <c r="F775" s="163">
        <f t="shared" si="25"/>
        <v>103906.68999999997</v>
      </c>
      <c r="G775" s="179">
        <f t="shared" si="24"/>
        <v>0.6078800469456993</v>
      </c>
    </row>
    <row r="776" spans="1:7" s="6" customFormat="1" x14ac:dyDescent="0.2">
      <c r="A776" s="33"/>
      <c r="B776" s="7">
        <v>50</v>
      </c>
      <c r="C776" s="50" t="s">
        <v>23</v>
      </c>
      <c r="D776" s="88">
        <f>SUM(D777+D780+D781)</f>
        <v>167329</v>
      </c>
      <c r="E776" s="139">
        <f>SUM(E777+E780+E781)</f>
        <v>123563.40000000001</v>
      </c>
      <c r="F776" s="163">
        <f t="shared" si="25"/>
        <v>43765.599999999991</v>
      </c>
      <c r="G776" s="179">
        <f t="shared" si="24"/>
        <v>0.73844581632592088</v>
      </c>
    </row>
    <row r="777" spans="1:7" s="6" customFormat="1" x14ac:dyDescent="0.2">
      <c r="A777" s="33"/>
      <c r="B777" s="5">
        <v>500</v>
      </c>
      <c r="C777" s="49" t="s">
        <v>228</v>
      </c>
      <c r="D777" s="87">
        <f>SUM(D778:D779)</f>
        <v>124744</v>
      </c>
      <c r="E777" s="149">
        <f>SUM(E778:E779)</f>
        <v>91935.42</v>
      </c>
      <c r="F777" s="168">
        <f t="shared" si="25"/>
        <v>32808.58</v>
      </c>
      <c r="G777" s="165">
        <f t="shared" si="24"/>
        <v>0.73699272109279801</v>
      </c>
    </row>
    <row r="778" spans="1:7" s="6" customFormat="1" x14ac:dyDescent="0.2">
      <c r="A778" s="33"/>
      <c r="B778" s="5">
        <v>5002</v>
      </c>
      <c r="C778" s="49" t="s">
        <v>236</v>
      </c>
      <c r="D778" s="87">
        <v>124744</v>
      </c>
      <c r="E778" s="124">
        <v>91630.42</v>
      </c>
      <c r="F778" s="168">
        <f t="shared" si="25"/>
        <v>33113.58</v>
      </c>
      <c r="G778" s="165">
        <f t="shared" si="24"/>
        <v>0.73454771371769378</v>
      </c>
    </row>
    <row r="779" spans="1:7" s="6" customFormat="1" x14ac:dyDescent="0.2">
      <c r="A779" s="33"/>
      <c r="B779" s="5">
        <v>5005</v>
      </c>
      <c r="C779" s="49" t="s">
        <v>282</v>
      </c>
      <c r="D779" s="87">
        <v>0</v>
      </c>
      <c r="E779" s="124">
        <v>305</v>
      </c>
      <c r="F779" s="168"/>
      <c r="G779" s="165"/>
    </row>
    <row r="780" spans="1:7" s="6" customFormat="1" x14ac:dyDescent="0.2">
      <c r="A780" s="33"/>
      <c r="B780" s="5">
        <v>505</v>
      </c>
      <c r="C780" s="49" t="s">
        <v>94</v>
      </c>
      <c r="D780" s="87">
        <v>102</v>
      </c>
      <c r="E780" s="124">
        <v>248.24</v>
      </c>
      <c r="F780" s="168">
        <f t="shared" si="25"/>
        <v>-146.24</v>
      </c>
      <c r="G780" s="165">
        <f t="shared" si="24"/>
        <v>2.4337254901960783</v>
      </c>
    </row>
    <row r="781" spans="1:7" s="6" customFormat="1" x14ac:dyDescent="0.2">
      <c r="A781" s="33"/>
      <c r="B781" s="5">
        <v>506</v>
      </c>
      <c r="C781" s="49" t="s">
        <v>229</v>
      </c>
      <c r="D781" s="87">
        <v>42483</v>
      </c>
      <c r="E781" s="124">
        <v>31379.74</v>
      </c>
      <c r="F781" s="168">
        <f t="shared" si="25"/>
        <v>11103.259999999998</v>
      </c>
      <c r="G781" s="165">
        <f t="shared" si="24"/>
        <v>0.73864228044158842</v>
      </c>
    </row>
    <row r="782" spans="1:7" s="6" customFormat="1" x14ac:dyDescent="0.2">
      <c r="A782" s="33"/>
      <c r="B782" s="7">
        <v>55</v>
      </c>
      <c r="C782" s="50" t="s">
        <v>24</v>
      </c>
      <c r="D782" s="88">
        <f>SUM(D783:D795)</f>
        <v>57558</v>
      </c>
      <c r="E782" s="139">
        <f>SUM(E783:E795)</f>
        <v>37515.43</v>
      </c>
      <c r="F782" s="163">
        <f t="shared" si="25"/>
        <v>20042.57</v>
      </c>
      <c r="G782" s="179">
        <f t="shared" si="24"/>
        <v>0.6517848083672122</v>
      </c>
    </row>
    <row r="783" spans="1:7" s="6" customFormat="1" x14ac:dyDescent="0.2">
      <c r="A783" s="33"/>
      <c r="B783" s="5">
        <v>5500</v>
      </c>
      <c r="C783" s="49" t="s">
        <v>25</v>
      </c>
      <c r="D783" s="87">
        <v>385</v>
      </c>
      <c r="E783" s="124">
        <v>679.14</v>
      </c>
      <c r="F783" s="168">
        <f t="shared" si="25"/>
        <v>-294.14</v>
      </c>
      <c r="G783" s="165">
        <f t="shared" si="24"/>
        <v>1.764</v>
      </c>
    </row>
    <row r="784" spans="1:7" s="6" customFormat="1" x14ac:dyDescent="0.2">
      <c r="A784" s="33"/>
      <c r="B784" s="5">
        <v>5504</v>
      </c>
      <c r="C784" s="49" t="s">
        <v>27</v>
      </c>
      <c r="D784" s="87">
        <v>1240</v>
      </c>
      <c r="E784" s="124">
        <v>684.78</v>
      </c>
      <c r="F784" s="168">
        <f t="shared" si="25"/>
        <v>555.22</v>
      </c>
      <c r="G784" s="165">
        <f t="shared" si="24"/>
        <v>0.5522419354838709</v>
      </c>
    </row>
    <row r="785" spans="1:7" s="6" customFormat="1" x14ac:dyDescent="0.2">
      <c r="A785" s="33"/>
      <c r="B785" s="5">
        <v>5511</v>
      </c>
      <c r="C785" s="49" t="s">
        <v>230</v>
      </c>
      <c r="D785" s="87">
        <v>28213</v>
      </c>
      <c r="E785" s="124">
        <v>19877.12</v>
      </c>
      <c r="F785" s="168">
        <f t="shared" si="25"/>
        <v>8335.880000000001</v>
      </c>
      <c r="G785" s="165">
        <f t="shared" si="24"/>
        <v>0.70453762449934421</v>
      </c>
    </row>
    <row r="786" spans="1:7" s="6" customFormat="1" x14ac:dyDescent="0.2">
      <c r="A786" s="33"/>
      <c r="B786" s="5">
        <v>5513</v>
      </c>
      <c r="C786" s="49" t="s">
        <v>28</v>
      </c>
      <c r="D786" s="87">
        <v>180</v>
      </c>
      <c r="E786" s="124">
        <v>79.8</v>
      </c>
      <c r="F786" s="168">
        <f t="shared" si="25"/>
        <v>100.2</v>
      </c>
      <c r="G786" s="165">
        <f t="shared" si="24"/>
        <v>0.4433333333333333</v>
      </c>
    </row>
    <row r="787" spans="1:7" s="6" customFormat="1" x14ac:dyDescent="0.2">
      <c r="A787" s="33"/>
      <c r="B787" s="5">
        <v>5514</v>
      </c>
      <c r="C787" s="49" t="s">
        <v>231</v>
      </c>
      <c r="D787" s="87">
        <v>2327</v>
      </c>
      <c r="E787" s="124">
        <v>1228.48</v>
      </c>
      <c r="F787" s="168">
        <f t="shared" si="25"/>
        <v>1098.52</v>
      </c>
      <c r="G787" s="165">
        <f t="shared" si="24"/>
        <v>0.52792436613665661</v>
      </c>
    </row>
    <row r="788" spans="1:7" s="6" customFormat="1" x14ac:dyDescent="0.2">
      <c r="A788" s="33"/>
      <c r="B788" s="5">
        <v>5515</v>
      </c>
      <c r="C788" s="49" t="s">
        <v>29</v>
      </c>
      <c r="D788" s="87">
        <v>2214</v>
      </c>
      <c r="E788" s="124">
        <v>3601.55</v>
      </c>
      <c r="F788" s="168">
        <f t="shared" si="25"/>
        <v>-1387.5500000000002</v>
      </c>
      <c r="G788" s="165">
        <f t="shared" ref="G788:G854" si="26">SUM(E788/D788)</f>
        <v>1.6267163504968385</v>
      </c>
    </row>
    <row r="789" spans="1:7" s="6" customFormat="1" x14ac:dyDescent="0.2">
      <c r="A789" s="33"/>
      <c r="B789" s="5">
        <v>5521</v>
      </c>
      <c r="C789" s="49" t="s">
        <v>133</v>
      </c>
      <c r="D789" s="87">
        <v>13700</v>
      </c>
      <c r="E789" s="124">
        <v>8251.8700000000008</v>
      </c>
      <c r="F789" s="168">
        <f t="shared" si="25"/>
        <v>5448.1299999999992</v>
      </c>
      <c r="G789" s="165">
        <f t="shared" si="26"/>
        <v>0.60232627737226285</v>
      </c>
    </row>
    <row r="790" spans="1:7" s="6" customFormat="1" x14ac:dyDescent="0.2">
      <c r="A790" s="33"/>
      <c r="B790" s="5">
        <v>5522</v>
      </c>
      <c r="C790" s="49" t="s">
        <v>95</v>
      </c>
      <c r="D790" s="87">
        <v>150</v>
      </c>
      <c r="E790" s="124">
        <v>45</v>
      </c>
      <c r="F790" s="168">
        <f t="shared" si="25"/>
        <v>105</v>
      </c>
      <c r="G790" s="165">
        <f t="shared" si="26"/>
        <v>0.3</v>
      </c>
    </row>
    <row r="791" spans="1:7" s="6" customFormat="1" x14ac:dyDescent="0.2">
      <c r="A791" s="33"/>
      <c r="B791" s="5">
        <v>5524</v>
      </c>
      <c r="C791" s="49" t="s">
        <v>31</v>
      </c>
      <c r="D791" s="87">
        <v>7782</v>
      </c>
      <c r="E791" s="124">
        <v>2904.21</v>
      </c>
      <c r="F791" s="168">
        <f t="shared" si="25"/>
        <v>4877.79</v>
      </c>
      <c r="G791" s="165">
        <f t="shared" si="26"/>
        <v>0.37319583654587513</v>
      </c>
    </row>
    <row r="792" spans="1:7" s="6" customFormat="1" x14ac:dyDescent="0.2">
      <c r="A792" s="33"/>
      <c r="B792" s="5">
        <v>5525</v>
      </c>
      <c r="C792" s="49" t="s">
        <v>46</v>
      </c>
      <c r="D792" s="87">
        <v>400</v>
      </c>
      <c r="E792" s="124">
        <v>55.26</v>
      </c>
      <c r="F792" s="168">
        <f t="shared" si="25"/>
        <v>344.74</v>
      </c>
      <c r="G792" s="165">
        <f t="shared" si="26"/>
        <v>0.13815</v>
      </c>
    </row>
    <row r="793" spans="1:7" s="6" customFormat="1" x14ac:dyDescent="0.2">
      <c r="A793" s="33"/>
      <c r="B793" s="5">
        <v>5532</v>
      </c>
      <c r="C793" s="49" t="s">
        <v>93</v>
      </c>
      <c r="D793" s="87">
        <v>25</v>
      </c>
      <c r="E793" s="124">
        <v>35.64</v>
      </c>
      <c r="F793" s="168">
        <f t="shared" ref="F793:F859" si="27">SUM(D793-E793)</f>
        <v>-10.64</v>
      </c>
      <c r="G793" s="165">
        <f t="shared" si="26"/>
        <v>1.4256</v>
      </c>
    </row>
    <row r="794" spans="1:7" s="6" customFormat="1" x14ac:dyDescent="0.2">
      <c r="A794" s="33"/>
      <c r="B794" s="5">
        <v>5539</v>
      </c>
      <c r="C794" s="49" t="s">
        <v>257</v>
      </c>
      <c r="D794" s="87">
        <v>27</v>
      </c>
      <c r="E794" s="124">
        <v>0</v>
      </c>
      <c r="F794" s="168">
        <f t="shared" si="27"/>
        <v>27</v>
      </c>
      <c r="G794" s="165">
        <f t="shared" si="26"/>
        <v>0</v>
      </c>
    </row>
    <row r="795" spans="1:7" x14ac:dyDescent="0.2">
      <c r="A795" s="35"/>
      <c r="B795" s="5">
        <v>5540</v>
      </c>
      <c r="C795" s="49" t="s">
        <v>252</v>
      </c>
      <c r="D795" s="87">
        <v>915</v>
      </c>
      <c r="E795" s="124">
        <v>72.58</v>
      </c>
      <c r="F795" s="168">
        <f t="shared" si="27"/>
        <v>842.42</v>
      </c>
      <c r="G795" s="165">
        <f t="shared" si="26"/>
        <v>7.9322404371584693E-2</v>
      </c>
    </row>
    <row r="796" spans="1:7" x14ac:dyDescent="0.2">
      <c r="A796" s="35"/>
      <c r="B796" s="22">
        <v>60</v>
      </c>
      <c r="C796" s="51" t="s">
        <v>90</v>
      </c>
      <c r="D796" s="88">
        <f>SUM(D797)</f>
        <v>0</v>
      </c>
      <c r="E796" s="139">
        <f>SUM(E797)</f>
        <v>1.48</v>
      </c>
      <c r="F796" s="163">
        <f t="shared" si="27"/>
        <v>-1.48</v>
      </c>
      <c r="G796" s="165"/>
    </row>
    <row r="797" spans="1:7" x14ac:dyDescent="0.2">
      <c r="A797" s="35"/>
      <c r="B797" s="20">
        <v>608</v>
      </c>
      <c r="C797" s="54" t="s">
        <v>154</v>
      </c>
      <c r="D797" s="87">
        <v>0</v>
      </c>
      <c r="E797" s="124">
        <v>1.48</v>
      </c>
      <c r="F797" s="168">
        <f t="shared" si="27"/>
        <v>-1.48</v>
      </c>
      <c r="G797" s="165"/>
    </row>
    <row r="798" spans="1:7" x14ac:dyDescent="0.2">
      <c r="A798" s="35"/>
      <c r="B798" s="7">
        <v>15</v>
      </c>
      <c r="C798" s="50" t="s">
        <v>283</v>
      </c>
      <c r="D798" s="88">
        <f>SUM(D799)</f>
        <v>40100</v>
      </c>
      <c r="E798" s="139">
        <f>SUM(E799)</f>
        <v>0</v>
      </c>
      <c r="F798" s="163">
        <f t="shared" si="27"/>
        <v>40100</v>
      </c>
      <c r="G798" s="179">
        <f t="shared" si="26"/>
        <v>0</v>
      </c>
    </row>
    <row r="799" spans="1:7" x14ac:dyDescent="0.2">
      <c r="A799" s="35"/>
      <c r="B799" s="5">
        <v>1551</v>
      </c>
      <c r="C799" s="49" t="s">
        <v>255</v>
      </c>
      <c r="D799" s="87">
        <f>SUM(D800:D801)</f>
        <v>40100</v>
      </c>
      <c r="E799" s="149">
        <f>SUM(E800:E801)</f>
        <v>0</v>
      </c>
      <c r="F799" s="168">
        <f>SUM(D799-E799)</f>
        <v>40100</v>
      </c>
      <c r="G799" s="165">
        <f t="shared" si="26"/>
        <v>0</v>
      </c>
    </row>
    <row r="800" spans="1:7" ht="25.5" x14ac:dyDescent="0.2">
      <c r="A800" s="35"/>
      <c r="B800" s="5"/>
      <c r="C800" s="65" t="s">
        <v>341</v>
      </c>
      <c r="D800" s="87">
        <v>36000</v>
      </c>
      <c r="E800" s="124">
        <v>0</v>
      </c>
      <c r="F800" s="168">
        <f t="shared" si="27"/>
        <v>36000</v>
      </c>
      <c r="G800" s="165">
        <f t="shared" si="26"/>
        <v>0</v>
      </c>
    </row>
    <row r="801" spans="1:7" ht="25.5" x14ac:dyDescent="0.2">
      <c r="A801" s="35"/>
      <c r="B801" s="5"/>
      <c r="C801" s="65" t="s">
        <v>568</v>
      </c>
      <c r="D801" s="87">
        <v>4100</v>
      </c>
      <c r="E801" s="124">
        <v>0</v>
      </c>
      <c r="F801" s="168">
        <f t="shared" si="27"/>
        <v>4100</v>
      </c>
      <c r="G801" s="165">
        <f t="shared" si="26"/>
        <v>0</v>
      </c>
    </row>
    <row r="802" spans="1:7" s="10" customFormat="1" ht="13.5" x14ac:dyDescent="0.25">
      <c r="A802" s="33" t="s">
        <v>79</v>
      </c>
      <c r="B802" s="7" t="s">
        <v>116</v>
      </c>
      <c r="C802" s="72"/>
      <c r="D802" s="88">
        <f>SUM(D803+D808)</f>
        <v>128244</v>
      </c>
      <c r="E802" s="139">
        <f>SUM(E803+E808)</f>
        <v>97483.63</v>
      </c>
      <c r="F802" s="163">
        <f t="shared" si="27"/>
        <v>30760.369999999995</v>
      </c>
      <c r="G802" s="179">
        <f t="shared" si="26"/>
        <v>0.7601418389944169</v>
      </c>
    </row>
    <row r="803" spans="1:7" s="6" customFormat="1" x14ac:dyDescent="0.2">
      <c r="A803" s="33"/>
      <c r="B803" s="7">
        <v>50</v>
      </c>
      <c r="C803" s="50" t="s">
        <v>23</v>
      </c>
      <c r="D803" s="88">
        <f>SUM(D804+D806+D807)</f>
        <v>85876</v>
      </c>
      <c r="E803" s="139">
        <f>SUM(E804+E806+E807)</f>
        <v>67269.36</v>
      </c>
      <c r="F803" s="163">
        <f t="shared" si="27"/>
        <v>18606.64</v>
      </c>
      <c r="G803" s="179">
        <f t="shared" si="26"/>
        <v>0.78333131491918584</v>
      </c>
    </row>
    <row r="804" spans="1:7" s="6" customFormat="1" x14ac:dyDescent="0.2">
      <c r="A804" s="33"/>
      <c r="B804" s="5">
        <v>500</v>
      </c>
      <c r="C804" s="49" t="s">
        <v>228</v>
      </c>
      <c r="D804" s="87">
        <f>SUM(D805)</f>
        <v>63290</v>
      </c>
      <c r="E804" s="149">
        <f>SUM(E805)</f>
        <v>49462.5</v>
      </c>
      <c r="F804" s="168">
        <f t="shared" si="27"/>
        <v>13827.5</v>
      </c>
      <c r="G804" s="165">
        <f t="shared" si="26"/>
        <v>0.78152156738821299</v>
      </c>
    </row>
    <row r="805" spans="1:7" s="6" customFormat="1" x14ac:dyDescent="0.2">
      <c r="A805" s="33"/>
      <c r="B805" s="5">
        <v>5002</v>
      </c>
      <c r="C805" s="49" t="s">
        <v>236</v>
      </c>
      <c r="D805" s="87">
        <v>63290</v>
      </c>
      <c r="E805" s="124">
        <v>49462.5</v>
      </c>
      <c r="F805" s="168">
        <f t="shared" si="27"/>
        <v>13827.5</v>
      </c>
      <c r="G805" s="165">
        <f t="shared" si="26"/>
        <v>0.78152156738821299</v>
      </c>
    </row>
    <row r="806" spans="1:7" s="6" customFormat="1" x14ac:dyDescent="0.2">
      <c r="A806" s="33"/>
      <c r="B806" s="5">
        <v>505</v>
      </c>
      <c r="C806" s="49" t="s">
        <v>94</v>
      </c>
      <c r="D806" s="87">
        <v>634</v>
      </c>
      <c r="E806" s="124">
        <v>475.38</v>
      </c>
      <c r="F806" s="168">
        <f t="shared" si="27"/>
        <v>158.62</v>
      </c>
      <c r="G806" s="165">
        <f t="shared" si="26"/>
        <v>0.74981072555205042</v>
      </c>
    </row>
    <row r="807" spans="1:7" s="6" customFormat="1" x14ac:dyDescent="0.2">
      <c r="A807" s="33"/>
      <c r="B807" s="5">
        <v>506</v>
      </c>
      <c r="C807" s="49" t="s">
        <v>229</v>
      </c>
      <c r="D807" s="87">
        <v>21952</v>
      </c>
      <c r="E807" s="124">
        <v>17331.48</v>
      </c>
      <c r="F807" s="168">
        <f t="shared" si="27"/>
        <v>4620.5200000000004</v>
      </c>
      <c r="G807" s="165">
        <f t="shared" si="26"/>
        <v>0.78951712827988341</v>
      </c>
    </row>
    <row r="808" spans="1:7" s="6" customFormat="1" x14ac:dyDescent="0.2">
      <c r="A808" s="33"/>
      <c r="B808" s="7">
        <v>55</v>
      </c>
      <c r="C808" s="50" t="s">
        <v>24</v>
      </c>
      <c r="D808" s="88">
        <f>SUM(D809:D820)</f>
        <v>42368</v>
      </c>
      <c r="E808" s="139">
        <f>SUM(E809:E820)</f>
        <v>30214.27</v>
      </c>
      <c r="F808" s="163">
        <f t="shared" si="27"/>
        <v>12153.73</v>
      </c>
      <c r="G808" s="179">
        <f t="shared" si="26"/>
        <v>0.71313892560422965</v>
      </c>
    </row>
    <row r="809" spans="1:7" s="6" customFormat="1" x14ac:dyDescent="0.2">
      <c r="A809" s="33"/>
      <c r="B809" s="5">
        <v>5500</v>
      </c>
      <c r="C809" s="49" t="s">
        <v>25</v>
      </c>
      <c r="D809" s="87">
        <v>584</v>
      </c>
      <c r="E809" s="124">
        <v>839.62</v>
      </c>
      <c r="F809" s="168">
        <f t="shared" si="27"/>
        <v>-255.62</v>
      </c>
      <c r="G809" s="165">
        <f t="shared" si="26"/>
        <v>1.4377054794520547</v>
      </c>
    </row>
    <row r="810" spans="1:7" s="6" customFormat="1" x14ac:dyDescent="0.2">
      <c r="A810" s="33"/>
      <c r="B810" s="5">
        <v>5504</v>
      </c>
      <c r="C810" s="49" t="s">
        <v>27</v>
      </c>
      <c r="D810" s="87">
        <v>380</v>
      </c>
      <c r="E810" s="124">
        <v>211.91</v>
      </c>
      <c r="F810" s="168">
        <f t="shared" si="27"/>
        <v>168.09</v>
      </c>
      <c r="G810" s="165">
        <f t="shared" si="26"/>
        <v>0.55765789473684213</v>
      </c>
    </row>
    <row r="811" spans="1:7" s="6" customFormat="1" ht="25.5" x14ac:dyDescent="0.2">
      <c r="A811" s="210" t="s">
        <v>569</v>
      </c>
      <c r="B811" s="5">
        <v>5511</v>
      </c>
      <c r="C811" s="49" t="s">
        <v>230</v>
      </c>
      <c r="D811" s="87">
        <v>31001</v>
      </c>
      <c r="E811" s="124">
        <v>23417.45</v>
      </c>
      <c r="F811" s="168">
        <f t="shared" si="27"/>
        <v>7583.5499999999993</v>
      </c>
      <c r="G811" s="165">
        <f t="shared" si="26"/>
        <v>0.75537724589529376</v>
      </c>
    </row>
    <row r="812" spans="1:7" s="6" customFormat="1" x14ac:dyDescent="0.2">
      <c r="A812" s="33"/>
      <c r="B812" s="5">
        <v>5513</v>
      </c>
      <c r="C812" s="49" t="s">
        <v>28</v>
      </c>
      <c r="D812" s="87">
        <v>100</v>
      </c>
      <c r="E812" s="124">
        <v>0</v>
      </c>
      <c r="F812" s="168">
        <f t="shared" si="27"/>
        <v>100</v>
      </c>
      <c r="G812" s="165">
        <f t="shared" si="26"/>
        <v>0</v>
      </c>
    </row>
    <row r="813" spans="1:7" s="6" customFormat="1" x14ac:dyDescent="0.2">
      <c r="A813" s="33"/>
      <c r="B813" s="5">
        <v>5514</v>
      </c>
      <c r="C813" s="49" t="s">
        <v>231</v>
      </c>
      <c r="D813" s="87">
        <v>950</v>
      </c>
      <c r="E813" s="124">
        <v>625.14</v>
      </c>
      <c r="F813" s="168">
        <f t="shared" si="27"/>
        <v>324.86</v>
      </c>
      <c r="G813" s="165">
        <f t="shared" si="26"/>
        <v>0.65804210526315787</v>
      </c>
    </row>
    <row r="814" spans="1:7" s="6" customFormat="1" x14ac:dyDescent="0.2">
      <c r="A814" s="33"/>
      <c r="B814" s="5">
        <v>5515</v>
      </c>
      <c r="C814" s="49" t="s">
        <v>29</v>
      </c>
      <c r="D814" s="87">
        <v>1000</v>
      </c>
      <c r="E814" s="124">
        <v>683.04</v>
      </c>
      <c r="F814" s="168">
        <f t="shared" si="27"/>
        <v>316.96000000000004</v>
      </c>
      <c r="G814" s="165">
        <f t="shared" si="26"/>
        <v>0.68303999999999998</v>
      </c>
    </row>
    <row r="815" spans="1:7" s="6" customFormat="1" x14ac:dyDescent="0.2">
      <c r="A815" s="33"/>
      <c r="B815" s="5">
        <v>5521</v>
      </c>
      <c r="C815" s="49" t="s">
        <v>133</v>
      </c>
      <c r="D815" s="87">
        <v>4995</v>
      </c>
      <c r="E815" s="124">
        <v>3215.64</v>
      </c>
      <c r="F815" s="168">
        <f t="shared" si="27"/>
        <v>1779.3600000000001</v>
      </c>
      <c r="G815" s="165">
        <f t="shared" si="26"/>
        <v>0.64377177177177169</v>
      </c>
    </row>
    <row r="816" spans="1:7" s="6" customFormat="1" x14ac:dyDescent="0.2">
      <c r="A816" s="33"/>
      <c r="B816" s="5">
        <v>5522</v>
      </c>
      <c r="C816" s="49" t="s">
        <v>95</v>
      </c>
      <c r="D816" s="87">
        <v>20</v>
      </c>
      <c r="E816" s="124">
        <v>34.590000000000003</v>
      </c>
      <c r="F816" s="168">
        <f t="shared" si="27"/>
        <v>-14.590000000000003</v>
      </c>
      <c r="G816" s="165">
        <f t="shared" si="26"/>
        <v>1.7295000000000003</v>
      </c>
    </row>
    <row r="817" spans="1:7" s="6" customFormat="1" x14ac:dyDescent="0.2">
      <c r="A817" s="33"/>
      <c r="B817" s="5">
        <v>5524</v>
      </c>
      <c r="C817" s="49" t="s">
        <v>31</v>
      </c>
      <c r="D817" s="87">
        <v>2911</v>
      </c>
      <c r="E817" s="124">
        <v>1089.76</v>
      </c>
      <c r="F817" s="168">
        <f t="shared" si="27"/>
        <v>1821.24</v>
      </c>
      <c r="G817" s="165">
        <f t="shared" si="26"/>
        <v>0.37435932669185845</v>
      </c>
    </row>
    <row r="818" spans="1:7" s="6" customFormat="1" x14ac:dyDescent="0.2">
      <c r="A818" s="33"/>
      <c r="B818" s="5">
        <v>5525</v>
      </c>
      <c r="C818" s="49" t="s">
        <v>46</v>
      </c>
      <c r="D818" s="87">
        <v>150</v>
      </c>
      <c r="E818" s="124">
        <v>0</v>
      </c>
      <c r="F818" s="168">
        <f t="shared" si="27"/>
        <v>150</v>
      </c>
      <c r="G818" s="165">
        <f t="shared" si="26"/>
        <v>0</v>
      </c>
    </row>
    <row r="819" spans="1:7" s="6" customFormat="1" x14ac:dyDescent="0.2">
      <c r="A819" s="33"/>
      <c r="B819" s="5">
        <v>5539</v>
      </c>
      <c r="C819" s="49" t="s">
        <v>257</v>
      </c>
      <c r="D819" s="87">
        <v>0</v>
      </c>
      <c r="E819" s="124">
        <v>36.4</v>
      </c>
      <c r="F819" s="168">
        <f t="shared" si="27"/>
        <v>-36.4</v>
      </c>
      <c r="G819" s="165"/>
    </row>
    <row r="820" spans="1:7" s="6" customFormat="1" x14ac:dyDescent="0.2">
      <c r="A820" s="33"/>
      <c r="B820" s="5">
        <v>5540</v>
      </c>
      <c r="C820" s="49" t="s">
        <v>252</v>
      </c>
      <c r="D820" s="87">
        <v>277</v>
      </c>
      <c r="E820" s="124">
        <v>60.72</v>
      </c>
      <c r="F820" s="168">
        <f t="shared" si="27"/>
        <v>216.28</v>
      </c>
      <c r="G820" s="165">
        <f t="shared" si="26"/>
        <v>0.21920577617328518</v>
      </c>
    </row>
    <row r="821" spans="1:7" s="10" customFormat="1" ht="13.5" x14ac:dyDescent="0.25">
      <c r="A821" s="33" t="s">
        <v>79</v>
      </c>
      <c r="B821" s="7" t="s">
        <v>204</v>
      </c>
      <c r="C821" s="72"/>
      <c r="D821" s="88">
        <f>SUM(D822+D827)</f>
        <v>161533</v>
      </c>
      <c r="E821" s="139">
        <f>SUM(E822+E827)</f>
        <v>122546.20999999999</v>
      </c>
      <c r="F821" s="163">
        <f t="shared" si="27"/>
        <v>38986.790000000008</v>
      </c>
      <c r="G821" s="179">
        <f t="shared" si="26"/>
        <v>0.75864504466579574</v>
      </c>
    </row>
    <row r="822" spans="1:7" s="6" customFormat="1" x14ac:dyDescent="0.2">
      <c r="A822" s="33"/>
      <c r="B822" s="7">
        <v>50</v>
      </c>
      <c r="C822" s="50" t="s">
        <v>23</v>
      </c>
      <c r="D822" s="88">
        <f>SUM(D823+D825+D826)</f>
        <v>109837</v>
      </c>
      <c r="E822" s="139">
        <f>SUM(E823+E825+E826)</f>
        <v>83357.290000000008</v>
      </c>
      <c r="F822" s="163">
        <f t="shared" si="27"/>
        <v>26479.709999999992</v>
      </c>
      <c r="G822" s="179">
        <f t="shared" si="26"/>
        <v>0.75891812412939186</v>
      </c>
    </row>
    <row r="823" spans="1:7" s="6" customFormat="1" x14ac:dyDescent="0.2">
      <c r="A823" s="33"/>
      <c r="B823" s="5">
        <v>500</v>
      </c>
      <c r="C823" s="49" t="s">
        <v>228</v>
      </c>
      <c r="D823" s="87">
        <f>SUM(D824)</f>
        <v>80574</v>
      </c>
      <c r="E823" s="149">
        <f>SUM(E824)</f>
        <v>60112.75</v>
      </c>
      <c r="F823" s="168">
        <f t="shared" si="27"/>
        <v>20461.25</v>
      </c>
      <c r="G823" s="165">
        <f t="shared" si="26"/>
        <v>0.74605642018517138</v>
      </c>
    </row>
    <row r="824" spans="1:7" s="6" customFormat="1" x14ac:dyDescent="0.2">
      <c r="A824" s="33"/>
      <c r="B824" s="5">
        <v>5002</v>
      </c>
      <c r="C824" s="49" t="s">
        <v>236</v>
      </c>
      <c r="D824" s="87">
        <v>80574</v>
      </c>
      <c r="E824" s="124">
        <v>60112.75</v>
      </c>
      <c r="F824" s="168">
        <f t="shared" si="27"/>
        <v>20461.25</v>
      </c>
      <c r="G824" s="165">
        <f t="shared" si="26"/>
        <v>0.74605642018517138</v>
      </c>
    </row>
    <row r="825" spans="1:7" s="6" customFormat="1" x14ac:dyDescent="0.2">
      <c r="A825" s="33"/>
      <c r="B825" s="5">
        <v>505</v>
      </c>
      <c r="C825" s="49" t="s">
        <v>94</v>
      </c>
      <c r="D825" s="87">
        <v>1110</v>
      </c>
      <c r="E825" s="124">
        <v>869.01</v>
      </c>
      <c r="F825" s="168">
        <f t="shared" si="27"/>
        <v>240.99</v>
      </c>
      <c r="G825" s="165">
        <f t="shared" si="26"/>
        <v>0.7828918918918919</v>
      </c>
    </row>
    <row r="826" spans="1:7" s="6" customFormat="1" x14ac:dyDescent="0.2">
      <c r="A826" s="33"/>
      <c r="B826" s="5">
        <v>506</v>
      </c>
      <c r="C826" s="49" t="s">
        <v>229</v>
      </c>
      <c r="D826" s="87">
        <v>28153</v>
      </c>
      <c r="E826" s="124">
        <v>22375.53</v>
      </c>
      <c r="F826" s="168">
        <f t="shared" si="27"/>
        <v>5777.4700000000012</v>
      </c>
      <c r="G826" s="165">
        <f t="shared" si="26"/>
        <v>0.79478314922033166</v>
      </c>
    </row>
    <row r="827" spans="1:7" s="6" customFormat="1" x14ac:dyDescent="0.2">
      <c r="A827" s="33"/>
      <c r="B827" s="7">
        <v>55</v>
      </c>
      <c r="C827" s="50" t="s">
        <v>24</v>
      </c>
      <c r="D827" s="88">
        <f>SUM(D828:D841)</f>
        <v>51696</v>
      </c>
      <c r="E827" s="139">
        <f>SUM(E828:E841)</f>
        <v>39188.919999999991</v>
      </c>
      <c r="F827" s="163">
        <f t="shared" si="27"/>
        <v>12507.080000000009</v>
      </c>
      <c r="G827" s="179">
        <f t="shared" si="26"/>
        <v>0.75806484060662316</v>
      </c>
    </row>
    <row r="828" spans="1:7" s="6" customFormat="1" x14ac:dyDescent="0.2">
      <c r="A828" s="33"/>
      <c r="B828" s="5">
        <v>5500</v>
      </c>
      <c r="C828" s="49" t="s">
        <v>25</v>
      </c>
      <c r="D828" s="87">
        <v>910</v>
      </c>
      <c r="E828" s="124">
        <v>329.9</v>
      </c>
      <c r="F828" s="168">
        <f t="shared" si="27"/>
        <v>580.1</v>
      </c>
      <c r="G828" s="165">
        <f t="shared" si="26"/>
        <v>0.36252747252747253</v>
      </c>
    </row>
    <row r="829" spans="1:7" s="6" customFormat="1" x14ac:dyDescent="0.2">
      <c r="A829" s="33"/>
      <c r="B829" s="5">
        <v>5503</v>
      </c>
      <c r="C829" s="49" t="s">
        <v>26</v>
      </c>
      <c r="D829" s="87">
        <v>0</v>
      </c>
      <c r="E829" s="124">
        <v>13.2</v>
      </c>
      <c r="F829" s="168">
        <f t="shared" si="27"/>
        <v>-13.2</v>
      </c>
      <c r="G829" s="165"/>
    </row>
    <row r="830" spans="1:7" s="6" customFormat="1" x14ac:dyDescent="0.2">
      <c r="A830" s="33"/>
      <c r="B830" s="5">
        <v>5504</v>
      </c>
      <c r="C830" s="49" t="s">
        <v>27</v>
      </c>
      <c r="D830" s="87">
        <v>213</v>
      </c>
      <c r="E830" s="124">
        <v>14.29</v>
      </c>
      <c r="F830" s="168">
        <f t="shared" si="27"/>
        <v>198.71</v>
      </c>
      <c r="G830" s="165">
        <f t="shared" si="26"/>
        <v>6.7089201877934268E-2</v>
      </c>
    </row>
    <row r="831" spans="1:7" s="6" customFormat="1" x14ac:dyDescent="0.2">
      <c r="A831" s="33"/>
      <c r="B831" s="5">
        <v>5511</v>
      </c>
      <c r="C831" s="49" t="s">
        <v>230</v>
      </c>
      <c r="D831" s="87">
        <v>40089</v>
      </c>
      <c r="E831" s="124">
        <v>32270.02</v>
      </c>
      <c r="F831" s="168">
        <f t="shared" si="27"/>
        <v>7818.98</v>
      </c>
      <c r="G831" s="165">
        <f t="shared" si="26"/>
        <v>0.80495946518995232</v>
      </c>
    </row>
    <row r="832" spans="1:7" s="6" customFormat="1" x14ac:dyDescent="0.2">
      <c r="A832" s="33"/>
      <c r="B832" s="5">
        <v>5513</v>
      </c>
      <c r="C832" s="49" t="s">
        <v>28</v>
      </c>
      <c r="D832" s="87">
        <v>950</v>
      </c>
      <c r="E832" s="124">
        <v>642.38</v>
      </c>
      <c r="F832" s="168">
        <f t="shared" si="27"/>
        <v>307.62</v>
      </c>
      <c r="G832" s="165">
        <f t="shared" si="26"/>
        <v>0.67618947368421056</v>
      </c>
    </row>
    <row r="833" spans="1:7" s="6" customFormat="1" x14ac:dyDescent="0.2">
      <c r="A833" s="33"/>
      <c r="B833" s="5">
        <v>5514</v>
      </c>
      <c r="C833" s="49" t="s">
        <v>231</v>
      </c>
      <c r="D833" s="87">
        <v>300</v>
      </c>
      <c r="E833" s="124">
        <v>309.58</v>
      </c>
      <c r="F833" s="168">
        <f t="shared" si="27"/>
        <v>-9.5799999999999841</v>
      </c>
      <c r="G833" s="165">
        <f t="shared" si="26"/>
        <v>1.0319333333333334</v>
      </c>
    </row>
    <row r="834" spans="1:7" s="6" customFormat="1" x14ac:dyDescent="0.2">
      <c r="A834" s="33"/>
      <c r="B834" s="5">
        <v>5515</v>
      </c>
      <c r="C834" s="49" t="s">
        <v>29</v>
      </c>
      <c r="D834" s="87">
        <v>850</v>
      </c>
      <c r="E834" s="124">
        <v>559.37</v>
      </c>
      <c r="F834" s="168">
        <f t="shared" si="27"/>
        <v>290.63</v>
      </c>
      <c r="G834" s="165">
        <f t="shared" si="26"/>
        <v>0.65808235294117645</v>
      </c>
    </row>
    <row r="835" spans="1:7" s="6" customFormat="1" x14ac:dyDescent="0.2">
      <c r="A835" s="33"/>
      <c r="B835" s="5">
        <v>5521</v>
      </c>
      <c r="C835" s="49" t="s">
        <v>133</v>
      </c>
      <c r="D835" s="87">
        <v>5150</v>
      </c>
      <c r="E835" s="124">
        <v>3094.06</v>
      </c>
      <c r="F835" s="168">
        <f t="shared" si="27"/>
        <v>2055.94</v>
      </c>
      <c r="G835" s="165">
        <f t="shared" si="26"/>
        <v>0.60078834951456306</v>
      </c>
    </row>
    <row r="836" spans="1:7" s="6" customFormat="1" x14ac:dyDescent="0.2">
      <c r="A836" s="33"/>
      <c r="B836" s="5">
        <v>5522</v>
      </c>
      <c r="C836" s="49" t="s">
        <v>95</v>
      </c>
      <c r="D836" s="87">
        <v>110</v>
      </c>
      <c r="E836" s="124">
        <v>61.27</v>
      </c>
      <c r="F836" s="168">
        <f t="shared" si="27"/>
        <v>48.73</v>
      </c>
      <c r="G836" s="165">
        <f t="shared" si="26"/>
        <v>0.55700000000000005</v>
      </c>
    </row>
    <row r="837" spans="1:7" s="6" customFormat="1" x14ac:dyDescent="0.2">
      <c r="A837" s="33"/>
      <c r="B837" s="5">
        <v>5524</v>
      </c>
      <c r="C837" s="49" t="s">
        <v>31</v>
      </c>
      <c r="D837" s="87">
        <v>2544</v>
      </c>
      <c r="E837" s="124">
        <v>1482.99</v>
      </c>
      <c r="F837" s="168">
        <f t="shared" si="27"/>
        <v>1061.01</v>
      </c>
      <c r="G837" s="165">
        <f t="shared" si="26"/>
        <v>0.58293632075471702</v>
      </c>
    </row>
    <row r="838" spans="1:7" s="6" customFormat="1" x14ac:dyDescent="0.2">
      <c r="A838" s="33"/>
      <c r="B838" s="5">
        <v>5525</v>
      </c>
      <c r="C838" s="49" t="s">
        <v>46</v>
      </c>
      <c r="D838" s="87">
        <v>150</v>
      </c>
      <c r="E838" s="124">
        <v>15</v>
      </c>
      <c r="F838" s="168">
        <f t="shared" si="27"/>
        <v>135</v>
      </c>
      <c r="G838" s="165">
        <f t="shared" si="26"/>
        <v>0.1</v>
      </c>
    </row>
    <row r="839" spans="1:7" s="6" customFormat="1" x14ac:dyDescent="0.2">
      <c r="A839" s="33"/>
      <c r="B839" s="5">
        <v>5532</v>
      </c>
      <c r="C839" s="49" t="s">
        <v>93</v>
      </c>
      <c r="D839" s="87">
        <v>60</v>
      </c>
      <c r="E839" s="124">
        <v>57.02</v>
      </c>
      <c r="F839" s="168">
        <f t="shared" si="27"/>
        <v>2.9799999999999969</v>
      </c>
      <c r="G839" s="165">
        <f t="shared" si="26"/>
        <v>0.95033333333333336</v>
      </c>
    </row>
    <row r="840" spans="1:7" s="6" customFormat="1" x14ac:dyDescent="0.2">
      <c r="A840" s="33"/>
      <c r="B840" s="5">
        <v>5539</v>
      </c>
      <c r="C840" s="49" t="s">
        <v>257</v>
      </c>
      <c r="D840" s="87">
        <v>20</v>
      </c>
      <c r="E840" s="124">
        <v>0</v>
      </c>
      <c r="F840" s="168">
        <f t="shared" si="27"/>
        <v>20</v>
      </c>
      <c r="G840" s="165">
        <f t="shared" si="26"/>
        <v>0</v>
      </c>
    </row>
    <row r="841" spans="1:7" s="6" customFormat="1" x14ac:dyDescent="0.2">
      <c r="A841" s="33"/>
      <c r="B841" s="5">
        <v>5540</v>
      </c>
      <c r="C841" s="49" t="s">
        <v>252</v>
      </c>
      <c r="D841" s="87">
        <v>350</v>
      </c>
      <c r="E841" s="124">
        <v>339.84</v>
      </c>
      <c r="F841" s="168">
        <f t="shared" si="27"/>
        <v>10.160000000000025</v>
      </c>
      <c r="G841" s="165">
        <f t="shared" si="26"/>
        <v>0.97097142857142849</v>
      </c>
    </row>
    <row r="842" spans="1:7" s="6" customFormat="1" x14ac:dyDescent="0.2">
      <c r="A842" s="33" t="s">
        <v>79</v>
      </c>
      <c r="B842" s="7" t="s">
        <v>117</v>
      </c>
      <c r="C842" s="72"/>
      <c r="D842" s="88">
        <f>SUM(D843+D847)</f>
        <v>56514</v>
      </c>
      <c r="E842" s="139">
        <f>SUM(E843+E847)</f>
        <v>42564.89</v>
      </c>
      <c r="F842" s="163">
        <f t="shared" si="27"/>
        <v>13949.11</v>
      </c>
      <c r="G842" s="179">
        <f t="shared" si="26"/>
        <v>0.75317425770605517</v>
      </c>
    </row>
    <row r="843" spans="1:7" s="6" customFormat="1" x14ac:dyDescent="0.2">
      <c r="A843" s="33"/>
      <c r="B843" s="7">
        <v>50</v>
      </c>
      <c r="C843" s="50" t="s">
        <v>23</v>
      </c>
      <c r="D843" s="88">
        <f>SUM(D844+D846)</f>
        <v>47042</v>
      </c>
      <c r="E843" s="139">
        <f>SUM(E844+E846)</f>
        <v>36060.559999999998</v>
      </c>
      <c r="F843" s="163">
        <f t="shared" si="27"/>
        <v>10981.440000000002</v>
      </c>
      <c r="G843" s="179">
        <f t="shared" si="26"/>
        <v>0.76656094553802978</v>
      </c>
    </row>
    <row r="844" spans="1:7" s="6" customFormat="1" x14ac:dyDescent="0.2">
      <c r="A844" s="33"/>
      <c r="B844" s="5">
        <v>500</v>
      </c>
      <c r="C844" s="49" t="s">
        <v>228</v>
      </c>
      <c r="D844" s="87">
        <f>SUM(D845)</f>
        <v>35106</v>
      </c>
      <c r="E844" s="149">
        <f>SUM(E845)</f>
        <v>26877.69</v>
      </c>
      <c r="F844" s="168">
        <f t="shared" si="27"/>
        <v>8228.3100000000013</v>
      </c>
      <c r="G844" s="165">
        <f t="shared" si="26"/>
        <v>0.76561527943941199</v>
      </c>
    </row>
    <row r="845" spans="1:7" s="6" customFormat="1" x14ac:dyDescent="0.2">
      <c r="A845" s="33"/>
      <c r="B845" s="5">
        <v>5002</v>
      </c>
      <c r="C845" s="49" t="s">
        <v>342</v>
      </c>
      <c r="D845" s="87">
        <v>35106</v>
      </c>
      <c r="E845" s="124">
        <v>26877.69</v>
      </c>
      <c r="F845" s="168">
        <f t="shared" si="27"/>
        <v>8228.3100000000013</v>
      </c>
      <c r="G845" s="165">
        <f t="shared" si="26"/>
        <v>0.76561527943941199</v>
      </c>
    </row>
    <row r="846" spans="1:7" s="6" customFormat="1" x14ac:dyDescent="0.2">
      <c r="A846" s="33"/>
      <c r="B846" s="5">
        <v>506</v>
      </c>
      <c r="C846" s="49" t="s">
        <v>229</v>
      </c>
      <c r="D846" s="87">
        <v>11936</v>
      </c>
      <c r="E846" s="124">
        <v>9182.8700000000008</v>
      </c>
      <c r="F846" s="168">
        <f t="shared" si="27"/>
        <v>2753.1299999999992</v>
      </c>
      <c r="G846" s="165">
        <f t="shared" si="26"/>
        <v>0.76934232573726546</v>
      </c>
    </row>
    <row r="847" spans="1:7" s="6" customFormat="1" x14ac:dyDescent="0.2">
      <c r="A847" s="33"/>
      <c r="B847" s="7">
        <v>55</v>
      </c>
      <c r="C847" s="50" t="s">
        <v>24</v>
      </c>
      <c r="D847" s="104">
        <f>SUM(D848:D849)</f>
        <v>9472</v>
      </c>
      <c r="E847" s="159">
        <f>SUM(E848:E849)</f>
        <v>6504.33</v>
      </c>
      <c r="F847" s="163">
        <f t="shared" si="27"/>
        <v>2967.67</v>
      </c>
      <c r="G847" s="179">
        <f t="shared" si="26"/>
        <v>0.68669024493243247</v>
      </c>
    </row>
    <row r="848" spans="1:7" s="6" customFormat="1" x14ac:dyDescent="0.2">
      <c r="A848" s="33"/>
      <c r="B848" s="5">
        <v>5521</v>
      </c>
      <c r="C848" s="49" t="s">
        <v>133</v>
      </c>
      <c r="D848" s="116">
        <v>5970</v>
      </c>
      <c r="E848" s="124">
        <v>4750.25</v>
      </c>
      <c r="F848" s="168">
        <f t="shared" si="27"/>
        <v>1219.75</v>
      </c>
      <c r="G848" s="165">
        <f t="shared" si="26"/>
        <v>0.79568676716917919</v>
      </c>
    </row>
    <row r="849" spans="1:7" s="6" customFormat="1" x14ac:dyDescent="0.2">
      <c r="A849" s="33"/>
      <c r="B849" s="5">
        <v>5524</v>
      </c>
      <c r="C849" s="49" t="s">
        <v>31</v>
      </c>
      <c r="D849" s="116">
        <v>3502</v>
      </c>
      <c r="E849" s="124">
        <v>1754.08</v>
      </c>
      <c r="F849" s="168">
        <f t="shared" si="27"/>
        <v>1747.92</v>
      </c>
      <c r="G849" s="165">
        <f t="shared" si="26"/>
        <v>0.50087949743004001</v>
      </c>
    </row>
    <row r="850" spans="1:7" s="6" customFormat="1" x14ac:dyDescent="0.2">
      <c r="A850" s="33" t="s">
        <v>79</v>
      </c>
      <c r="B850" s="7" t="s">
        <v>425</v>
      </c>
      <c r="C850" s="72"/>
      <c r="D850" s="88">
        <f>SUM(D851+D855)</f>
        <v>27367</v>
      </c>
      <c r="E850" s="139">
        <f>SUM(E851+E855)</f>
        <v>20376.849999999999</v>
      </c>
      <c r="F850" s="163">
        <f t="shared" si="27"/>
        <v>6990.1500000000015</v>
      </c>
      <c r="G850" s="179">
        <f t="shared" si="26"/>
        <v>0.74457741075017347</v>
      </c>
    </row>
    <row r="851" spans="1:7" s="6" customFormat="1" x14ac:dyDescent="0.2">
      <c r="A851" s="33"/>
      <c r="B851" s="7">
        <v>50</v>
      </c>
      <c r="C851" s="50" t="s">
        <v>344</v>
      </c>
      <c r="D851" s="88">
        <f>SUM(D852+D854)</f>
        <v>23336</v>
      </c>
      <c r="E851" s="139">
        <f>SUM(E852+E854)</f>
        <v>18413.77</v>
      </c>
      <c r="F851" s="163">
        <f t="shared" si="27"/>
        <v>4922.2299999999996</v>
      </c>
      <c r="G851" s="179">
        <f t="shared" si="26"/>
        <v>0.78907139184093245</v>
      </c>
    </row>
    <row r="852" spans="1:7" s="6" customFormat="1" x14ac:dyDescent="0.2">
      <c r="A852" s="33"/>
      <c r="B852" s="5">
        <v>500</v>
      </c>
      <c r="C852" s="49" t="s">
        <v>228</v>
      </c>
      <c r="D852" s="87">
        <f>SUM(D853)</f>
        <v>17415</v>
      </c>
      <c r="E852" s="149">
        <f>SUM(E853)</f>
        <v>13678.9</v>
      </c>
      <c r="F852" s="168">
        <f t="shared" si="27"/>
        <v>3736.1000000000004</v>
      </c>
      <c r="G852" s="165">
        <f t="shared" si="26"/>
        <v>0.78546655182314096</v>
      </c>
    </row>
    <row r="853" spans="1:7" s="6" customFormat="1" x14ac:dyDescent="0.2">
      <c r="A853" s="33"/>
      <c r="B853" s="5">
        <v>5002</v>
      </c>
      <c r="C853" s="49" t="s">
        <v>236</v>
      </c>
      <c r="D853" s="87">
        <v>17415</v>
      </c>
      <c r="E853" s="124">
        <v>13678.9</v>
      </c>
      <c r="F853" s="168">
        <f t="shared" si="27"/>
        <v>3736.1000000000004</v>
      </c>
      <c r="G853" s="165">
        <f t="shared" si="26"/>
        <v>0.78546655182314096</v>
      </c>
    </row>
    <row r="854" spans="1:7" s="6" customFormat="1" x14ac:dyDescent="0.2">
      <c r="A854" s="33"/>
      <c r="B854" s="5">
        <v>506</v>
      </c>
      <c r="C854" s="49" t="s">
        <v>229</v>
      </c>
      <c r="D854" s="87">
        <v>5921</v>
      </c>
      <c r="E854" s="124">
        <v>4734.87</v>
      </c>
      <c r="F854" s="168">
        <f t="shared" si="27"/>
        <v>1186.1300000000001</v>
      </c>
      <c r="G854" s="165">
        <f t="shared" si="26"/>
        <v>0.79967404154703592</v>
      </c>
    </row>
    <row r="855" spans="1:7" s="6" customFormat="1" x14ac:dyDescent="0.2">
      <c r="A855" s="33"/>
      <c r="B855" s="7">
        <v>55</v>
      </c>
      <c r="C855" s="50" t="s">
        <v>24</v>
      </c>
      <c r="D855" s="104">
        <f>SUM(D856:D857)</f>
        <v>4031</v>
      </c>
      <c r="E855" s="159">
        <f>SUM(E856:E857)</f>
        <v>1963.08</v>
      </c>
      <c r="F855" s="163">
        <f t="shared" si="27"/>
        <v>2067.92</v>
      </c>
      <c r="G855" s="179">
        <f t="shared" ref="G855:G933" si="28">SUM(E855/D855)</f>
        <v>0.48699578268419746</v>
      </c>
    </row>
    <row r="856" spans="1:7" s="6" customFormat="1" x14ac:dyDescent="0.2">
      <c r="A856" s="33"/>
      <c r="B856" s="5">
        <v>5521</v>
      </c>
      <c r="C856" s="49" t="s">
        <v>133</v>
      </c>
      <c r="D856" s="116">
        <v>2280</v>
      </c>
      <c r="E856" s="124">
        <v>1116.18</v>
      </c>
      <c r="F856" s="168">
        <f t="shared" si="27"/>
        <v>1163.82</v>
      </c>
      <c r="G856" s="165">
        <f t="shared" si="28"/>
        <v>0.48955263157894741</v>
      </c>
    </row>
    <row r="857" spans="1:7" s="6" customFormat="1" x14ac:dyDescent="0.2">
      <c r="A857" s="33"/>
      <c r="B857" s="5">
        <v>5524</v>
      </c>
      <c r="C857" s="49" t="s">
        <v>31</v>
      </c>
      <c r="D857" s="116">
        <v>1751</v>
      </c>
      <c r="E857" s="124">
        <v>846.9</v>
      </c>
      <c r="F857" s="168">
        <f t="shared" si="27"/>
        <v>904.1</v>
      </c>
      <c r="G857" s="165">
        <f t="shared" si="28"/>
        <v>0.48366647629925758</v>
      </c>
    </row>
    <row r="858" spans="1:7" s="10" customFormat="1" ht="13.5" x14ac:dyDescent="0.25">
      <c r="A858" s="33" t="s">
        <v>79</v>
      </c>
      <c r="B858" s="7" t="s">
        <v>205</v>
      </c>
      <c r="C858" s="72"/>
      <c r="D858" s="88">
        <f>SUM(D859)</f>
        <v>13400</v>
      </c>
      <c r="E858" s="139">
        <f>SUM(E859)</f>
        <v>12355.23</v>
      </c>
      <c r="F858" s="163">
        <f t="shared" si="27"/>
        <v>1044.7700000000004</v>
      </c>
      <c r="G858" s="179">
        <f t="shared" si="28"/>
        <v>0.92203208955223881</v>
      </c>
    </row>
    <row r="859" spans="1:7" s="6" customFormat="1" x14ac:dyDescent="0.2">
      <c r="A859" s="33"/>
      <c r="B859" s="7">
        <v>55</v>
      </c>
      <c r="C859" s="50" t="s">
        <v>24</v>
      </c>
      <c r="D859" s="88">
        <f>SUM(D860)</f>
        <v>13400</v>
      </c>
      <c r="E859" s="139">
        <f>SUM(E860)</f>
        <v>12355.23</v>
      </c>
      <c r="F859" s="163">
        <f t="shared" si="27"/>
        <v>1044.7700000000004</v>
      </c>
      <c r="G859" s="179">
        <f t="shared" si="28"/>
        <v>0.92203208955223881</v>
      </c>
    </row>
    <row r="860" spans="1:7" x14ac:dyDescent="0.2">
      <c r="A860" s="35"/>
      <c r="B860" s="5">
        <v>5524</v>
      </c>
      <c r="C860" s="49" t="s">
        <v>31</v>
      </c>
      <c r="D860" s="87">
        <v>13400</v>
      </c>
      <c r="E860" s="124">
        <v>12355.23</v>
      </c>
      <c r="F860" s="168">
        <f t="shared" ref="F860:F938" si="29">SUM(D860-E860)</f>
        <v>1044.7700000000004</v>
      </c>
      <c r="G860" s="165">
        <f t="shared" si="28"/>
        <v>0.92203208955223881</v>
      </c>
    </row>
    <row r="861" spans="1:7" s="6" customFormat="1" x14ac:dyDescent="0.2">
      <c r="A861" s="33" t="s">
        <v>81</v>
      </c>
      <c r="B861" s="7" t="s">
        <v>445</v>
      </c>
      <c r="C861" s="50"/>
      <c r="D861" s="88">
        <f>SUM(D862+D885+D895+D904)</f>
        <v>297158</v>
      </c>
      <c r="E861" s="139">
        <f>SUM(E862+E885+E895+E904)</f>
        <v>217217.09999999998</v>
      </c>
      <c r="F861" s="163">
        <f t="shared" si="29"/>
        <v>79940.900000000023</v>
      </c>
      <c r="G861" s="179">
        <f t="shared" si="28"/>
        <v>0.73098183457958388</v>
      </c>
    </row>
    <row r="862" spans="1:7" s="6" customFormat="1" x14ac:dyDescent="0.2">
      <c r="A862" s="33" t="s">
        <v>81</v>
      </c>
      <c r="B862" s="9" t="s">
        <v>426</v>
      </c>
      <c r="C862" s="74"/>
      <c r="D862" s="88">
        <f>SUM(D863+D869+D883)</f>
        <v>132296</v>
      </c>
      <c r="E862" s="139">
        <f>SUM(E863+E869+E883)</f>
        <v>97074.569999999992</v>
      </c>
      <c r="F862" s="163">
        <f t="shared" si="29"/>
        <v>35221.430000000008</v>
      </c>
      <c r="G862" s="179">
        <f t="shared" si="28"/>
        <v>0.73376798996190351</v>
      </c>
    </row>
    <row r="863" spans="1:7" s="6" customFormat="1" x14ac:dyDescent="0.2">
      <c r="A863" s="33"/>
      <c r="B863" s="7">
        <v>50</v>
      </c>
      <c r="C863" s="50" t="s">
        <v>23</v>
      </c>
      <c r="D863" s="88">
        <f>SUM(D864+D867+D868)</f>
        <v>80230</v>
      </c>
      <c r="E863" s="139">
        <f>SUM(E864+E867+E868)</f>
        <v>60922.69</v>
      </c>
      <c r="F863" s="163">
        <f t="shared" si="29"/>
        <v>19307.309999999998</v>
      </c>
      <c r="G863" s="179">
        <f t="shared" si="28"/>
        <v>0.75935049233453822</v>
      </c>
    </row>
    <row r="864" spans="1:7" s="6" customFormat="1" x14ac:dyDescent="0.2">
      <c r="A864" s="33"/>
      <c r="B864" s="5">
        <v>500</v>
      </c>
      <c r="C864" s="49" t="s">
        <v>228</v>
      </c>
      <c r="D864" s="87">
        <f>SUM(D865:D866)</f>
        <v>58221</v>
      </c>
      <c r="E864" s="149">
        <f>SUM(E865:E866)</f>
        <v>44030.04</v>
      </c>
      <c r="F864" s="168">
        <f t="shared" si="29"/>
        <v>14190.96</v>
      </c>
      <c r="G864" s="165">
        <f t="shared" si="28"/>
        <v>0.75625702066264755</v>
      </c>
    </row>
    <row r="865" spans="1:7" s="6" customFormat="1" x14ac:dyDescent="0.2">
      <c r="A865" s="33"/>
      <c r="B865" s="5">
        <v>5002</v>
      </c>
      <c r="C865" s="49" t="s">
        <v>236</v>
      </c>
      <c r="D865" s="87">
        <v>58221</v>
      </c>
      <c r="E865" s="124">
        <v>42445.42</v>
      </c>
      <c r="F865" s="168">
        <f t="shared" si="29"/>
        <v>15775.580000000002</v>
      </c>
      <c r="G865" s="165">
        <f t="shared" si="28"/>
        <v>0.72903969358135379</v>
      </c>
    </row>
    <row r="866" spans="1:7" s="6" customFormat="1" x14ac:dyDescent="0.2">
      <c r="A866" s="33"/>
      <c r="B866" s="5">
        <v>5005</v>
      </c>
      <c r="C866" s="49" t="s">
        <v>282</v>
      </c>
      <c r="D866" s="87">
        <v>0</v>
      </c>
      <c r="E866" s="124">
        <v>1584.62</v>
      </c>
      <c r="F866" s="168">
        <f t="shared" si="29"/>
        <v>-1584.62</v>
      </c>
      <c r="G866" s="165"/>
    </row>
    <row r="867" spans="1:7" s="6" customFormat="1" x14ac:dyDescent="0.2">
      <c r="A867" s="33"/>
      <c r="B867" s="5">
        <v>505</v>
      </c>
      <c r="C867" s="49" t="s">
        <v>94</v>
      </c>
      <c r="D867" s="87">
        <v>1314</v>
      </c>
      <c r="E867" s="124">
        <v>976.5</v>
      </c>
      <c r="F867" s="168">
        <f t="shared" si="29"/>
        <v>337.5</v>
      </c>
      <c r="G867" s="165">
        <f t="shared" si="28"/>
        <v>0.74315068493150682</v>
      </c>
    </row>
    <row r="868" spans="1:7" s="6" customFormat="1" x14ac:dyDescent="0.2">
      <c r="A868" s="33"/>
      <c r="B868" s="5">
        <v>506</v>
      </c>
      <c r="C868" s="49" t="s">
        <v>229</v>
      </c>
      <c r="D868" s="87">
        <v>20695</v>
      </c>
      <c r="E868" s="124">
        <v>15916.15</v>
      </c>
      <c r="F868" s="168">
        <f t="shared" si="29"/>
        <v>4778.8500000000004</v>
      </c>
      <c r="G868" s="165">
        <f t="shared" si="28"/>
        <v>0.76908190384150754</v>
      </c>
    </row>
    <row r="869" spans="1:7" s="6" customFormat="1" x14ac:dyDescent="0.2">
      <c r="A869" s="33"/>
      <c r="B869" s="7">
        <v>55</v>
      </c>
      <c r="C869" s="50" t="s">
        <v>24</v>
      </c>
      <c r="D869" s="88">
        <f>SUM(D870:D882)</f>
        <v>52066</v>
      </c>
      <c r="E869" s="139">
        <f>SUM(E870:E882)</f>
        <v>36146.99</v>
      </c>
      <c r="F869" s="163">
        <f t="shared" si="29"/>
        <v>15919.010000000002</v>
      </c>
      <c r="G869" s="179">
        <f t="shared" si="28"/>
        <v>0.69425325548342487</v>
      </c>
    </row>
    <row r="870" spans="1:7" s="6" customFormat="1" x14ac:dyDescent="0.2">
      <c r="A870" s="33"/>
      <c r="B870" s="5">
        <v>5500</v>
      </c>
      <c r="C870" s="49" t="s">
        <v>25</v>
      </c>
      <c r="D870" s="87">
        <v>1070</v>
      </c>
      <c r="E870" s="124">
        <v>1649.17</v>
      </c>
      <c r="F870" s="168">
        <f t="shared" si="29"/>
        <v>-579.17000000000007</v>
      </c>
      <c r="G870" s="165">
        <f t="shared" si="28"/>
        <v>1.5412803738317757</v>
      </c>
    </row>
    <row r="871" spans="1:7" s="6" customFormat="1" x14ac:dyDescent="0.2">
      <c r="A871" s="33"/>
      <c r="B871" s="5">
        <v>5504</v>
      </c>
      <c r="C871" s="49" t="s">
        <v>27</v>
      </c>
      <c r="D871" s="87">
        <v>319</v>
      </c>
      <c r="E871" s="124">
        <v>295.74</v>
      </c>
      <c r="F871" s="168">
        <f t="shared" si="29"/>
        <v>23.259999999999991</v>
      </c>
      <c r="G871" s="165">
        <f t="shared" si="28"/>
        <v>0.92708463949843267</v>
      </c>
    </row>
    <row r="872" spans="1:7" s="6" customFormat="1" x14ac:dyDescent="0.2">
      <c r="A872" s="33"/>
      <c r="B872" s="5">
        <v>5505</v>
      </c>
      <c r="C872" s="49" t="s">
        <v>339</v>
      </c>
      <c r="D872" s="116">
        <v>508</v>
      </c>
      <c r="E872" s="124">
        <v>484.43</v>
      </c>
      <c r="F872" s="168">
        <f t="shared" si="29"/>
        <v>23.569999999999993</v>
      </c>
      <c r="G872" s="165">
        <f t="shared" si="28"/>
        <v>0.95360236220472439</v>
      </c>
    </row>
    <row r="873" spans="1:7" s="6" customFormat="1" x14ac:dyDescent="0.2">
      <c r="A873" s="33"/>
      <c r="B873" s="5">
        <v>5511</v>
      </c>
      <c r="C873" s="49" t="s">
        <v>230</v>
      </c>
      <c r="D873" s="87">
        <v>40350</v>
      </c>
      <c r="E873" s="124">
        <v>26839.74</v>
      </c>
      <c r="F873" s="168">
        <f t="shared" si="29"/>
        <v>13510.259999999998</v>
      </c>
      <c r="G873" s="165">
        <f t="shared" si="28"/>
        <v>0.66517323420074348</v>
      </c>
    </row>
    <row r="874" spans="1:7" s="6" customFormat="1" x14ac:dyDescent="0.2">
      <c r="A874" s="33"/>
      <c r="B874" s="5">
        <v>5513</v>
      </c>
      <c r="C874" s="49" t="s">
        <v>28</v>
      </c>
      <c r="D874" s="87">
        <v>760</v>
      </c>
      <c r="E874" s="124">
        <v>506.96</v>
      </c>
      <c r="F874" s="168">
        <f t="shared" si="29"/>
        <v>253.04000000000002</v>
      </c>
      <c r="G874" s="165">
        <f t="shared" si="28"/>
        <v>0.66705263157894734</v>
      </c>
    </row>
    <row r="875" spans="1:7" s="6" customFormat="1" x14ac:dyDescent="0.2">
      <c r="A875" s="33"/>
      <c r="B875" s="5">
        <v>5514</v>
      </c>
      <c r="C875" s="49" t="s">
        <v>231</v>
      </c>
      <c r="D875" s="87">
        <v>4757</v>
      </c>
      <c r="E875" s="124">
        <v>1508.36</v>
      </c>
      <c r="F875" s="168">
        <f t="shared" si="29"/>
        <v>3248.6400000000003</v>
      </c>
      <c r="G875" s="165">
        <f t="shared" si="28"/>
        <v>0.3170821946605003</v>
      </c>
    </row>
    <row r="876" spans="1:7" s="6" customFormat="1" x14ac:dyDescent="0.2">
      <c r="A876" s="33"/>
      <c r="B876" s="5">
        <v>5515</v>
      </c>
      <c r="C876" s="49" t="s">
        <v>29</v>
      </c>
      <c r="D876" s="87">
        <v>2262</v>
      </c>
      <c r="E876" s="124">
        <v>2726.51</v>
      </c>
      <c r="F876" s="168">
        <f t="shared" si="29"/>
        <v>-464.51000000000022</v>
      </c>
      <c r="G876" s="165">
        <f t="shared" si="28"/>
        <v>1.2053536693191866</v>
      </c>
    </row>
    <row r="877" spans="1:7" s="6" customFormat="1" x14ac:dyDescent="0.2">
      <c r="A877" s="33"/>
      <c r="B877" s="5">
        <v>5522</v>
      </c>
      <c r="C877" s="49" t="s">
        <v>95</v>
      </c>
      <c r="D877" s="87">
        <v>0</v>
      </c>
      <c r="E877" s="124">
        <v>142.69</v>
      </c>
      <c r="F877" s="168">
        <f t="shared" si="29"/>
        <v>-142.69</v>
      </c>
      <c r="G877" s="165"/>
    </row>
    <row r="878" spans="1:7" s="6" customFormat="1" x14ac:dyDescent="0.2">
      <c r="A878" s="33"/>
      <c r="B878" s="5">
        <v>5524</v>
      </c>
      <c r="C878" s="49" t="s">
        <v>31</v>
      </c>
      <c r="D878" s="87">
        <v>0</v>
      </c>
      <c r="E878" s="124">
        <v>573.20000000000005</v>
      </c>
      <c r="F878" s="168">
        <f t="shared" si="29"/>
        <v>-573.20000000000005</v>
      </c>
      <c r="G878" s="165"/>
    </row>
    <row r="879" spans="1:7" s="6" customFormat="1" x14ac:dyDescent="0.2">
      <c r="A879" s="33"/>
      <c r="B879" s="5">
        <v>5525</v>
      </c>
      <c r="C879" s="49" t="s">
        <v>46</v>
      </c>
      <c r="D879" s="87">
        <v>300</v>
      </c>
      <c r="E879" s="124">
        <v>269.54000000000002</v>
      </c>
      <c r="F879" s="168">
        <f t="shared" si="29"/>
        <v>30.45999999999998</v>
      </c>
      <c r="G879" s="165">
        <f t="shared" si="28"/>
        <v>0.89846666666666675</v>
      </c>
    </row>
    <row r="880" spans="1:7" s="6" customFormat="1" x14ac:dyDescent="0.2">
      <c r="A880" s="33"/>
      <c r="B880" s="5">
        <v>5532</v>
      </c>
      <c r="C880" s="49" t="s">
        <v>93</v>
      </c>
      <c r="D880" s="87">
        <v>200</v>
      </c>
      <c r="E880" s="124">
        <v>145.27000000000001</v>
      </c>
      <c r="F880" s="168">
        <f t="shared" si="29"/>
        <v>54.72999999999999</v>
      </c>
      <c r="G880" s="165">
        <f t="shared" si="28"/>
        <v>0.72635000000000005</v>
      </c>
    </row>
    <row r="881" spans="1:7" s="6" customFormat="1" x14ac:dyDescent="0.2">
      <c r="A881" s="33"/>
      <c r="B881" s="5">
        <v>5539</v>
      </c>
      <c r="C881" s="49" t="s">
        <v>257</v>
      </c>
      <c r="D881" s="87">
        <v>40</v>
      </c>
      <c r="E881" s="124">
        <v>31.6</v>
      </c>
      <c r="F881" s="168">
        <f t="shared" si="29"/>
        <v>8.3999999999999986</v>
      </c>
      <c r="G881" s="165">
        <f t="shared" si="28"/>
        <v>0.79</v>
      </c>
    </row>
    <row r="882" spans="1:7" s="6" customFormat="1" x14ac:dyDescent="0.2">
      <c r="A882" s="33"/>
      <c r="B882" s="5">
        <v>5540</v>
      </c>
      <c r="C882" s="49" t="s">
        <v>252</v>
      </c>
      <c r="D882" s="87">
        <v>1500</v>
      </c>
      <c r="E882" s="124">
        <v>973.78</v>
      </c>
      <c r="F882" s="168">
        <f t="shared" si="29"/>
        <v>526.22</v>
      </c>
      <c r="G882" s="165">
        <f t="shared" si="28"/>
        <v>0.64918666666666669</v>
      </c>
    </row>
    <row r="883" spans="1:7" s="6" customFormat="1" x14ac:dyDescent="0.2">
      <c r="A883" s="33"/>
      <c r="B883" s="22">
        <v>60</v>
      </c>
      <c r="C883" s="51" t="s">
        <v>90</v>
      </c>
      <c r="D883" s="88">
        <f>SUM(D884)</f>
        <v>0</v>
      </c>
      <c r="E883" s="139">
        <f>SUM(E884)</f>
        <v>4.8899999999999997</v>
      </c>
      <c r="F883" s="163">
        <f t="shared" si="29"/>
        <v>-4.8899999999999997</v>
      </c>
      <c r="G883" s="165"/>
    </row>
    <row r="884" spans="1:7" s="6" customFormat="1" x14ac:dyDescent="0.2">
      <c r="A884" s="33"/>
      <c r="B884" s="20">
        <v>608</v>
      </c>
      <c r="C884" s="54" t="s">
        <v>154</v>
      </c>
      <c r="D884" s="87">
        <v>0</v>
      </c>
      <c r="E884" s="124">
        <v>4.8899999999999997</v>
      </c>
      <c r="F884" s="168">
        <f t="shared" si="29"/>
        <v>-4.8899999999999997</v>
      </c>
      <c r="G884" s="165"/>
    </row>
    <row r="885" spans="1:7" s="6" customFormat="1" x14ac:dyDescent="0.2">
      <c r="A885" s="33" t="s">
        <v>81</v>
      </c>
      <c r="B885" s="9" t="s">
        <v>290</v>
      </c>
      <c r="C885" s="74"/>
      <c r="D885" s="88">
        <f>SUM(D886+D891)</f>
        <v>9435</v>
      </c>
      <c r="E885" s="139">
        <f>SUM(E886+E891)</f>
        <v>11899.9</v>
      </c>
      <c r="F885" s="163">
        <f t="shared" si="29"/>
        <v>-2464.8999999999996</v>
      </c>
      <c r="G885" s="179">
        <f t="shared" si="28"/>
        <v>1.2612506624271329</v>
      </c>
    </row>
    <row r="886" spans="1:7" s="6" customFormat="1" x14ac:dyDescent="0.2">
      <c r="A886" s="33"/>
      <c r="B886" s="7">
        <v>50</v>
      </c>
      <c r="C886" s="50" t="s">
        <v>23</v>
      </c>
      <c r="D886" s="88">
        <f>SUM(D887+D890)</f>
        <v>4058</v>
      </c>
      <c r="E886" s="139">
        <f>SUM(E887+E890)</f>
        <v>6142.29</v>
      </c>
      <c r="F886" s="163">
        <f t="shared" si="29"/>
        <v>-2084.29</v>
      </c>
      <c r="G886" s="179">
        <f t="shared" si="28"/>
        <v>1.5136249383932971</v>
      </c>
    </row>
    <row r="887" spans="1:7" s="6" customFormat="1" x14ac:dyDescent="0.2">
      <c r="A887" s="33"/>
      <c r="B887" s="5">
        <v>500</v>
      </c>
      <c r="C887" s="49" t="s">
        <v>228</v>
      </c>
      <c r="D887" s="87">
        <f>SUM(D888:D889)</f>
        <v>3028</v>
      </c>
      <c r="E887" s="149">
        <f>SUM(E888:E889)</f>
        <v>4689.62</v>
      </c>
      <c r="F887" s="168">
        <f t="shared" si="29"/>
        <v>-1661.62</v>
      </c>
      <c r="G887" s="165">
        <f t="shared" si="28"/>
        <v>1.5487516512549537</v>
      </c>
    </row>
    <row r="888" spans="1:7" s="6" customFormat="1" x14ac:dyDescent="0.2">
      <c r="A888" s="33"/>
      <c r="B888" s="5">
        <v>5002</v>
      </c>
      <c r="C888" s="49" t="s">
        <v>236</v>
      </c>
      <c r="D888" s="87">
        <v>3028</v>
      </c>
      <c r="E888" s="124">
        <v>1293.8699999999999</v>
      </c>
      <c r="F888" s="168">
        <f t="shared" si="29"/>
        <v>1734.13</v>
      </c>
      <c r="G888" s="165">
        <f t="shared" si="28"/>
        <v>0.42730184940554816</v>
      </c>
    </row>
    <row r="889" spans="1:7" s="6" customFormat="1" x14ac:dyDescent="0.2">
      <c r="A889" s="33"/>
      <c r="B889" s="5">
        <v>5005</v>
      </c>
      <c r="C889" s="49" t="s">
        <v>282</v>
      </c>
      <c r="D889" s="87">
        <v>0</v>
      </c>
      <c r="E889" s="124">
        <v>3395.75</v>
      </c>
      <c r="F889" s="168">
        <f t="shared" si="29"/>
        <v>-3395.75</v>
      </c>
      <c r="G889" s="165"/>
    </row>
    <row r="890" spans="1:7" s="6" customFormat="1" x14ac:dyDescent="0.2">
      <c r="A890" s="33"/>
      <c r="B890" s="5">
        <v>506</v>
      </c>
      <c r="C890" s="49" t="s">
        <v>229</v>
      </c>
      <c r="D890" s="87">
        <v>1030</v>
      </c>
      <c r="E890" s="124">
        <v>1452.67</v>
      </c>
      <c r="F890" s="168">
        <f t="shared" si="29"/>
        <v>-422.67000000000007</v>
      </c>
      <c r="G890" s="165">
        <f t="shared" si="28"/>
        <v>1.410359223300971</v>
      </c>
    </row>
    <row r="891" spans="1:7" s="6" customFormat="1" x14ac:dyDescent="0.2">
      <c r="A891" s="33"/>
      <c r="B891" s="7">
        <v>55</v>
      </c>
      <c r="C891" s="50" t="s">
        <v>24</v>
      </c>
      <c r="D891" s="88">
        <f>SUM(D892:D894)</f>
        <v>5377</v>
      </c>
      <c r="E891" s="139">
        <f>SUM(E892:E894)</f>
        <v>5757.61</v>
      </c>
      <c r="F891" s="163">
        <f t="shared" si="29"/>
        <v>-380.60999999999967</v>
      </c>
      <c r="G891" s="179">
        <f t="shared" si="28"/>
        <v>1.0707848242514413</v>
      </c>
    </row>
    <row r="892" spans="1:7" s="6" customFormat="1" x14ac:dyDescent="0.2">
      <c r="A892" s="33"/>
      <c r="B892" s="5">
        <v>5511</v>
      </c>
      <c r="C892" s="49" t="s">
        <v>230</v>
      </c>
      <c r="D892" s="87">
        <v>2000</v>
      </c>
      <c r="E892" s="124">
        <v>255.25</v>
      </c>
      <c r="F892" s="168">
        <f t="shared" si="29"/>
        <v>1744.75</v>
      </c>
      <c r="G892" s="165">
        <f t="shared" si="28"/>
        <v>0.12762499999999999</v>
      </c>
    </row>
    <row r="893" spans="1:7" s="6" customFormat="1" x14ac:dyDescent="0.2">
      <c r="A893" s="33"/>
      <c r="B893" s="5">
        <v>5515</v>
      </c>
      <c r="C893" s="49" t="s">
        <v>29</v>
      </c>
      <c r="D893" s="87">
        <v>877</v>
      </c>
      <c r="E893" s="124">
        <v>2136.2399999999998</v>
      </c>
      <c r="F893" s="168">
        <f t="shared" si="29"/>
        <v>-1259.2399999999998</v>
      </c>
      <c r="G893" s="165">
        <f t="shared" si="28"/>
        <v>2.4358494868871148</v>
      </c>
    </row>
    <row r="894" spans="1:7" s="6" customFormat="1" x14ac:dyDescent="0.2">
      <c r="A894" s="33"/>
      <c r="B894" s="5">
        <v>5521</v>
      </c>
      <c r="C894" s="49" t="s">
        <v>133</v>
      </c>
      <c r="D894" s="87">
        <v>2500</v>
      </c>
      <c r="E894" s="124">
        <v>3366.12</v>
      </c>
      <c r="F894" s="168">
        <f t="shared" si="29"/>
        <v>-866.11999999999989</v>
      </c>
      <c r="G894" s="165">
        <f t="shared" si="28"/>
        <v>1.3464479999999999</v>
      </c>
    </row>
    <row r="895" spans="1:7" s="6" customFormat="1" x14ac:dyDescent="0.2">
      <c r="A895" s="33" t="s">
        <v>81</v>
      </c>
      <c r="B895" s="9" t="s">
        <v>582</v>
      </c>
      <c r="C895" s="74"/>
      <c r="D895" s="91">
        <f>SUM(D896+D901)</f>
        <v>0</v>
      </c>
      <c r="E895" s="126">
        <f>SUM(E896+E901)</f>
        <v>1946.9</v>
      </c>
      <c r="F895" s="163">
        <f t="shared" si="29"/>
        <v>-1946.9</v>
      </c>
      <c r="G895" s="165"/>
    </row>
    <row r="896" spans="1:7" s="6" customFormat="1" x14ac:dyDescent="0.2">
      <c r="A896" s="33"/>
      <c r="B896" s="7">
        <v>50</v>
      </c>
      <c r="C896" s="50" t="s">
        <v>23</v>
      </c>
      <c r="D896" s="91">
        <f>SUM(D897)</f>
        <v>0</v>
      </c>
      <c r="E896" s="126">
        <f>SUM(E897+E900)</f>
        <v>1299.52</v>
      </c>
      <c r="F896" s="163">
        <f t="shared" si="29"/>
        <v>-1299.52</v>
      </c>
      <c r="G896" s="165"/>
    </row>
    <row r="897" spans="1:8" s="6" customFormat="1" x14ac:dyDescent="0.2">
      <c r="A897" s="33"/>
      <c r="B897" s="5">
        <v>500</v>
      </c>
      <c r="C897" s="49" t="s">
        <v>228</v>
      </c>
      <c r="D897" s="92">
        <f>SUM(D899)</f>
        <v>0</v>
      </c>
      <c r="E897" s="124">
        <f>SUM(E898:E899)</f>
        <v>1027.52</v>
      </c>
      <c r="F897" s="168">
        <f t="shared" si="29"/>
        <v>-1027.52</v>
      </c>
      <c r="G897" s="165"/>
    </row>
    <row r="898" spans="1:8" s="6" customFormat="1" x14ac:dyDescent="0.2">
      <c r="A898" s="33"/>
      <c r="B898" s="5">
        <v>5002</v>
      </c>
      <c r="C898" s="49" t="s">
        <v>236</v>
      </c>
      <c r="D898" s="92">
        <v>0</v>
      </c>
      <c r="E898" s="124">
        <v>227.52</v>
      </c>
      <c r="F898" s="168">
        <f t="shared" si="29"/>
        <v>-227.52</v>
      </c>
      <c r="G898" s="165"/>
    </row>
    <row r="899" spans="1:8" s="6" customFormat="1" x14ac:dyDescent="0.2">
      <c r="A899" s="33"/>
      <c r="B899" s="5">
        <v>5005</v>
      </c>
      <c r="C899" s="49" t="s">
        <v>282</v>
      </c>
      <c r="D899" s="87">
        <v>0</v>
      </c>
      <c r="E899" s="124">
        <v>800</v>
      </c>
      <c r="F899" s="168">
        <f t="shared" si="29"/>
        <v>-800</v>
      </c>
      <c r="G899" s="165"/>
    </row>
    <row r="900" spans="1:8" s="6" customFormat="1" x14ac:dyDescent="0.2">
      <c r="A900" s="33"/>
      <c r="B900" s="5">
        <v>506</v>
      </c>
      <c r="C900" s="49" t="s">
        <v>229</v>
      </c>
      <c r="D900" s="87">
        <v>0</v>
      </c>
      <c r="E900" s="124">
        <v>272</v>
      </c>
      <c r="F900" s="168">
        <f t="shared" si="29"/>
        <v>-272</v>
      </c>
      <c r="G900" s="165"/>
    </row>
    <row r="901" spans="1:8" s="6" customFormat="1" x14ac:dyDescent="0.2">
      <c r="A901" s="33"/>
      <c r="B901" s="7">
        <v>55</v>
      </c>
      <c r="C901" s="50" t="s">
        <v>24</v>
      </c>
      <c r="D901" s="91">
        <f>SUM(D902:D903)</f>
        <v>0</v>
      </c>
      <c r="E901" s="126">
        <f>SUM(E902:E903)</f>
        <v>647.38</v>
      </c>
      <c r="F901" s="163">
        <f t="shared" si="29"/>
        <v>-647.38</v>
      </c>
      <c r="G901" s="165"/>
    </row>
    <row r="902" spans="1:8" s="6" customFormat="1" x14ac:dyDescent="0.2">
      <c r="A902" s="33"/>
      <c r="B902" s="5">
        <v>5515</v>
      </c>
      <c r="C902" s="49" t="s">
        <v>29</v>
      </c>
      <c r="D902" s="87">
        <v>0</v>
      </c>
      <c r="E902" s="124">
        <v>99.96</v>
      </c>
      <c r="F902" s="168">
        <f t="shared" si="29"/>
        <v>-99.96</v>
      </c>
      <c r="G902" s="165"/>
    </row>
    <row r="903" spans="1:8" s="6" customFormat="1" x14ac:dyDescent="0.2">
      <c r="A903" s="33"/>
      <c r="B903" s="5">
        <v>5521</v>
      </c>
      <c r="C903" s="49" t="s">
        <v>133</v>
      </c>
      <c r="D903" s="87">
        <v>0</v>
      </c>
      <c r="E903" s="124">
        <v>547.41999999999996</v>
      </c>
      <c r="F903" s="168">
        <f t="shared" si="29"/>
        <v>-547.41999999999996</v>
      </c>
      <c r="G903" s="165"/>
    </row>
    <row r="904" spans="1:8" s="6" customFormat="1" x14ac:dyDescent="0.2">
      <c r="A904" s="33" t="s">
        <v>81</v>
      </c>
      <c r="B904" s="9" t="s">
        <v>38</v>
      </c>
      <c r="C904" s="74"/>
      <c r="D904" s="88">
        <f>SUM(D905+D911)</f>
        <v>155427</v>
      </c>
      <c r="E904" s="139">
        <f>SUM(E905+E911)</f>
        <v>106295.72999999998</v>
      </c>
      <c r="F904" s="163">
        <f t="shared" si="29"/>
        <v>49131.270000000019</v>
      </c>
      <c r="G904" s="179">
        <f t="shared" si="28"/>
        <v>0.68389488312841384</v>
      </c>
      <c r="H904" s="185"/>
    </row>
    <row r="905" spans="1:8" s="6" customFormat="1" x14ac:dyDescent="0.2">
      <c r="A905" s="33"/>
      <c r="B905" s="7">
        <v>50</v>
      </c>
      <c r="C905" s="50" t="s">
        <v>23</v>
      </c>
      <c r="D905" s="88">
        <f>SUM(D906+D909+D910)</f>
        <v>100898</v>
      </c>
      <c r="E905" s="139">
        <f>SUM(E906+E909+E910)</f>
        <v>71699.829999999987</v>
      </c>
      <c r="F905" s="163">
        <f t="shared" si="29"/>
        <v>29198.170000000013</v>
      </c>
      <c r="G905" s="179">
        <f t="shared" si="28"/>
        <v>0.71061695970187699</v>
      </c>
    </row>
    <row r="906" spans="1:8" s="6" customFormat="1" x14ac:dyDescent="0.2">
      <c r="A906" s="33"/>
      <c r="B906" s="5">
        <v>500</v>
      </c>
      <c r="C906" s="49" t="s">
        <v>228</v>
      </c>
      <c r="D906" s="87">
        <f>SUM(D907:D908)</f>
        <v>72510</v>
      </c>
      <c r="E906" s="149">
        <f>SUM(E907:E908)</f>
        <v>50765.189999999995</v>
      </c>
      <c r="F906" s="168">
        <f t="shared" si="29"/>
        <v>21744.810000000005</v>
      </c>
      <c r="G906" s="165">
        <f t="shared" si="28"/>
        <v>0.70011294993793949</v>
      </c>
    </row>
    <row r="907" spans="1:8" s="6" customFormat="1" x14ac:dyDescent="0.2">
      <c r="A907" s="33"/>
      <c r="B907" s="5">
        <v>5002</v>
      </c>
      <c r="C907" s="49" t="s">
        <v>236</v>
      </c>
      <c r="D907" s="87">
        <v>72510</v>
      </c>
      <c r="E907" s="124">
        <v>49965.34</v>
      </c>
      <c r="F907" s="168">
        <f t="shared" si="29"/>
        <v>22544.660000000003</v>
      </c>
      <c r="G907" s="165">
        <f t="shared" si="28"/>
        <v>0.68908205764722108</v>
      </c>
    </row>
    <row r="908" spans="1:8" s="6" customFormat="1" x14ac:dyDescent="0.2">
      <c r="A908" s="33"/>
      <c r="B908" s="5">
        <v>5005</v>
      </c>
      <c r="C908" s="49" t="s">
        <v>282</v>
      </c>
      <c r="D908" s="87">
        <v>0</v>
      </c>
      <c r="E908" s="124">
        <v>799.85</v>
      </c>
      <c r="F908" s="168"/>
      <c r="G908" s="165"/>
    </row>
    <row r="909" spans="1:8" s="6" customFormat="1" x14ac:dyDescent="0.2">
      <c r="A909" s="33"/>
      <c r="B909" s="5">
        <v>505</v>
      </c>
      <c r="C909" s="49" t="s">
        <v>94</v>
      </c>
      <c r="D909" s="87">
        <v>2218</v>
      </c>
      <c r="E909" s="124">
        <v>1799.74</v>
      </c>
      <c r="F909" s="168">
        <f t="shared" si="29"/>
        <v>418.26</v>
      </c>
      <c r="G909" s="165">
        <f t="shared" si="28"/>
        <v>0.81142470694319202</v>
      </c>
    </row>
    <row r="910" spans="1:8" s="6" customFormat="1" x14ac:dyDescent="0.2">
      <c r="A910" s="33"/>
      <c r="B910" s="5">
        <v>506</v>
      </c>
      <c r="C910" s="49" t="s">
        <v>229</v>
      </c>
      <c r="D910" s="87">
        <v>26170</v>
      </c>
      <c r="E910" s="124">
        <v>19134.900000000001</v>
      </c>
      <c r="F910" s="168">
        <f t="shared" si="29"/>
        <v>7035.0999999999985</v>
      </c>
      <c r="G910" s="165">
        <f t="shared" si="28"/>
        <v>0.73117692013756219</v>
      </c>
    </row>
    <row r="911" spans="1:8" s="6" customFormat="1" x14ac:dyDescent="0.2">
      <c r="A911" s="33"/>
      <c r="B911" s="7">
        <v>55</v>
      </c>
      <c r="C911" s="50" t="s">
        <v>24</v>
      </c>
      <c r="D911" s="88">
        <f>SUM(D912:D924)</f>
        <v>54529</v>
      </c>
      <c r="E911" s="139">
        <f>SUM(E912:E924)</f>
        <v>34595.899999999994</v>
      </c>
      <c r="F911" s="163">
        <f t="shared" si="29"/>
        <v>19933.100000000006</v>
      </c>
      <c r="G911" s="179">
        <f t="shared" si="28"/>
        <v>0.63444955895028321</v>
      </c>
    </row>
    <row r="912" spans="1:8" s="6" customFormat="1" x14ac:dyDescent="0.2">
      <c r="A912" s="33"/>
      <c r="B912" s="5">
        <v>5500</v>
      </c>
      <c r="C912" s="49" t="s">
        <v>25</v>
      </c>
      <c r="D912" s="87">
        <v>2200</v>
      </c>
      <c r="E912" s="124">
        <v>1608.19</v>
      </c>
      <c r="F912" s="168">
        <f t="shared" si="29"/>
        <v>591.80999999999995</v>
      </c>
      <c r="G912" s="165">
        <f t="shared" si="28"/>
        <v>0.73099545454545456</v>
      </c>
    </row>
    <row r="913" spans="1:13" s="6" customFormat="1" x14ac:dyDescent="0.2">
      <c r="A913" s="33"/>
      <c r="B913" s="5">
        <v>5503</v>
      </c>
      <c r="C913" s="49" t="s">
        <v>26</v>
      </c>
      <c r="D913" s="87">
        <v>200</v>
      </c>
      <c r="E913" s="124">
        <v>71.150000000000006</v>
      </c>
      <c r="F913" s="168">
        <f t="shared" si="29"/>
        <v>128.85</v>
      </c>
      <c r="G913" s="165">
        <f t="shared" si="28"/>
        <v>0.35575000000000001</v>
      </c>
    </row>
    <row r="914" spans="1:13" s="6" customFormat="1" x14ac:dyDescent="0.2">
      <c r="A914" s="33"/>
      <c r="B914" s="5">
        <v>5504</v>
      </c>
      <c r="C914" s="49" t="s">
        <v>27</v>
      </c>
      <c r="D914" s="87">
        <v>599</v>
      </c>
      <c r="E914" s="124">
        <v>46.31</v>
      </c>
      <c r="F914" s="168">
        <f t="shared" si="29"/>
        <v>552.69000000000005</v>
      </c>
      <c r="G914" s="165">
        <f t="shared" si="28"/>
        <v>7.731218697829717E-2</v>
      </c>
    </row>
    <row r="915" spans="1:13" s="6" customFormat="1" x14ac:dyDescent="0.2">
      <c r="A915" s="33"/>
      <c r="B915" s="5">
        <v>5505</v>
      </c>
      <c r="C915" s="49" t="s">
        <v>339</v>
      </c>
      <c r="D915" s="116">
        <v>1119</v>
      </c>
      <c r="E915" s="124">
        <v>356.97</v>
      </c>
      <c r="F915" s="168">
        <f t="shared" si="29"/>
        <v>762.03</v>
      </c>
      <c r="G915" s="165">
        <f t="shared" si="28"/>
        <v>0.31900804289544238</v>
      </c>
    </row>
    <row r="916" spans="1:13" s="6" customFormat="1" ht="25.5" x14ac:dyDescent="0.2">
      <c r="A916" s="210" t="s">
        <v>531</v>
      </c>
      <c r="B916" s="5">
        <v>5511</v>
      </c>
      <c r="C916" s="49" t="s">
        <v>230</v>
      </c>
      <c r="D916" s="87">
        <v>37799</v>
      </c>
      <c r="E916" s="124">
        <v>27019.8</v>
      </c>
      <c r="F916" s="168">
        <f t="shared" si="29"/>
        <v>10779.2</v>
      </c>
      <c r="G916" s="165">
        <f t="shared" si="28"/>
        <v>0.71482843461467238</v>
      </c>
    </row>
    <row r="917" spans="1:13" s="6" customFormat="1" x14ac:dyDescent="0.2">
      <c r="A917" s="33"/>
      <c r="B917" s="5">
        <v>5513</v>
      </c>
      <c r="C917" s="49" t="s">
        <v>28</v>
      </c>
      <c r="D917" s="87">
        <v>912</v>
      </c>
      <c r="E917" s="124">
        <v>491.8</v>
      </c>
      <c r="F917" s="168">
        <f t="shared" si="29"/>
        <v>420.2</v>
      </c>
      <c r="G917" s="165">
        <f t="shared" si="28"/>
        <v>0.53925438596491226</v>
      </c>
    </row>
    <row r="918" spans="1:13" s="6" customFormat="1" x14ac:dyDescent="0.2">
      <c r="A918" s="33"/>
      <c r="B918" s="5">
        <v>5514</v>
      </c>
      <c r="C918" s="49" t="s">
        <v>231</v>
      </c>
      <c r="D918" s="87">
        <v>5600</v>
      </c>
      <c r="E918" s="124">
        <v>2255.2800000000002</v>
      </c>
      <c r="F918" s="168">
        <f t="shared" si="29"/>
        <v>3344.72</v>
      </c>
      <c r="G918" s="165">
        <f t="shared" si="28"/>
        <v>0.40272857142857149</v>
      </c>
    </row>
    <row r="919" spans="1:13" s="6" customFormat="1" x14ac:dyDescent="0.2">
      <c r="A919" s="33"/>
      <c r="B919" s="5">
        <v>5515</v>
      </c>
      <c r="C919" s="49" t="s">
        <v>29</v>
      </c>
      <c r="D919" s="87">
        <v>2400</v>
      </c>
      <c r="E919" s="124">
        <v>878.96</v>
      </c>
      <c r="F919" s="168">
        <f t="shared" si="29"/>
        <v>1521.04</v>
      </c>
      <c r="G919" s="165">
        <f t="shared" si="28"/>
        <v>0.36623333333333336</v>
      </c>
    </row>
    <row r="920" spans="1:13" s="6" customFormat="1" x14ac:dyDescent="0.2">
      <c r="A920" s="33"/>
      <c r="B920" s="5">
        <v>5522</v>
      </c>
      <c r="C920" s="49" t="s">
        <v>95</v>
      </c>
      <c r="D920" s="87">
        <v>200</v>
      </c>
      <c r="E920" s="124">
        <v>235.6</v>
      </c>
      <c r="F920" s="168">
        <f t="shared" si="29"/>
        <v>-35.599999999999994</v>
      </c>
      <c r="G920" s="165">
        <f t="shared" si="28"/>
        <v>1.1779999999999999</v>
      </c>
    </row>
    <row r="921" spans="1:13" s="6" customFormat="1" x14ac:dyDescent="0.2">
      <c r="A921" s="33"/>
      <c r="B921" s="5">
        <v>5525</v>
      </c>
      <c r="C921" s="49" t="s">
        <v>46</v>
      </c>
      <c r="D921" s="87">
        <v>1300</v>
      </c>
      <c r="E921" s="124">
        <v>325.38</v>
      </c>
      <c r="F921" s="168">
        <f t="shared" si="29"/>
        <v>974.62</v>
      </c>
      <c r="G921" s="165">
        <f t="shared" si="28"/>
        <v>0.2502923076923077</v>
      </c>
    </row>
    <row r="922" spans="1:13" s="6" customFormat="1" x14ac:dyDescent="0.2">
      <c r="A922" s="33"/>
      <c r="B922" s="5">
        <v>5532</v>
      </c>
      <c r="C922" s="49" t="s">
        <v>93</v>
      </c>
      <c r="D922" s="87">
        <v>100</v>
      </c>
      <c r="E922" s="124">
        <v>124.22</v>
      </c>
      <c r="F922" s="168">
        <f t="shared" si="29"/>
        <v>-24.22</v>
      </c>
      <c r="G922" s="165">
        <f t="shared" si="28"/>
        <v>1.2422</v>
      </c>
    </row>
    <row r="923" spans="1:13" s="6" customFormat="1" x14ac:dyDescent="0.2">
      <c r="A923" s="33"/>
      <c r="B923" s="5">
        <v>5539</v>
      </c>
      <c r="C923" s="49" t="s">
        <v>257</v>
      </c>
      <c r="D923" s="87">
        <v>100</v>
      </c>
      <c r="E923" s="124">
        <v>13.2</v>
      </c>
      <c r="F923" s="168">
        <f t="shared" si="29"/>
        <v>86.8</v>
      </c>
      <c r="G923" s="165">
        <f t="shared" si="28"/>
        <v>0.13200000000000001</v>
      </c>
    </row>
    <row r="924" spans="1:13" s="6" customFormat="1" x14ac:dyDescent="0.2">
      <c r="A924" s="33"/>
      <c r="B924" s="5">
        <v>5540</v>
      </c>
      <c r="C924" s="49" t="s">
        <v>252</v>
      </c>
      <c r="D924" s="87">
        <v>2000</v>
      </c>
      <c r="E924" s="124">
        <v>1169.04</v>
      </c>
      <c r="F924" s="168">
        <f t="shared" si="29"/>
        <v>830.96</v>
      </c>
      <c r="G924" s="165">
        <f t="shared" si="28"/>
        <v>0.58451999999999993</v>
      </c>
    </row>
    <row r="925" spans="1:13" s="6" customFormat="1" x14ac:dyDescent="0.2">
      <c r="A925" s="33" t="s">
        <v>80</v>
      </c>
      <c r="B925" s="7" t="s">
        <v>446</v>
      </c>
      <c r="C925" s="50"/>
      <c r="D925" s="88">
        <f>SUM(D926+D934+D941+D954)</f>
        <v>692956</v>
      </c>
      <c r="E925" s="139">
        <f>SUM(E926+E934+E941+E954)</f>
        <v>535168.63</v>
      </c>
      <c r="F925" s="163">
        <f t="shared" si="29"/>
        <v>157787.37</v>
      </c>
      <c r="G925" s="179">
        <f t="shared" si="28"/>
        <v>0.77229814014165399</v>
      </c>
    </row>
    <row r="926" spans="1:13" s="6" customFormat="1" x14ac:dyDescent="0.2">
      <c r="A926" s="33" t="s">
        <v>80</v>
      </c>
      <c r="B926" s="7" t="s">
        <v>426</v>
      </c>
      <c r="C926" s="72"/>
      <c r="D926" s="104">
        <f>SUM(D927+D932)</f>
        <v>48763</v>
      </c>
      <c r="E926" s="159">
        <f>SUM(E927+E932)</f>
        <v>34716.380000000005</v>
      </c>
      <c r="F926" s="163">
        <f t="shared" si="29"/>
        <v>14046.619999999995</v>
      </c>
      <c r="G926" s="179">
        <f t="shared" si="28"/>
        <v>0.71194102085597699</v>
      </c>
      <c r="M926" s="6" t="s">
        <v>424</v>
      </c>
    </row>
    <row r="927" spans="1:13" s="6" customFormat="1" x14ac:dyDescent="0.2">
      <c r="A927" s="33"/>
      <c r="B927" s="7">
        <v>50</v>
      </c>
      <c r="C927" s="50" t="s">
        <v>23</v>
      </c>
      <c r="D927" s="88">
        <f>SUM(D928+D931)</f>
        <v>47113</v>
      </c>
      <c r="E927" s="139">
        <f>SUM(E928+E931)</f>
        <v>33066.380000000005</v>
      </c>
      <c r="F927" s="163">
        <f t="shared" si="29"/>
        <v>14046.619999999995</v>
      </c>
      <c r="G927" s="179">
        <f t="shared" si="28"/>
        <v>0.70185256723197431</v>
      </c>
    </row>
    <row r="928" spans="1:13" s="6" customFormat="1" x14ac:dyDescent="0.2">
      <c r="A928" s="33"/>
      <c r="B928" s="5">
        <v>500</v>
      </c>
      <c r="C928" s="49" t="s">
        <v>228</v>
      </c>
      <c r="D928" s="87">
        <f>SUM(D929:D930)</f>
        <v>35159</v>
      </c>
      <c r="E928" s="149">
        <f>SUM(E929:E930)</f>
        <v>24535.420000000002</v>
      </c>
      <c r="F928" s="168">
        <f t="shared" si="29"/>
        <v>10623.579999999998</v>
      </c>
      <c r="G928" s="165">
        <f t="shared" si="28"/>
        <v>0.69784180437441345</v>
      </c>
    </row>
    <row r="929" spans="1:8" s="6" customFormat="1" x14ac:dyDescent="0.2">
      <c r="A929" s="33"/>
      <c r="B929" s="5">
        <v>5002</v>
      </c>
      <c r="C929" s="49" t="s">
        <v>236</v>
      </c>
      <c r="D929" s="87">
        <v>35159</v>
      </c>
      <c r="E929" s="124">
        <v>24285.08</v>
      </c>
      <c r="F929" s="168">
        <f t="shared" si="29"/>
        <v>10873.919999999998</v>
      </c>
      <c r="G929" s="165">
        <f t="shared" si="28"/>
        <v>0.69072157911203391</v>
      </c>
    </row>
    <row r="930" spans="1:8" s="6" customFormat="1" x14ac:dyDescent="0.2">
      <c r="A930" s="33"/>
      <c r="B930" s="5">
        <v>5005</v>
      </c>
      <c r="C930" s="49" t="s">
        <v>282</v>
      </c>
      <c r="D930" s="87">
        <v>0</v>
      </c>
      <c r="E930" s="124">
        <v>250.34</v>
      </c>
      <c r="F930" s="168">
        <f t="shared" si="29"/>
        <v>-250.34</v>
      </c>
      <c r="G930" s="165"/>
    </row>
    <row r="931" spans="1:8" s="6" customFormat="1" x14ac:dyDescent="0.2">
      <c r="A931" s="33"/>
      <c r="B931" s="5">
        <v>506</v>
      </c>
      <c r="C931" s="49" t="s">
        <v>229</v>
      </c>
      <c r="D931" s="87">
        <v>11954</v>
      </c>
      <c r="E931" s="124">
        <v>8530.9599999999991</v>
      </c>
      <c r="F931" s="168">
        <f t="shared" si="29"/>
        <v>3423.0400000000009</v>
      </c>
      <c r="G931" s="165">
        <f t="shared" si="28"/>
        <v>0.71364898778651487</v>
      </c>
    </row>
    <row r="932" spans="1:8" s="6" customFormat="1" x14ac:dyDescent="0.2">
      <c r="A932" s="33"/>
      <c r="B932" s="7">
        <v>55</v>
      </c>
      <c r="C932" s="50" t="s">
        <v>24</v>
      </c>
      <c r="D932" s="88">
        <f>SUM(D933)</f>
        <v>1650</v>
      </c>
      <c r="E932" s="139">
        <f>SUM(E933)</f>
        <v>1650</v>
      </c>
      <c r="F932" s="163">
        <f t="shared" si="29"/>
        <v>0</v>
      </c>
      <c r="G932" s="179">
        <f t="shared" si="28"/>
        <v>1</v>
      </c>
    </row>
    <row r="933" spans="1:8" s="6" customFormat="1" x14ac:dyDescent="0.2">
      <c r="A933" s="33"/>
      <c r="B933" s="5">
        <v>5524</v>
      </c>
      <c r="C933" s="49" t="s">
        <v>31</v>
      </c>
      <c r="D933" s="87">
        <v>1650</v>
      </c>
      <c r="E933" s="124">
        <v>1650</v>
      </c>
      <c r="F933" s="168">
        <f t="shared" si="29"/>
        <v>0</v>
      </c>
      <c r="G933" s="165">
        <f t="shared" si="28"/>
        <v>1</v>
      </c>
      <c r="H933" s="185"/>
    </row>
    <row r="934" spans="1:8" s="6" customFormat="1" x14ac:dyDescent="0.2">
      <c r="A934" s="33" t="s">
        <v>80</v>
      </c>
      <c r="B934" s="7" t="s">
        <v>425</v>
      </c>
      <c r="C934" s="72"/>
      <c r="D934" s="104">
        <f>SUM(D935+D939)</f>
        <v>110607</v>
      </c>
      <c r="E934" s="159">
        <f>SUM(E935+E939)</f>
        <v>84184.91</v>
      </c>
      <c r="F934" s="163">
        <f t="shared" si="29"/>
        <v>26422.089999999997</v>
      </c>
      <c r="G934" s="179">
        <f t="shared" ref="G934:G1010" si="30">SUM(E934/D934)</f>
        <v>0.76111737955102299</v>
      </c>
    </row>
    <row r="935" spans="1:8" s="6" customFormat="1" x14ac:dyDescent="0.2">
      <c r="A935" s="33"/>
      <c r="B935" s="7">
        <v>50</v>
      </c>
      <c r="C935" s="50" t="s">
        <v>23</v>
      </c>
      <c r="D935" s="88">
        <f>SUM(D936+D938)</f>
        <v>104215</v>
      </c>
      <c r="E935" s="139">
        <f>SUM(E936+E938)</f>
        <v>79908.350000000006</v>
      </c>
      <c r="F935" s="163">
        <f t="shared" si="29"/>
        <v>24306.649999999994</v>
      </c>
      <c r="G935" s="179">
        <f t="shared" si="30"/>
        <v>0.76676438132706426</v>
      </c>
    </row>
    <row r="936" spans="1:8" s="6" customFormat="1" x14ac:dyDescent="0.2">
      <c r="A936" s="33"/>
      <c r="B936" s="5">
        <v>500</v>
      </c>
      <c r="C936" s="49" t="s">
        <v>228</v>
      </c>
      <c r="D936" s="87">
        <f>SUM(D937)</f>
        <v>77772</v>
      </c>
      <c r="E936" s="149">
        <f>SUM(E937)</f>
        <v>59406.37</v>
      </c>
      <c r="F936" s="168">
        <f t="shared" si="29"/>
        <v>18365.629999999997</v>
      </c>
      <c r="G936" s="165">
        <f t="shared" si="30"/>
        <v>0.76385292907473135</v>
      </c>
    </row>
    <row r="937" spans="1:8" s="6" customFormat="1" x14ac:dyDescent="0.2">
      <c r="A937" s="33"/>
      <c r="B937" s="5">
        <v>5002</v>
      </c>
      <c r="C937" s="49" t="s">
        <v>236</v>
      </c>
      <c r="D937" s="87">
        <v>77772</v>
      </c>
      <c r="E937" s="124">
        <v>59406.37</v>
      </c>
      <c r="F937" s="168">
        <f t="shared" si="29"/>
        <v>18365.629999999997</v>
      </c>
      <c r="G937" s="165">
        <f t="shared" si="30"/>
        <v>0.76385292907473135</v>
      </c>
    </row>
    <row r="938" spans="1:8" s="6" customFormat="1" x14ac:dyDescent="0.2">
      <c r="A938" s="33"/>
      <c r="B938" s="5">
        <v>506</v>
      </c>
      <c r="C938" s="49" t="s">
        <v>229</v>
      </c>
      <c r="D938" s="87">
        <v>26443</v>
      </c>
      <c r="E938" s="124">
        <v>20501.98</v>
      </c>
      <c r="F938" s="168">
        <f t="shared" si="29"/>
        <v>5941.02</v>
      </c>
      <c r="G938" s="165">
        <f t="shared" si="30"/>
        <v>0.77532730779412318</v>
      </c>
    </row>
    <row r="939" spans="1:8" s="6" customFormat="1" x14ac:dyDescent="0.2">
      <c r="A939" s="33"/>
      <c r="B939" s="7">
        <v>55</v>
      </c>
      <c r="C939" s="50" t="s">
        <v>24</v>
      </c>
      <c r="D939" s="88">
        <f>SUM(D940)</f>
        <v>6392</v>
      </c>
      <c r="E939" s="139">
        <f>SUM(E940)</f>
        <v>4276.5600000000004</v>
      </c>
      <c r="F939" s="163">
        <f t="shared" ref="F939:F1015" si="31">SUM(D939-E939)</f>
        <v>2115.4399999999996</v>
      </c>
      <c r="G939" s="179">
        <f t="shared" si="30"/>
        <v>0.66904881101376723</v>
      </c>
    </row>
    <row r="940" spans="1:8" s="6" customFormat="1" x14ac:dyDescent="0.2">
      <c r="A940" s="33"/>
      <c r="B940" s="5">
        <v>5524</v>
      </c>
      <c r="C940" s="49" t="s">
        <v>31</v>
      </c>
      <c r="D940" s="87">
        <v>6392</v>
      </c>
      <c r="E940" s="124">
        <v>4276.5600000000004</v>
      </c>
      <c r="F940" s="168">
        <f t="shared" si="31"/>
        <v>2115.4399999999996</v>
      </c>
      <c r="G940" s="165">
        <f t="shared" si="30"/>
        <v>0.66904881101376723</v>
      </c>
      <c r="H940" s="185"/>
    </row>
    <row r="941" spans="1:8" s="6" customFormat="1" x14ac:dyDescent="0.2">
      <c r="A941" s="33" t="s">
        <v>80</v>
      </c>
      <c r="B941" s="9" t="s">
        <v>415</v>
      </c>
      <c r="C941" s="74"/>
      <c r="D941" s="91">
        <f>SUM(D942+D945+D951)</f>
        <v>11129</v>
      </c>
      <c r="E941" s="126">
        <f>SUM(E942+E945+E951)</f>
        <v>8148.33</v>
      </c>
      <c r="F941" s="163">
        <f t="shared" si="31"/>
        <v>2980.67</v>
      </c>
      <c r="G941" s="179">
        <f t="shared" si="30"/>
        <v>0.73217090484320246</v>
      </c>
    </row>
    <row r="942" spans="1:8" s="6" customFormat="1" x14ac:dyDescent="0.2">
      <c r="A942" s="33"/>
      <c r="B942" s="7">
        <v>50</v>
      </c>
      <c r="C942" s="50" t="s">
        <v>23</v>
      </c>
      <c r="D942" s="91">
        <f>SUM(D944)</f>
        <v>0</v>
      </c>
      <c r="E942" s="126">
        <f>SUM(E943+E944)</f>
        <v>418.62</v>
      </c>
      <c r="F942" s="163"/>
      <c r="G942" s="179"/>
    </row>
    <row r="943" spans="1:8" x14ac:dyDescent="0.2">
      <c r="A943" s="35"/>
      <c r="B943" s="5">
        <v>505</v>
      </c>
      <c r="C943" s="49" t="s">
        <v>94</v>
      </c>
      <c r="D943" s="92"/>
      <c r="E943" s="124">
        <v>248.65</v>
      </c>
      <c r="F943" s="168"/>
      <c r="G943" s="165"/>
    </row>
    <row r="944" spans="1:8" s="6" customFormat="1" x14ac:dyDescent="0.2">
      <c r="A944" s="33"/>
      <c r="B944" s="5">
        <v>506</v>
      </c>
      <c r="C944" s="49" t="s">
        <v>229</v>
      </c>
      <c r="D944" s="91">
        <v>0</v>
      </c>
      <c r="E944" s="124">
        <v>169.97</v>
      </c>
      <c r="F944" s="163"/>
      <c r="G944" s="179"/>
    </row>
    <row r="945" spans="1:7" s="6" customFormat="1" x14ac:dyDescent="0.2">
      <c r="A945" s="33"/>
      <c r="B945" s="7">
        <v>55</v>
      </c>
      <c r="C945" s="50" t="s">
        <v>24</v>
      </c>
      <c r="D945" s="91">
        <f>SUM(D946+D947+D949)</f>
        <v>11129</v>
      </c>
      <c r="E945" s="126">
        <f>SUM(E946+E947+E949)</f>
        <v>6853.01</v>
      </c>
      <c r="F945" s="163">
        <f t="shared" si="31"/>
        <v>4275.99</v>
      </c>
      <c r="G945" s="179">
        <f t="shared" si="30"/>
        <v>0.61577949501302909</v>
      </c>
    </row>
    <row r="946" spans="1:7" s="6" customFormat="1" x14ac:dyDescent="0.2">
      <c r="A946" s="33"/>
      <c r="B946" s="5">
        <v>5503</v>
      </c>
      <c r="C946" s="49" t="s">
        <v>26</v>
      </c>
      <c r="D946" s="87">
        <v>11022</v>
      </c>
      <c r="E946" s="124">
        <v>1667.23</v>
      </c>
      <c r="F946" s="168">
        <f t="shared" si="31"/>
        <v>9354.77</v>
      </c>
      <c r="G946" s="165">
        <f t="shared" si="30"/>
        <v>0.15126383596443477</v>
      </c>
    </row>
    <row r="947" spans="1:7" s="6" customFormat="1" x14ac:dyDescent="0.2">
      <c r="A947" s="33"/>
      <c r="B947" s="5">
        <v>5525</v>
      </c>
      <c r="C947" s="49" t="s">
        <v>46</v>
      </c>
      <c r="D947" s="87">
        <v>0</v>
      </c>
      <c r="E947" s="124">
        <v>5078.78</v>
      </c>
      <c r="F947" s="168">
        <f t="shared" si="31"/>
        <v>-5078.78</v>
      </c>
      <c r="G947" s="165"/>
    </row>
    <row r="948" spans="1:7" s="6" customFormat="1" ht="38.25" x14ac:dyDescent="0.2">
      <c r="A948" s="33"/>
      <c r="B948" s="160" t="s">
        <v>416</v>
      </c>
      <c r="C948" s="56" t="s">
        <v>417</v>
      </c>
      <c r="D948" s="92">
        <f>SUM(D946+D947)</f>
        <v>11022</v>
      </c>
      <c r="E948" s="124">
        <f>SUM(E942,E946:E947)</f>
        <v>7164.6299999999992</v>
      </c>
      <c r="F948" s="168">
        <f t="shared" si="31"/>
        <v>3857.3700000000008</v>
      </c>
      <c r="G948" s="165">
        <f t="shared" si="30"/>
        <v>0.65002994011976045</v>
      </c>
    </row>
    <row r="949" spans="1:7" s="6" customFormat="1" x14ac:dyDescent="0.2">
      <c r="A949" s="33"/>
      <c r="B949" s="5">
        <v>5525</v>
      </c>
      <c r="C949" s="49" t="s">
        <v>46</v>
      </c>
      <c r="D949" s="92">
        <f>SUM(D950)</f>
        <v>107</v>
      </c>
      <c r="E949" s="124">
        <f>SUM(E950)</f>
        <v>107</v>
      </c>
      <c r="F949" s="168">
        <f t="shared" si="31"/>
        <v>0</v>
      </c>
      <c r="G949" s="165">
        <f t="shared" si="30"/>
        <v>1</v>
      </c>
    </row>
    <row r="950" spans="1:7" s="6" customFormat="1" ht="38.25" x14ac:dyDescent="0.2">
      <c r="A950" s="33"/>
      <c r="B950" s="23" t="s">
        <v>504</v>
      </c>
      <c r="C950" s="56" t="s">
        <v>505</v>
      </c>
      <c r="D950" s="92">
        <v>107</v>
      </c>
      <c r="E950" s="124">
        <v>107</v>
      </c>
      <c r="F950" s="168">
        <f t="shared" si="31"/>
        <v>0</v>
      </c>
      <c r="G950" s="165">
        <f t="shared" si="30"/>
        <v>1</v>
      </c>
    </row>
    <row r="951" spans="1:7" s="6" customFormat="1" x14ac:dyDescent="0.2">
      <c r="A951" s="33"/>
      <c r="B951" s="7">
        <v>55</v>
      </c>
      <c r="C951" s="50" t="s">
        <v>24</v>
      </c>
      <c r="D951" s="91">
        <f>SUM(D952)</f>
        <v>0</v>
      </c>
      <c r="E951" s="126">
        <f>SUM(E952)</f>
        <v>876.7</v>
      </c>
      <c r="F951" s="163">
        <f t="shared" si="31"/>
        <v>-876.7</v>
      </c>
      <c r="G951" s="179"/>
    </row>
    <row r="952" spans="1:7" s="6" customFormat="1" x14ac:dyDescent="0.2">
      <c r="A952" s="33"/>
      <c r="B952" s="23">
        <v>5524</v>
      </c>
      <c r="C952" s="56" t="s">
        <v>31</v>
      </c>
      <c r="D952" s="92">
        <f>SUM(D953)</f>
        <v>0</v>
      </c>
      <c r="E952" s="124">
        <f>SUM(E953)</f>
        <v>876.7</v>
      </c>
      <c r="F952" s="168">
        <f t="shared" si="31"/>
        <v>-876.7</v>
      </c>
      <c r="G952" s="165"/>
    </row>
    <row r="953" spans="1:7" s="6" customFormat="1" ht="25.5" x14ac:dyDescent="0.2">
      <c r="A953" s="33"/>
      <c r="B953" s="23"/>
      <c r="C953" s="56" t="s">
        <v>585</v>
      </c>
      <c r="D953" s="92">
        <v>0</v>
      </c>
      <c r="E953" s="124">
        <v>876.7</v>
      </c>
      <c r="F953" s="168">
        <f t="shared" si="31"/>
        <v>-876.7</v>
      </c>
      <c r="G953" s="165"/>
    </row>
    <row r="954" spans="1:7" s="6" customFormat="1" x14ac:dyDescent="0.2">
      <c r="A954" s="33" t="s">
        <v>80</v>
      </c>
      <c r="B954" s="7" t="s">
        <v>427</v>
      </c>
      <c r="C954" s="72"/>
      <c r="D954" s="104">
        <f>SUM(D955)</f>
        <v>522457</v>
      </c>
      <c r="E954" s="159">
        <f>SUM(E955)</f>
        <v>408119.01</v>
      </c>
      <c r="F954" s="163">
        <f t="shared" si="31"/>
        <v>114337.98999999999</v>
      </c>
      <c r="G954" s="179">
        <f t="shared" si="30"/>
        <v>0.78115330065440791</v>
      </c>
    </row>
    <row r="955" spans="1:7" s="6" customFormat="1" x14ac:dyDescent="0.2">
      <c r="A955" s="33"/>
      <c r="B955" s="7">
        <v>50</v>
      </c>
      <c r="C955" s="50" t="s">
        <v>23</v>
      </c>
      <c r="D955" s="88">
        <f>SUM(D956+D958)</f>
        <v>522457</v>
      </c>
      <c r="E955" s="139">
        <f>SUM(E956+E958)</f>
        <v>408119.01</v>
      </c>
      <c r="F955" s="163">
        <f t="shared" si="31"/>
        <v>114337.98999999999</v>
      </c>
      <c r="G955" s="179">
        <f t="shared" si="30"/>
        <v>0.78115330065440791</v>
      </c>
    </row>
    <row r="956" spans="1:7" s="6" customFormat="1" x14ac:dyDescent="0.2">
      <c r="A956" s="33"/>
      <c r="B956" s="5">
        <v>500</v>
      </c>
      <c r="C956" s="49" t="s">
        <v>228</v>
      </c>
      <c r="D956" s="87">
        <f>SUM(D957)</f>
        <v>389893</v>
      </c>
      <c r="E956" s="149">
        <f>SUM(E957)</f>
        <v>302357.65999999997</v>
      </c>
      <c r="F956" s="168">
        <f t="shared" si="31"/>
        <v>87535.340000000026</v>
      </c>
      <c r="G956" s="165">
        <f t="shared" si="30"/>
        <v>0.77548881359757671</v>
      </c>
    </row>
    <row r="957" spans="1:7" s="6" customFormat="1" x14ac:dyDescent="0.2">
      <c r="A957" s="33"/>
      <c r="B957" s="5">
        <v>5002</v>
      </c>
      <c r="C957" s="49" t="s">
        <v>236</v>
      </c>
      <c r="D957" s="87">
        <v>389893</v>
      </c>
      <c r="E957" s="124">
        <v>302357.65999999997</v>
      </c>
      <c r="F957" s="168">
        <f t="shared" si="31"/>
        <v>87535.340000000026</v>
      </c>
      <c r="G957" s="165">
        <f t="shared" si="30"/>
        <v>0.77548881359757671</v>
      </c>
    </row>
    <row r="958" spans="1:7" s="6" customFormat="1" x14ac:dyDescent="0.2">
      <c r="A958" s="33"/>
      <c r="B958" s="5">
        <v>506</v>
      </c>
      <c r="C958" s="49" t="s">
        <v>229</v>
      </c>
      <c r="D958" s="87">
        <v>132564</v>
      </c>
      <c r="E958" s="124">
        <v>105761.35</v>
      </c>
      <c r="F958" s="168">
        <f t="shared" si="31"/>
        <v>26802.649999999994</v>
      </c>
      <c r="G958" s="165">
        <f t="shared" si="30"/>
        <v>0.79781350894662206</v>
      </c>
    </row>
    <row r="959" spans="1:7" s="6" customFormat="1" x14ac:dyDescent="0.2">
      <c r="A959" s="33" t="s">
        <v>345</v>
      </c>
      <c r="B959" s="7" t="s">
        <v>447</v>
      </c>
      <c r="C959" s="50"/>
      <c r="D959" s="88">
        <f>SUM(D960)</f>
        <v>141032</v>
      </c>
      <c r="E959" s="139">
        <f>SUM(E960)</f>
        <v>116976.51</v>
      </c>
      <c r="F959" s="163">
        <f t="shared" si="31"/>
        <v>24055.490000000005</v>
      </c>
      <c r="G959" s="179">
        <f t="shared" si="30"/>
        <v>0.82943239832094839</v>
      </c>
    </row>
    <row r="960" spans="1:7" s="6" customFormat="1" x14ac:dyDescent="0.2">
      <c r="A960" s="33" t="s">
        <v>345</v>
      </c>
      <c r="B960" s="7" t="s">
        <v>427</v>
      </c>
      <c r="C960" s="72"/>
      <c r="D960" s="104">
        <f>SUM(D961)</f>
        <v>141032</v>
      </c>
      <c r="E960" s="159">
        <f>SUM(E961)</f>
        <v>116976.51</v>
      </c>
      <c r="F960" s="163">
        <f t="shared" si="31"/>
        <v>24055.490000000005</v>
      </c>
      <c r="G960" s="179">
        <f t="shared" si="30"/>
        <v>0.82943239832094839</v>
      </c>
    </row>
    <row r="961" spans="1:7" s="6" customFormat="1" x14ac:dyDescent="0.2">
      <c r="A961" s="33"/>
      <c r="B961" s="7">
        <v>50</v>
      </c>
      <c r="C961" s="50" t="s">
        <v>23</v>
      </c>
      <c r="D961" s="88">
        <f>SUM(D962+D964)</f>
        <v>141032</v>
      </c>
      <c r="E961" s="139">
        <f>SUM(E962+E964)</f>
        <v>116976.51</v>
      </c>
      <c r="F961" s="163">
        <f t="shared" si="31"/>
        <v>24055.490000000005</v>
      </c>
      <c r="G961" s="179">
        <f t="shared" si="30"/>
        <v>0.82943239832094839</v>
      </c>
    </row>
    <row r="962" spans="1:7" s="6" customFormat="1" x14ac:dyDescent="0.2">
      <c r="A962" s="33"/>
      <c r="B962" s="5">
        <v>500</v>
      </c>
      <c r="C962" s="49" t="s">
        <v>228</v>
      </c>
      <c r="D962" s="87">
        <f>SUM(D963)</f>
        <v>105248</v>
      </c>
      <c r="E962" s="149">
        <f>SUM(E963)</f>
        <v>86475.89</v>
      </c>
      <c r="F962" s="168">
        <f t="shared" si="31"/>
        <v>18772.11</v>
      </c>
      <c r="G962" s="165">
        <f t="shared" si="30"/>
        <v>0.82163927105503187</v>
      </c>
    </row>
    <row r="963" spans="1:7" s="6" customFormat="1" x14ac:dyDescent="0.2">
      <c r="A963" s="33"/>
      <c r="B963" s="5">
        <v>5002</v>
      </c>
      <c r="C963" s="49" t="s">
        <v>236</v>
      </c>
      <c r="D963" s="87">
        <v>105248</v>
      </c>
      <c r="E963" s="124">
        <v>86475.89</v>
      </c>
      <c r="F963" s="168">
        <f t="shared" si="31"/>
        <v>18772.11</v>
      </c>
      <c r="G963" s="165">
        <f t="shared" si="30"/>
        <v>0.82163927105503187</v>
      </c>
    </row>
    <row r="964" spans="1:7" s="6" customFormat="1" x14ac:dyDescent="0.2">
      <c r="A964" s="33"/>
      <c r="B964" s="5">
        <v>506</v>
      </c>
      <c r="C964" s="49" t="s">
        <v>229</v>
      </c>
      <c r="D964" s="87">
        <v>35784</v>
      </c>
      <c r="E964" s="124">
        <v>30500.62</v>
      </c>
      <c r="F964" s="168">
        <f t="shared" si="31"/>
        <v>5283.380000000001</v>
      </c>
      <c r="G964" s="165">
        <f t="shared" si="30"/>
        <v>0.8523535658394813</v>
      </c>
    </row>
    <row r="965" spans="1:7" s="6" customFormat="1" x14ac:dyDescent="0.2">
      <c r="A965" s="33" t="s">
        <v>66</v>
      </c>
      <c r="B965" s="7" t="s">
        <v>448</v>
      </c>
      <c r="C965" s="50"/>
      <c r="D965" s="88">
        <f>SUM(D966+D995+D1003)</f>
        <v>717678</v>
      </c>
      <c r="E965" s="139">
        <f>SUM(E966+E995+E1003)</f>
        <v>541760.94000000006</v>
      </c>
      <c r="F965" s="163">
        <f t="shared" si="31"/>
        <v>175917.05999999994</v>
      </c>
      <c r="G965" s="179">
        <f>SUM(E965/D965)</f>
        <v>0.75488023877003341</v>
      </c>
    </row>
    <row r="966" spans="1:7" s="6" customFormat="1" x14ac:dyDescent="0.2">
      <c r="A966" s="33" t="s">
        <v>66</v>
      </c>
      <c r="B966" s="9" t="s">
        <v>427</v>
      </c>
      <c r="C966" s="74"/>
      <c r="D966" s="88">
        <f>SUM(D967+D973+D988+D991)</f>
        <v>611187</v>
      </c>
      <c r="E966" s="139">
        <f>SUM(E967+E973+E988+E991)</f>
        <v>448646.01</v>
      </c>
      <c r="F966" s="163">
        <f t="shared" si="31"/>
        <v>162540.99</v>
      </c>
      <c r="G966" s="179">
        <f>SUM(E966/D966)</f>
        <v>0.73405685984813163</v>
      </c>
    </row>
    <row r="967" spans="1:7" s="6" customFormat="1" x14ac:dyDescent="0.2">
      <c r="A967" s="33"/>
      <c r="B967" s="7">
        <v>50</v>
      </c>
      <c r="C967" s="50" t="s">
        <v>23</v>
      </c>
      <c r="D967" s="88">
        <f>SUM(D968+D971+D972)</f>
        <v>321946</v>
      </c>
      <c r="E967" s="139">
        <f>SUM(E968+E971+E972)</f>
        <v>226323.52000000002</v>
      </c>
      <c r="F967" s="163">
        <f t="shared" si="31"/>
        <v>95622.479999999981</v>
      </c>
      <c r="G967" s="179">
        <f t="shared" si="30"/>
        <v>0.70298596659067059</v>
      </c>
    </row>
    <row r="968" spans="1:7" s="6" customFormat="1" x14ac:dyDescent="0.2">
      <c r="A968" s="33"/>
      <c r="B968" s="5">
        <v>500</v>
      </c>
      <c r="C968" s="49" t="s">
        <v>228</v>
      </c>
      <c r="D968" s="87">
        <f>SUM(D969:D970)</f>
        <v>240460</v>
      </c>
      <c r="E968" s="149">
        <f>SUM(E969:E970)</f>
        <v>167657.74000000002</v>
      </c>
      <c r="F968" s="168">
        <f t="shared" si="31"/>
        <v>72802.25999999998</v>
      </c>
      <c r="G968" s="165">
        <f t="shared" si="30"/>
        <v>0.69723754470598032</v>
      </c>
    </row>
    <row r="969" spans="1:7" s="6" customFormat="1" x14ac:dyDescent="0.2">
      <c r="A969" s="33"/>
      <c r="B969" s="5">
        <v>5002</v>
      </c>
      <c r="C969" s="49" t="s">
        <v>236</v>
      </c>
      <c r="D969" s="87">
        <v>240460</v>
      </c>
      <c r="E969" s="124">
        <v>166442.89000000001</v>
      </c>
      <c r="F969" s="168">
        <f t="shared" si="31"/>
        <v>74017.109999999986</v>
      </c>
      <c r="G969" s="165">
        <f t="shared" si="30"/>
        <v>0.69218535307327633</v>
      </c>
    </row>
    <row r="970" spans="1:7" s="6" customFormat="1" x14ac:dyDescent="0.2">
      <c r="A970" s="33"/>
      <c r="B970" s="5">
        <v>5005</v>
      </c>
      <c r="C970" s="49" t="s">
        <v>282</v>
      </c>
      <c r="D970" s="87">
        <v>0</v>
      </c>
      <c r="E970" s="124">
        <v>1214.8499999999999</v>
      </c>
      <c r="F970" s="168">
        <f t="shared" si="31"/>
        <v>-1214.8499999999999</v>
      </c>
      <c r="G970" s="165"/>
    </row>
    <row r="971" spans="1:7" s="6" customFormat="1" x14ac:dyDescent="0.2">
      <c r="A971" s="33"/>
      <c r="B971" s="5">
        <v>505</v>
      </c>
      <c r="C971" s="49" t="s">
        <v>94</v>
      </c>
      <c r="D971" s="87">
        <v>0</v>
      </c>
      <c r="E971" s="124">
        <v>377.79</v>
      </c>
      <c r="F971" s="168">
        <f t="shared" si="31"/>
        <v>-377.79</v>
      </c>
      <c r="G971" s="165"/>
    </row>
    <row r="972" spans="1:7" s="6" customFormat="1" x14ac:dyDescent="0.2">
      <c r="A972" s="33"/>
      <c r="B972" s="5">
        <v>506</v>
      </c>
      <c r="C972" s="49" t="s">
        <v>229</v>
      </c>
      <c r="D972" s="87">
        <v>81486</v>
      </c>
      <c r="E972" s="124">
        <v>58287.99</v>
      </c>
      <c r="F972" s="168">
        <f t="shared" si="31"/>
        <v>23198.010000000002</v>
      </c>
      <c r="G972" s="165">
        <f t="shared" si="30"/>
        <v>0.71531293719166478</v>
      </c>
    </row>
    <row r="973" spans="1:7" s="6" customFormat="1" x14ac:dyDescent="0.2">
      <c r="A973" s="33"/>
      <c r="B973" s="7">
        <v>55</v>
      </c>
      <c r="C973" s="50" t="s">
        <v>24</v>
      </c>
      <c r="D973" s="88">
        <f>SUM(D974:D987)</f>
        <v>247692</v>
      </c>
      <c r="E973" s="139">
        <f>SUM(E974:E987)</f>
        <v>210775.34999999998</v>
      </c>
      <c r="F973" s="163">
        <f t="shared" si="31"/>
        <v>36916.650000000023</v>
      </c>
      <c r="G973" s="179">
        <f t="shared" si="30"/>
        <v>0.85095743907756394</v>
      </c>
    </row>
    <row r="974" spans="1:7" s="6" customFormat="1" x14ac:dyDescent="0.2">
      <c r="A974" s="33"/>
      <c r="B974" s="5">
        <v>5500</v>
      </c>
      <c r="C974" s="49" t="s">
        <v>25</v>
      </c>
      <c r="D974" s="87">
        <v>5500</v>
      </c>
      <c r="E974" s="124">
        <v>5758.6</v>
      </c>
      <c r="F974" s="168">
        <f t="shared" si="31"/>
        <v>-258.60000000000036</v>
      </c>
      <c r="G974" s="165">
        <f t="shared" si="30"/>
        <v>1.0470181818181818</v>
      </c>
    </row>
    <row r="975" spans="1:7" s="6" customFormat="1" x14ac:dyDescent="0.2">
      <c r="A975" s="33"/>
      <c r="B975" s="5">
        <v>5503</v>
      </c>
      <c r="C975" s="49" t="s">
        <v>26</v>
      </c>
      <c r="D975" s="87">
        <v>0</v>
      </c>
      <c r="E975" s="124">
        <v>632.01</v>
      </c>
      <c r="F975" s="168">
        <f t="shared" si="31"/>
        <v>-632.01</v>
      </c>
      <c r="G975" s="165"/>
    </row>
    <row r="976" spans="1:7" s="6" customFormat="1" x14ac:dyDescent="0.2">
      <c r="A976" s="33"/>
      <c r="B976" s="5">
        <v>5504</v>
      </c>
      <c r="C976" s="49" t="s">
        <v>27</v>
      </c>
      <c r="D976" s="87">
        <v>452</v>
      </c>
      <c r="E976" s="124">
        <v>625.45000000000005</v>
      </c>
      <c r="F976" s="168">
        <f t="shared" si="31"/>
        <v>-173.45000000000005</v>
      </c>
      <c r="G976" s="165">
        <f t="shared" si="30"/>
        <v>1.3837389380530976</v>
      </c>
    </row>
    <row r="977" spans="1:7" s="6" customFormat="1" x14ac:dyDescent="0.2">
      <c r="A977" s="33"/>
      <c r="B977" s="5">
        <v>5505</v>
      </c>
      <c r="C977" s="49" t="s">
        <v>339</v>
      </c>
      <c r="D977" s="116">
        <v>6851</v>
      </c>
      <c r="E977" s="124">
        <v>5237.9799999999996</v>
      </c>
      <c r="F977" s="168">
        <f t="shared" si="31"/>
        <v>1613.0200000000004</v>
      </c>
      <c r="G977" s="165">
        <f t="shared" si="30"/>
        <v>0.76455699897825125</v>
      </c>
    </row>
    <row r="978" spans="1:7" s="6" customFormat="1" x14ac:dyDescent="0.2">
      <c r="A978" s="33"/>
      <c r="B978" s="5">
        <v>5511</v>
      </c>
      <c r="C978" s="49" t="s">
        <v>230</v>
      </c>
      <c r="D978" s="87">
        <v>158540</v>
      </c>
      <c r="E978" s="124">
        <v>131316.15</v>
      </c>
      <c r="F978" s="168">
        <f t="shared" si="31"/>
        <v>27223.850000000006</v>
      </c>
      <c r="G978" s="165">
        <f t="shared" si="30"/>
        <v>0.82828402926706191</v>
      </c>
    </row>
    <row r="979" spans="1:7" s="6" customFormat="1" x14ac:dyDescent="0.2">
      <c r="A979" s="33"/>
      <c r="B979" s="5">
        <v>5513</v>
      </c>
      <c r="C979" s="49" t="s">
        <v>28</v>
      </c>
      <c r="D979" s="87">
        <v>11700</v>
      </c>
      <c r="E979" s="124">
        <v>7806.38</v>
      </c>
      <c r="F979" s="168">
        <f t="shared" si="31"/>
        <v>3893.62</v>
      </c>
      <c r="G979" s="165">
        <f t="shared" si="30"/>
        <v>0.66721196581196585</v>
      </c>
    </row>
    <row r="980" spans="1:7" s="6" customFormat="1" x14ac:dyDescent="0.2">
      <c r="A980" s="33"/>
      <c r="B980" s="5">
        <v>5514</v>
      </c>
      <c r="C980" s="49" t="s">
        <v>231</v>
      </c>
      <c r="D980" s="87">
        <v>17063</v>
      </c>
      <c r="E980" s="124">
        <v>12168.12</v>
      </c>
      <c r="F980" s="168">
        <f t="shared" si="31"/>
        <v>4894.8799999999992</v>
      </c>
      <c r="G980" s="165">
        <f t="shared" si="30"/>
        <v>0.71312899255699469</v>
      </c>
    </row>
    <row r="981" spans="1:7" s="6" customFormat="1" x14ac:dyDescent="0.2">
      <c r="A981" s="33"/>
      <c r="B981" s="5">
        <v>5515</v>
      </c>
      <c r="C981" s="49" t="s">
        <v>29</v>
      </c>
      <c r="D981" s="87">
        <v>4995</v>
      </c>
      <c r="E981" s="124">
        <v>4667.9399999999996</v>
      </c>
      <c r="F981" s="168">
        <f t="shared" si="31"/>
        <v>327.0600000000004</v>
      </c>
      <c r="G981" s="165">
        <f t="shared" si="30"/>
        <v>0.93452252252252244</v>
      </c>
    </row>
    <row r="982" spans="1:7" s="6" customFormat="1" x14ac:dyDescent="0.2">
      <c r="A982" s="33"/>
      <c r="B982" s="5">
        <v>5522</v>
      </c>
      <c r="C982" s="49" t="s">
        <v>95</v>
      </c>
      <c r="D982" s="87">
        <v>200</v>
      </c>
      <c r="E982" s="124">
        <v>63</v>
      </c>
      <c r="F982" s="168">
        <f t="shared" si="31"/>
        <v>137</v>
      </c>
      <c r="G982" s="165">
        <f t="shared" si="30"/>
        <v>0.315</v>
      </c>
    </row>
    <row r="983" spans="1:7" s="6" customFormat="1" x14ac:dyDescent="0.2">
      <c r="A983" s="33"/>
      <c r="B983" s="5">
        <v>5524</v>
      </c>
      <c r="C983" s="49" t="s">
        <v>31</v>
      </c>
      <c r="D983" s="87">
        <v>37702</v>
      </c>
      <c r="E983" s="124">
        <v>40020.28</v>
      </c>
      <c r="F983" s="168">
        <f t="shared" si="31"/>
        <v>-2318.2799999999988</v>
      </c>
      <c r="G983" s="165">
        <f t="shared" si="30"/>
        <v>1.0614895761498064</v>
      </c>
    </row>
    <row r="984" spans="1:7" s="6" customFormat="1" x14ac:dyDescent="0.2">
      <c r="A984" s="33"/>
      <c r="B984" s="5">
        <v>5525</v>
      </c>
      <c r="C984" s="49" t="s">
        <v>46</v>
      </c>
      <c r="D984" s="87">
        <v>3089</v>
      </c>
      <c r="E984" s="124">
        <v>1288.96</v>
      </c>
      <c r="F984" s="168">
        <f t="shared" si="31"/>
        <v>1800.04</v>
      </c>
      <c r="G984" s="165">
        <f t="shared" si="30"/>
        <v>0.41727419876982841</v>
      </c>
    </row>
    <row r="985" spans="1:7" s="6" customFormat="1" x14ac:dyDescent="0.2">
      <c r="A985" s="33"/>
      <c r="B985" s="5">
        <v>5532</v>
      </c>
      <c r="C985" s="49" t="s">
        <v>93</v>
      </c>
      <c r="D985" s="87">
        <v>100</v>
      </c>
      <c r="E985" s="124">
        <v>0</v>
      </c>
      <c r="F985" s="168">
        <f t="shared" si="31"/>
        <v>100</v>
      </c>
      <c r="G985" s="165">
        <f t="shared" si="30"/>
        <v>0</v>
      </c>
    </row>
    <row r="986" spans="1:7" s="6" customFormat="1" x14ac:dyDescent="0.2">
      <c r="A986" s="33"/>
      <c r="B986" s="5">
        <v>5539</v>
      </c>
      <c r="C986" s="49" t="s">
        <v>257</v>
      </c>
      <c r="D986" s="87">
        <v>500</v>
      </c>
      <c r="E986" s="124">
        <v>889.18</v>
      </c>
      <c r="F986" s="168">
        <f t="shared" si="31"/>
        <v>-389.17999999999995</v>
      </c>
      <c r="G986" s="165">
        <f t="shared" si="30"/>
        <v>1.7783599999999999</v>
      </c>
    </row>
    <row r="987" spans="1:7" s="6" customFormat="1" x14ac:dyDescent="0.2">
      <c r="A987" s="33"/>
      <c r="B987" s="5">
        <v>5540</v>
      </c>
      <c r="C987" s="49" t="s">
        <v>252</v>
      </c>
      <c r="D987" s="87">
        <v>1000</v>
      </c>
      <c r="E987" s="124">
        <v>301.3</v>
      </c>
      <c r="F987" s="168">
        <f t="shared" si="31"/>
        <v>698.7</v>
      </c>
      <c r="G987" s="165">
        <f t="shared" si="30"/>
        <v>0.30130000000000001</v>
      </c>
    </row>
    <row r="988" spans="1:7" s="6" customFormat="1" x14ac:dyDescent="0.2">
      <c r="A988" s="33"/>
      <c r="B988" s="22">
        <v>60</v>
      </c>
      <c r="C988" s="51" t="s">
        <v>90</v>
      </c>
      <c r="D988" s="88">
        <f>SUM(D989:D990)</f>
        <v>320</v>
      </c>
      <c r="E988" s="139">
        <f>SUM(E989:E990)</f>
        <v>134.55000000000001</v>
      </c>
      <c r="F988" s="163">
        <f t="shared" si="31"/>
        <v>185.45</v>
      </c>
      <c r="G988" s="179">
        <f t="shared" si="30"/>
        <v>0.42046875000000006</v>
      </c>
    </row>
    <row r="989" spans="1:7" x14ac:dyDescent="0.2">
      <c r="A989" s="35"/>
      <c r="B989" s="20">
        <v>601</v>
      </c>
      <c r="C989" s="54" t="s">
        <v>233</v>
      </c>
      <c r="D989" s="87">
        <v>320</v>
      </c>
      <c r="E989" s="124">
        <v>126.7</v>
      </c>
      <c r="F989" s="168">
        <f t="shared" si="31"/>
        <v>193.3</v>
      </c>
      <c r="G989" s="165">
        <f t="shared" si="30"/>
        <v>0.3959375</v>
      </c>
    </row>
    <row r="990" spans="1:7" x14ac:dyDescent="0.2">
      <c r="A990" s="35"/>
      <c r="B990" s="20">
        <v>608</v>
      </c>
      <c r="C990" s="54" t="s">
        <v>154</v>
      </c>
      <c r="D990" s="87">
        <v>0</v>
      </c>
      <c r="E990" s="124">
        <v>7.85</v>
      </c>
      <c r="F990" s="168">
        <f t="shared" si="31"/>
        <v>-7.85</v>
      </c>
      <c r="G990" s="165"/>
    </row>
    <row r="991" spans="1:7" x14ac:dyDescent="0.2">
      <c r="A991" s="35"/>
      <c r="B991" s="7">
        <v>15</v>
      </c>
      <c r="C991" s="50" t="s">
        <v>283</v>
      </c>
      <c r="D991" s="88">
        <f>SUM(D992)</f>
        <v>41229</v>
      </c>
      <c r="E991" s="139">
        <f>SUM(E992)</f>
        <v>11412.59</v>
      </c>
      <c r="F991" s="163">
        <f t="shared" si="31"/>
        <v>29816.41</v>
      </c>
      <c r="G991" s="179">
        <f t="shared" si="30"/>
        <v>0.2768097698222125</v>
      </c>
    </row>
    <row r="992" spans="1:7" x14ac:dyDescent="0.2">
      <c r="A992" s="35"/>
      <c r="B992" s="5">
        <v>1551</v>
      </c>
      <c r="C992" s="49" t="s">
        <v>255</v>
      </c>
      <c r="D992" s="87">
        <f>SUM(D993:D994)</f>
        <v>41229</v>
      </c>
      <c r="E992" s="149">
        <f>SUM(E993:E994)</f>
        <v>11412.59</v>
      </c>
      <c r="F992" s="168">
        <f t="shared" si="31"/>
        <v>29816.41</v>
      </c>
      <c r="G992" s="165">
        <f t="shared" si="30"/>
        <v>0.2768097698222125</v>
      </c>
    </row>
    <row r="993" spans="1:8" ht="25.5" x14ac:dyDescent="0.2">
      <c r="A993" s="35"/>
      <c r="B993" s="5"/>
      <c r="C993" s="65" t="s">
        <v>347</v>
      </c>
      <c r="D993" s="87">
        <v>30716</v>
      </c>
      <c r="E993" s="124">
        <v>900</v>
      </c>
      <c r="F993" s="168">
        <f t="shared" si="31"/>
        <v>29816</v>
      </c>
      <c r="G993" s="165">
        <f t="shared" si="30"/>
        <v>2.9300690194035681E-2</v>
      </c>
    </row>
    <row r="994" spans="1:8" ht="25.5" x14ac:dyDescent="0.2">
      <c r="A994" s="35"/>
      <c r="B994" s="5"/>
      <c r="C994" s="65" t="s">
        <v>423</v>
      </c>
      <c r="D994" s="87">
        <v>10513</v>
      </c>
      <c r="E994" s="124">
        <v>10512.59</v>
      </c>
      <c r="F994" s="168">
        <f t="shared" si="31"/>
        <v>0.40999999999985448</v>
      </c>
      <c r="G994" s="165">
        <f t="shared" si="30"/>
        <v>0.99996100066584226</v>
      </c>
    </row>
    <row r="995" spans="1:8" x14ac:dyDescent="0.2">
      <c r="A995" s="33" t="s">
        <v>66</v>
      </c>
      <c r="B995" s="9" t="s">
        <v>418</v>
      </c>
      <c r="C995" s="74"/>
      <c r="D995" s="91">
        <f>SUM(D996)</f>
        <v>8691</v>
      </c>
      <c r="E995" s="126">
        <f>SUM(E996)</f>
        <v>8708.89</v>
      </c>
      <c r="F995" s="163">
        <f t="shared" si="31"/>
        <v>-17.889999999999418</v>
      </c>
      <c r="G995" s="179">
        <f t="shared" si="30"/>
        <v>1.0020584512714301</v>
      </c>
      <c r="H995" s="185"/>
    </row>
    <row r="996" spans="1:8" x14ac:dyDescent="0.2">
      <c r="A996" s="35"/>
      <c r="B996" s="7">
        <v>55</v>
      </c>
      <c r="C996" s="50" t="s">
        <v>24</v>
      </c>
      <c r="D996" s="91">
        <f>SUM(D997+D999)</f>
        <v>8691</v>
      </c>
      <c r="E996" s="126">
        <f>SUM(E997+E999)</f>
        <v>8708.89</v>
      </c>
      <c r="F996" s="163">
        <f t="shared" si="31"/>
        <v>-17.889999999999418</v>
      </c>
      <c r="G996" s="179">
        <f t="shared" si="30"/>
        <v>1.0020584512714301</v>
      </c>
    </row>
    <row r="997" spans="1:8" x14ac:dyDescent="0.2">
      <c r="A997" s="35"/>
      <c r="B997" s="5">
        <v>5514</v>
      </c>
      <c r="C997" s="49" t="s">
        <v>231</v>
      </c>
      <c r="D997" s="92">
        <f>SUM(D998)</f>
        <v>6000</v>
      </c>
      <c r="E997" s="124">
        <f>SUM(E998)</f>
        <v>6000</v>
      </c>
      <c r="F997" s="168">
        <f t="shared" si="31"/>
        <v>0</v>
      </c>
      <c r="G997" s="165">
        <f t="shared" si="30"/>
        <v>1</v>
      </c>
    </row>
    <row r="998" spans="1:8" ht="25.5" x14ac:dyDescent="0.2">
      <c r="A998" s="35"/>
      <c r="B998" s="7"/>
      <c r="C998" s="54" t="s">
        <v>506</v>
      </c>
      <c r="D998" s="92">
        <v>6000</v>
      </c>
      <c r="E998" s="124">
        <v>6000</v>
      </c>
      <c r="F998" s="168">
        <f t="shared" si="31"/>
        <v>0</v>
      </c>
      <c r="G998" s="165">
        <f t="shared" si="30"/>
        <v>1</v>
      </c>
    </row>
    <row r="999" spans="1:8" x14ac:dyDescent="0.2">
      <c r="A999" s="35"/>
      <c r="B999" s="19">
        <v>5525</v>
      </c>
      <c r="C999" s="54" t="s">
        <v>46</v>
      </c>
      <c r="D999" s="92">
        <f>SUM(D1000:D1002)</f>
        <v>2691</v>
      </c>
      <c r="E999" s="124">
        <f>SUM(E1000:E1002)</f>
        <v>2708.89</v>
      </c>
      <c r="F999" s="168">
        <f t="shared" si="31"/>
        <v>-17.889999999999873</v>
      </c>
      <c r="G999" s="165">
        <f t="shared" si="30"/>
        <v>1.0066480862133036</v>
      </c>
    </row>
    <row r="1000" spans="1:8" ht="38.25" x14ac:dyDescent="0.2">
      <c r="A1000" s="35"/>
      <c r="B1000" s="19" t="s">
        <v>419</v>
      </c>
      <c r="C1000" s="132" t="s">
        <v>420</v>
      </c>
      <c r="D1000" s="87">
        <v>600</v>
      </c>
      <c r="E1000" s="124">
        <v>615.65</v>
      </c>
      <c r="F1000" s="168">
        <f t="shared" si="31"/>
        <v>-15.649999999999977</v>
      </c>
      <c r="G1000" s="165">
        <f t="shared" si="30"/>
        <v>1.0260833333333332</v>
      </c>
    </row>
    <row r="1001" spans="1:8" ht="38.25" x14ac:dyDescent="0.2">
      <c r="A1001" s="35"/>
      <c r="B1001" s="19" t="s">
        <v>421</v>
      </c>
      <c r="C1001" s="132" t="s">
        <v>411</v>
      </c>
      <c r="D1001" s="87">
        <v>1800</v>
      </c>
      <c r="E1001" s="124">
        <v>1799.2</v>
      </c>
      <c r="F1001" s="168">
        <f t="shared" si="31"/>
        <v>0.79999999999995453</v>
      </c>
      <c r="G1001" s="165">
        <f t="shared" si="30"/>
        <v>0.99955555555555553</v>
      </c>
    </row>
    <row r="1002" spans="1:8" ht="38.25" x14ac:dyDescent="0.2">
      <c r="A1002" s="35"/>
      <c r="B1002" s="19" t="s">
        <v>507</v>
      </c>
      <c r="C1002" s="54" t="s">
        <v>508</v>
      </c>
      <c r="D1002" s="87">
        <v>291</v>
      </c>
      <c r="E1002" s="124">
        <v>294.04000000000002</v>
      </c>
      <c r="F1002" s="168">
        <f t="shared" si="31"/>
        <v>-3.0400000000000205</v>
      </c>
      <c r="G1002" s="165">
        <f t="shared" si="30"/>
        <v>1.0104467353951891</v>
      </c>
    </row>
    <row r="1003" spans="1:8" x14ac:dyDescent="0.2">
      <c r="A1003" s="33" t="s">
        <v>66</v>
      </c>
      <c r="B1003" s="9" t="s">
        <v>206</v>
      </c>
      <c r="C1003" s="74"/>
      <c r="D1003" s="88">
        <f>SUM(D1004)</f>
        <v>97800</v>
      </c>
      <c r="E1003" s="139">
        <f>SUM(E1004)</f>
        <v>84406.04</v>
      </c>
      <c r="F1003" s="163">
        <f t="shared" si="31"/>
        <v>13393.960000000006</v>
      </c>
      <c r="G1003" s="179">
        <f t="shared" si="30"/>
        <v>0.86304744376278109</v>
      </c>
    </row>
    <row r="1004" spans="1:8" s="6" customFormat="1" x14ac:dyDescent="0.2">
      <c r="A1004" s="33"/>
      <c r="B1004" s="7">
        <v>55</v>
      </c>
      <c r="C1004" s="50" t="s">
        <v>24</v>
      </c>
      <c r="D1004" s="88">
        <f>SUM(D1005)</f>
        <v>97800</v>
      </c>
      <c r="E1004" s="139">
        <f>SUM(E1005)</f>
        <v>84406.04</v>
      </c>
      <c r="F1004" s="163">
        <f t="shared" si="31"/>
        <v>13393.960000000006</v>
      </c>
      <c r="G1004" s="179">
        <f t="shared" si="30"/>
        <v>0.86304744376278109</v>
      </c>
    </row>
    <row r="1005" spans="1:8" s="6" customFormat="1" x14ac:dyDescent="0.2">
      <c r="A1005" s="33"/>
      <c r="B1005" s="5">
        <v>5524</v>
      </c>
      <c r="C1005" s="49" t="s">
        <v>31</v>
      </c>
      <c r="D1005" s="87">
        <v>97800</v>
      </c>
      <c r="E1005" s="124">
        <v>84406.04</v>
      </c>
      <c r="F1005" s="168">
        <f t="shared" si="31"/>
        <v>13393.960000000006</v>
      </c>
      <c r="G1005" s="165">
        <f t="shared" si="30"/>
        <v>0.86304744376278109</v>
      </c>
    </row>
    <row r="1006" spans="1:8" s="6" customFormat="1" x14ac:dyDescent="0.2">
      <c r="A1006" s="33" t="s">
        <v>82</v>
      </c>
      <c r="B1006" s="7" t="s">
        <v>449</v>
      </c>
      <c r="C1006" s="72"/>
      <c r="D1006" s="88">
        <f>SUM(D1007+D1009)</f>
        <v>209300</v>
      </c>
      <c r="E1006" s="139">
        <f>SUM(E1007+E1009)</f>
        <v>165375.35999999999</v>
      </c>
      <c r="F1006" s="163">
        <f t="shared" si="31"/>
        <v>43924.640000000014</v>
      </c>
      <c r="G1006" s="179">
        <f t="shared" si="30"/>
        <v>0.79013549928332527</v>
      </c>
    </row>
    <row r="1007" spans="1:8" s="6" customFormat="1" ht="25.5" x14ac:dyDescent="0.2">
      <c r="A1007" s="33"/>
      <c r="B1007" s="21">
        <v>413</v>
      </c>
      <c r="C1007" s="69" t="s">
        <v>151</v>
      </c>
      <c r="D1007" s="98">
        <f>SUM(D1008)</f>
        <v>4100</v>
      </c>
      <c r="E1007" s="143">
        <f>SUM(E1008)</f>
        <v>3325.08</v>
      </c>
      <c r="F1007" s="163">
        <f t="shared" si="31"/>
        <v>774.92000000000007</v>
      </c>
      <c r="G1007" s="179">
        <f t="shared" si="30"/>
        <v>0.81099512195121948</v>
      </c>
    </row>
    <row r="1008" spans="1:8" x14ac:dyDescent="0.2">
      <c r="A1008" s="35"/>
      <c r="B1008" s="19">
        <v>4134</v>
      </c>
      <c r="C1008" s="67" t="s">
        <v>258</v>
      </c>
      <c r="D1008" s="99">
        <v>4100</v>
      </c>
      <c r="E1008" s="124">
        <v>3325.08</v>
      </c>
      <c r="F1008" s="168">
        <f t="shared" si="31"/>
        <v>774.92000000000007</v>
      </c>
      <c r="G1008" s="165">
        <f t="shared" si="30"/>
        <v>0.81099512195121948</v>
      </c>
    </row>
    <row r="1009" spans="1:7" s="6" customFormat="1" x14ac:dyDescent="0.2">
      <c r="A1009" s="33"/>
      <c r="B1009" s="22">
        <v>55</v>
      </c>
      <c r="C1009" s="51" t="s">
        <v>24</v>
      </c>
      <c r="D1009" s="100">
        <f>SUM(D1010)</f>
        <v>205200</v>
      </c>
      <c r="E1009" s="142">
        <f>SUM(E1010)</f>
        <v>162050.28</v>
      </c>
      <c r="F1009" s="163">
        <f t="shared" si="31"/>
        <v>43149.72</v>
      </c>
      <c r="G1009" s="179">
        <f t="shared" si="30"/>
        <v>0.78971871345029243</v>
      </c>
    </row>
    <row r="1010" spans="1:7" s="6" customFormat="1" x14ac:dyDescent="0.2">
      <c r="A1010" s="33"/>
      <c r="B1010" s="5">
        <v>5540</v>
      </c>
      <c r="C1010" s="49" t="s">
        <v>252</v>
      </c>
      <c r="D1010" s="101">
        <v>205200</v>
      </c>
      <c r="E1010" s="124">
        <v>162050.28</v>
      </c>
      <c r="F1010" s="168">
        <f t="shared" si="31"/>
        <v>43149.72</v>
      </c>
      <c r="G1010" s="165">
        <f t="shared" si="30"/>
        <v>0.78971871345029243</v>
      </c>
    </row>
    <row r="1011" spans="1:7" s="6" customFormat="1" x14ac:dyDescent="0.2">
      <c r="A1011" s="33" t="s">
        <v>291</v>
      </c>
      <c r="B1011" s="7" t="s">
        <v>292</v>
      </c>
      <c r="C1011" s="50"/>
      <c r="D1011" s="100">
        <f>SUM(D1012+D1016+D1020+D1024+D1027+D1038+D1047)</f>
        <v>135059</v>
      </c>
      <c r="E1011" s="142">
        <f>SUM(E1012+E1016+E1020+E1024+E1027+E1038+E1047)</f>
        <v>90060.55</v>
      </c>
      <c r="F1011" s="163">
        <f t="shared" si="31"/>
        <v>44998.45</v>
      </c>
      <c r="G1011" s="179">
        <f t="shared" ref="G1011:G1092" si="32">SUM(E1011/D1011)</f>
        <v>0.6668237585055421</v>
      </c>
    </row>
    <row r="1012" spans="1:7" s="6" customFormat="1" x14ac:dyDescent="0.2">
      <c r="A1012" s="33" t="s">
        <v>291</v>
      </c>
      <c r="B1012" s="7" t="s">
        <v>293</v>
      </c>
      <c r="C1012" s="72"/>
      <c r="D1012" s="100">
        <f>SUM(D1013)</f>
        <v>2600</v>
      </c>
      <c r="E1012" s="142">
        <f>SUM(E1013)</f>
        <v>2069.5500000000002</v>
      </c>
      <c r="F1012" s="163">
        <f t="shared" si="31"/>
        <v>530.44999999999982</v>
      </c>
      <c r="G1012" s="179">
        <f t="shared" si="32"/>
        <v>0.79598076923076932</v>
      </c>
    </row>
    <row r="1013" spans="1:7" s="6" customFormat="1" x14ac:dyDescent="0.2">
      <c r="A1013" s="33"/>
      <c r="B1013" s="7">
        <v>55</v>
      </c>
      <c r="C1013" s="50" t="s">
        <v>24</v>
      </c>
      <c r="D1013" s="100">
        <f>SUM(D1014:D1015)</f>
        <v>2600</v>
      </c>
      <c r="E1013" s="142">
        <f>SUM(E1014:E1015)</f>
        <v>2069.5500000000002</v>
      </c>
      <c r="F1013" s="163">
        <f t="shared" si="31"/>
        <v>530.44999999999982</v>
      </c>
      <c r="G1013" s="179">
        <f t="shared" si="32"/>
        <v>0.79598076923076932</v>
      </c>
    </row>
    <row r="1014" spans="1:7" s="6" customFormat="1" x14ac:dyDescent="0.2">
      <c r="A1014" s="33"/>
      <c r="B1014" s="5">
        <v>5521</v>
      </c>
      <c r="C1014" s="49" t="s">
        <v>294</v>
      </c>
      <c r="D1014" s="101">
        <v>2000</v>
      </c>
      <c r="E1014" s="124">
        <v>1277.22</v>
      </c>
      <c r="F1014" s="168">
        <f t="shared" si="31"/>
        <v>722.78</v>
      </c>
      <c r="G1014" s="165">
        <f t="shared" si="32"/>
        <v>0.63861000000000001</v>
      </c>
    </row>
    <row r="1015" spans="1:7" s="6" customFormat="1" x14ac:dyDescent="0.2">
      <c r="A1015" s="33"/>
      <c r="B1015" s="5">
        <v>5521</v>
      </c>
      <c r="C1015" s="49" t="s">
        <v>346</v>
      </c>
      <c r="D1015" s="101">
        <v>600</v>
      </c>
      <c r="E1015" s="124">
        <v>792.33</v>
      </c>
      <c r="F1015" s="168">
        <f t="shared" si="31"/>
        <v>-192.33000000000004</v>
      </c>
      <c r="G1015" s="165">
        <f t="shared" si="32"/>
        <v>1.3205500000000001</v>
      </c>
    </row>
    <row r="1016" spans="1:7" s="6" customFormat="1" x14ac:dyDescent="0.2">
      <c r="A1016" s="33" t="s">
        <v>291</v>
      </c>
      <c r="B1016" s="7" t="s">
        <v>295</v>
      </c>
      <c r="C1016" s="72"/>
      <c r="D1016" s="100">
        <f>SUM(D1017)</f>
        <v>1700</v>
      </c>
      <c r="E1016" s="142">
        <f>SUM(E1017)</f>
        <v>1376.5</v>
      </c>
      <c r="F1016" s="163">
        <f t="shared" ref="F1016:F1098" si="33">SUM(D1016-E1016)</f>
        <v>323.5</v>
      </c>
      <c r="G1016" s="179">
        <f t="shared" si="32"/>
        <v>0.80970588235294116</v>
      </c>
    </row>
    <row r="1017" spans="1:7" s="6" customFormat="1" x14ac:dyDescent="0.2">
      <c r="A1017" s="33"/>
      <c r="B1017" s="7">
        <v>55</v>
      </c>
      <c r="C1017" s="50" t="s">
        <v>24</v>
      </c>
      <c r="D1017" s="100">
        <f>SUM(D1018:D1019)</f>
        <v>1700</v>
      </c>
      <c r="E1017" s="142">
        <f>SUM(E1018:E1019)</f>
        <v>1376.5</v>
      </c>
      <c r="F1017" s="163">
        <f t="shared" si="33"/>
        <v>323.5</v>
      </c>
      <c r="G1017" s="179">
        <f t="shared" si="32"/>
        <v>0.80970588235294116</v>
      </c>
    </row>
    <row r="1018" spans="1:7" s="6" customFormat="1" x14ac:dyDescent="0.2">
      <c r="A1018" s="33"/>
      <c r="B1018" s="5">
        <v>5521</v>
      </c>
      <c r="C1018" s="49" t="s">
        <v>294</v>
      </c>
      <c r="D1018" s="101">
        <v>1300</v>
      </c>
      <c r="E1018" s="124">
        <v>855.01</v>
      </c>
      <c r="F1018" s="168">
        <f t="shared" si="33"/>
        <v>444.99</v>
      </c>
      <c r="G1018" s="165">
        <f t="shared" si="32"/>
        <v>0.65769999999999995</v>
      </c>
    </row>
    <row r="1019" spans="1:7" s="6" customFormat="1" x14ac:dyDescent="0.2">
      <c r="A1019" s="33"/>
      <c r="B1019" s="5">
        <v>5521</v>
      </c>
      <c r="C1019" s="49" t="s">
        <v>346</v>
      </c>
      <c r="D1019" s="101">
        <v>400</v>
      </c>
      <c r="E1019" s="124">
        <v>521.49</v>
      </c>
      <c r="F1019" s="168">
        <f t="shared" si="33"/>
        <v>-121.49000000000001</v>
      </c>
      <c r="G1019" s="165">
        <f t="shared" si="32"/>
        <v>1.303725</v>
      </c>
    </row>
    <row r="1020" spans="1:7" s="6" customFormat="1" x14ac:dyDescent="0.2">
      <c r="A1020" s="33" t="s">
        <v>291</v>
      </c>
      <c r="B1020" s="7" t="s">
        <v>296</v>
      </c>
      <c r="C1020" s="72"/>
      <c r="D1020" s="100">
        <f>SUM(D1021)</f>
        <v>400</v>
      </c>
      <c r="E1020" s="142">
        <f>SUM(E1021)</f>
        <v>614.88</v>
      </c>
      <c r="F1020" s="163">
        <f t="shared" si="33"/>
        <v>-214.88</v>
      </c>
      <c r="G1020" s="179">
        <f t="shared" si="32"/>
        <v>1.5371999999999999</v>
      </c>
    </row>
    <row r="1021" spans="1:7" s="6" customFormat="1" x14ac:dyDescent="0.2">
      <c r="A1021" s="33"/>
      <c r="B1021" s="7">
        <v>55</v>
      </c>
      <c r="C1021" s="50" t="s">
        <v>24</v>
      </c>
      <c r="D1021" s="100">
        <f>SUM(D1022:D1023)</f>
        <v>400</v>
      </c>
      <c r="E1021" s="142">
        <f>SUM(E1022:E1023)</f>
        <v>614.88</v>
      </c>
      <c r="F1021" s="163">
        <f t="shared" si="33"/>
        <v>-214.88</v>
      </c>
      <c r="G1021" s="179">
        <f t="shared" si="32"/>
        <v>1.5371999999999999</v>
      </c>
    </row>
    <row r="1022" spans="1:7" s="6" customFormat="1" x14ac:dyDescent="0.2">
      <c r="A1022" s="33"/>
      <c r="B1022" s="5">
        <v>5521</v>
      </c>
      <c r="C1022" s="49" t="s">
        <v>294</v>
      </c>
      <c r="D1022" s="101">
        <v>300</v>
      </c>
      <c r="E1022" s="124">
        <v>487.01</v>
      </c>
      <c r="F1022" s="168">
        <f t="shared" si="33"/>
        <v>-187.01</v>
      </c>
      <c r="G1022" s="165">
        <f t="shared" si="32"/>
        <v>1.6233666666666666</v>
      </c>
    </row>
    <row r="1023" spans="1:7" s="6" customFormat="1" x14ac:dyDescent="0.2">
      <c r="A1023" s="33"/>
      <c r="B1023" s="5">
        <v>5521</v>
      </c>
      <c r="C1023" s="49" t="s">
        <v>346</v>
      </c>
      <c r="D1023" s="101">
        <v>100</v>
      </c>
      <c r="E1023" s="124">
        <v>127.87</v>
      </c>
      <c r="F1023" s="168">
        <f t="shared" si="33"/>
        <v>-27.870000000000005</v>
      </c>
      <c r="G1023" s="165">
        <f t="shared" si="32"/>
        <v>1.2786999999999999</v>
      </c>
    </row>
    <row r="1024" spans="1:7" s="6" customFormat="1" x14ac:dyDescent="0.2">
      <c r="A1024" s="33" t="s">
        <v>291</v>
      </c>
      <c r="B1024" s="7" t="s">
        <v>297</v>
      </c>
      <c r="C1024" s="72"/>
      <c r="D1024" s="100">
        <f>SUM(D1025)</f>
        <v>500</v>
      </c>
      <c r="E1024" s="142">
        <f>SUM(E1025)</f>
        <v>243.76</v>
      </c>
      <c r="F1024" s="163">
        <f t="shared" si="33"/>
        <v>256.24</v>
      </c>
      <c r="G1024" s="179">
        <f t="shared" si="32"/>
        <v>0.48752000000000001</v>
      </c>
    </row>
    <row r="1025" spans="1:7" s="6" customFormat="1" x14ac:dyDescent="0.2">
      <c r="A1025" s="33"/>
      <c r="B1025" s="7">
        <v>55</v>
      </c>
      <c r="C1025" s="50" t="s">
        <v>24</v>
      </c>
      <c r="D1025" s="100">
        <f>SUM(D1026)</f>
        <v>500</v>
      </c>
      <c r="E1025" s="142">
        <f>SUM(E1026)</f>
        <v>243.76</v>
      </c>
      <c r="F1025" s="163">
        <f t="shared" si="33"/>
        <v>256.24</v>
      </c>
      <c r="G1025" s="179">
        <f t="shared" si="32"/>
        <v>0.48752000000000001</v>
      </c>
    </row>
    <row r="1026" spans="1:7" s="6" customFormat="1" x14ac:dyDescent="0.2">
      <c r="A1026" s="33"/>
      <c r="B1026" s="5">
        <v>5521</v>
      </c>
      <c r="C1026" s="49" t="s">
        <v>294</v>
      </c>
      <c r="D1026" s="101">
        <v>500</v>
      </c>
      <c r="E1026" s="124">
        <v>243.76</v>
      </c>
      <c r="F1026" s="168">
        <f t="shared" si="33"/>
        <v>256.24</v>
      </c>
      <c r="G1026" s="165">
        <f t="shared" si="32"/>
        <v>0.48752000000000001</v>
      </c>
    </row>
    <row r="1027" spans="1:7" s="6" customFormat="1" x14ac:dyDescent="0.2">
      <c r="A1027" s="33" t="s">
        <v>291</v>
      </c>
      <c r="B1027" s="7" t="s">
        <v>298</v>
      </c>
      <c r="C1027" s="72"/>
      <c r="D1027" s="100">
        <f>SUM(D1028+D1032)</f>
        <v>18103</v>
      </c>
      <c r="E1027" s="142">
        <f>SUM(E1028+E1032)</f>
        <v>13179.25</v>
      </c>
      <c r="F1027" s="163">
        <f t="shared" si="33"/>
        <v>4923.75</v>
      </c>
      <c r="G1027" s="179">
        <f t="shared" si="32"/>
        <v>0.72801469369717731</v>
      </c>
    </row>
    <row r="1028" spans="1:7" s="6" customFormat="1" x14ac:dyDescent="0.2">
      <c r="A1028" s="33"/>
      <c r="B1028" s="7">
        <v>50</v>
      </c>
      <c r="C1028" s="50" t="s">
        <v>23</v>
      </c>
      <c r="D1028" s="100">
        <f>SUM(D1029+D1031)</f>
        <v>13089</v>
      </c>
      <c r="E1028" s="142">
        <f>SUM(E1029+E1031)</f>
        <v>9864.0499999999993</v>
      </c>
      <c r="F1028" s="163">
        <f t="shared" si="33"/>
        <v>3224.9500000000007</v>
      </c>
      <c r="G1028" s="179">
        <f t="shared" si="32"/>
        <v>0.75361372144548855</v>
      </c>
    </row>
    <row r="1029" spans="1:7" s="6" customFormat="1" x14ac:dyDescent="0.2">
      <c r="A1029" s="33"/>
      <c r="B1029" s="5">
        <v>500</v>
      </c>
      <c r="C1029" s="49" t="s">
        <v>228</v>
      </c>
      <c r="D1029" s="101">
        <f>SUM(D1030)</f>
        <v>9768</v>
      </c>
      <c r="E1029" s="161">
        <f>SUM(E1030)</f>
        <v>7373.21</v>
      </c>
      <c r="F1029" s="168">
        <f t="shared" si="33"/>
        <v>2394.79</v>
      </c>
      <c r="G1029" s="165">
        <f t="shared" si="32"/>
        <v>0.75483312858312857</v>
      </c>
    </row>
    <row r="1030" spans="1:7" s="6" customFormat="1" x14ac:dyDescent="0.2">
      <c r="A1030" s="33"/>
      <c r="B1030" s="5">
        <v>5002</v>
      </c>
      <c r="C1030" s="49" t="s">
        <v>236</v>
      </c>
      <c r="D1030" s="101">
        <v>9768</v>
      </c>
      <c r="E1030" s="124">
        <v>7373.21</v>
      </c>
      <c r="F1030" s="168">
        <f t="shared" si="33"/>
        <v>2394.79</v>
      </c>
      <c r="G1030" s="165">
        <f t="shared" si="32"/>
        <v>0.75483312858312857</v>
      </c>
    </row>
    <row r="1031" spans="1:7" s="6" customFormat="1" x14ac:dyDescent="0.2">
      <c r="A1031" s="33"/>
      <c r="B1031" s="5">
        <v>506</v>
      </c>
      <c r="C1031" s="49" t="s">
        <v>229</v>
      </c>
      <c r="D1031" s="101">
        <v>3321</v>
      </c>
      <c r="E1031" s="124">
        <v>2490.84</v>
      </c>
      <c r="F1031" s="168">
        <f t="shared" si="33"/>
        <v>830.15999999999985</v>
      </c>
      <c r="G1031" s="165">
        <f t="shared" si="32"/>
        <v>0.75002710027100272</v>
      </c>
    </row>
    <row r="1032" spans="1:7" s="6" customFormat="1" x14ac:dyDescent="0.2">
      <c r="A1032" s="33"/>
      <c r="B1032" s="7">
        <v>55</v>
      </c>
      <c r="C1032" s="50" t="s">
        <v>24</v>
      </c>
      <c r="D1032" s="100">
        <f>SUM(D1033:D1037)</f>
        <v>5014</v>
      </c>
      <c r="E1032" s="142">
        <f>SUM(E1033:E1037)</f>
        <v>3315.2</v>
      </c>
      <c r="F1032" s="163">
        <f t="shared" si="33"/>
        <v>1698.8000000000002</v>
      </c>
      <c r="G1032" s="179">
        <f t="shared" si="32"/>
        <v>0.66118867171918627</v>
      </c>
    </row>
    <row r="1033" spans="1:7" s="6" customFormat="1" x14ac:dyDescent="0.2">
      <c r="A1033" s="33"/>
      <c r="B1033" s="5">
        <v>5521</v>
      </c>
      <c r="C1033" s="49" t="s">
        <v>292</v>
      </c>
      <c r="D1033" s="101">
        <v>3014</v>
      </c>
      <c r="E1033" s="124">
        <v>1842.3</v>
      </c>
      <c r="F1033" s="168">
        <f t="shared" si="33"/>
        <v>1171.7</v>
      </c>
      <c r="G1033" s="165">
        <f t="shared" si="32"/>
        <v>0.61124751161247515</v>
      </c>
    </row>
    <row r="1034" spans="1:7" s="6" customFormat="1" x14ac:dyDescent="0.2">
      <c r="A1034" s="33"/>
      <c r="B1034" s="5">
        <v>5521</v>
      </c>
      <c r="C1034" s="49" t="s">
        <v>294</v>
      </c>
      <c r="D1034" s="101">
        <v>500</v>
      </c>
      <c r="E1034" s="124">
        <v>236.42</v>
      </c>
      <c r="F1034" s="168">
        <f t="shared" si="33"/>
        <v>263.58000000000004</v>
      </c>
      <c r="G1034" s="165">
        <f t="shared" si="32"/>
        <v>0.47283999999999998</v>
      </c>
    </row>
    <row r="1035" spans="1:7" s="6" customFormat="1" x14ac:dyDescent="0.2">
      <c r="A1035" s="33"/>
      <c r="B1035" s="5">
        <v>5521</v>
      </c>
      <c r="C1035" s="49" t="s">
        <v>346</v>
      </c>
      <c r="D1035" s="101">
        <v>300</v>
      </c>
      <c r="E1035" s="124">
        <v>152.04</v>
      </c>
      <c r="F1035" s="168">
        <f t="shared" si="33"/>
        <v>147.96</v>
      </c>
      <c r="G1035" s="165">
        <f t="shared" si="32"/>
        <v>0.50680000000000003</v>
      </c>
    </row>
    <row r="1036" spans="1:7" s="6" customFormat="1" x14ac:dyDescent="0.2">
      <c r="A1036" s="33"/>
      <c r="B1036" s="5">
        <v>5521</v>
      </c>
      <c r="C1036" s="49" t="s">
        <v>299</v>
      </c>
      <c r="D1036" s="101">
        <v>963</v>
      </c>
      <c r="E1036" s="124">
        <v>657.19</v>
      </c>
      <c r="F1036" s="168">
        <f t="shared" si="33"/>
        <v>305.80999999999995</v>
      </c>
      <c r="G1036" s="165">
        <f t="shared" si="32"/>
        <v>0.6824402907580478</v>
      </c>
    </row>
    <row r="1037" spans="1:7" s="6" customFormat="1" x14ac:dyDescent="0.2">
      <c r="A1037" s="33"/>
      <c r="B1037" s="5">
        <v>5521</v>
      </c>
      <c r="C1037" s="49" t="s">
        <v>300</v>
      </c>
      <c r="D1037" s="101">
        <v>237</v>
      </c>
      <c r="E1037" s="124">
        <v>427.25</v>
      </c>
      <c r="F1037" s="168">
        <f t="shared" si="33"/>
        <v>-190.25</v>
      </c>
      <c r="G1037" s="165">
        <f t="shared" si="32"/>
        <v>1.8027426160337552</v>
      </c>
    </row>
    <row r="1038" spans="1:7" s="6" customFormat="1" x14ac:dyDescent="0.2">
      <c r="A1038" s="33" t="s">
        <v>291</v>
      </c>
      <c r="B1038" s="7" t="s">
        <v>301</v>
      </c>
      <c r="C1038" s="72"/>
      <c r="D1038" s="100">
        <f>SUM(D1039+D1043)</f>
        <v>21845</v>
      </c>
      <c r="E1038" s="142">
        <f>SUM(E1039+E1043)</f>
        <v>13958.18</v>
      </c>
      <c r="F1038" s="163">
        <f t="shared" si="33"/>
        <v>7886.82</v>
      </c>
      <c r="G1038" s="179">
        <f t="shared" si="32"/>
        <v>0.63896452277409022</v>
      </c>
    </row>
    <row r="1039" spans="1:7" s="6" customFormat="1" x14ac:dyDescent="0.2">
      <c r="A1039" s="33"/>
      <c r="B1039" s="7">
        <v>50</v>
      </c>
      <c r="C1039" s="50" t="s">
        <v>23</v>
      </c>
      <c r="D1039" s="100">
        <f>SUM(D1040+D1042)</f>
        <v>13073</v>
      </c>
      <c r="E1039" s="142">
        <f>SUM(E1040+E1042)</f>
        <v>8753.11</v>
      </c>
      <c r="F1039" s="163">
        <f t="shared" si="33"/>
        <v>4319.8899999999994</v>
      </c>
      <c r="G1039" s="179">
        <f t="shared" si="32"/>
        <v>0.66955633748948218</v>
      </c>
    </row>
    <row r="1040" spans="1:7" s="6" customFormat="1" x14ac:dyDescent="0.2">
      <c r="A1040" s="33"/>
      <c r="B1040" s="5">
        <v>500</v>
      </c>
      <c r="C1040" s="49" t="s">
        <v>228</v>
      </c>
      <c r="D1040" s="101">
        <f>SUM(D1041)</f>
        <v>9756</v>
      </c>
      <c r="E1040" s="161">
        <f>SUM(E1041)</f>
        <v>6281.42</v>
      </c>
      <c r="F1040" s="168">
        <f t="shared" si="33"/>
        <v>3474.58</v>
      </c>
      <c r="G1040" s="165">
        <f t="shared" si="32"/>
        <v>0.64385198851988523</v>
      </c>
    </row>
    <row r="1041" spans="1:7" s="6" customFormat="1" x14ac:dyDescent="0.2">
      <c r="A1041" s="33"/>
      <c r="B1041" s="5">
        <v>5002</v>
      </c>
      <c r="C1041" s="49" t="s">
        <v>236</v>
      </c>
      <c r="D1041" s="101">
        <v>9756</v>
      </c>
      <c r="E1041" s="124">
        <v>6281.42</v>
      </c>
      <c r="F1041" s="168">
        <f t="shared" si="33"/>
        <v>3474.58</v>
      </c>
      <c r="G1041" s="165">
        <f t="shared" si="32"/>
        <v>0.64385198851988523</v>
      </c>
    </row>
    <row r="1042" spans="1:7" s="6" customFormat="1" x14ac:dyDescent="0.2">
      <c r="A1042" s="33"/>
      <c r="B1042" s="5">
        <v>506</v>
      </c>
      <c r="C1042" s="49" t="s">
        <v>229</v>
      </c>
      <c r="D1042" s="101">
        <v>3317</v>
      </c>
      <c r="E1042" s="124">
        <v>2471.69</v>
      </c>
      <c r="F1042" s="168">
        <f t="shared" si="33"/>
        <v>845.31</v>
      </c>
      <c r="G1042" s="165">
        <f t="shared" si="32"/>
        <v>0.74515827555019598</v>
      </c>
    </row>
    <row r="1043" spans="1:7" s="6" customFormat="1" x14ac:dyDescent="0.2">
      <c r="A1043" s="33"/>
      <c r="B1043" s="7">
        <v>55</v>
      </c>
      <c r="C1043" s="50" t="s">
        <v>24</v>
      </c>
      <c r="D1043" s="100">
        <f>SUM(D1044:D1046)</f>
        <v>8772</v>
      </c>
      <c r="E1043" s="142">
        <f>SUM(E1044:E1046)</f>
        <v>5205.07</v>
      </c>
      <c r="F1043" s="163">
        <f t="shared" si="33"/>
        <v>3566.9300000000003</v>
      </c>
      <c r="G1043" s="179">
        <f t="shared" si="32"/>
        <v>0.5933732330141358</v>
      </c>
    </row>
    <row r="1044" spans="1:7" s="6" customFormat="1" x14ac:dyDescent="0.2">
      <c r="A1044" s="33"/>
      <c r="B1044" s="5">
        <v>5521</v>
      </c>
      <c r="C1044" s="49" t="s">
        <v>292</v>
      </c>
      <c r="D1044" s="101">
        <v>7946</v>
      </c>
      <c r="E1044" s="124">
        <v>4499</v>
      </c>
      <c r="F1044" s="168">
        <f t="shared" si="33"/>
        <v>3447</v>
      </c>
      <c r="G1044" s="165">
        <f t="shared" si="32"/>
        <v>0.5661968285930028</v>
      </c>
    </row>
    <row r="1045" spans="1:7" s="6" customFormat="1" x14ac:dyDescent="0.2">
      <c r="A1045" s="33"/>
      <c r="B1045" s="5">
        <v>5521</v>
      </c>
      <c r="C1045" s="49" t="s">
        <v>294</v>
      </c>
      <c r="D1045" s="101">
        <v>400</v>
      </c>
      <c r="E1045" s="124">
        <v>321.89999999999998</v>
      </c>
      <c r="F1045" s="168">
        <f t="shared" si="33"/>
        <v>78.100000000000023</v>
      </c>
      <c r="G1045" s="165">
        <f t="shared" si="32"/>
        <v>0.80474999999999997</v>
      </c>
    </row>
    <row r="1046" spans="1:7" s="6" customFormat="1" x14ac:dyDescent="0.2">
      <c r="A1046" s="33"/>
      <c r="B1046" s="5">
        <v>5521</v>
      </c>
      <c r="C1046" s="49" t="s">
        <v>299</v>
      </c>
      <c r="D1046" s="101">
        <v>426</v>
      </c>
      <c r="E1046" s="124">
        <v>384.17</v>
      </c>
      <c r="F1046" s="168">
        <f t="shared" si="33"/>
        <v>41.829999999999984</v>
      </c>
      <c r="G1046" s="165">
        <f t="shared" si="32"/>
        <v>0.90180751173708928</v>
      </c>
    </row>
    <row r="1047" spans="1:7" s="6" customFormat="1" x14ac:dyDescent="0.2">
      <c r="A1047" s="33" t="s">
        <v>291</v>
      </c>
      <c r="B1047" s="7" t="s">
        <v>302</v>
      </c>
      <c r="C1047" s="72"/>
      <c r="D1047" s="100">
        <f>SUM(D1048)</f>
        <v>89911</v>
      </c>
      <c r="E1047" s="142">
        <f>SUM(E1048)</f>
        <v>58618.43</v>
      </c>
      <c r="F1047" s="163">
        <f t="shared" si="33"/>
        <v>31292.57</v>
      </c>
      <c r="G1047" s="179">
        <f t="shared" si="32"/>
        <v>0.65196060548764889</v>
      </c>
    </row>
    <row r="1048" spans="1:7" s="6" customFormat="1" x14ac:dyDescent="0.2">
      <c r="A1048" s="33"/>
      <c r="B1048" s="7">
        <v>55</v>
      </c>
      <c r="C1048" s="50" t="s">
        <v>24</v>
      </c>
      <c r="D1048" s="100">
        <f>SUM(D1049:D1050)</f>
        <v>89911</v>
      </c>
      <c r="E1048" s="142">
        <f>SUM(E1049:E1050)</f>
        <v>58618.43</v>
      </c>
      <c r="F1048" s="163">
        <f t="shared" si="33"/>
        <v>31292.57</v>
      </c>
      <c r="G1048" s="179">
        <f t="shared" si="32"/>
        <v>0.65196060548764889</v>
      </c>
    </row>
    <row r="1049" spans="1:7" s="6" customFormat="1" x14ac:dyDescent="0.2">
      <c r="A1049" s="33"/>
      <c r="B1049" s="5">
        <v>5521</v>
      </c>
      <c r="C1049" s="49" t="s">
        <v>292</v>
      </c>
      <c r="D1049" s="101">
        <v>86311</v>
      </c>
      <c r="E1049" s="124">
        <v>56686.080000000002</v>
      </c>
      <c r="F1049" s="168">
        <f t="shared" si="33"/>
        <v>29624.92</v>
      </c>
      <c r="G1049" s="165">
        <f t="shared" si="32"/>
        <v>0.65676541808112521</v>
      </c>
    </row>
    <row r="1050" spans="1:7" s="6" customFormat="1" x14ac:dyDescent="0.2">
      <c r="A1050" s="33"/>
      <c r="B1050" s="5">
        <v>5521</v>
      </c>
      <c r="C1050" s="49" t="s">
        <v>299</v>
      </c>
      <c r="D1050" s="101">
        <v>3600</v>
      </c>
      <c r="E1050" s="124">
        <v>1932.35</v>
      </c>
      <c r="F1050" s="168">
        <f t="shared" si="33"/>
        <v>1667.65</v>
      </c>
      <c r="G1050" s="165">
        <f t="shared" si="32"/>
        <v>0.53676388888888882</v>
      </c>
    </row>
    <row r="1051" spans="1:7" s="6" customFormat="1" x14ac:dyDescent="0.2">
      <c r="A1051" s="33" t="s">
        <v>458</v>
      </c>
      <c r="B1051" s="7" t="s">
        <v>459</v>
      </c>
      <c r="C1051" s="72"/>
      <c r="D1051" s="91">
        <f>SUM(D1052+D1058+D1062)</f>
        <v>2247</v>
      </c>
      <c r="E1051" s="126">
        <f>SUM(E1052+E1058+E1062)</f>
        <v>1966.46</v>
      </c>
      <c r="F1051" s="163">
        <f t="shared" si="33"/>
        <v>280.53999999999996</v>
      </c>
      <c r="G1051" s="179">
        <f t="shared" si="32"/>
        <v>0.87514908767245214</v>
      </c>
    </row>
    <row r="1052" spans="1:7" s="6" customFormat="1" x14ac:dyDescent="0.2">
      <c r="A1052" s="33"/>
      <c r="B1052" s="7">
        <v>55</v>
      </c>
      <c r="C1052" s="50" t="s">
        <v>24</v>
      </c>
      <c r="D1052" s="91">
        <f t="shared" ref="D1052:E1052" si="34">SUM(D1053)</f>
        <v>1345</v>
      </c>
      <c r="E1052" s="126">
        <f t="shared" si="34"/>
        <v>1064.46</v>
      </c>
      <c r="F1052" s="163">
        <f t="shared" si="33"/>
        <v>280.53999999999996</v>
      </c>
      <c r="G1052" s="179">
        <f t="shared" si="32"/>
        <v>0.79142007434944239</v>
      </c>
    </row>
    <row r="1053" spans="1:7" s="6" customFormat="1" x14ac:dyDescent="0.2">
      <c r="A1053" s="33"/>
      <c r="B1053" s="5">
        <v>5525</v>
      </c>
      <c r="C1053" s="49" t="s">
        <v>46</v>
      </c>
      <c r="D1053" s="92">
        <f>SUM(D1054:D1057)</f>
        <v>1345</v>
      </c>
      <c r="E1053" s="124">
        <f>SUM(E1054:E1057)</f>
        <v>1064.46</v>
      </c>
      <c r="F1053" s="168">
        <f t="shared" si="33"/>
        <v>280.53999999999996</v>
      </c>
      <c r="G1053" s="165">
        <f t="shared" si="32"/>
        <v>0.79142007434944239</v>
      </c>
    </row>
    <row r="1054" spans="1:7" s="6" customFormat="1" ht="38.25" x14ac:dyDescent="0.2">
      <c r="A1054" s="33"/>
      <c r="B1054" s="160" t="s">
        <v>491</v>
      </c>
      <c r="C1054" s="65" t="s">
        <v>460</v>
      </c>
      <c r="D1054" s="101">
        <v>275</v>
      </c>
      <c r="E1054" s="124">
        <v>275</v>
      </c>
      <c r="F1054" s="168">
        <f t="shared" si="33"/>
        <v>0</v>
      </c>
      <c r="G1054" s="165">
        <f t="shared" si="32"/>
        <v>1</v>
      </c>
    </row>
    <row r="1055" spans="1:7" s="6" customFormat="1" ht="38.25" x14ac:dyDescent="0.2">
      <c r="A1055" s="33"/>
      <c r="B1055" s="5" t="s">
        <v>509</v>
      </c>
      <c r="C1055" s="65" t="s">
        <v>510</v>
      </c>
      <c r="D1055" s="101">
        <v>70</v>
      </c>
      <c r="E1055" s="124">
        <v>70</v>
      </c>
      <c r="F1055" s="168">
        <f t="shared" si="33"/>
        <v>0</v>
      </c>
      <c r="G1055" s="165">
        <f t="shared" si="32"/>
        <v>1</v>
      </c>
    </row>
    <row r="1056" spans="1:7" s="6" customFormat="1" ht="38.25" x14ac:dyDescent="0.2">
      <c r="A1056" s="33"/>
      <c r="B1056" s="5" t="s">
        <v>511</v>
      </c>
      <c r="C1056" s="65" t="s">
        <v>512</v>
      </c>
      <c r="D1056" s="101">
        <v>500</v>
      </c>
      <c r="E1056" s="124">
        <v>319.45999999999998</v>
      </c>
      <c r="F1056" s="168">
        <f t="shared" si="33"/>
        <v>180.54000000000002</v>
      </c>
      <c r="G1056" s="165">
        <f t="shared" si="32"/>
        <v>0.63891999999999993</v>
      </c>
    </row>
    <row r="1057" spans="1:7" s="6" customFormat="1" ht="38.25" x14ac:dyDescent="0.2">
      <c r="A1057" s="33"/>
      <c r="B1057" s="5"/>
      <c r="C1057" s="65" t="s">
        <v>513</v>
      </c>
      <c r="D1057" s="101">
        <v>500</v>
      </c>
      <c r="E1057" s="124">
        <v>400</v>
      </c>
      <c r="F1057" s="168">
        <f t="shared" si="33"/>
        <v>100</v>
      </c>
      <c r="G1057" s="165">
        <f t="shared" si="32"/>
        <v>0.8</v>
      </c>
    </row>
    <row r="1058" spans="1:7" s="6" customFormat="1" x14ac:dyDescent="0.2">
      <c r="A1058" s="33"/>
      <c r="B1058" s="7">
        <v>50</v>
      </c>
      <c r="C1058" s="50" t="s">
        <v>23</v>
      </c>
      <c r="D1058" s="91">
        <f>SUM(D1059+D1061)</f>
        <v>128</v>
      </c>
      <c r="E1058" s="126">
        <f>SUM(E1059+E1061)</f>
        <v>128</v>
      </c>
      <c r="F1058" s="163">
        <f t="shared" si="33"/>
        <v>0</v>
      </c>
      <c r="G1058" s="165">
        <f t="shared" si="32"/>
        <v>1</v>
      </c>
    </row>
    <row r="1059" spans="1:7" s="6" customFormat="1" x14ac:dyDescent="0.2">
      <c r="A1059" s="33"/>
      <c r="B1059" s="5">
        <v>500</v>
      </c>
      <c r="C1059" s="49" t="s">
        <v>228</v>
      </c>
      <c r="D1059" s="92">
        <f>SUM(D1060)</f>
        <v>96</v>
      </c>
      <c r="E1059" s="124">
        <f>SUM(E1060)</f>
        <v>95.52</v>
      </c>
      <c r="F1059" s="168">
        <f t="shared" si="33"/>
        <v>0.48000000000000398</v>
      </c>
      <c r="G1059" s="165">
        <f t="shared" si="32"/>
        <v>0.995</v>
      </c>
    </row>
    <row r="1060" spans="1:7" s="6" customFormat="1" x14ac:dyDescent="0.2">
      <c r="A1060" s="33"/>
      <c r="B1060" s="5">
        <v>5005</v>
      </c>
      <c r="C1060" s="49" t="s">
        <v>282</v>
      </c>
      <c r="D1060" s="101">
        <v>96</v>
      </c>
      <c r="E1060" s="124">
        <v>95.52</v>
      </c>
      <c r="F1060" s="168">
        <f t="shared" si="33"/>
        <v>0.48000000000000398</v>
      </c>
      <c r="G1060" s="165">
        <f t="shared" si="32"/>
        <v>0.995</v>
      </c>
    </row>
    <row r="1061" spans="1:7" s="6" customFormat="1" x14ac:dyDescent="0.2">
      <c r="A1061" s="33"/>
      <c r="B1061" s="5">
        <v>506</v>
      </c>
      <c r="C1061" s="49" t="s">
        <v>229</v>
      </c>
      <c r="D1061" s="101">
        <v>32</v>
      </c>
      <c r="E1061" s="124">
        <v>32.479999999999997</v>
      </c>
      <c r="F1061" s="168">
        <f t="shared" si="33"/>
        <v>-0.47999999999999687</v>
      </c>
      <c r="G1061" s="165">
        <f t="shared" si="32"/>
        <v>1.0149999999999999</v>
      </c>
    </row>
    <row r="1062" spans="1:7" s="6" customFormat="1" x14ac:dyDescent="0.2">
      <c r="A1062" s="33"/>
      <c r="B1062" s="22">
        <v>55</v>
      </c>
      <c r="C1062" s="51" t="s">
        <v>24</v>
      </c>
      <c r="D1062" s="91">
        <f>SUM(D1063:D1064)</f>
        <v>774</v>
      </c>
      <c r="E1062" s="126">
        <f>SUM(E1063:E1064)</f>
        <v>774</v>
      </c>
      <c r="F1062" s="163">
        <f t="shared" si="33"/>
        <v>0</v>
      </c>
      <c r="G1062" s="165">
        <f t="shared" si="32"/>
        <v>1</v>
      </c>
    </row>
    <row r="1063" spans="1:7" s="6" customFormat="1" x14ac:dyDescent="0.2">
      <c r="A1063" s="33"/>
      <c r="B1063" s="5">
        <v>5503</v>
      </c>
      <c r="C1063" s="49" t="s">
        <v>26</v>
      </c>
      <c r="D1063" s="101">
        <v>15</v>
      </c>
      <c r="E1063" s="124">
        <v>14.93</v>
      </c>
      <c r="F1063" s="168">
        <f t="shared" si="33"/>
        <v>7.0000000000000284E-2</v>
      </c>
      <c r="G1063" s="165">
        <f t="shared" si="32"/>
        <v>0.99533333333333329</v>
      </c>
    </row>
    <row r="1064" spans="1:7" s="6" customFormat="1" x14ac:dyDescent="0.2">
      <c r="A1064" s="33"/>
      <c r="B1064" s="5">
        <v>5525</v>
      </c>
      <c r="C1064" s="49" t="s">
        <v>46</v>
      </c>
      <c r="D1064" s="101">
        <v>759</v>
      </c>
      <c r="E1064" s="124">
        <v>759.07</v>
      </c>
      <c r="F1064" s="168">
        <f t="shared" si="33"/>
        <v>-7.0000000000050022E-2</v>
      </c>
      <c r="G1064" s="165">
        <f t="shared" si="32"/>
        <v>1.0000922266139658</v>
      </c>
    </row>
    <row r="1065" spans="1:7" s="6" customFormat="1" ht="51" x14ac:dyDescent="0.2">
      <c r="A1065" s="33"/>
      <c r="B1065" s="5">
        <v>3</v>
      </c>
      <c r="C1065" s="65" t="s">
        <v>542</v>
      </c>
      <c r="D1065" s="101">
        <f>SUM(D1058+D1062)</f>
        <v>902</v>
      </c>
      <c r="E1065" s="161">
        <f>SUM(E1058+E1062)</f>
        <v>902</v>
      </c>
      <c r="F1065" s="168">
        <f t="shared" si="33"/>
        <v>0</v>
      </c>
      <c r="G1065" s="165">
        <f t="shared" si="32"/>
        <v>1</v>
      </c>
    </row>
    <row r="1066" spans="1:7" s="6" customFormat="1" x14ac:dyDescent="0.2">
      <c r="A1066" s="33" t="s">
        <v>83</v>
      </c>
      <c r="B1066" s="14" t="s">
        <v>450</v>
      </c>
      <c r="C1066" s="74"/>
      <c r="D1066" s="88">
        <f>SUM(D1067+D1069)</f>
        <v>5200</v>
      </c>
      <c r="E1066" s="139">
        <f>SUM(E1067+E1069)</f>
        <v>4465.17</v>
      </c>
      <c r="F1066" s="163">
        <f t="shared" si="33"/>
        <v>734.82999999999993</v>
      </c>
      <c r="G1066" s="179">
        <f t="shared" si="32"/>
        <v>0.85868653846153853</v>
      </c>
    </row>
    <row r="1067" spans="1:7" s="6" customFormat="1" ht="25.5" x14ac:dyDescent="0.2">
      <c r="A1067" s="33"/>
      <c r="B1067" s="21">
        <v>413</v>
      </c>
      <c r="C1067" s="69" t="s">
        <v>151</v>
      </c>
      <c r="D1067" s="98">
        <f>SUM(D1068)</f>
        <v>4000</v>
      </c>
      <c r="E1067" s="143">
        <f>SUM(E1068)</f>
        <v>3920</v>
      </c>
      <c r="F1067" s="163">
        <f t="shared" si="33"/>
        <v>80</v>
      </c>
      <c r="G1067" s="179">
        <f t="shared" si="32"/>
        <v>0.98</v>
      </c>
    </row>
    <row r="1068" spans="1:7" s="6" customFormat="1" x14ac:dyDescent="0.2">
      <c r="A1068" s="33"/>
      <c r="B1068" s="19">
        <v>4134</v>
      </c>
      <c r="C1068" s="67" t="s">
        <v>259</v>
      </c>
      <c r="D1068" s="99">
        <v>4000</v>
      </c>
      <c r="E1068" s="124">
        <v>3920</v>
      </c>
      <c r="F1068" s="168">
        <f t="shared" si="33"/>
        <v>80</v>
      </c>
      <c r="G1068" s="165">
        <f t="shared" si="32"/>
        <v>0.98</v>
      </c>
    </row>
    <row r="1069" spans="1:7" s="6" customFormat="1" x14ac:dyDescent="0.2">
      <c r="A1069" s="33"/>
      <c r="B1069" s="22">
        <v>55</v>
      </c>
      <c r="C1069" s="51" t="s">
        <v>24</v>
      </c>
      <c r="D1069" s="100">
        <f>SUM(D1070)</f>
        <v>1200</v>
      </c>
      <c r="E1069" s="142">
        <f>SUM(E1070)</f>
        <v>545.17000000000007</v>
      </c>
      <c r="F1069" s="163">
        <f t="shared" si="33"/>
        <v>654.82999999999993</v>
      </c>
      <c r="G1069" s="179">
        <f t="shared" si="32"/>
        <v>0.45430833333333337</v>
      </c>
    </row>
    <row r="1070" spans="1:7" s="6" customFormat="1" x14ac:dyDescent="0.2">
      <c r="A1070" s="33"/>
      <c r="B1070" s="5">
        <v>5525</v>
      </c>
      <c r="C1070" s="49" t="s">
        <v>46</v>
      </c>
      <c r="D1070" s="101">
        <f>SUM(D1071:D1073)</f>
        <v>1200</v>
      </c>
      <c r="E1070" s="161">
        <f>SUM(E1071:E1073)</f>
        <v>545.17000000000007</v>
      </c>
      <c r="F1070" s="168">
        <f t="shared" si="33"/>
        <v>654.82999999999993</v>
      </c>
      <c r="G1070" s="165">
        <f t="shared" si="32"/>
        <v>0.45430833333333337</v>
      </c>
    </row>
    <row r="1071" spans="1:7" s="6" customFormat="1" x14ac:dyDescent="0.2">
      <c r="A1071" s="33"/>
      <c r="B1071" s="22"/>
      <c r="C1071" s="67" t="s">
        <v>2</v>
      </c>
      <c r="D1071" s="101">
        <v>900</v>
      </c>
      <c r="E1071" s="124">
        <v>465.6</v>
      </c>
      <c r="F1071" s="168">
        <f t="shared" si="33"/>
        <v>434.4</v>
      </c>
      <c r="G1071" s="165">
        <f t="shared" si="32"/>
        <v>0.51733333333333331</v>
      </c>
    </row>
    <row r="1072" spans="1:7" s="6" customFormat="1" x14ac:dyDescent="0.2">
      <c r="A1072" s="33"/>
      <c r="B1072" s="22"/>
      <c r="C1072" s="67" t="s">
        <v>453</v>
      </c>
      <c r="D1072" s="101">
        <v>300</v>
      </c>
      <c r="E1072" s="124">
        <v>0</v>
      </c>
      <c r="F1072" s="168">
        <f t="shared" si="33"/>
        <v>300</v>
      </c>
      <c r="G1072" s="165">
        <f t="shared" si="32"/>
        <v>0</v>
      </c>
    </row>
    <row r="1073" spans="1:7" s="6" customFormat="1" ht="26.25" thickBot="1" x14ac:dyDescent="0.25">
      <c r="A1073" s="33"/>
      <c r="B1073" s="22"/>
      <c r="C1073" s="214" t="s">
        <v>543</v>
      </c>
      <c r="D1073" s="101">
        <v>0</v>
      </c>
      <c r="E1073" s="124">
        <v>79.569999999999993</v>
      </c>
      <c r="F1073" s="168">
        <f t="shared" si="33"/>
        <v>-79.569999999999993</v>
      </c>
      <c r="G1073" s="165"/>
    </row>
    <row r="1074" spans="1:7" ht="13.5" thickBot="1" x14ac:dyDescent="0.25">
      <c r="A1074" s="44" t="s">
        <v>84</v>
      </c>
      <c r="B1074" s="4" t="s">
        <v>182</v>
      </c>
      <c r="C1074" s="183"/>
      <c r="D1074" s="112">
        <f>SUM(D1075+D1084+D1099+D1114+D1147+D1152+D1156+D1164)</f>
        <v>505906</v>
      </c>
      <c r="E1074" s="138">
        <f>SUM(E1075+E1084+E1099+E1114+E1147+E1152+E1156+E1164)</f>
        <v>333621.84000000003</v>
      </c>
      <c r="F1074" s="177">
        <f t="shared" si="33"/>
        <v>172284.15999999997</v>
      </c>
      <c r="G1074" s="175">
        <f t="shared" si="32"/>
        <v>0.65945420690800272</v>
      </c>
    </row>
    <row r="1075" spans="1:7" s="6" customFormat="1" x14ac:dyDescent="0.2">
      <c r="A1075" s="193" t="s">
        <v>100</v>
      </c>
      <c r="B1075" s="194" t="s">
        <v>183</v>
      </c>
      <c r="C1075" s="199"/>
      <c r="D1075" s="200">
        <f>SUM(D1076+D1079+D1082)</f>
        <v>62191</v>
      </c>
      <c r="E1075" s="201">
        <f>SUM(E1076+E1079+E1082)</f>
        <v>46277.45</v>
      </c>
      <c r="F1075" s="202">
        <f t="shared" si="33"/>
        <v>15913.550000000003</v>
      </c>
      <c r="G1075" s="203">
        <f t="shared" si="32"/>
        <v>0.74411811998520683</v>
      </c>
    </row>
    <row r="1076" spans="1:7" s="6" customFormat="1" ht="25.5" x14ac:dyDescent="0.2">
      <c r="A1076" s="33"/>
      <c r="B1076" s="21">
        <v>413</v>
      </c>
      <c r="C1076" s="69" t="s">
        <v>151</v>
      </c>
      <c r="D1076" s="98">
        <f>SUM(D1077:D1078)</f>
        <v>55791</v>
      </c>
      <c r="E1076" s="143">
        <f>SUM(E1077:E1078)</f>
        <v>41875.919999999998</v>
      </c>
      <c r="F1076" s="163">
        <f t="shared" si="33"/>
        <v>13915.080000000002</v>
      </c>
      <c r="G1076" s="179">
        <f t="shared" si="32"/>
        <v>0.75058557831908368</v>
      </c>
    </row>
    <row r="1077" spans="1:7" x14ac:dyDescent="0.2">
      <c r="A1077" s="35"/>
      <c r="B1077" s="19">
        <v>4133</v>
      </c>
      <c r="C1077" s="67" t="s">
        <v>101</v>
      </c>
      <c r="D1077" s="99">
        <v>36736</v>
      </c>
      <c r="E1077" s="124">
        <v>28353.9</v>
      </c>
      <c r="F1077" s="168">
        <f t="shared" si="33"/>
        <v>8382.0999999999985</v>
      </c>
      <c r="G1077" s="165">
        <f t="shared" si="32"/>
        <v>0.77182872386759582</v>
      </c>
    </row>
    <row r="1078" spans="1:7" x14ac:dyDescent="0.2">
      <c r="A1078" s="35"/>
      <c r="B1078" s="19">
        <v>4137</v>
      </c>
      <c r="C1078" s="67" t="s">
        <v>13</v>
      </c>
      <c r="D1078" s="99">
        <v>19055</v>
      </c>
      <c r="E1078" s="124">
        <v>13522.02</v>
      </c>
      <c r="F1078" s="168">
        <f t="shared" si="33"/>
        <v>5532.98</v>
      </c>
      <c r="G1078" s="165">
        <f t="shared" si="32"/>
        <v>0.70963106796116504</v>
      </c>
    </row>
    <row r="1079" spans="1:7" s="6" customFormat="1" x14ac:dyDescent="0.2">
      <c r="A1079" s="33"/>
      <c r="B1079" s="22">
        <v>55</v>
      </c>
      <c r="C1079" s="51" t="s">
        <v>24</v>
      </c>
      <c r="D1079" s="100">
        <f>SUM(D1080:D1081)</f>
        <v>6400</v>
      </c>
      <c r="E1079" s="142">
        <f>SUM(E1080:E1081)</f>
        <v>4391.53</v>
      </c>
      <c r="F1079" s="163">
        <f t="shared" si="33"/>
        <v>2008.4700000000003</v>
      </c>
      <c r="G1079" s="179">
        <f t="shared" si="32"/>
        <v>0.68617656249999992</v>
      </c>
    </row>
    <row r="1080" spans="1:7" x14ac:dyDescent="0.2">
      <c r="A1080" s="35"/>
      <c r="B1080" s="5">
        <v>5513</v>
      </c>
      <c r="C1080" s="49" t="s">
        <v>28</v>
      </c>
      <c r="D1080" s="101">
        <v>400</v>
      </c>
      <c r="E1080" s="124">
        <v>311.18</v>
      </c>
      <c r="F1080" s="168">
        <f t="shared" si="33"/>
        <v>88.82</v>
      </c>
      <c r="G1080" s="165">
        <f t="shared" si="32"/>
        <v>0.77795000000000003</v>
      </c>
    </row>
    <row r="1081" spans="1:7" x14ac:dyDescent="0.2">
      <c r="A1081" s="35"/>
      <c r="B1081" s="20">
        <v>5526</v>
      </c>
      <c r="C1081" s="54" t="s">
        <v>8</v>
      </c>
      <c r="D1081" s="101">
        <v>6000</v>
      </c>
      <c r="E1081" s="124">
        <v>4080.35</v>
      </c>
      <c r="F1081" s="168">
        <f t="shared" si="33"/>
        <v>1919.65</v>
      </c>
      <c r="G1081" s="165">
        <f t="shared" si="32"/>
        <v>0.68005833333333332</v>
      </c>
    </row>
    <row r="1082" spans="1:7" x14ac:dyDescent="0.2">
      <c r="A1082" s="35"/>
      <c r="B1082" s="22">
        <v>60</v>
      </c>
      <c r="C1082" s="51" t="s">
        <v>90</v>
      </c>
      <c r="D1082" s="100">
        <f>SUM(D1083)</f>
        <v>0</v>
      </c>
      <c r="E1082" s="142">
        <f>SUM(E1083)</f>
        <v>10</v>
      </c>
      <c r="F1082" s="163">
        <f t="shared" si="33"/>
        <v>-10</v>
      </c>
      <c r="G1082" s="165"/>
    </row>
    <row r="1083" spans="1:7" x14ac:dyDescent="0.2">
      <c r="A1083" s="35"/>
      <c r="B1083" s="20">
        <v>601</v>
      </c>
      <c r="C1083" s="54" t="s">
        <v>233</v>
      </c>
      <c r="D1083" s="101">
        <v>0</v>
      </c>
      <c r="E1083" s="124">
        <v>10</v>
      </c>
      <c r="F1083" s="168">
        <f t="shared" si="33"/>
        <v>-10</v>
      </c>
      <c r="G1083" s="165"/>
    </row>
    <row r="1084" spans="1:7" s="6" customFormat="1" x14ac:dyDescent="0.2">
      <c r="A1084" s="33" t="s">
        <v>85</v>
      </c>
      <c r="B1084" s="7" t="s">
        <v>451</v>
      </c>
      <c r="C1084" s="72"/>
      <c r="D1084" s="100">
        <f>SUM(D1085+D1088)</f>
        <v>84014</v>
      </c>
      <c r="E1084" s="142">
        <f>SUM(E1085+E1088)</f>
        <v>68565.47</v>
      </c>
      <c r="F1084" s="163">
        <f t="shared" si="33"/>
        <v>15448.529999999999</v>
      </c>
      <c r="G1084" s="179">
        <f t="shared" si="32"/>
        <v>0.81611957530887713</v>
      </c>
    </row>
    <row r="1085" spans="1:7" s="6" customFormat="1" x14ac:dyDescent="0.2">
      <c r="A1085" s="33" t="s">
        <v>85</v>
      </c>
      <c r="B1085" s="7" t="s">
        <v>184</v>
      </c>
      <c r="C1085" s="72"/>
      <c r="D1085" s="88">
        <f>SUM(D1086)</f>
        <v>60032</v>
      </c>
      <c r="E1085" s="139">
        <f>SUM(E1086)</f>
        <v>50509.29</v>
      </c>
      <c r="F1085" s="163">
        <f t="shared" si="33"/>
        <v>9522.7099999999991</v>
      </c>
      <c r="G1085" s="179">
        <f t="shared" si="32"/>
        <v>0.84137276785714288</v>
      </c>
    </row>
    <row r="1086" spans="1:7" s="6" customFormat="1" x14ac:dyDescent="0.2">
      <c r="A1086" s="33"/>
      <c r="B1086" s="22">
        <v>55</v>
      </c>
      <c r="C1086" s="51" t="s">
        <v>24</v>
      </c>
      <c r="D1086" s="100">
        <f>SUM(D1087)</f>
        <v>60032</v>
      </c>
      <c r="E1086" s="142">
        <f>SUM(E1087)</f>
        <v>50509.29</v>
      </c>
      <c r="F1086" s="163">
        <f t="shared" si="33"/>
        <v>9522.7099999999991</v>
      </c>
      <c r="G1086" s="179">
        <f t="shared" si="32"/>
        <v>0.84137276785714288</v>
      </c>
    </row>
    <row r="1087" spans="1:7" s="6" customFormat="1" x14ac:dyDescent="0.2">
      <c r="A1087" s="33"/>
      <c r="B1087" s="20">
        <v>5526</v>
      </c>
      <c r="C1087" s="54" t="s">
        <v>8</v>
      </c>
      <c r="D1087" s="101">
        <v>60032</v>
      </c>
      <c r="E1087" s="124">
        <v>50509.29</v>
      </c>
      <c r="F1087" s="168">
        <f t="shared" si="33"/>
        <v>9522.7099999999991</v>
      </c>
      <c r="G1087" s="165">
        <f t="shared" si="32"/>
        <v>0.84137276785714288</v>
      </c>
    </row>
    <row r="1088" spans="1:7" x14ac:dyDescent="0.2">
      <c r="A1088" s="33" t="s">
        <v>85</v>
      </c>
      <c r="B1088" s="7" t="s">
        <v>304</v>
      </c>
      <c r="C1088" s="72"/>
      <c r="D1088" s="88">
        <f>SUM(D1089+D1093)</f>
        <v>23982</v>
      </c>
      <c r="E1088" s="139">
        <f>SUM(E1089+E1093)</f>
        <v>18056.18</v>
      </c>
      <c r="F1088" s="163">
        <f t="shared" si="33"/>
        <v>5925.82</v>
      </c>
      <c r="G1088" s="179">
        <f t="shared" si="32"/>
        <v>0.75290551246768411</v>
      </c>
    </row>
    <row r="1089" spans="1:7" s="6" customFormat="1" x14ac:dyDescent="0.2">
      <c r="A1089" s="33"/>
      <c r="B1089" s="7">
        <v>50</v>
      </c>
      <c r="C1089" s="50" t="s">
        <v>23</v>
      </c>
      <c r="D1089" s="88">
        <f>SUM(D1090+D1092)</f>
        <v>13225</v>
      </c>
      <c r="E1089" s="139">
        <f>SUM(E1090+E1092)</f>
        <v>9935.86</v>
      </c>
      <c r="F1089" s="163">
        <f t="shared" si="33"/>
        <v>3289.1399999999994</v>
      </c>
      <c r="G1089" s="179">
        <f t="shared" si="32"/>
        <v>0.75129376181474483</v>
      </c>
    </row>
    <row r="1090" spans="1:7" s="6" customFormat="1" x14ac:dyDescent="0.2">
      <c r="A1090" s="33"/>
      <c r="B1090" s="5">
        <v>500</v>
      </c>
      <c r="C1090" s="49" t="s">
        <v>228</v>
      </c>
      <c r="D1090" s="87">
        <f>SUM(D1091)</f>
        <v>9870</v>
      </c>
      <c r="E1090" s="149">
        <f>SUM(E1091)</f>
        <v>7403.02</v>
      </c>
      <c r="F1090" s="168">
        <f t="shared" si="33"/>
        <v>2466.9799999999996</v>
      </c>
      <c r="G1090" s="165">
        <f t="shared" si="32"/>
        <v>0.75005268490374877</v>
      </c>
    </row>
    <row r="1091" spans="1:7" s="6" customFormat="1" x14ac:dyDescent="0.2">
      <c r="A1091" s="33"/>
      <c r="B1091" s="5">
        <v>5002</v>
      </c>
      <c r="C1091" s="49" t="s">
        <v>236</v>
      </c>
      <c r="D1091" s="87">
        <v>9870</v>
      </c>
      <c r="E1091" s="124">
        <v>7403.02</v>
      </c>
      <c r="F1091" s="168">
        <f t="shared" si="33"/>
        <v>2466.9799999999996</v>
      </c>
      <c r="G1091" s="165">
        <f t="shared" si="32"/>
        <v>0.75005268490374877</v>
      </c>
    </row>
    <row r="1092" spans="1:7" s="6" customFormat="1" x14ac:dyDescent="0.2">
      <c r="A1092" s="33"/>
      <c r="B1092" s="5">
        <v>506</v>
      </c>
      <c r="C1092" s="49" t="s">
        <v>229</v>
      </c>
      <c r="D1092" s="87">
        <v>3355</v>
      </c>
      <c r="E1092" s="124">
        <v>2532.84</v>
      </c>
      <c r="F1092" s="168">
        <f t="shared" si="33"/>
        <v>822.15999999999985</v>
      </c>
      <c r="G1092" s="165">
        <f t="shared" si="32"/>
        <v>0.75494485842026826</v>
      </c>
    </row>
    <row r="1093" spans="1:7" s="6" customFormat="1" x14ac:dyDescent="0.2">
      <c r="A1093" s="33"/>
      <c r="B1093" s="22">
        <v>55</v>
      </c>
      <c r="C1093" s="51" t="s">
        <v>24</v>
      </c>
      <c r="D1093" s="100">
        <f>SUM(D1094:D1098)</f>
        <v>10757</v>
      </c>
      <c r="E1093" s="142">
        <f>SUM(E1094:E1098)</f>
        <v>8120.32</v>
      </c>
      <c r="F1093" s="163">
        <f t="shared" si="33"/>
        <v>2636.6800000000003</v>
      </c>
      <c r="G1093" s="179">
        <f t="shared" ref="G1093:G1166" si="35">SUM(E1093/D1093)</f>
        <v>0.75488705029283254</v>
      </c>
    </row>
    <row r="1094" spans="1:7" s="6" customFormat="1" x14ac:dyDescent="0.2">
      <c r="A1094" s="33"/>
      <c r="B1094" s="5">
        <v>5500</v>
      </c>
      <c r="C1094" s="49" t="s">
        <v>25</v>
      </c>
      <c r="D1094" s="101">
        <v>290</v>
      </c>
      <c r="E1094" s="124">
        <v>525.47</v>
      </c>
      <c r="F1094" s="168">
        <f t="shared" si="33"/>
        <v>-235.47000000000003</v>
      </c>
      <c r="G1094" s="165">
        <f t="shared" si="35"/>
        <v>1.8119655172413793</v>
      </c>
    </row>
    <row r="1095" spans="1:7" s="6" customFormat="1" x14ac:dyDescent="0.2">
      <c r="A1095" s="33"/>
      <c r="B1095" s="5">
        <v>5504</v>
      </c>
      <c r="C1095" s="49" t="s">
        <v>27</v>
      </c>
      <c r="D1095" s="101">
        <v>0</v>
      </c>
      <c r="E1095" s="124">
        <v>14.29</v>
      </c>
      <c r="F1095" s="168">
        <f t="shared" si="33"/>
        <v>-14.29</v>
      </c>
      <c r="G1095" s="165"/>
    </row>
    <row r="1096" spans="1:7" s="6" customFormat="1" x14ac:dyDescent="0.2">
      <c r="A1096" s="33"/>
      <c r="B1096" s="5">
        <v>5511</v>
      </c>
      <c r="C1096" s="49" t="s">
        <v>230</v>
      </c>
      <c r="D1096" s="101">
        <v>8897</v>
      </c>
      <c r="E1096" s="124">
        <v>7316.48</v>
      </c>
      <c r="F1096" s="168">
        <f t="shared" si="33"/>
        <v>1580.5200000000004</v>
      </c>
      <c r="G1096" s="165">
        <f t="shared" si="35"/>
        <v>0.8223536023378667</v>
      </c>
    </row>
    <row r="1097" spans="1:7" s="6" customFormat="1" x14ac:dyDescent="0.2">
      <c r="A1097" s="33"/>
      <c r="B1097" s="5">
        <v>5514</v>
      </c>
      <c r="C1097" s="49" t="s">
        <v>231</v>
      </c>
      <c r="D1097" s="101">
        <v>770</v>
      </c>
      <c r="E1097" s="124">
        <v>126.08</v>
      </c>
      <c r="F1097" s="168">
        <f t="shared" si="33"/>
        <v>643.91999999999996</v>
      </c>
      <c r="G1097" s="165">
        <f t="shared" si="35"/>
        <v>0.16374025974025974</v>
      </c>
    </row>
    <row r="1098" spans="1:7" s="6" customFormat="1" x14ac:dyDescent="0.2">
      <c r="A1098" s="33"/>
      <c r="B1098" s="5">
        <v>5515</v>
      </c>
      <c r="C1098" s="49" t="s">
        <v>29</v>
      </c>
      <c r="D1098" s="101">
        <v>800</v>
      </c>
      <c r="E1098" s="124">
        <v>138</v>
      </c>
      <c r="F1098" s="168">
        <f t="shared" si="33"/>
        <v>662</v>
      </c>
      <c r="G1098" s="165">
        <f t="shared" si="35"/>
        <v>0.17249999999999999</v>
      </c>
    </row>
    <row r="1099" spans="1:7" s="6" customFormat="1" x14ac:dyDescent="0.2">
      <c r="A1099" s="33" t="s">
        <v>86</v>
      </c>
      <c r="B1099" s="7" t="s">
        <v>185</v>
      </c>
      <c r="C1099" s="72"/>
      <c r="D1099" s="88">
        <f>SUM(D1100+D1102+D1106)</f>
        <v>45993</v>
      </c>
      <c r="E1099" s="139">
        <f>SUM(E1100+E1102+E1106)</f>
        <v>34076.89</v>
      </c>
      <c r="F1099" s="163">
        <f t="shared" ref="F1099:F1166" si="36">SUM(D1099-E1099)</f>
        <v>11916.11</v>
      </c>
      <c r="G1099" s="179">
        <f t="shared" si="35"/>
        <v>0.74091470441154084</v>
      </c>
    </row>
    <row r="1100" spans="1:7" s="6" customFormat="1" ht="25.5" x14ac:dyDescent="0.2">
      <c r="A1100" s="33"/>
      <c r="B1100" s="21">
        <v>413</v>
      </c>
      <c r="C1100" s="69" t="s">
        <v>151</v>
      </c>
      <c r="D1100" s="98">
        <f>SUM(D1101)</f>
        <v>8346</v>
      </c>
      <c r="E1100" s="143">
        <f>SUM(E1101)</f>
        <v>7422.3</v>
      </c>
      <c r="F1100" s="163">
        <f t="shared" si="36"/>
        <v>923.69999999999982</v>
      </c>
      <c r="G1100" s="179">
        <f t="shared" si="35"/>
        <v>0.8893242271746945</v>
      </c>
    </row>
    <row r="1101" spans="1:7" ht="25.5" x14ac:dyDescent="0.2">
      <c r="A1101" s="35"/>
      <c r="B1101" s="19">
        <v>4138</v>
      </c>
      <c r="C1101" s="67" t="s">
        <v>99</v>
      </c>
      <c r="D1101" s="99">
        <v>8346</v>
      </c>
      <c r="E1101" s="124">
        <v>7422.3</v>
      </c>
      <c r="F1101" s="168">
        <f t="shared" si="36"/>
        <v>923.69999999999982</v>
      </c>
      <c r="G1101" s="165">
        <f t="shared" si="35"/>
        <v>0.8893242271746945</v>
      </c>
    </row>
    <row r="1102" spans="1:7" s="6" customFormat="1" x14ac:dyDescent="0.2">
      <c r="A1102" s="33"/>
      <c r="B1102" s="7">
        <v>50</v>
      </c>
      <c r="C1102" s="50" t="s">
        <v>23</v>
      </c>
      <c r="D1102" s="88">
        <f>SUM(D1103+D1105)</f>
        <v>30024</v>
      </c>
      <c r="E1102" s="139">
        <f>SUM(E1103+E1105)</f>
        <v>24161.96</v>
      </c>
      <c r="F1102" s="163">
        <f t="shared" si="36"/>
        <v>5862.0400000000009</v>
      </c>
      <c r="G1102" s="179">
        <f t="shared" si="35"/>
        <v>0.80475486277644548</v>
      </c>
    </row>
    <row r="1103" spans="1:7" s="6" customFormat="1" x14ac:dyDescent="0.2">
      <c r="A1103" s="33"/>
      <c r="B1103" s="5">
        <v>500</v>
      </c>
      <c r="C1103" s="49" t="s">
        <v>228</v>
      </c>
      <c r="D1103" s="87">
        <f>SUM(D1104)</f>
        <v>22406</v>
      </c>
      <c r="E1103" s="149">
        <f>SUM(E1104)</f>
        <v>18019.32</v>
      </c>
      <c r="F1103" s="168">
        <f t="shared" si="36"/>
        <v>4386.68</v>
      </c>
      <c r="G1103" s="165">
        <f t="shared" si="35"/>
        <v>0.8042185128983308</v>
      </c>
    </row>
    <row r="1104" spans="1:7" s="6" customFormat="1" x14ac:dyDescent="0.2">
      <c r="A1104" s="33"/>
      <c r="B1104" s="5">
        <v>5002</v>
      </c>
      <c r="C1104" s="49" t="s">
        <v>236</v>
      </c>
      <c r="D1104" s="87">
        <v>22406</v>
      </c>
      <c r="E1104" s="124">
        <v>18019.32</v>
      </c>
      <c r="F1104" s="168">
        <f t="shared" si="36"/>
        <v>4386.68</v>
      </c>
      <c r="G1104" s="165">
        <f t="shared" si="35"/>
        <v>0.8042185128983308</v>
      </c>
    </row>
    <row r="1105" spans="1:7" s="6" customFormat="1" x14ac:dyDescent="0.2">
      <c r="A1105" s="33"/>
      <c r="B1105" s="5">
        <v>506</v>
      </c>
      <c r="C1105" s="49" t="s">
        <v>229</v>
      </c>
      <c r="D1105" s="87">
        <v>7618</v>
      </c>
      <c r="E1105" s="124">
        <v>6142.64</v>
      </c>
      <c r="F1105" s="168">
        <f t="shared" si="36"/>
        <v>1475.3599999999997</v>
      </c>
      <c r="G1105" s="165">
        <f t="shared" si="35"/>
        <v>0.80633237070097141</v>
      </c>
    </row>
    <row r="1106" spans="1:7" s="6" customFormat="1" x14ac:dyDescent="0.2">
      <c r="A1106" s="33"/>
      <c r="B1106" s="22">
        <v>55</v>
      </c>
      <c r="C1106" s="51" t="s">
        <v>24</v>
      </c>
      <c r="D1106" s="100">
        <f>SUM(D1107:D1113)</f>
        <v>7623</v>
      </c>
      <c r="E1106" s="142">
        <f>SUM(E1107:E1113)</f>
        <v>2492.63</v>
      </c>
      <c r="F1106" s="163">
        <f t="shared" si="36"/>
        <v>5130.37</v>
      </c>
      <c r="G1106" s="179">
        <f t="shared" si="35"/>
        <v>0.32698806244260792</v>
      </c>
    </row>
    <row r="1107" spans="1:7" s="6" customFormat="1" x14ac:dyDescent="0.2">
      <c r="A1107" s="33"/>
      <c r="B1107" s="5">
        <v>5500</v>
      </c>
      <c r="C1107" s="49" t="s">
        <v>25</v>
      </c>
      <c r="D1107" s="101">
        <v>324</v>
      </c>
      <c r="E1107" s="124">
        <v>35</v>
      </c>
      <c r="F1107" s="168">
        <f t="shared" si="36"/>
        <v>289</v>
      </c>
      <c r="G1107" s="165">
        <f t="shared" si="35"/>
        <v>0.10802469135802469</v>
      </c>
    </row>
    <row r="1108" spans="1:7" s="6" customFormat="1" x14ac:dyDescent="0.2">
      <c r="A1108" s="33"/>
      <c r="B1108" s="5">
        <v>5503</v>
      </c>
      <c r="C1108" s="49" t="s">
        <v>26</v>
      </c>
      <c r="D1108" s="101">
        <v>30</v>
      </c>
      <c r="E1108" s="124">
        <v>0</v>
      </c>
      <c r="F1108" s="168">
        <f t="shared" si="36"/>
        <v>30</v>
      </c>
      <c r="G1108" s="165">
        <f t="shared" si="35"/>
        <v>0</v>
      </c>
    </row>
    <row r="1109" spans="1:7" x14ac:dyDescent="0.2">
      <c r="A1109" s="35"/>
      <c r="B1109" s="20">
        <v>5504</v>
      </c>
      <c r="C1109" s="54" t="s">
        <v>27</v>
      </c>
      <c r="D1109" s="101">
        <v>132</v>
      </c>
      <c r="E1109" s="124">
        <v>0</v>
      </c>
      <c r="F1109" s="168">
        <f t="shared" si="36"/>
        <v>132</v>
      </c>
      <c r="G1109" s="165">
        <f t="shared" si="35"/>
        <v>0</v>
      </c>
    </row>
    <row r="1110" spans="1:7" x14ac:dyDescent="0.2">
      <c r="A1110" s="35"/>
      <c r="B1110" s="20">
        <v>5513</v>
      </c>
      <c r="C1110" s="54" t="s">
        <v>28</v>
      </c>
      <c r="D1110" s="101">
        <v>1500</v>
      </c>
      <c r="E1110" s="124">
        <v>881.96</v>
      </c>
      <c r="F1110" s="168">
        <f t="shared" si="36"/>
        <v>618.04</v>
      </c>
      <c r="G1110" s="165">
        <f t="shared" si="35"/>
        <v>0.58797333333333335</v>
      </c>
    </row>
    <row r="1111" spans="1:7" x14ac:dyDescent="0.2">
      <c r="A1111" s="35"/>
      <c r="B1111" s="20">
        <v>5515</v>
      </c>
      <c r="C1111" s="54" t="s">
        <v>29</v>
      </c>
      <c r="D1111" s="101">
        <v>640</v>
      </c>
      <c r="E1111" s="124">
        <v>18.309999999999999</v>
      </c>
      <c r="F1111" s="168">
        <f t="shared" si="36"/>
        <v>621.69000000000005</v>
      </c>
      <c r="G1111" s="165">
        <f t="shared" si="35"/>
        <v>2.8609374999999999E-2</v>
      </c>
    </row>
    <row r="1112" spans="1:7" x14ac:dyDescent="0.2">
      <c r="A1112" s="35"/>
      <c r="B1112" s="5">
        <v>5525</v>
      </c>
      <c r="C1112" s="49" t="s">
        <v>46</v>
      </c>
      <c r="D1112" s="101">
        <v>1417</v>
      </c>
      <c r="E1112" s="124">
        <v>0</v>
      </c>
      <c r="F1112" s="168">
        <f t="shared" si="36"/>
        <v>1417</v>
      </c>
      <c r="G1112" s="165">
        <f t="shared" si="35"/>
        <v>0</v>
      </c>
    </row>
    <row r="1113" spans="1:7" x14ac:dyDescent="0.2">
      <c r="A1113" s="35"/>
      <c r="B1113" s="20">
        <v>5526</v>
      </c>
      <c r="C1113" s="54" t="s">
        <v>8</v>
      </c>
      <c r="D1113" s="101">
        <v>3580</v>
      </c>
      <c r="E1113" s="124">
        <v>1557.36</v>
      </c>
      <c r="F1113" s="168">
        <f t="shared" si="36"/>
        <v>2022.64</v>
      </c>
      <c r="G1113" s="165">
        <f t="shared" si="35"/>
        <v>0.43501675977653631</v>
      </c>
    </row>
    <row r="1114" spans="1:7" s="6" customFormat="1" x14ac:dyDescent="0.2">
      <c r="A1114" s="33" t="s">
        <v>87</v>
      </c>
      <c r="B1114" s="7" t="s">
        <v>452</v>
      </c>
      <c r="C1114" s="72"/>
      <c r="D1114" s="100">
        <f>SUM(D1115+D1127+D1134+D1137)</f>
        <v>114625</v>
      </c>
      <c r="E1114" s="142">
        <f>SUM(E1115+E1127+E1134+E1137)</f>
        <v>57990.84</v>
      </c>
      <c r="F1114" s="163">
        <f t="shared" si="36"/>
        <v>56634.16</v>
      </c>
      <c r="G1114" s="179">
        <f t="shared" si="35"/>
        <v>0.50591790621592148</v>
      </c>
    </row>
    <row r="1115" spans="1:7" s="6" customFormat="1" x14ac:dyDescent="0.2">
      <c r="A1115" s="33" t="s">
        <v>87</v>
      </c>
      <c r="B1115" s="7" t="s">
        <v>186</v>
      </c>
      <c r="C1115" s="72"/>
      <c r="D1115" s="88">
        <f>SUM(D1116+D1119+D1123)</f>
        <v>63482</v>
      </c>
      <c r="E1115" s="139">
        <f>SUM(E1116+E1119+E1123)</f>
        <v>43500.689999999995</v>
      </c>
      <c r="F1115" s="163">
        <f t="shared" si="36"/>
        <v>19981.310000000005</v>
      </c>
      <c r="G1115" s="179">
        <f t="shared" si="35"/>
        <v>0.68524447874988181</v>
      </c>
    </row>
    <row r="1116" spans="1:7" s="6" customFormat="1" ht="25.5" x14ac:dyDescent="0.2">
      <c r="A1116" s="33"/>
      <c r="B1116" s="21">
        <v>413</v>
      </c>
      <c r="C1116" s="69" t="s">
        <v>151</v>
      </c>
      <c r="D1116" s="98">
        <f>SUM(D1117:D1118)</f>
        <v>41300</v>
      </c>
      <c r="E1116" s="143">
        <f>SUM(E1117:E1118)</f>
        <v>34987.589999999997</v>
      </c>
      <c r="F1116" s="163">
        <f t="shared" si="36"/>
        <v>6312.4100000000035</v>
      </c>
      <c r="G1116" s="179">
        <f t="shared" si="35"/>
        <v>0.84715714285714272</v>
      </c>
    </row>
    <row r="1117" spans="1:7" x14ac:dyDescent="0.2">
      <c r="A1117" s="35"/>
      <c r="B1117" s="19">
        <v>4130</v>
      </c>
      <c r="C1117" s="67" t="s">
        <v>34</v>
      </c>
      <c r="D1117" s="99">
        <v>24500</v>
      </c>
      <c r="E1117" s="124">
        <v>19767.14</v>
      </c>
      <c r="F1117" s="168">
        <f t="shared" si="36"/>
        <v>4732.8600000000006</v>
      </c>
      <c r="G1117" s="165">
        <f t="shared" si="35"/>
        <v>0.80682204081632647</v>
      </c>
    </row>
    <row r="1118" spans="1:7" x14ac:dyDescent="0.2">
      <c r="A1118" s="35"/>
      <c r="B1118" s="19">
        <v>4134</v>
      </c>
      <c r="C1118" s="67" t="s">
        <v>259</v>
      </c>
      <c r="D1118" s="99">
        <v>16800</v>
      </c>
      <c r="E1118" s="124">
        <v>15220.45</v>
      </c>
      <c r="F1118" s="168">
        <f t="shared" si="36"/>
        <v>1579.5499999999993</v>
      </c>
      <c r="G1118" s="165">
        <f t="shared" si="35"/>
        <v>0.90597916666666667</v>
      </c>
    </row>
    <row r="1119" spans="1:7" x14ac:dyDescent="0.2">
      <c r="A1119" s="35"/>
      <c r="B1119" s="7">
        <v>50</v>
      </c>
      <c r="C1119" s="50" t="s">
        <v>23</v>
      </c>
      <c r="D1119" s="91">
        <f>SUM(D1120+D1122)</f>
        <v>11135</v>
      </c>
      <c r="E1119" s="126">
        <f>SUM(E1120+E1122)</f>
        <v>2261.92</v>
      </c>
      <c r="F1119" s="163">
        <f t="shared" si="36"/>
        <v>8873.08</v>
      </c>
      <c r="G1119" s="179">
        <f t="shared" si="35"/>
        <v>0.20313605747642569</v>
      </c>
    </row>
    <row r="1120" spans="1:7" x14ac:dyDescent="0.2">
      <c r="A1120" s="35"/>
      <c r="B1120" s="5">
        <v>500</v>
      </c>
      <c r="C1120" s="49" t="s">
        <v>228</v>
      </c>
      <c r="D1120" s="92">
        <f>SUM(D1121)</f>
        <v>8310</v>
      </c>
      <c r="E1120" s="124">
        <f>SUM(E1121)</f>
        <v>1812.36</v>
      </c>
      <c r="F1120" s="168">
        <f t="shared" si="36"/>
        <v>6497.64</v>
      </c>
      <c r="G1120" s="165">
        <f t="shared" si="35"/>
        <v>0.21809386281588447</v>
      </c>
    </row>
    <row r="1121" spans="1:7" x14ac:dyDescent="0.2">
      <c r="A1121" s="35"/>
      <c r="B1121" s="5">
        <v>5002</v>
      </c>
      <c r="C1121" s="49" t="s">
        <v>236</v>
      </c>
      <c r="D1121" s="99">
        <v>8310</v>
      </c>
      <c r="E1121" s="124">
        <v>1812.36</v>
      </c>
      <c r="F1121" s="168">
        <f t="shared" si="36"/>
        <v>6497.64</v>
      </c>
      <c r="G1121" s="165">
        <f t="shared" si="35"/>
        <v>0.21809386281588447</v>
      </c>
    </row>
    <row r="1122" spans="1:7" x14ac:dyDescent="0.2">
      <c r="A1122" s="35"/>
      <c r="B1122" s="5">
        <v>506</v>
      </c>
      <c r="C1122" s="49" t="s">
        <v>229</v>
      </c>
      <c r="D1122" s="99">
        <v>2825</v>
      </c>
      <c r="E1122" s="124">
        <v>449.56</v>
      </c>
      <c r="F1122" s="168">
        <f t="shared" si="36"/>
        <v>2375.44</v>
      </c>
      <c r="G1122" s="165">
        <f t="shared" si="35"/>
        <v>0.15913628318584072</v>
      </c>
    </row>
    <row r="1123" spans="1:7" s="6" customFormat="1" x14ac:dyDescent="0.2">
      <c r="A1123" s="33"/>
      <c r="B1123" s="22">
        <v>55</v>
      </c>
      <c r="C1123" s="51" t="s">
        <v>24</v>
      </c>
      <c r="D1123" s="100">
        <f>SUM(D1124:D1126)</f>
        <v>11047</v>
      </c>
      <c r="E1123" s="142">
        <f>SUM(E1124:E1126)</f>
        <v>6251.18</v>
      </c>
      <c r="F1123" s="163">
        <f t="shared" si="36"/>
        <v>4795.82</v>
      </c>
      <c r="G1123" s="179">
        <f t="shared" si="35"/>
        <v>0.56587127726984709</v>
      </c>
    </row>
    <row r="1124" spans="1:7" x14ac:dyDescent="0.2">
      <c r="A1124" s="35"/>
      <c r="B1124" s="20">
        <v>5500</v>
      </c>
      <c r="C1124" s="54" t="s">
        <v>25</v>
      </c>
      <c r="D1124" s="101">
        <v>0</v>
      </c>
      <c r="E1124" s="161">
        <v>10</v>
      </c>
      <c r="F1124" s="168">
        <f t="shared" si="36"/>
        <v>-10</v>
      </c>
      <c r="G1124" s="165"/>
    </row>
    <row r="1125" spans="1:7" s="6" customFormat="1" x14ac:dyDescent="0.2">
      <c r="A1125" s="33"/>
      <c r="B1125" s="20">
        <v>5513</v>
      </c>
      <c r="C1125" s="54" t="s">
        <v>28</v>
      </c>
      <c r="D1125" s="101">
        <v>400</v>
      </c>
      <c r="E1125" s="124">
        <v>0</v>
      </c>
      <c r="F1125" s="168">
        <f t="shared" si="36"/>
        <v>400</v>
      </c>
      <c r="G1125" s="165">
        <f t="shared" si="35"/>
        <v>0</v>
      </c>
    </row>
    <row r="1126" spans="1:7" s="6" customFormat="1" x14ac:dyDescent="0.2">
      <c r="A1126" s="33"/>
      <c r="B1126" s="20">
        <v>5526</v>
      </c>
      <c r="C1126" s="54" t="s">
        <v>8</v>
      </c>
      <c r="D1126" s="101">
        <v>10647</v>
      </c>
      <c r="E1126" s="124">
        <v>6241.18</v>
      </c>
      <c r="F1126" s="168">
        <f t="shared" si="36"/>
        <v>4405.82</v>
      </c>
      <c r="G1126" s="165">
        <f t="shared" si="35"/>
        <v>0.58619141542218467</v>
      </c>
    </row>
    <row r="1127" spans="1:7" s="6" customFormat="1" x14ac:dyDescent="0.2">
      <c r="A1127" s="33" t="s">
        <v>87</v>
      </c>
      <c r="B1127" s="7" t="s">
        <v>303</v>
      </c>
      <c r="C1127" s="72"/>
      <c r="D1127" s="100">
        <f>SUM(D1128+D1130)</f>
        <v>20651</v>
      </c>
      <c r="E1127" s="142">
        <f>SUM(E1128+E1130)</f>
        <v>3529.12</v>
      </c>
      <c r="F1127" s="163">
        <f t="shared" si="36"/>
        <v>17121.88</v>
      </c>
      <c r="G1127" s="179">
        <f t="shared" si="35"/>
        <v>0.1708934192048811</v>
      </c>
    </row>
    <row r="1128" spans="1:7" s="6" customFormat="1" ht="25.5" x14ac:dyDescent="0.2">
      <c r="A1128" s="33"/>
      <c r="B1128" s="21">
        <v>413</v>
      </c>
      <c r="C1128" s="69" t="s">
        <v>151</v>
      </c>
      <c r="D1128" s="100">
        <f>SUM(D1129)</f>
        <v>19679</v>
      </c>
      <c r="E1128" s="142">
        <f>SUM(E1129)</f>
        <v>3529.12</v>
      </c>
      <c r="F1128" s="163">
        <f t="shared" si="36"/>
        <v>16149.880000000001</v>
      </c>
      <c r="G1128" s="179">
        <f t="shared" si="35"/>
        <v>0.17933431576807765</v>
      </c>
    </row>
    <row r="1129" spans="1:7" s="6" customFormat="1" x14ac:dyDescent="0.2">
      <c r="A1129" s="33"/>
      <c r="B1129" s="19">
        <v>4130</v>
      </c>
      <c r="C1129" s="67" t="s">
        <v>34</v>
      </c>
      <c r="D1129" s="101">
        <v>19679</v>
      </c>
      <c r="E1129" s="124">
        <v>3529.12</v>
      </c>
      <c r="F1129" s="168">
        <f t="shared" si="36"/>
        <v>16149.880000000001</v>
      </c>
      <c r="G1129" s="165">
        <f t="shared" si="35"/>
        <v>0.17933431576807765</v>
      </c>
    </row>
    <row r="1130" spans="1:7" s="6" customFormat="1" x14ac:dyDescent="0.2">
      <c r="A1130" s="33"/>
      <c r="B1130" s="7">
        <v>50</v>
      </c>
      <c r="C1130" s="50" t="s">
        <v>23</v>
      </c>
      <c r="D1130" s="88">
        <f>SUM(D1131+D1133)</f>
        <v>972</v>
      </c>
      <c r="E1130" s="139">
        <f>SUM(E1131+E1133)</f>
        <v>0</v>
      </c>
      <c r="F1130" s="163">
        <f t="shared" si="36"/>
        <v>972</v>
      </c>
      <c r="G1130" s="179">
        <f t="shared" si="35"/>
        <v>0</v>
      </c>
    </row>
    <row r="1131" spans="1:7" s="6" customFormat="1" x14ac:dyDescent="0.2">
      <c r="A1131" s="33"/>
      <c r="B1131" s="5">
        <v>500</v>
      </c>
      <c r="C1131" s="49" t="s">
        <v>228</v>
      </c>
      <c r="D1131" s="99">
        <f>SUM(D1132)</f>
        <v>726</v>
      </c>
      <c r="E1131" s="162">
        <f>SUM(E1132)</f>
        <v>0</v>
      </c>
      <c r="F1131" s="168">
        <f t="shared" si="36"/>
        <v>726</v>
      </c>
      <c r="G1131" s="165">
        <f t="shared" si="35"/>
        <v>0</v>
      </c>
    </row>
    <row r="1132" spans="1:7" s="6" customFormat="1" x14ac:dyDescent="0.2">
      <c r="A1132" s="33"/>
      <c r="B1132" s="5">
        <v>5001</v>
      </c>
      <c r="C1132" s="49" t="s">
        <v>234</v>
      </c>
      <c r="D1132" s="99">
        <v>726</v>
      </c>
      <c r="E1132" s="162">
        <v>0</v>
      </c>
      <c r="F1132" s="168">
        <f t="shared" si="36"/>
        <v>726</v>
      </c>
      <c r="G1132" s="165">
        <f t="shared" si="35"/>
        <v>0</v>
      </c>
    </row>
    <row r="1133" spans="1:7" s="6" customFormat="1" x14ac:dyDescent="0.2">
      <c r="A1133" s="33"/>
      <c r="B1133" s="5">
        <v>506</v>
      </c>
      <c r="C1133" s="49" t="s">
        <v>229</v>
      </c>
      <c r="D1133" s="99">
        <v>246</v>
      </c>
      <c r="E1133" s="124">
        <v>0</v>
      </c>
      <c r="F1133" s="168">
        <f t="shared" si="36"/>
        <v>246</v>
      </c>
      <c r="G1133" s="165">
        <f t="shared" si="35"/>
        <v>0</v>
      </c>
    </row>
    <row r="1134" spans="1:7" s="6" customFormat="1" x14ac:dyDescent="0.2">
      <c r="A1134" s="33" t="s">
        <v>87</v>
      </c>
      <c r="B1134" s="7" t="s">
        <v>305</v>
      </c>
      <c r="C1134" s="72"/>
      <c r="D1134" s="88">
        <f>SUM(D1135)</f>
        <v>14412</v>
      </c>
      <c r="E1134" s="139">
        <f>SUM(E1135)</f>
        <v>3964.61</v>
      </c>
      <c r="F1134" s="163">
        <f t="shared" si="36"/>
        <v>10447.39</v>
      </c>
      <c r="G1134" s="179">
        <f t="shared" si="35"/>
        <v>0.27509089647515961</v>
      </c>
    </row>
    <row r="1135" spans="1:7" s="6" customFormat="1" ht="25.5" x14ac:dyDescent="0.2">
      <c r="A1135" s="33"/>
      <c r="B1135" s="21">
        <v>413</v>
      </c>
      <c r="C1135" s="69" t="s">
        <v>151</v>
      </c>
      <c r="D1135" s="98">
        <f>SUM(D1136)</f>
        <v>14412</v>
      </c>
      <c r="E1135" s="143">
        <f>SUM(E1136)</f>
        <v>3964.61</v>
      </c>
      <c r="F1135" s="163">
        <f t="shared" si="36"/>
        <v>10447.39</v>
      </c>
      <c r="G1135" s="179">
        <f t="shared" si="35"/>
        <v>0.27509089647515961</v>
      </c>
    </row>
    <row r="1136" spans="1:7" s="6" customFormat="1" x14ac:dyDescent="0.2">
      <c r="A1136" s="33"/>
      <c r="B1136" s="5">
        <v>4130</v>
      </c>
      <c r="C1136" s="49" t="s">
        <v>34</v>
      </c>
      <c r="D1136" s="99">
        <v>14412</v>
      </c>
      <c r="E1136" s="124">
        <v>3964.61</v>
      </c>
      <c r="F1136" s="168">
        <f t="shared" si="36"/>
        <v>10447.39</v>
      </c>
      <c r="G1136" s="165">
        <f t="shared" si="35"/>
        <v>0.27509089647515961</v>
      </c>
    </row>
    <row r="1137" spans="1:7" s="6" customFormat="1" x14ac:dyDescent="0.2">
      <c r="A1137" s="33" t="s">
        <v>87</v>
      </c>
      <c r="B1137" s="7" t="s">
        <v>422</v>
      </c>
      <c r="C1137" s="72"/>
      <c r="D1137" s="91">
        <f>SUM(D1138+D1140+D1144)</f>
        <v>16080</v>
      </c>
      <c r="E1137" s="126">
        <f>SUM(E1138+E1140+E1144)</f>
        <v>6996.42</v>
      </c>
      <c r="F1137" s="163">
        <f>SUM(D1137-E1137)</f>
        <v>9083.58</v>
      </c>
      <c r="G1137" s="179">
        <f t="shared" si="35"/>
        <v>0.43510074626865675</v>
      </c>
    </row>
    <row r="1138" spans="1:7" s="6" customFormat="1" ht="25.5" x14ac:dyDescent="0.2">
      <c r="A1138" s="33"/>
      <c r="B1138" s="21">
        <v>413</v>
      </c>
      <c r="C1138" s="69" t="s">
        <v>151</v>
      </c>
      <c r="D1138" s="91">
        <f>SUM(D1139)</f>
        <v>0</v>
      </c>
      <c r="E1138" s="126">
        <f>SUM(E1139)</f>
        <v>934.5</v>
      </c>
      <c r="F1138" s="163">
        <f t="shared" si="36"/>
        <v>-934.5</v>
      </c>
      <c r="G1138" s="179"/>
    </row>
    <row r="1139" spans="1:7" x14ac:dyDescent="0.2">
      <c r="A1139" s="35"/>
      <c r="B1139" s="5">
        <v>4130</v>
      </c>
      <c r="C1139" s="49" t="s">
        <v>34</v>
      </c>
      <c r="D1139" s="92">
        <v>0</v>
      </c>
      <c r="E1139" s="124">
        <v>934.5</v>
      </c>
      <c r="F1139" s="168">
        <f t="shared" si="36"/>
        <v>-934.5</v>
      </c>
      <c r="G1139" s="165"/>
    </row>
    <row r="1140" spans="1:7" s="6" customFormat="1" x14ac:dyDescent="0.2">
      <c r="A1140" s="33"/>
      <c r="B1140" s="7">
        <v>50</v>
      </c>
      <c r="C1140" s="50" t="s">
        <v>23</v>
      </c>
      <c r="D1140" s="91">
        <f>SUM(D1141+D1143)</f>
        <v>9992</v>
      </c>
      <c r="E1140" s="126">
        <f>SUM(E1141+E1143)</f>
        <v>2328.1999999999998</v>
      </c>
      <c r="F1140" s="163">
        <f t="shared" si="36"/>
        <v>7663.8</v>
      </c>
      <c r="G1140" s="179">
        <f t="shared" si="35"/>
        <v>0.23300640512409926</v>
      </c>
    </row>
    <row r="1141" spans="1:7" s="6" customFormat="1" x14ac:dyDescent="0.2">
      <c r="A1141" s="33"/>
      <c r="B1141" s="5">
        <v>500</v>
      </c>
      <c r="C1141" s="49" t="s">
        <v>228</v>
      </c>
      <c r="D1141" s="92">
        <f>SUM(D1142)</f>
        <v>7720</v>
      </c>
      <c r="E1141" s="124">
        <f>SUM(E1142)</f>
        <v>1753.99</v>
      </c>
      <c r="F1141" s="168">
        <f t="shared" si="36"/>
        <v>5966.01</v>
      </c>
      <c r="G1141" s="165">
        <f t="shared" si="35"/>
        <v>0.22720077720207255</v>
      </c>
    </row>
    <row r="1142" spans="1:7" s="6" customFormat="1" x14ac:dyDescent="0.2">
      <c r="A1142" s="33"/>
      <c r="B1142" s="5">
        <v>5005</v>
      </c>
      <c r="C1142" s="49" t="s">
        <v>282</v>
      </c>
      <c r="D1142" s="99">
        <v>7720</v>
      </c>
      <c r="E1142" s="124">
        <v>1753.99</v>
      </c>
      <c r="F1142" s="168">
        <f t="shared" si="36"/>
        <v>5966.01</v>
      </c>
      <c r="G1142" s="165">
        <f t="shared" si="35"/>
        <v>0.22720077720207255</v>
      </c>
    </row>
    <row r="1143" spans="1:7" s="6" customFormat="1" x14ac:dyDescent="0.2">
      <c r="A1143" s="33"/>
      <c r="B1143" s="5">
        <v>506</v>
      </c>
      <c r="C1143" s="49" t="s">
        <v>229</v>
      </c>
      <c r="D1143" s="99">
        <v>2272</v>
      </c>
      <c r="E1143" s="124">
        <v>574.21</v>
      </c>
      <c r="F1143" s="168">
        <f t="shared" si="36"/>
        <v>1697.79</v>
      </c>
      <c r="G1143" s="165">
        <f t="shared" si="35"/>
        <v>0.25273327464788736</v>
      </c>
    </row>
    <row r="1144" spans="1:7" s="6" customFormat="1" x14ac:dyDescent="0.2">
      <c r="A1144" s="33"/>
      <c r="B1144" s="22">
        <v>55</v>
      </c>
      <c r="C1144" s="51" t="s">
        <v>24</v>
      </c>
      <c r="D1144" s="91">
        <f>SUM(D1145:D1146)</f>
        <v>6088</v>
      </c>
      <c r="E1144" s="126">
        <f>SUM(E1145:E1146)</f>
        <v>3733.72</v>
      </c>
      <c r="F1144" s="163">
        <f t="shared" si="36"/>
        <v>2354.2800000000002</v>
      </c>
      <c r="G1144" s="179">
        <f t="shared" si="35"/>
        <v>0.6132917214191852</v>
      </c>
    </row>
    <row r="1145" spans="1:7" s="6" customFormat="1" x14ac:dyDescent="0.2">
      <c r="A1145" s="33"/>
      <c r="B1145" s="5">
        <v>5513</v>
      </c>
      <c r="C1145" s="49" t="s">
        <v>28</v>
      </c>
      <c r="D1145" s="99">
        <v>236</v>
      </c>
      <c r="E1145" s="124">
        <v>168</v>
      </c>
      <c r="F1145" s="168">
        <f t="shared" si="36"/>
        <v>68</v>
      </c>
      <c r="G1145" s="165">
        <f t="shared" si="35"/>
        <v>0.71186440677966101</v>
      </c>
    </row>
    <row r="1146" spans="1:7" s="6" customFormat="1" x14ac:dyDescent="0.2">
      <c r="A1146" s="33"/>
      <c r="B1146" s="20">
        <v>5526</v>
      </c>
      <c r="C1146" s="54" t="s">
        <v>8</v>
      </c>
      <c r="D1146" s="99">
        <v>5852</v>
      </c>
      <c r="E1146" s="124">
        <v>3565.72</v>
      </c>
      <c r="F1146" s="168">
        <f t="shared" si="36"/>
        <v>2286.2800000000002</v>
      </c>
      <c r="G1146" s="165">
        <f t="shared" si="35"/>
        <v>0.60931647300068348</v>
      </c>
    </row>
    <row r="1147" spans="1:7" s="6" customFormat="1" x14ac:dyDescent="0.2">
      <c r="A1147" s="33" t="s">
        <v>88</v>
      </c>
      <c r="B1147" s="7" t="s">
        <v>187</v>
      </c>
      <c r="C1147" s="72"/>
      <c r="D1147" s="88">
        <f>SUM(D1148+D1150)</f>
        <v>1566</v>
      </c>
      <c r="E1147" s="139">
        <f>SUM(E1148+E1150)</f>
        <v>688.04</v>
      </c>
      <c r="F1147" s="163">
        <f t="shared" si="36"/>
        <v>877.96</v>
      </c>
      <c r="G1147" s="179">
        <f t="shared" si="35"/>
        <v>0.43936143039591313</v>
      </c>
    </row>
    <row r="1148" spans="1:7" s="6" customFormat="1" ht="25.5" x14ac:dyDescent="0.2">
      <c r="A1148" s="33"/>
      <c r="B1148" s="21">
        <v>413</v>
      </c>
      <c r="C1148" s="69" t="s">
        <v>151</v>
      </c>
      <c r="D1148" s="98">
        <f>SUM(D1149)</f>
        <v>1198</v>
      </c>
      <c r="E1148" s="143">
        <f>SUM(E1149)</f>
        <v>688.04</v>
      </c>
      <c r="F1148" s="163">
        <f t="shared" si="36"/>
        <v>509.96000000000004</v>
      </c>
      <c r="G1148" s="179">
        <f t="shared" si="35"/>
        <v>0.57432387312186972</v>
      </c>
    </row>
    <row r="1149" spans="1:7" x14ac:dyDescent="0.2">
      <c r="A1149" s="35"/>
      <c r="B1149" s="19">
        <v>4132</v>
      </c>
      <c r="C1149" s="67" t="s">
        <v>35</v>
      </c>
      <c r="D1149" s="99">
        <v>1198</v>
      </c>
      <c r="E1149" s="124">
        <v>688.04</v>
      </c>
      <c r="F1149" s="168">
        <f t="shared" si="36"/>
        <v>509.96000000000004</v>
      </c>
      <c r="G1149" s="165">
        <f t="shared" si="35"/>
        <v>0.57432387312186972</v>
      </c>
    </row>
    <row r="1150" spans="1:7" x14ac:dyDescent="0.2">
      <c r="A1150" s="35"/>
      <c r="B1150" s="22">
        <v>55</v>
      </c>
      <c r="C1150" s="51" t="s">
        <v>24</v>
      </c>
      <c r="D1150" s="98">
        <f>SUM(D1151)</f>
        <v>368</v>
      </c>
      <c r="E1150" s="143">
        <f>SUM(E1151)</f>
        <v>0</v>
      </c>
      <c r="F1150" s="163">
        <f t="shared" si="36"/>
        <v>368</v>
      </c>
      <c r="G1150" s="179">
        <f t="shared" si="35"/>
        <v>0</v>
      </c>
    </row>
    <row r="1151" spans="1:7" x14ac:dyDescent="0.2">
      <c r="A1151" s="35"/>
      <c r="B1151" s="20">
        <v>5526</v>
      </c>
      <c r="C1151" s="54" t="s">
        <v>8</v>
      </c>
      <c r="D1151" s="99">
        <v>368</v>
      </c>
      <c r="E1151" s="124">
        <v>0</v>
      </c>
      <c r="F1151" s="168">
        <f t="shared" si="36"/>
        <v>368</v>
      </c>
      <c r="G1151" s="165">
        <f t="shared" si="35"/>
        <v>0</v>
      </c>
    </row>
    <row r="1152" spans="1:7" s="6" customFormat="1" x14ac:dyDescent="0.2">
      <c r="A1152" s="33" t="s">
        <v>89</v>
      </c>
      <c r="B1152" s="7" t="s">
        <v>188</v>
      </c>
      <c r="C1152" s="72"/>
      <c r="D1152" s="88">
        <f>SUM(D1153)</f>
        <v>7154</v>
      </c>
      <c r="E1152" s="139">
        <f>SUM(E1153)</f>
        <v>5655.78</v>
      </c>
      <c r="F1152" s="163">
        <f t="shared" si="36"/>
        <v>1498.2200000000003</v>
      </c>
      <c r="G1152" s="179">
        <f t="shared" si="35"/>
        <v>0.7905759015935141</v>
      </c>
    </row>
    <row r="1153" spans="1:7" s="6" customFormat="1" x14ac:dyDescent="0.2">
      <c r="A1153" s="33"/>
      <c r="B1153" s="22">
        <v>55</v>
      </c>
      <c r="C1153" s="51" t="s">
        <v>24</v>
      </c>
      <c r="D1153" s="100">
        <f>SUM(D1154:D1155)</f>
        <v>7154</v>
      </c>
      <c r="E1153" s="142">
        <f>SUM(E1154:E1155)</f>
        <v>5655.78</v>
      </c>
      <c r="F1153" s="163">
        <f t="shared" si="36"/>
        <v>1498.2200000000003</v>
      </c>
      <c r="G1153" s="179">
        <f t="shared" si="35"/>
        <v>0.7905759015935141</v>
      </c>
    </row>
    <row r="1154" spans="1:7" s="6" customFormat="1" x14ac:dyDescent="0.2">
      <c r="A1154" s="33"/>
      <c r="B1154" s="5">
        <v>5511</v>
      </c>
      <c r="C1154" s="49" t="s">
        <v>230</v>
      </c>
      <c r="D1154" s="101">
        <v>6654</v>
      </c>
      <c r="E1154" s="124">
        <v>5462.98</v>
      </c>
      <c r="F1154" s="168">
        <f t="shared" si="36"/>
        <v>1191.0200000000004</v>
      </c>
      <c r="G1154" s="165">
        <f t="shared" si="35"/>
        <v>0.82100691313495633</v>
      </c>
    </row>
    <row r="1155" spans="1:7" s="6" customFormat="1" x14ac:dyDescent="0.2">
      <c r="A1155" s="33"/>
      <c r="B1155" s="5">
        <v>5515</v>
      </c>
      <c r="C1155" s="49" t="s">
        <v>29</v>
      </c>
      <c r="D1155" s="101">
        <v>500</v>
      </c>
      <c r="E1155" s="124">
        <v>192.8</v>
      </c>
      <c r="F1155" s="168">
        <f t="shared" si="36"/>
        <v>307.2</v>
      </c>
      <c r="G1155" s="165">
        <f t="shared" si="35"/>
        <v>0.3856</v>
      </c>
    </row>
    <row r="1156" spans="1:7" s="6" customFormat="1" x14ac:dyDescent="0.2">
      <c r="A1156" s="33" t="s">
        <v>119</v>
      </c>
      <c r="B1156" s="11" t="s">
        <v>189</v>
      </c>
      <c r="C1156" s="72"/>
      <c r="D1156" s="95">
        <f>SUM(D1157+D1159)</f>
        <v>187483</v>
      </c>
      <c r="E1156" s="144">
        <f>SUM(E1157+E1159)</f>
        <v>117848.97</v>
      </c>
      <c r="F1156" s="163">
        <f t="shared" si="36"/>
        <v>69634.03</v>
      </c>
      <c r="G1156" s="179">
        <f t="shared" si="35"/>
        <v>0.62858483169140666</v>
      </c>
    </row>
    <row r="1157" spans="1:7" s="6" customFormat="1" ht="25.5" x14ac:dyDescent="0.2">
      <c r="A1157" s="33"/>
      <c r="B1157" s="21">
        <v>413</v>
      </c>
      <c r="C1157" s="69" t="s">
        <v>151</v>
      </c>
      <c r="D1157" s="98">
        <f>SUM(D1158)</f>
        <v>181586</v>
      </c>
      <c r="E1157" s="143">
        <f>SUM(E1158)</f>
        <v>114610.52</v>
      </c>
      <c r="F1157" s="163">
        <f t="shared" si="36"/>
        <v>66975.48</v>
      </c>
      <c r="G1157" s="179">
        <f t="shared" si="35"/>
        <v>0.63116385624442417</v>
      </c>
    </row>
    <row r="1158" spans="1:7" x14ac:dyDescent="0.2">
      <c r="A1158" s="35"/>
      <c r="B1158" s="19">
        <v>4131</v>
      </c>
      <c r="C1158" s="67" t="s">
        <v>260</v>
      </c>
      <c r="D1158" s="99">
        <v>181586</v>
      </c>
      <c r="E1158" s="124">
        <v>114610.52</v>
      </c>
      <c r="F1158" s="168">
        <f t="shared" si="36"/>
        <v>66975.48</v>
      </c>
      <c r="G1158" s="165">
        <f t="shared" si="35"/>
        <v>0.63116385624442417</v>
      </c>
    </row>
    <row r="1159" spans="1:7" s="6" customFormat="1" x14ac:dyDescent="0.2">
      <c r="A1159" s="33"/>
      <c r="B1159" s="7">
        <v>50</v>
      </c>
      <c r="C1159" s="50" t="s">
        <v>23</v>
      </c>
      <c r="D1159" s="88">
        <f>SUM(D1160+D1163)</f>
        <v>5897</v>
      </c>
      <c r="E1159" s="139">
        <f>SUM(E1160+E1163)</f>
        <v>3238.4500000000003</v>
      </c>
      <c r="F1159" s="163">
        <f t="shared" si="36"/>
        <v>2658.5499999999997</v>
      </c>
      <c r="G1159" s="179">
        <f t="shared" si="35"/>
        <v>0.54916906901814488</v>
      </c>
    </row>
    <row r="1160" spans="1:7" s="6" customFormat="1" x14ac:dyDescent="0.2">
      <c r="A1160" s="33"/>
      <c r="B1160" s="5">
        <v>500</v>
      </c>
      <c r="C1160" s="49" t="s">
        <v>228</v>
      </c>
      <c r="D1160" s="87">
        <f>SUM(D1161:D1162)</f>
        <v>4401</v>
      </c>
      <c r="E1160" s="149">
        <f>SUM(E1161:E1162)</f>
        <v>2444.36</v>
      </c>
      <c r="F1160" s="168">
        <f t="shared" si="36"/>
        <v>1956.6399999999999</v>
      </c>
      <c r="G1160" s="165">
        <f t="shared" si="35"/>
        <v>0.55541013406044082</v>
      </c>
    </row>
    <row r="1161" spans="1:7" s="6" customFormat="1" x14ac:dyDescent="0.2">
      <c r="A1161" s="33"/>
      <c r="B1161" s="5">
        <v>5001</v>
      </c>
      <c r="C1161" s="49" t="s">
        <v>234</v>
      </c>
      <c r="D1161" s="87">
        <v>500</v>
      </c>
      <c r="E1161" s="149">
        <v>788.36</v>
      </c>
      <c r="F1161" s="168">
        <f t="shared" si="36"/>
        <v>-288.36</v>
      </c>
      <c r="G1161" s="165">
        <f t="shared" si="35"/>
        <v>1.5767200000000001</v>
      </c>
    </row>
    <row r="1162" spans="1:7" s="6" customFormat="1" x14ac:dyDescent="0.2">
      <c r="A1162" s="33"/>
      <c r="B1162" s="5">
        <v>5005</v>
      </c>
      <c r="C1162" s="49" t="s">
        <v>282</v>
      </c>
      <c r="D1162" s="87">
        <v>3901</v>
      </c>
      <c r="E1162" s="124">
        <v>1656</v>
      </c>
      <c r="F1162" s="168">
        <f t="shared" si="36"/>
        <v>2245</v>
      </c>
      <c r="G1162" s="165">
        <f t="shared" si="35"/>
        <v>0.42450653678543965</v>
      </c>
    </row>
    <row r="1163" spans="1:7" s="6" customFormat="1" x14ac:dyDescent="0.2">
      <c r="A1163" s="33"/>
      <c r="B1163" s="5">
        <v>506</v>
      </c>
      <c r="C1163" s="49" t="s">
        <v>229</v>
      </c>
      <c r="D1163" s="87">
        <v>1496</v>
      </c>
      <c r="E1163" s="124">
        <v>794.09</v>
      </c>
      <c r="F1163" s="168">
        <f t="shared" si="36"/>
        <v>701.91</v>
      </c>
      <c r="G1163" s="165">
        <f t="shared" si="35"/>
        <v>0.53080882352941183</v>
      </c>
    </row>
    <row r="1164" spans="1:7" s="6" customFormat="1" x14ac:dyDescent="0.2">
      <c r="A1164" s="33" t="s">
        <v>306</v>
      </c>
      <c r="B1164" s="7" t="s">
        <v>307</v>
      </c>
      <c r="C1164" s="72"/>
      <c r="D1164" s="88">
        <f>SUM(D1165)</f>
        <v>2880</v>
      </c>
      <c r="E1164" s="139">
        <f>SUM(E1165)</f>
        <v>2518.4</v>
      </c>
      <c r="F1164" s="163">
        <f t="shared" si="36"/>
        <v>361.59999999999991</v>
      </c>
      <c r="G1164" s="179">
        <f t="shared" si="35"/>
        <v>0.87444444444444447</v>
      </c>
    </row>
    <row r="1165" spans="1:7" s="6" customFormat="1" x14ac:dyDescent="0.2">
      <c r="A1165" s="33"/>
      <c r="B1165" s="22">
        <v>55</v>
      </c>
      <c r="C1165" s="51" t="s">
        <v>24</v>
      </c>
      <c r="D1165" s="100">
        <f>SUM(D1166:D1166)</f>
        <v>2880</v>
      </c>
      <c r="E1165" s="142">
        <f>SUM(E1166:E1166)</f>
        <v>2518.4</v>
      </c>
      <c r="F1165" s="163">
        <f t="shared" si="36"/>
        <v>361.59999999999991</v>
      </c>
      <c r="G1165" s="179">
        <f t="shared" si="35"/>
        <v>0.87444444444444447</v>
      </c>
    </row>
    <row r="1166" spans="1:7" ht="13.5" thickBot="1" x14ac:dyDescent="0.25">
      <c r="A1166" s="204"/>
      <c r="B1166" s="25">
        <v>5513</v>
      </c>
      <c r="C1166" s="57" t="s">
        <v>28</v>
      </c>
      <c r="D1166" s="105">
        <v>2880</v>
      </c>
      <c r="E1166" s="205">
        <v>2518.4</v>
      </c>
      <c r="F1166" s="169">
        <f t="shared" si="36"/>
        <v>361.59999999999991</v>
      </c>
      <c r="G1166" s="166">
        <f t="shared" si="35"/>
        <v>0.87444444444444447</v>
      </c>
    </row>
    <row r="1167" spans="1:7" x14ac:dyDescent="0.2">
      <c r="A1167" s="12"/>
      <c r="B1167" s="12"/>
      <c r="C1167" s="12"/>
    </row>
  </sheetData>
  <sheetProtection algorithmName="SHA-512" hashValue="PHXADhQ4dEX9vhQQteblSKpBEyJJFMdO5IFBOar5m1tRWU8yBsxe+xrgginOWG9OkyYUhvx9hLhCtMGg+koKUQ==" saltValue="LnMcXWaIkRltTFCOKltMqw==" spinCount="100000" sheet="1" objects="1" scenarios="1"/>
  <autoFilter ref="A197:E1166"/>
  <mergeCells count="1">
    <mergeCell ref="B198:C198"/>
  </mergeCells>
  <conditionalFormatting sqref="D144">
    <cfRule type="cellIs" dxfId="7" priority="2" stopIfTrue="1" operator="lessThan">
      <formula>0</formula>
    </cfRule>
  </conditionalFormatting>
  <conditionalFormatting sqref="E144">
    <cfRule type="cellIs" dxfId="6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15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12</vt:i4>
      </vt:variant>
    </vt:vector>
  </HeadingPairs>
  <TitlesOfParts>
    <vt:vector size="12" baseType="lpstr">
      <vt:lpstr>seisuga 31.01.2014</vt:lpstr>
      <vt:lpstr>seisuga 28.02.2014 </vt:lpstr>
      <vt:lpstr>seisuga 31.03.2014</vt:lpstr>
      <vt:lpstr>seisuga 30.04.2014 </vt:lpstr>
      <vt:lpstr>seisuga 31.05.2014 </vt:lpstr>
      <vt:lpstr>seisuga 30.06.2014 </vt:lpstr>
      <vt:lpstr>seisuga 31.07.2014</vt:lpstr>
      <vt:lpstr>seisuga 31.08.2014</vt:lpstr>
      <vt:lpstr>seisuga 30.09.2014</vt:lpstr>
      <vt:lpstr>seisuga 31.10.2014 </vt:lpstr>
      <vt:lpstr>seisuga 30.11.2014  </vt:lpstr>
      <vt:lpstr>seisuga 31.12.2014   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2015-01-09T12:34:10Z</cp:lastPrinted>
  <dcterms:created xsi:type="dcterms:W3CDTF">2003-08-12T14:50:03Z</dcterms:created>
  <dcterms:modified xsi:type="dcterms:W3CDTF">2015-01-27T08:09:26Z</dcterms:modified>
</cp:coreProperties>
</file>