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utaja20\Documents\VEEBIHALDUS\KODULEHT\Haridus ja kultuur\ÕPILASLIINID 2019\"/>
    </mc:Choice>
  </mc:AlternateContent>
  <bookViews>
    <workbookView xWindow="0" yWindow="0" windowWidth="14400" windowHeight="4170" tabRatio="926"/>
  </bookViews>
  <sheets>
    <sheet name="M3" sheetId="256" r:id="rId1"/>
    <sheet name="Jelgava" sheetId="126" state="hidden" r:id="rId2"/>
    <sheet name="Talava" sheetId="1" state="hidden" r:id="rId3"/>
    <sheet name="Design Ufa RUS" sheetId="124" state="hidden" r:id="rId4"/>
  </sheets>
  <definedNames>
    <definedName name="ByHour1" localSheetId="0">#REF!</definedName>
    <definedName name="ByHour1">#REF!</definedName>
    <definedName name="ByHour2" localSheetId="0">#REF!</definedName>
    <definedName name="ByHour2">#REF!</definedName>
    <definedName name="ByHour3" localSheetId="0">#REF!</definedName>
    <definedName name="ByHour3">#REF!</definedName>
    <definedName name="_xlnm.Print_Titles" localSheetId="3">'Design Ufa RUS'!$A:$F</definedName>
    <definedName name="_xlnm.Print_Titles" localSheetId="1">Jelgava!$A:$F</definedName>
    <definedName name="_xlnm.Print_Titles" localSheetId="0">'M3'!$A:$F</definedName>
    <definedName name="_xlnm.Print_Titles" localSheetId="2">Talava!$A:$F</definedName>
    <definedName name="Table1" localSheetId="3">'Design Ufa RUS'!$G$5:$H$20</definedName>
    <definedName name="Table1" localSheetId="1">Jelgava!$G$3:$H$19</definedName>
    <definedName name="Table1" localSheetId="0">'M3'!$G$8:$H$38</definedName>
    <definedName name="Table1">Talava!$G$5:$H$23</definedName>
    <definedName name="Table2" localSheetId="3">'Design Ufa RUS'!$G$25:$H$40</definedName>
    <definedName name="Table2" localSheetId="1">Jelgava!$G$23:$H$39</definedName>
    <definedName name="Table2" localSheetId="0">'M3'!#REF!</definedName>
    <definedName name="Table2">Talava!$G$28:$H$46</definedName>
    <definedName name="TimeTable1" localSheetId="3">'Design Ufa RUS'!$G$7:$H$16</definedName>
    <definedName name="TimeTable1" localSheetId="1">Jelgava!$G$6:$H$15</definedName>
    <definedName name="TimeTable1" localSheetId="0">'M3'!$G$11:$H$12</definedName>
    <definedName name="TimeTable1">Talava!$G$7:$H$16</definedName>
    <definedName name="TimeTable2" localSheetId="3">'Design Ufa RUS'!$G$27:$H$36</definedName>
    <definedName name="TimeTable2" localSheetId="1">Jelgava!$G$26:$H$35</definedName>
    <definedName name="TimeTable2" localSheetId="0">'M3'!#REF!</definedName>
    <definedName name="TimeTable2">Talava!$G$30:$H$39</definedName>
  </definedNames>
  <calcPr calcId="152511"/>
  <fileRecoveryPr autoRecover="0"/>
</workbook>
</file>

<file path=xl/calcChain.xml><?xml version="1.0" encoding="utf-8"?>
<calcChain xmlns="http://schemas.openxmlformats.org/spreadsheetml/2006/main">
  <c r="H51" i="256" l="1"/>
  <c r="G51" i="256"/>
  <c r="A37" i="256"/>
  <c r="A38" i="256" s="1"/>
  <c r="A39" i="256" s="1"/>
  <c r="A40" i="256" s="1"/>
  <c r="A41" i="256" s="1"/>
  <c r="A42" i="256" s="1"/>
  <c r="A43" i="256" s="1"/>
  <c r="A44" i="256" s="1"/>
  <c r="A45" i="256" s="1"/>
  <c r="A46" i="256" s="1"/>
  <c r="A47" i="256" s="1"/>
  <c r="G27" i="256"/>
  <c r="C13" i="256"/>
  <c r="C14" i="256" s="1"/>
  <c r="C15" i="256" s="1"/>
  <c r="C16" i="256" s="1"/>
  <c r="C17" i="256" s="1"/>
  <c r="C18" i="256" s="1"/>
  <c r="C19" i="256" s="1"/>
  <c r="C20" i="256" s="1"/>
  <c r="C21" i="256" s="1"/>
  <c r="C22" i="256" s="1"/>
  <c r="C23" i="256" s="1"/>
  <c r="H4" i="126" l="1"/>
  <c r="H24" i="126"/>
  <c r="H6" i="124"/>
  <c r="H26" i="124"/>
  <c r="H29" i="1"/>
  <c r="H6" i="1"/>
  <c r="G5" i="126"/>
  <c r="E14" i="126"/>
  <c r="E7" i="124"/>
  <c r="B8" i="124"/>
  <c r="E35" i="1"/>
  <c r="C10" i="124"/>
  <c r="E37" i="1"/>
  <c r="C36" i="124"/>
  <c r="E8" i="1"/>
  <c r="B35" i="126"/>
  <c r="C12" i="126"/>
  <c r="F1" i="126"/>
  <c r="E7" i="126"/>
  <c r="B34" i="124"/>
  <c r="C32" i="124"/>
  <c r="C30" i="124"/>
  <c r="H17" i="126"/>
  <c r="E16" i="124"/>
  <c r="B11" i="126"/>
  <c r="B15" i="124"/>
  <c r="B33" i="1"/>
  <c r="G18" i="124"/>
  <c r="E35" i="126"/>
  <c r="B31" i="124"/>
  <c r="B13" i="124"/>
  <c r="B9" i="124"/>
  <c r="E30" i="124"/>
  <c r="H19" i="1"/>
  <c r="C36" i="1"/>
  <c r="C7" i="126"/>
  <c r="B30" i="124"/>
  <c r="E12" i="126"/>
  <c r="C28" i="126"/>
  <c r="B32" i="124"/>
  <c r="G39" i="124"/>
  <c r="B28" i="124"/>
  <c r="E11" i="1"/>
  <c r="C8" i="124"/>
  <c r="B8" i="1"/>
  <c r="E15" i="124"/>
  <c r="E32" i="1"/>
  <c r="E12" i="124"/>
  <c r="C14" i="1"/>
  <c r="C33" i="124"/>
  <c r="B32" i="1"/>
  <c r="B34" i="1"/>
  <c r="C9" i="124"/>
  <c r="C34" i="126"/>
  <c r="B9" i="1"/>
  <c r="C11" i="126"/>
  <c r="C16" i="124"/>
  <c r="G38" i="124"/>
  <c r="B28" i="126"/>
  <c r="B27" i="126"/>
  <c r="B11" i="124"/>
  <c r="H18" i="124"/>
  <c r="B10" i="126"/>
  <c r="E11" i="124"/>
  <c r="E39" i="1"/>
  <c r="H38" i="124"/>
  <c r="H36" i="126"/>
  <c r="H37" i="126"/>
  <c r="H42" i="1"/>
  <c r="C15" i="126"/>
  <c r="B29" i="124"/>
  <c r="E36" i="1"/>
  <c r="B38" i="1"/>
  <c r="E16" i="1"/>
  <c r="E26" i="126"/>
  <c r="E31" i="126"/>
  <c r="B13" i="1"/>
  <c r="B10" i="1"/>
  <c r="A22" i="126"/>
  <c r="H16" i="126"/>
  <c r="B33" i="124"/>
  <c r="B34" i="126"/>
  <c r="E34" i="124"/>
  <c r="H18" i="1"/>
  <c r="C11" i="124"/>
  <c r="C31" i="1"/>
  <c r="C10" i="1"/>
  <c r="C32" i="126"/>
  <c r="B14" i="126"/>
  <c r="G42" i="1"/>
  <c r="G37" i="126"/>
  <c r="E27" i="126"/>
  <c r="C6" i="126"/>
  <c r="B36" i="1"/>
  <c r="C31" i="124"/>
  <c r="E9" i="126"/>
  <c r="E13" i="124"/>
  <c r="B35" i="1"/>
  <c r="E9" i="124"/>
  <c r="E31" i="124"/>
  <c r="E11" i="126"/>
  <c r="E29" i="126"/>
  <c r="B32" i="126"/>
  <c r="B6" i="126"/>
  <c r="C15" i="124"/>
  <c r="H25" i="126"/>
  <c r="B31" i="1"/>
  <c r="G17" i="126"/>
  <c r="B33" i="126"/>
  <c r="C30" i="126"/>
  <c r="E34" i="1"/>
  <c r="C27" i="126"/>
  <c r="C9" i="126"/>
  <c r="C12" i="1"/>
  <c r="G16" i="126"/>
  <c r="E31" i="1"/>
  <c r="C35" i="124"/>
  <c r="C10" i="126"/>
  <c r="B16" i="1"/>
  <c r="C31" i="126"/>
  <c r="B9" i="126"/>
  <c r="A2" i="126"/>
  <c r="C13" i="124"/>
  <c r="G19" i="124"/>
  <c r="B12" i="124"/>
  <c r="C29" i="126"/>
  <c r="C33" i="126"/>
  <c r="E36" i="124"/>
  <c r="B8" i="126"/>
  <c r="C34" i="1"/>
  <c r="C7" i="124"/>
  <c r="C9" i="1"/>
  <c r="C26" i="126"/>
  <c r="E33" i="1"/>
  <c r="B27" i="124"/>
  <c r="C28" i="124"/>
  <c r="B16" i="124"/>
  <c r="B30" i="126"/>
  <c r="C35" i="126"/>
  <c r="E10" i="124"/>
  <c r="B39" i="1"/>
  <c r="E35" i="124"/>
  <c r="C12" i="124"/>
  <c r="B15" i="126"/>
  <c r="C13" i="126"/>
  <c r="B30" i="1"/>
  <c r="E27" i="124"/>
  <c r="E14" i="1"/>
  <c r="C30" i="1"/>
  <c r="E8" i="126"/>
  <c r="E9" i="1"/>
  <c r="F2" i="1"/>
  <c r="E32" i="124"/>
  <c r="B7" i="126"/>
  <c r="C13" i="1"/>
  <c r="G36" i="126"/>
  <c r="H39" i="124"/>
  <c r="E14" i="124"/>
  <c r="C33" i="1"/>
  <c r="E15" i="1"/>
  <c r="E15" i="126"/>
  <c r="G25" i="126"/>
  <c r="B36" i="124"/>
  <c r="C8" i="126"/>
  <c r="F21" i="126"/>
  <c r="H41" i="1"/>
  <c r="O1" i="126"/>
  <c r="C34" i="124"/>
  <c r="B37" i="1"/>
  <c r="C15" i="1"/>
  <c r="B14" i="1"/>
  <c r="C14" i="126"/>
  <c r="B12" i="126"/>
  <c r="E33" i="126"/>
  <c r="B26" i="126"/>
  <c r="B11" i="1"/>
  <c r="E30" i="1"/>
  <c r="B14" i="124"/>
  <c r="C37" i="1"/>
  <c r="E34" i="126"/>
  <c r="B35" i="124"/>
  <c r="G41" i="1"/>
  <c r="E28" i="126"/>
  <c r="E12" i="1"/>
  <c r="C32" i="1"/>
  <c r="B31" i="126"/>
  <c r="E7" i="1"/>
  <c r="E28" i="124"/>
  <c r="C35" i="1"/>
  <c r="E33" i="124"/>
  <c r="H5" i="126"/>
  <c r="B7" i="124"/>
  <c r="E13" i="126"/>
  <c r="C39" i="1"/>
  <c r="C8" i="1"/>
  <c r="C38" i="1"/>
  <c r="E6" i="126"/>
  <c r="E30" i="126"/>
  <c r="B29" i="126"/>
  <c r="G19" i="1"/>
  <c r="E29" i="124"/>
  <c r="C29" i="124"/>
  <c r="B12" i="1"/>
  <c r="E8" i="124"/>
  <c r="E10" i="1"/>
  <c r="B10" i="124"/>
  <c r="E38" i="1"/>
  <c r="C7" i="1"/>
  <c r="C16" i="1"/>
  <c r="E13" i="1"/>
  <c r="E32" i="126"/>
  <c r="C11" i="1"/>
  <c r="E10" i="126"/>
  <c r="C14" i="124"/>
  <c r="H19" i="124"/>
  <c r="B7" i="1"/>
  <c r="B15" i="1"/>
  <c r="B13" i="126"/>
  <c r="G18" i="1"/>
  <c r="L1" i="126"/>
  <c r="C27" i="124"/>
  <c r="F2" i="124"/>
  <c r="F22" i="124" l="1"/>
  <c r="D27" i="124"/>
  <c r="L21" i="126"/>
  <c r="G22" i="1"/>
  <c r="A13" i="126"/>
  <c r="A15" i="1"/>
  <c r="D14" i="124"/>
  <c r="D11" i="1"/>
  <c r="D16" i="1"/>
  <c r="D7" i="1"/>
  <c r="A10" i="124"/>
  <c r="A12" i="1"/>
  <c r="D29" i="124"/>
  <c r="A29" i="126"/>
  <c r="D38" i="1"/>
  <c r="D8" i="1"/>
  <c r="D39" i="1"/>
  <c r="D35" i="1"/>
  <c r="A31" i="126"/>
  <c r="D32" i="1"/>
  <c r="G45" i="1"/>
  <c r="A35" i="124"/>
  <c r="D37" i="1"/>
  <c r="A14" i="124"/>
  <c r="A11" i="1"/>
  <c r="A26" i="126"/>
  <c r="A12" i="126"/>
  <c r="A14" i="1"/>
  <c r="D15" i="1"/>
  <c r="A37" i="1"/>
  <c r="D34" i="124"/>
  <c r="O21" i="126"/>
  <c r="H45" i="1"/>
  <c r="A36" i="124"/>
  <c r="D33" i="1"/>
  <c r="D13" i="1"/>
  <c r="A7" i="126"/>
  <c r="F25" i="1"/>
  <c r="D30" i="1"/>
  <c r="A15" i="126"/>
  <c r="D12" i="124"/>
  <c r="A39" i="1"/>
  <c r="A30" i="126"/>
  <c r="A16" i="124"/>
  <c r="D28" i="124"/>
  <c r="D9" i="1"/>
  <c r="D7" i="124"/>
  <c r="D34" i="1"/>
  <c r="A8" i="126"/>
  <c r="A12" i="124"/>
  <c r="D13" i="124"/>
  <c r="A9" i="126"/>
  <c r="A16" i="1"/>
  <c r="D35" i="124"/>
  <c r="D12" i="1"/>
  <c r="A33" i="126"/>
  <c r="G18" i="126"/>
  <c r="A31" i="1"/>
  <c r="D15" i="124"/>
  <c r="A6" i="126"/>
  <c r="A32" i="126"/>
  <c r="A35" i="1"/>
  <c r="D31" i="124"/>
  <c r="A36" i="1"/>
  <c r="G38" i="126"/>
  <c r="A14" i="126"/>
  <c r="D10" i="1"/>
  <c r="D31" i="1"/>
  <c r="D11" i="124"/>
  <c r="H22" i="1"/>
  <c r="A34" i="126"/>
  <c r="A33" i="124"/>
  <c r="A10" i="1"/>
  <c r="A13" i="1"/>
  <c r="A38" i="1"/>
  <c r="A29" i="124"/>
  <c r="H38" i="126"/>
  <c r="H40" i="124"/>
  <c r="A10" i="126"/>
  <c r="H20" i="124"/>
  <c r="A11" i="124"/>
  <c r="A27" i="126"/>
  <c r="A28" i="126"/>
  <c r="G40" i="124"/>
  <c r="D16" i="124"/>
  <c r="A9" i="1"/>
  <c r="D9" i="124"/>
  <c r="A34" i="1"/>
  <c r="A32" i="1"/>
  <c r="D33" i="124"/>
  <c r="D14" i="1"/>
  <c r="A8" i="1"/>
  <c r="D8" i="124"/>
  <c r="A28" i="124"/>
  <c r="A32" i="124"/>
  <c r="A30" i="124"/>
  <c r="D36" i="1"/>
  <c r="A9" i="124"/>
  <c r="A13" i="124"/>
  <c r="A31" i="124"/>
  <c r="G20" i="124"/>
  <c r="A33" i="1"/>
  <c r="A15" i="124"/>
  <c r="A11" i="126"/>
  <c r="H18" i="126"/>
  <c r="D30" i="124"/>
  <c r="D32" i="124"/>
  <c r="A34" i="124"/>
  <c r="A35" i="126"/>
  <c r="D36" i="124"/>
  <c r="D10" i="124"/>
  <c r="A8" i="124"/>
</calcChain>
</file>

<file path=xl/sharedStrings.xml><?xml version="1.0" encoding="utf-8"?>
<sst xmlns="http://schemas.openxmlformats.org/spreadsheetml/2006/main" count="179" uniqueCount="81">
  <si>
    <t>Nr.</t>
  </si>
  <si>
    <t>01</t>
  </si>
  <si>
    <t>1-7</t>
  </si>
  <si>
    <t xml:space="preserve">Pārvadātāja nosaukums, zīmogs ( spiedogs ) un </t>
  </si>
  <si>
    <t>atbildīgās personas paraksts:</t>
  </si>
  <si>
    <t>Attālums km no maršruta sākuma</t>
  </si>
  <si>
    <t xml:space="preserve">Attālums km līdz nākoš. pieturai </t>
  </si>
  <si>
    <t>Pieturas kods</t>
  </si>
  <si>
    <t>Braukšanas laiks līdz nākošai pieturai</t>
  </si>
  <si>
    <t>Pieturas nosaukums</t>
  </si>
  <si>
    <t xml:space="preserve">Reiss </t>
  </si>
  <si>
    <t>Reiss</t>
  </si>
  <si>
    <t>Reisa izpildes dienas</t>
  </si>
  <si>
    <t>Reisa garums (km)</t>
  </si>
  <si>
    <t>Reisa izpildes laiks (st.,min.)</t>
  </si>
  <si>
    <t>Braukšanas laiks reisā</t>
  </si>
  <si>
    <t>Reisa satiksmes ātrums (km/n)</t>
  </si>
  <si>
    <t>Reisa vid.tehn.ātrums (km/n)</t>
  </si>
  <si>
    <t>Autovadītāju skaits reisā</t>
  </si>
  <si>
    <t xml:space="preserve">             maršrutā</t>
  </si>
  <si>
    <t xml:space="preserve">Maršrutas </t>
  </si>
  <si>
    <t>Stotelės pavadinimas</t>
  </si>
  <si>
    <t>Atstumas km nuo maršruto pradžios</t>
  </si>
  <si>
    <t>Atstumas km iki sekančios stotelės</t>
  </si>
  <si>
    <t>Stotelės kodas</t>
  </si>
  <si>
    <t>Trukmė iki sekančios stotelės</t>
  </si>
  <si>
    <t xml:space="preserve">Reisas </t>
  </si>
  <si>
    <t>Reisas</t>
  </si>
  <si>
    <t>Reiso savaitės dienos</t>
  </si>
  <si>
    <t>Reiso vidutinis greitis (km/h)</t>
  </si>
  <si>
    <t>Reiso trukmė (min)</t>
  </si>
  <si>
    <t>Reiso ilgis (km)</t>
  </si>
  <si>
    <t xml:space="preserve">Attālums km līdz nākošai pieturai </t>
  </si>
  <si>
    <t>AUTOBUSU KUSTĪBAS SARAKSTS MARŠRUTĀ Nr.</t>
  </si>
  <si>
    <t>km pilsētas robežās</t>
  </si>
  <si>
    <t>km ārpus pilsētas robežām</t>
  </si>
  <si>
    <t xml:space="preserve">Maršruta kods: </t>
  </si>
  <si>
    <t>SIA "JELGAVAS
 AUTOBUSU PARKS"</t>
  </si>
  <si>
    <t>SIA "JELGAVAS 
AUTOBUSU PARKS"</t>
  </si>
  <si>
    <t>Maakonna bussiliin</t>
  </si>
  <si>
    <t>Sõiduplaan kehtib</t>
  </si>
  <si>
    <t>Liini teenindab</t>
  </si>
  <si>
    <t>Peatus</t>
  </si>
  <si>
    <t>Kaugus liini algusest</t>
  </si>
  <si>
    <t xml:space="preserve">Peatuste vaheline kaugus </t>
  </si>
  <si>
    <t>Sõiduaeg järgmise peatuseni</t>
  </si>
  <si>
    <t>Reis</t>
  </si>
  <si>
    <t>Töötamise päevad</t>
  </si>
  <si>
    <t>Veootsa pikkus (km)</t>
  </si>
  <si>
    <t>Sõiduaeg (h.,min.)</t>
  </si>
  <si>
    <t>Reisi kiirus (km/h)</t>
  </si>
  <si>
    <t>1-5</t>
  </si>
  <si>
    <t>5</t>
  </si>
  <si>
    <t>alates 01.09.2019</t>
  </si>
  <si>
    <t>Märkused</t>
  </si>
  <si>
    <t>1-5 teenuse osutamine koolipäevadel</t>
  </si>
  <si>
    <t>Sõitjate sisenemine ja väljumine toimub kõikides liiklusmärgiga 541a tähistatud bussipeatustes  ning eriotstarbelise liiniveoga kaasnevates kohtades</t>
  </si>
  <si>
    <t>Nr.M3</t>
  </si>
  <si>
    <t>Vana-Vigala - Paljasmaa - Araste - Vana-Vigala kool</t>
  </si>
  <si>
    <t>Märjamaa6-01</t>
  </si>
  <si>
    <t>Vana-Vigala põhikool</t>
  </si>
  <si>
    <t>07:25</t>
  </si>
  <si>
    <t>Vana-Vigala</t>
  </si>
  <si>
    <t>*Allipere</t>
  </si>
  <si>
    <t>*Karjamihkli</t>
  </si>
  <si>
    <t>Jaama</t>
  </si>
  <si>
    <t>Paljasmaa</t>
  </si>
  <si>
    <t>Oese</t>
  </si>
  <si>
    <t>Kesk-Vigala</t>
  </si>
  <si>
    <t>Araste</t>
  </si>
  <si>
    <t>R 13:20</t>
  </si>
  <si>
    <t>Vana-Vigala kool - Araste - Paljasmaa - Vana-Vigala</t>
  </si>
  <si>
    <t>Märjamaa6-02</t>
  </si>
  <si>
    <t>16:10</t>
  </si>
  <si>
    <t>5 teenuse osutamine koolipäevadel reedeti</t>
  </si>
  <si>
    <t>1,2,3,4</t>
  </si>
  <si>
    <t>1 2 3 4 teenuse osutamine koolipäevadel teisipäevadel, kolmapäevadel ja neljapäevadel</t>
  </si>
  <si>
    <t>ETKN 16:10</t>
  </si>
  <si>
    <t>Ei sõida</t>
  </si>
  <si>
    <t>Miinus 6,1 km</t>
  </si>
  <si>
    <t>Liin ei sõida Allipere ja Karjamihklini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</si>
</sst>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0"/>
    <numFmt numFmtId="166" formatCode="h:mm;@"/>
    <numFmt numFmtId="167" formatCode="0.000"/>
    <numFmt numFmtId="168" formatCode="0.000;;"/>
    <numFmt numFmtId="169" formatCode="hh:mm;;"/>
    <numFmt numFmtId="170" formatCode="yyyy/mm/dd;@"/>
    <numFmt numFmtId="171" formatCode="000"/>
  </numFmts>
  <fonts count="3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b/>
      <sz val="16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6"/>
      <name val="Arial"/>
      <family val="2"/>
    </font>
    <font>
      <sz val="9"/>
      <name val="Arial"/>
      <family val="2"/>
    </font>
    <font>
      <b/>
      <u/>
      <sz val="16"/>
      <color indexed="10"/>
      <name val="Arial"/>
      <family val="2"/>
      <charset val="186"/>
    </font>
    <font>
      <b/>
      <sz val="10"/>
      <name val="Arial Narrow"/>
      <family val="2"/>
      <charset val="186"/>
    </font>
    <font>
      <sz val="10"/>
      <name val="Arial Narrow"/>
      <family val="2"/>
      <charset val="186"/>
    </font>
    <font>
      <b/>
      <sz val="11"/>
      <name val="Arial Narrow"/>
      <family val="2"/>
      <charset val="186"/>
    </font>
    <font>
      <sz val="14"/>
      <name val="Arial Narrow"/>
      <family val="2"/>
      <charset val="186"/>
    </font>
    <font>
      <b/>
      <sz val="14"/>
      <name val="Arial Narrow"/>
      <family val="2"/>
      <charset val="186"/>
    </font>
    <font>
      <sz val="9"/>
      <name val="Arial Narrow"/>
      <family val="2"/>
      <charset val="186"/>
    </font>
    <font>
      <b/>
      <sz val="12"/>
      <name val="Arial Narrow"/>
      <family val="2"/>
      <charset val="186"/>
    </font>
    <font>
      <sz val="11"/>
      <name val="Arial Narrow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23" fillId="0" borderId="0"/>
    <xf numFmtId="0" fontId="22" fillId="0" borderId="0"/>
    <xf numFmtId="0" fontId="23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2" fillId="0" borderId="0"/>
    <xf numFmtId="0" fontId="23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5">
    <xf numFmtId="0" fontId="0" fillId="0" borderId="0" xfId="0"/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/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65" fontId="10" fillId="0" borderId="15" xfId="0" applyNumberFormat="1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9" fillId="0" borderId="0" xfId="0" applyFont="1" applyBorder="1" applyAlignment="1"/>
    <xf numFmtId="164" fontId="0" fillId="0" borderId="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8" fontId="0" fillId="0" borderId="3" xfId="0" applyNumberForma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0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8" fillId="0" borderId="0" xfId="0" applyNumberFormat="1" applyFont="1" applyBorder="1"/>
    <xf numFmtId="0" fontId="0" fillId="0" borderId="20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3" fillId="0" borderId="0" xfId="0" applyNumberFormat="1" applyFont="1" applyBorder="1" applyAlignment="1">
      <alignment horizontal="left" shrinkToFit="1"/>
    </xf>
    <xf numFmtId="167" fontId="0" fillId="0" borderId="4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15" fillId="0" borderId="29" xfId="0" applyFont="1" applyBorder="1"/>
    <xf numFmtId="0" fontId="15" fillId="0" borderId="8" xfId="0" applyFont="1" applyBorder="1"/>
    <xf numFmtId="0" fontId="15" fillId="0" borderId="9" xfId="0" applyFont="1" applyBorder="1" applyAlignment="1">
      <alignment horizontal="right"/>
    </xf>
    <xf numFmtId="0" fontId="15" fillId="0" borderId="10" xfId="0" applyFont="1" applyBorder="1"/>
    <xf numFmtId="0" fontId="15" fillId="0" borderId="0" xfId="0" applyFont="1" applyBorder="1"/>
    <xf numFmtId="0" fontId="15" fillId="0" borderId="30" xfId="0" applyFont="1" applyBorder="1"/>
    <xf numFmtId="0" fontId="15" fillId="0" borderId="12" xfId="0" applyFont="1" applyBorder="1"/>
    <xf numFmtId="0" fontId="15" fillId="0" borderId="13" xfId="0" applyFont="1" applyBorder="1" applyAlignment="1">
      <alignment horizontal="right"/>
    </xf>
    <xf numFmtId="0" fontId="15" fillId="0" borderId="31" xfId="0" applyFont="1" applyBorder="1"/>
    <xf numFmtId="0" fontId="15" fillId="0" borderId="14" xfId="0" applyFont="1" applyBorder="1"/>
    <xf numFmtId="0" fontId="15" fillId="0" borderId="20" xfId="0" applyFont="1" applyBorder="1" applyAlignment="1">
      <alignment horizontal="right"/>
    </xf>
    <xf numFmtId="0" fontId="15" fillId="0" borderId="3" xfId="0" applyFont="1" applyBorder="1"/>
    <xf numFmtId="0" fontId="15" fillId="0" borderId="0" xfId="0" applyFont="1"/>
    <xf numFmtId="0" fontId="14" fillId="0" borderId="2" xfId="0" applyFont="1" applyBorder="1" applyAlignment="1">
      <alignment horizontal="center" vertical="center"/>
    </xf>
    <xf numFmtId="168" fontId="15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/>
    <xf numFmtId="0" fontId="18" fillId="0" borderId="0" xfId="0" applyFont="1" applyBorder="1"/>
    <xf numFmtId="0" fontId="17" fillId="0" borderId="0" xfId="0" applyFont="1" applyBorder="1" applyAlignment="1">
      <alignment horizontal="right"/>
    </xf>
    <xf numFmtId="169" fontId="15" fillId="0" borderId="3" xfId="0" applyNumberFormat="1" applyFont="1" applyBorder="1" applyAlignment="1">
      <alignment horizontal="center"/>
    </xf>
    <xf numFmtId="169" fontId="15" fillId="0" borderId="16" xfId="0" applyNumberFormat="1" applyFont="1" applyBorder="1" applyAlignment="1">
      <alignment horizontal="center"/>
    </xf>
    <xf numFmtId="169" fontId="15" fillId="0" borderId="4" xfId="0" applyNumberFormat="1" applyFont="1" applyBorder="1" applyAlignment="1">
      <alignment horizontal="center"/>
    </xf>
    <xf numFmtId="169" fontId="15" fillId="0" borderId="17" xfId="0" applyNumberFormat="1" applyFont="1" applyBorder="1" applyAlignment="1">
      <alignment horizontal="center"/>
    </xf>
    <xf numFmtId="167" fontId="19" fillId="0" borderId="17" xfId="0" applyNumberFormat="1" applyFont="1" applyBorder="1" applyAlignment="1">
      <alignment horizontal="center" shrinkToFit="1"/>
    </xf>
    <xf numFmtId="167" fontId="19" fillId="0" borderId="4" xfId="0" applyNumberFormat="1" applyFont="1" applyBorder="1" applyAlignment="1">
      <alignment horizontal="center" shrinkToFit="1"/>
    </xf>
    <xf numFmtId="167" fontId="19" fillId="0" borderId="15" xfId="0" applyNumberFormat="1" applyFont="1" applyBorder="1" applyAlignment="1">
      <alignment horizontal="center"/>
    </xf>
    <xf numFmtId="167" fontId="19" fillId="0" borderId="19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shrinkToFit="1"/>
    </xf>
    <xf numFmtId="0" fontId="18" fillId="0" borderId="0" xfId="0" applyNumberFormat="1" applyFont="1" applyBorder="1" applyAlignment="1">
      <alignment horizontal="left" shrinkToFit="1"/>
    </xf>
    <xf numFmtId="0" fontId="18" fillId="0" borderId="0" xfId="0" applyFont="1" applyBorder="1" applyAlignment="1"/>
    <xf numFmtId="0" fontId="20" fillId="0" borderId="0" xfId="0" applyFont="1" applyBorder="1" applyAlignment="1"/>
    <xf numFmtId="0" fontId="16" fillId="0" borderId="0" xfId="0" applyFont="1"/>
    <xf numFmtId="49" fontId="16" fillId="0" borderId="0" xfId="0" applyNumberFormat="1" applyFont="1" applyAlignment="1"/>
    <xf numFmtId="171" fontId="14" fillId="0" borderId="3" xfId="0" applyNumberFormat="1" applyFont="1" applyBorder="1" applyAlignment="1">
      <alignment horizontal="center" vertical="center"/>
    </xf>
    <xf numFmtId="171" fontId="14" fillId="0" borderId="16" xfId="0" applyNumberFormat="1" applyFont="1" applyBorder="1" applyAlignment="1">
      <alignment horizontal="center" vertical="center"/>
    </xf>
    <xf numFmtId="171" fontId="14" fillId="0" borderId="3" xfId="0" applyNumberFormat="1" applyFont="1" applyBorder="1" applyAlignment="1">
      <alignment horizontal="center" vertical="center" wrapText="1"/>
    </xf>
    <xf numFmtId="171" fontId="14" fillId="0" borderId="16" xfId="0" applyNumberFormat="1" applyFont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6" fillId="0" borderId="0" xfId="0" applyFont="1" applyBorder="1"/>
    <xf numFmtId="0" fontId="25" fillId="0" borderId="0" xfId="0" applyFont="1" applyBorder="1" applyAlignment="1">
      <alignment horizontal="right"/>
    </xf>
    <xf numFmtId="0" fontId="27" fillId="0" borderId="0" xfId="0" applyNumberFormat="1" applyFont="1" applyBorder="1" applyAlignment="1">
      <alignment horizontal="left" shrinkToFit="1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/>
    </xf>
    <xf numFmtId="49" fontId="26" fillId="0" borderId="0" xfId="0" applyNumberFormat="1" applyFont="1" applyBorder="1"/>
    <xf numFmtId="0" fontId="26" fillId="0" borderId="0" xfId="0" applyFont="1" applyBorder="1" applyAlignment="1"/>
    <xf numFmtId="0" fontId="27" fillId="0" borderId="0" xfId="0" applyFont="1" applyBorder="1" applyAlignment="1">
      <alignment horizontal="right" shrinkToFit="1"/>
    </xf>
    <xf numFmtId="0" fontId="25" fillId="0" borderId="0" xfId="0" applyFont="1" applyFill="1" applyBorder="1"/>
    <xf numFmtId="0" fontId="26" fillId="0" borderId="0" xfId="0" applyFont="1"/>
    <xf numFmtId="0" fontId="26" fillId="0" borderId="2" xfId="0" applyFont="1" applyBorder="1" applyAlignment="1">
      <alignment horizontal="center" vertical="center"/>
    </xf>
    <xf numFmtId="0" fontId="25" fillId="0" borderId="3" xfId="0" applyFont="1" applyBorder="1"/>
    <xf numFmtId="168" fontId="25" fillId="0" borderId="3" xfId="0" applyNumberFormat="1" applyFont="1" applyBorder="1" applyAlignment="1">
      <alignment horizontal="right"/>
    </xf>
    <xf numFmtId="0" fontId="25" fillId="0" borderId="3" xfId="0" applyFont="1" applyBorder="1" applyAlignment="1">
      <alignment horizontal="center"/>
    </xf>
    <xf numFmtId="20" fontId="25" fillId="0" borderId="3" xfId="0" applyNumberFormat="1" applyFont="1" applyBorder="1" applyAlignment="1">
      <alignment horizontal="center"/>
    </xf>
    <xf numFmtId="169" fontId="25" fillId="0" borderId="3" xfId="0" applyNumberFormat="1" applyFont="1" applyBorder="1" applyAlignment="1">
      <alignment horizontal="center"/>
    </xf>
    <xf numFmtId="0" fontId="26" fillId="0" borderId="32" xfId="0" applyFont="1" applyBorder="1" applyAlignment="1">
      <alignment horizontal="center" vertical="center"/>
    </xf>
    <xf numFmtId="168" fontId="25" fillId="0" borderId="4" xfId="0" applyNumberFormat="1" applyFont="1" applyBorder="1" applyAlignment="1">
      <alignment horizontal="right"/>
    </xf>
    <xf numFmtId="0" fontId="25" fillId="0" borderId="4" xfId="0" applyFont="1" applyBorder="1" applyAlignment="1">
      <alignment horizontal="center"/>
    </xf>
    <xf numFmtId="20" fontId="25" fillId="0" borderId="4" xfId="0" applyNumberFormat="1" applyFont="1" applyBorder="1" applyAlignment="1">
      <alignment horizontal="center"/>
    </xf>
    <xf numFmtId="169" fontId="25" fillId="0" borderId="4" xfId="0" applyNumberFormat="1" applyFont="1" applyBorder="1" applyAlignment="1">
      <alignment horizontal="center"/>
    </xf>
    <xf numFmtId="0" fontId="25" fillId="0" borderId="5" xfId="0" applyFont="1" applyBorder="1"/>
    <xf numFmtId="0" fontId="25" fillId="0" borderId="6" xfId="0" applyFont="1" applyBorder="1"/>
    <xf numFmtId="0" fontId="25" fillId="0" borderId="7" xfId="0" applyFont="1" applyBorder="1"/>
    <xf numFmtId="0" fontId="25" fillId="0" borderId="8" xfId="0" applyFont="1" applyBorder="1"/>
    <xf numFmtId="0" fontId="25" fillId="0" borderId="9" xfId="0" applyFont="1" applyBorder="1" applyAlignment="1">
      <alignment horizontal="right"/>
    </xf>
    <xf numFmtId="49" fontId="25" fillId="0" borderId="1" xfId="0" applyNumberFormat="1" applyFont="1" applyBorder="1" applyAlignment="1">
      <alignment horizontal="center"/>
    </xf>
    <xf numFmtId="0" fontId="25" fillId="0" borderId="10" xfId="0" applyFont="1" applyBorder="1"/>
    <xf numFmtId="0" fontId="25" fillId="0" borderId="11" xfId="0" applyFont="1" applyBorder="1"/>
    <xf numFmtId="0" fontId="25" fillId="0" borderId="12" xfId="0" applyFont="1" applyBorder="1"/>
    <xf numFmtId="0" fontId="25" fillId="0" borderId="13" xfId="0" applyFont="1" applyBorder="1" applyAlignment="1">
      <alignment horizontal="right"/>
    </xf>
    <xf numFmtId="164" fontId="25" fillId="0" borderId="4" xfId="0" applyNumberFormat="1" applyFont="1" applyBorder="1" applyAlignment="1">
      <alignment horizontal="center"/>
    </xf>
    <xf numFmtId="166" fontId="25" fillId="0" borderId="4" xfId="0" applyNumberFormat="1" applyFont="1" applyBorder="1" applyAlignment="1">
      <alignment horizontal="center"/>
    </xf>
    <xf numFmtId="0" fontId="25" fillId="0" borderId="21" xfId="0" applyFont="1" applyBorder="1"/>
    <xf numFmtId="0" fontId="25" fillId="0" borderId="22" xfId="0" applyFont="1" applyBorder="1"/>
    <xf numFmtId="0" fontId="25" fillId="0" borderId="23" xfId="0" applyFont="1" applyBorder="1"/>
    <xf numFmtId="164" fontId="25" fillId="0" borderId="15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25" fillId="0" borderId="29" xfId="0" applyFont="1" applyBorder="1"/>
    <xf numFmtId="0" fontId="25" fillId="0" borderId="30" xfId="0" applyFont="1" applyBorder="1"/>
    <xf numFmtId="0" fontId="28" fillId="0" borderId="0" xfId="0" applyFont="1"/>
    <xf numFmtId="0" fontId="24" fillId="0" borderId="0" xfId="0" applyFont="1"/>
    <xf numFmtId="0" fontId="25" fillId="0" borderId="0" xfId="0" applyFont="1" applyFill="1"/>
    <xf numFmtId="0" fontId="26" fillId="0" borderId="45" xfId="0" applyFont="1" applyBorder="1" applyAlignment="1">
      <alignment horizontal="center" vertical="center" wrapText="1"/>
    </xf>
    <xf numFmtId="165" fontId="26" fillId="0" borderId="40" xfId="0" applyNumberFormat="1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shrinkToFit="1"/>
    </xf>
    <xf numFmtId="169" fontId="25" fillId="0" borderId="38" xfId="0" applyNumberFormat="1" applyFont="1" applyBorder="1" applyAlignment="1">
      <alignment horizontal="center"/>
    </xf>
    <xf numFmtId="49" fontId="25" fillId="0" borderId="35" xfId="0" applyNumberFormat="1" applyFont="1" applyBorder="1" applyAlignment="1">
      <alignment horizontal="center"/>
    </xf>
    <xf numFmtId="164" fontId="25" fillId="0" borderId="38" xfId="0" applyNumberFormat="1" applyFont="1" applyBorder="1" applyAlignment="1">
      <alignment horizontal="center"/>
    </xf>
    <xf numFmtId="166" fontId="25" fillId="0" borderId="38" xfId="0" applyNumberFormat="1" applyFont="1" applyBorder="1" applyAlignment="1">
      <alignment horizontal="center"/>
    </xf>
    <xf numFmtId="164" fontId="25" fillId="0" borderId="24" xfId="0" applyNumberFormat="1" applyFont="1" applyBorder="1" applyAlignment="1">
      <alignment horizontal="center"/>
    </xf>
    <xf numFmtId="169" fontId="25" fillId="0" borderId="40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20" fontId="25" fillId="0" borderId="0" xfId="0" applyNumberFormat="1" applyFont="1"/>
    <xf numFmtId="0" fontId="25" fillId="0" borderId="6" xfId="0" applyFont="1" applyBorder="1" applyAlignment="1">
      <alignment horizontal="center"/>
    </xf>
    <xf numFmtId="0" fontId="26" fillId="0" borderId="6" xfId="0" applyFont="1" applyBorder="1"/>
    <xf numFmtId="164" fontId="25" fillId="0" borderId="0" xfId="0" applyNumberFormat="1" applyFont="1"/>
    <xf numFmtId="0" fontId="27" fillId="0" borderId="0" xfId="0" applyFont="1" applyBorder="1"/>
    <xf numFmtId="0" fontId="26" fillId="0" borderId="37" xfId="0" applyFont="1" applyBorder="1" applyAlignment="1">
      <alignment horizontal="center" vertical="center"/>
    </xf>
    <xf numFmtId="169" fontId="25" fillId="0" borderId="36" xfId="0" applyNumberFormat="1" applyFont="1" applyBorder="1" applyAlignment="1">
      <alignment horizontal="center"/>
    </xf>
    <xf numFmtId="169" fontId="25" fillId="0" borderId="39" xfId="0" applyNumberFormat="1" applyFont="1" applyBorder="1" applyAlignment="1">
      <alignment horizontal="center"/>
    </xf>
    <xf numFmtId="0" fontId="25" fillId="0" borderId="3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20" fontId="25" fillId="0" borderId="3" xfId="0" applyNumberFormat="1" applyFont="1" applyBorder="1" applyAlignment="1">
      <alignment horizontal="center" vertical="center"/>
    </xf>
    <xf numFmtId="49" fontId="25" fillId="0" borderId="40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 horizontal="right"/>
    </xf>
    <xf numFmtId="20" fontId="26" fillId="0" borderId="0" xfId="0" applyNumberFormat="1" applyFont="1" applyBorder="1" applyAlignment="1"/>
    <xf numFmtId="0" fontId="26" fillId="0" borderId="35" xfId="0" applyFont="1" applyBorder="1" applyAlignment="1">
      <alignment horizontal="center" vertical="center" wrapText="1"/>
    </xf>
    <xf numFmtId="165" fontId="26" fillId="0" borderId="4" xfId="0" applyNumberFormat="1" applyFont="1" applyBorder="1" applyAlignment="1">
      <alignment horizontal="center" vertical="center" wrapText="1"/>
    </xf>
    <xf numFmtId="165" fontId="26" fillId="0" borderId="38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shrinkToFit="1"/>
    </xf>
    <xf numFmtId="49" fontId="26" fillId="0" borderId="24" xfId="0" applyNumberFormat="1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wrapText="1"/>
    </xf>
    <xf numFmtId="20" fontId="25" fillId="0" borderId="3" xfId="0" applyNumberFormat="1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/>
    </xf>
    <xf numFmtId="169" fontId="25" fillId="2" borderId="38" xfId="0" applyNumberFormat="1" applyFont="1" applyFill="1" applyBorder="1" applyAlignment="1">
      <alignment horizontal="center"/>
    </xf>
    <xf numFmtId="0" fontId="25" fillId="2" borderId="3" xfId="0" applyFont="1" applyFill="1" applyBorder="1"/>
    <xf numFmtId="168" fontId="25" fillId="2" borderId="4" xfId="0" applyNumberFormat="1" applyFont="1" applyFill="1" applyBorder="1" applyAlignment="1">
      <alignment horizontal="right"/>
    </xf>
    <xf numFmtId="168" fontId="25" fillId="2" borderId="3" xfId="0" applyNumberFormat="1" applyFont="1" applyFill="1" applyBorder="1" applyAlignment="1">
      <alignment horizontal="right"/>
    </xf>
    <xf numFmtId="0" fontId="25" fillId="2" borderId="4" xfId="0" applyFont="1" applyFill="1" applyBorder="1" applyAlignment="1">
      <alignment horizontal="center"/>
    </xf>
    <xf numFmtId="20" fontId="25" fillId="2" borderId="4" xfId="0" applyNumberFormat="1" applyFont="1" applyFill="1" applyBorder="1" applyAlignment="1">
      <alignment horizontal="center"/>
    </xf>
    <xf numFmtId="169" fontId="25" fillId="2" borderId="4" xfId="0" applyNumberFormat="1" applyFont="1" applyFill="1" applyBorder="1" applyAlignment="1">
      <alignment horizontal="center"/>
    </xf>
    <xf numFmtId="0" fontId="25" fillId="0" borderId="31" xfId="0" applyFont="1" applyBorder="1" applyAlignment="1">
      <alignment horizontal="right" shrinkToFit="1"/>
    </xf>
    <xf numFmtId="0" fontId="25" fillId="0" borderId="20" xfId="0" applyFont="1" applyBorder="1"/>
    <xf numFmtId="0" fontId="26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26" fillId="0" borderId="3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170" fontId="21" fillId="0" borderId="0" xfId="0" applyNumberFormat="1" applyFont="1" applyBorder="1" applyAlignment="1">
      <alignment horizontal="left"/>
    </xf>
    <xf numFmtId="0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shrinkToFit="1"/>
    </xf>
    <xf numFmtId="0" fontId="16" fillId="0" borderId="0" xfId="0" applyFont="1" applyBorder="1" applyAlignment="1">
      <alignment horizontal="center" shrinkToFit="1"/>
    </xf>
    <xf numFmtId="0" fontId="14" fillId="0" borderId="3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2" fillId="0" borderId="30" xfId="0" applyFont="1" applyBorder="1" applyAlignment="1">
      <alignment horizontal="right" shrinkToFit="1"/>
    </xf>
    <xf numFmtId="0" fontId="0" fillId="0" borderId="13" xfId="0" applyBorder="1"/>
    <xf numFmtId="0" fontId="12" fillId="0" borderId="31" xfId="0" applyFont="1" applyBorder="1" applyAlignment="1">
      <alignment horizontal="right" shrinkToFit="1"/>
    </xf>
    <xf numFmtId="0" fontId="0" fillId="0" borderId="20" xfId="0" applyBorder="1"/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</cellXfs>
  <cellStyles count="15">
    <cellStyle name="Normaallaad 2" xfId="10"/>
    <cellStyle name="Normaallaad 3" xfId="11"/>
    <cellStyle name="Normaallaad 3 2" xfId="12"/>
    <cellStyle name="Normaallaad 3 3" xfId="13"/>
    <cellStyle name="Normaallaad 3 4" xfId="14"/>
    <cellStyle name="Normal" xfId="0" builtinId="0"/>
    <cellStyle name="Normal 2" xfId="1"/>
    <cellStyle name="Normal 3" xfId="2"/>
    <cellStyle name="Normal 3 3" xfId="7"/>
    <cellStyle name="Normal 4" xfId="3"/>
    <cellStyle name="Normal 4 2" xfId="6"/>
    <cellStyle name="Normal 5" xfId="8"/>
    <cellStyle name="Normal 6" xfId="4"/>
    <cellStyle name="Normal 7" xfId="9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198120</xdr:colOff>
      <xdr:row>0</xdr:row>
      <xdr:rowOff>0</xdr:rowOff>
    </xdr:from>
    <xdr:to>
      <xdr:col>17</xdr:col>
      <xdr:colOff>682430</xdr:colOff>
      <xdr:row>27</xdr:row>
      <xdr:rowOff>67104</xdr:rowOff>
    </xdr:to>
    <xdr:pic>
      <xdr:nvPicPr>
        <xdr:cNvPr id="4" name="Pilt 2" descr="Kuvalõig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995" y="219075"/>
          <a:ext cx="4932485" cy="5115354"/>
        </a:xfrm>
        <a:prstGeom prst="rect">
          <a:avLst/>
        </a:prstGeom>
      </xdr:spPr>
    </xdr:pic>
    <xdr:clientData/>
  </xdr:twoCellAnchor>
  <xdr:twoCellAnchor editAs="oneCell">
    <xdr:from>
      <xdr:col>10</xdr:col>
      <xdr:colOff>220980</xdr:colOff>
      <xdr:row>22</xdr:row>
      <xdr:rowOff>182880</xdr:rowOff>
    </xdr:from>
    <xdr:to>
      <xdr:col>17</xdr:col>
      <xdr:colOff>731960</xdr:colOff>
      <xdr:row>49</xdr:row>
      <xdr:rowOff>86147</xdr:rowOff>
    </xdr:to>
    <xdr:pic>
      <xdr:nvPicPr>
        <xdr:cNvPr id="5" name="Pilt 3" descr="Kuvalõig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9855" y="5593080"/>
          <a:ext cx="4959155" cy="5046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19050</xdr:rowOff>
    </xdr:from>
    <xdr:to>
      <xdr:col>12</xdr:col>
      <xdr:colOff>47625</xdr:colOff>
      <xdr:row>1</xdr:row>
      <xdr:rowOff>123825</xdr:rowOff>
    </xdr:to>
    <xdr:pic>
      <xdr:nvPicPr>
        <xdr:cNvPr id="1307" name="Picture 9" descr="RSlogo_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50"/>
          <a:ext cx="1733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23</xdr:row>
      <xdr:rowOff>19050</xdr:rowOff>
    </xdr:from>
    <xdr:to>
      <xdr:col>12</xdr:col>
      <xdr:colOff>47625</xdr:colOff>
      <xdr:row>24</xdr:row>
      <xdr:rowOff>123825</xdr:rowOff>
    </xdr:to>
    <xdr:pic>
      <xdr:nvPicPr>
        <xdr:cNvPr id="1308" name="Picture 12" descr="RSlogo_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52950"/>
          <a:ext cx="1733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19050</xdr:rowOff>
    </xdr:from>
    <xdr:to>
      <xdr:col>12</xdr:col>
      <xdr:colOff>47625</xdr:colOff>
      <xdr:row>1</xdr:row>
      <xdr:rowOff>123825</xdr:rowOff>
    </xdr:to>
    <xdr:pic>
      <xdr:nvPicPr>
        <xdr:cNvPr id="29969" name="Picture 1" descr="RSlogo_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50"/>
          <a:ext cx="1733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20</xdr:row>
      <xdr:rowOff>19050</xdr:rowOff>
    </xdr:from>
    <xdr:to>
      <xdr:col>12</xdr:col>
      <xdr:colOff>47625</xdr:colOff>
      <xdr:row>21</xdr:row>
      <xdr:rowOff>123825</xdr:rowOff>
    </xdr:to>
    <xdr:pic>
      <xdr:nvPicPr>
        <xdr:cNvPr id="29970" name="Picture 2" descr="RSlogo_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67175"/>
          <a:ext cx="1733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60"/>
  <sheetViews>
    <sheetView tabSelected="1" zoomScaleNormal="100" workbookViewId="0">
      <selection sqref="A1:XFD1"/>
    </sheetView>
  </sheetViews>
  <sheetFormatPr defaultColWidth="8.85546875" defaultRowHeight="15" x14ac:dyDescent="0.25"/>
  <cols>
    <col min="1" max="1" width="3.42578125" style="103" customWidth="1"/>
    <col min="2" max="2" width="23.42578125" style="103" customWidth="1"/>
    <col min="3" max="3" width="8.140625" style="103" customWidth="1"/>
    <col min="4" max="4" width="8.7109375" style="103" customWidth="1"/>
    <col min="5" max="5" width="2.140625" style="103" customWidth="1"/>
    <col min="6" max="6" width="20.140625" style="103" customWidth="1"/>
    <col min="7" max="14" width="6.5703125" style="103" customWidth="1"/>
    <col min="15" max="15" width="19.85546875" style="103" customWidth="1"/>
    <col min="16" max="16" width="9.7109375" style="103" customWidth="1"/>
    <col min="17" max="17" width="10.85546875" style="103" customWidth="1"/>
    <col min="18" max="18" width="11.42578125" style="103" customWidth="1"/>
    <col min="19" max="21" width="4.5703125" style="103" bestFit="1" customWidth="1"/>
    <col min="22" max="16384" width="8.85546875" style="103"/>
  </cols>
  <sheetData>
    <row r="1" spans="1:15" s="104" customFormat="1" x14ac:dyDescent="0.25">
      <c r="C1" s="105"/>
      <c r="G1" s="106"/>
      <c r="O1" s="107"/>
    </row>
    <row r="2" spans="1:15" s="104" customFormat="1" x14ac:dyDescent="0.25">
      <c r="A2" s="190" t="s">
        <v>39</v>
      </c>
      <c r="B2" s="190"/>
      <c r="C2" s="190"/>
      <c r="D2" s="190"/>
      <c r="E2" s="190"/>
      <c r="F2" s="108" t="s">
        <v>57</v>
      </c>
      <c r="G2" s="109"/>
      <c r="H2" s="110"/>
      <c r="I2" s="110"/>
      <c r="J2" s="110"/>
      <c r="N2" s="111"/>
    </row>
    <row r="3" spans="1:15" s="104" customFormat="1" x14ac:dyDescent="0.25">
      <c r="A3" s="191" t="s">
        <v>58</v>
      </c>
      <c r="B3" s="191"/>
      <c r="C3" s="191"/>
      <c r="D3" s="191"/>
      <c r="E3" s="191"/>
      <c r="F3" s="191"/>
      <c r="G3" s="112"/>
      <c r="H3" s="112"/>
      <c r="I3" s="112"/>
      <c r="J3" s="112"/>
      <c r="K3" s="112"/>
      <c r="L3" s="112"/>
      <c r="M3" s="112"/>
      <c r="N3" s="112"/>
    </row>
    <row r="4" spans="1:15" s="104" customFormat="1" ht="10.5" customHeight="1" x14ac:dyDescent="0.25">
      <c r="C4" s="113"/>
      <c r="D4" s="113"/>
      <c r="E4" s="113"/>
      <c r="F4" s="113"/>
      <c r="G4" s="112"/>
      <c r="H4" s="112"/>
      <c r="I4" s="112"/>
      <c r="J4" s="112"/>
      <c r="K4" s="112"/>
      <c r="L4" s="112"/>
      <c r="M4" s="112"/>
      <c r="N4" s="112"/>
    </row>
    <row r="5" spans="1:15" s="104" customFormat="1" x14ac:dyDescent="0.25">
      <c r="A5" s="104" t="s">
        <v>40</v>
      </c>
      <c r="C5" s="191" t="s">
        <v>53</v>
      </c>
      <c r="D5" s="191"/>
      <c r="E5" s="113"/>
      <c r="F5" s="113"/>
      <c r="G5" s="112"/>
      <c r="H5" s="112"/>
      <c r="I5" s="112"/>
      <c r="J5" s="112"/>
      <c r="K5" s="112"/>
      <c r="L5" s="112"/>
      <c r="M5" s="112"/>
      <c r="N5" s="112"/>
    </row>
    <row r="6" spans="1:15" s="104" customFormat="1" x14ac:dyDescent="0.25">
      <c r="A6" s="114" t="s">
        <v>41</v>
      </c>
      <c r="C6" s="113"/>
      <c r="D6" s="113"/>
      <c r="E6" s="113"/>
      <c r="F6" s="113"/>
      <c r="G6" s="112"/>
      <c r="H6" s="112"/>
      <c r="I6" s="112"/>
      <c r="J6" s="112"/>
      <c r="K6" s="112"/>
      <c r="L6" s="112"/>
    </row>
    <row r="7" spans="1:15" ht="12.75" customHeight="1" thickBot="1" x14ac:dyDescent="0.3">
      <c r="D7" s="104"/>
      <c r="E7" s="104"/>
      <c r="G7" s="104"/>
      <c r="H7" s="104"/>
      <c r="I7" s="104"/>
      <c r="J7" s="104"/>
      <c r="K7" s="104"/>
      <c r="L7" s="106"/>
    </row>
    <row r="8" spans="1:15" ht="13.15" customHeight="1" x14ac:dyDescent="0.25">
      <c r="A8" s="192" t="s">
        <v>0</v>
      </c>
      <c r="B8" s="194" t="s">
        <v>42</v>
      </c>
      <c r="C8" s="194" t="s">
        <v>43</v>
      </c>
      <c r="D8" s="194" t="s">
        <v>44</v>
      </c>
      <c r="E8" s="194"/>
      <c r="F8" s="194" t="s">
        <v>45</v>
      </c>
      <c r="G8" s="149" t="s">
        <v>46</v>
      </c>
      <c r="H8" s="104"/>
      <c r="I8" s="104"/>
      <c r="J8" s="104"/>
    </row>
    <row r="9" spans="1:15" x14ac:dyDescent="0.25">
      <c r="A9" s="193"/>
      <c r="B9" s="195"/>
      <c r="C9" s="195"/>
      <c r="D9" s="195"/>
      <c r="E9" s="195"/>
      <c r="F9" s="195"/>
      <c r="G9" s="150" t="s">
        <v>1</v>
      </c>
      <c r="H9" s="104"/>
      <c r="I9" s="104"/>
      <c r="J9" s="104"/>
    </row>
    <row r="10" spans="1:15" ht="15" customHeight="1" thickBot="1" x14ac:dyDescent="0.3">
      <c r="A10" s="201"/>
      <c r="B10" s="200"/>
      <c r="C10" s="200"/>
      <c r="D10" s="200"/>
      <c r="E10" s="200"/>
      <c r="F10" s="200"/>
      <c r="G10" s="151" t="s">
        <v>59</v>
      </c>
    </row>
    <row r="11" spans="1:15" ht="15" customHeight="1" x14ac:dyDescent="0.25">
      <c r="A11" s="116">
        <v>1</v>
      </c>
      <c r="B11" s="167" t="s">
        <v>60</v>
      </c>
      <c r="C11" s="168"/>
      <c r="D11" s="118">
        <v>0.56100000000000005</v>
      </c>
      <c r="E11" s="168"/>
      <c r="F11" s="169">
        <v>6.9444444444444447E-4</v>
      </c>
      <c r="G11" s="170" t="s">
        <v>61</v>
      </c>
      <c r="H11" s="148"/>
      <c r="L11" s="159"/>
    </row>
    <row r="12" spans="1:15" x14ac:dyDescent="0.25">
      <c r="A12" s="116">
        <v>2</v>
      </c>
      <c r="B12" s="117" t="s">
        <v>62</v>
      </c>
      <c r="C12" s="118">
        <v>0.56100000000000005</v>
      </c>
      <c r="D12" s="118">
        <v>7.0739999999999998</v>
      </c>
      <c r="E12" s="119"/>
      <c r="F12" s="120">
        <v>9.7222222222222224E-3</v>
      </c>
      <c r="G12" s="157">
        <v>0.30972222222222223</v>
      </c>
      <c r="H12" s="148"/>
      <c r="L12" s="159"/>
    </row>
    <row r="13" spans="1:15" x14ac:dyDescent="0.25">
      <c r="A13" s="164">
        <v>3</v>
      </c>
      <c r="B13" s="182" t="s">
        <v>63</v>
      </c>
      <c r="C13" s="183">
        <f>C12+D12</f>
        <v>7.6349999999999998</v>
      </c>
      <c r="D13" s="184">
        <v>4.134000301361084</v>
      </c>
      <c r="E13" s="185"/>
      <c r="F13" s="186">
        <v>2.7777777777777779E-3</v>
      </c>
      <c r="G13" s="181">
        <v>0.31944444444444448</v>
      </c>
      <c r="H13" s="103" t="s">
        <v>78</v>
      </c>
      <c r="L13" s="159"/>
    </row>
    <row r="14" spans="1:15" x14ac:dyDescent="0.25">
      <c r="A14" s="116">
        <v>4</v>
      </c>
      <c r="B14" s="182" t="s">
        <v>64</v>
      </c>
      <c r="C14" s="183">
        <f t="shared" ref="C14:C23" si="0">C13+D13</f>
        <v>11.769000301361084</v>
      </c>
      <c r="D14" s="184">
        <v>3.056</v>
      </c>
      <c r="E14" s="185"/>
      <c r="F14" s="186">
        <v>4.1666666666666666E-3</v>
      </c>
      <c r="G14" s="181">
        <v>0.32222222222222224</v>
      </c>
      <c r="H14" s="103" t="s">
        <v>78</v>
      </c>
      <c r="L14" s="159"/>
    </row>
    <row r="15" spans="1:15" x14ac:dyDescent="0.25">
      <c r="A15" s="164">
        <v>5</v>
      </c>
      <c r="B15" s="117" t="s">
        <v>65</v>
      </c>
      <c r="C15" s="123">
        <f t="shared" si="0"/>
        <v>14.825000301361083</v>
      </c>
      <c r="D15" s="118">
        <v>4.1879999999999997</v>
      </c>
      <c r="E15" s="124"/>
      <c r="F15" s="125">
        <v>6.9444444444444441E-3</v>
      </c>
      <c r="G15" s="152">
        <v>0.3263888888888889</v>
      </c>
      <c r="L15" s="159"/>
    </row>
    <row r="16" spans="1:15" x14ac:dyDescent="0.25">
      <c r="A16" s="116">
        <v>6</v>
      </c>
      <c r="B16" s="117" t="s">
        <v>66</v>
      </c>
      <c r="C16" s="123">
        <f t="shared" si="0"/>
        <v>19.013000301361082</v>
      </c>
      <c r="D16" s="118">
        <v>5.0289999999999999</v>
      </c>
      <c r="E16" s="124"/>
      <c r="F16" s="125">
        <v>3.472222222222222E-3</v>
      </c>
      <c r="G16" s="152">
        <v>0.33333333333333331</v>
      </c>
      <c r="L16" s="159"/>
    </row>
    <row r="17" spans="1:25" x14ac:dyDescent="0.25">
      <c r="A17" s="164">
        <v>7</v>
      </c>
      <c r="B17" s="117" t="s">
        <v>67</v>
      </c>
      <c r="C17" s="123">
        <f t="shared" si="0"/>
        <v>24.042000301361082</v>
      </c>
      <c r="D17" s="118">
        <v>2.3220005035400391</v>
      </c>
      <c r="E17" s="124"/>
      <c r="F17" s="125">
        <v>2.0833333333333333E-3</v>
      </c>
      <c r="G17" s="152">
        <v>0.33680555555555552</v>
      </c>
      <c r="L17" s="159"/>
    </row>
    <row r="18" spans="1:25" x14ac:dyDescent="0.25">
      <c r="A18" s="116">
        <v>8</v>
      </c>
      <c r="B18" s="117" t="s">
        <v>68</v>
      </c>
      <c r="C18" s="123">
        <f t="shared" si="0"/>
        <v>26.364000804901121</v>
      </c>
      <c r="D18" s="118">
        <v>1.8369998931884766</v>
      </c>
      <c r="E18" s="124"/>
      <c r="F18" s="125">
        <v>2.0833333333333333E-3</v>
      </c>
      <c r="G18" s="152">
        <v>0.33888888888888885</v>
      </c>
      <c r="L18" s="159"/>
    </row>
    <row r="19" spans="1:25" x14ac:dyDescent="0.25">
      <c r="A19" s="116">
        <v>10</v>
      </c>
      <c r="B19" s="117" t="s">
        <v>69</v>
      </c>
      <c r="C19" s="123">
        <f t="shared" si="0"/>
        <v>28.201000698089597</v>
      </c>
      <c r="D19" s="118">
        <v>1.857</v>
      </c>
      <c r="E19" s="124"/>
      <c r="F19" s="125">
        <v>1.3888888888888889E-3</v>
      </c>
      <c r="G19" s="152">
        <v>0.34097222222222218</v>
      </c>
      <c r="L19" s="159"/>
    </row>
    <row r="20" spans="1:25" x14ac:dyDescent="0.25">
      <c r="A20" s="164">
        <v>11</v>
      </c>
      <c r="B20" s="117" t="s">
        <v>68</v>
      </c>
      <c r="C20" s="123">
        <f t="shared" si="0"/>
        <v>30.058000698089597</v>
      </c>
      <c r="D20" s="118">
        <v>2.33599853515625</v>
      </c>
      <c r="E20" s="124"/>
      <c r="F20" s="125">
        <v>2.0833333333333333E-3</v>
      </c>
      <c r="G20" s="152">
        <v>0.34236111111111106</v>
      </c>
      <c r="L20" s="159"/>
    </row>
    <row r="21" spans="1:25" x14ac:dyDescent="0.25">
      <c r="A21" s="116">
        <v>12</v>
      </c>
      <c r="B21" s="117" t="s">
        <v>67</v>
      </c>
      <c r="C21" s="123">
        <f t="shared" si="0"/>
        <v>32.39399923324585</v>
      </c>
      <c r="D21" s="118">
        <v>1.4430007934570312</v>
      </c>
      <c r="E21" s="124"/>
      <c r="F21" s="125">
        <v>1.3888888888888889E-3</v>
      </c>
      <c r="G21" s="152">
        <v>0.34444444444444439</v>
      </c>
      <c r="L21" s="159"/>
    </row>
    <row r="22" spans="1:25" x14ac:dyDescent="0.25">
      <c r="A22" s="164">
        <v>13</v>
      </c>
      <c r="B22" s="117" t="s">
        <v>65</v>
      </c>
      <c r="C22" s="123">
        <f t="shared" si="0"/>
        <v>33.837000026702881</v>
      </c>
      <c r="D22" s="118">
        <v>2.1399993896484375</v>
      </c>
      <c r="E22" s="124"/>
      <c r="F22" s="125">
        <v>2.0833333333333333E-3</v>
      </c>
      <c r="G22" s="152">
        <v>0.34583333333333327</v>
      </c>
      <c r="L22" s="159"/>
    </row>
    <row r="23" spans="1:25" ht="15.75" thickBot="1" x14ac:dyDescent="0.3">
      <c r="A23" s="116">
        <v>14</v>
      </c>
      <c r="B23" s="117" t="s">
        <v>60</v>
      </c>
      <c r="C23" s="123">
        <f t="shared" si="0"/>
        <v>35.976999416351319</v>
      </c>
      <c r="D23" s="118">
        <v>-23.11199951171875</v>
      </c>
      <c r="E23" s="124"/>
      <c r="F23" s="124"/>
      <c r="G23" s="152">
        <v>0.3479166666666666</v>
      </c>
      <c r="L23" s="159"/>
    </row>
    <row r="24" spans="1:25" x14ac:dyDescent="0.25">
      <c r="A24" s="127"/>
      <c r="B24" s="128"/>
      <c r="C24" s="128"/>
      <c r="D24" s="129"/>
      <c r="E24" s="130"/>
      <c r="F24" s="131" t="s">
        <v>47</v>
      </c>
      <c r="G24" s="153" t="s">
        <v>51</v>
      </c>
    </row>
    <row r="25" spans="1:25" x14ac:dyDescent="0.25">
      <c r="A25" s="133"/>
      <c r="B25" s="104"/>
      <c r="C25" s="104"/>
      <c r="D25" s="134"/>
      <c r="E25" s="135"/>
      <c r="F25" s="136" t="s">
        <v>48</v>
      </c>
      <c r="G25" s="154">
        <v>35.965999603271484</v>
      </c>
      <c r="J25" s="171"/>
    </row>
    <row r="26" spans="1:25" x14ac:dyDescent="0.25">
      <c r="A26" s="133"/>
      <c r="B26" s="104"/>
      <c r="C26" s="104"/>
      <c r="D26" s="134"/>
      <c r="E26" s="135"/>
      <c r="F26" s="136" t="s">
        <v>49</v>
      </c>
      <c r="G26" s="155">
        <v>3.1944444444444442E-2</v>
      </c>
      <c r="J26" s="171" t="s">
        <v>77</v>
      </c>
    </row>
    <row r="27" spans="1:25" ht="15.75" thickBot="1" x14ac:dyDescent="0.3">
      <c r="A27" s="139"/>
      <c r="B27" s="140"/>
      <c r="C27" s="140"/>
      <c r="D27" s="141"/>
      <c r="E27" s="188" t="s">
        <v>50</v>
      </c>
      <c r="F27" s="189"/>
      <c r="G27" s="156">
        <f>G25/(24*IF(G26&gt;0,G26,1))</f>
        <v>46.912173395571507</v>
      </c>
      <c r="H27" s="104"/>
      <c r="J27" s="110" t="s">
        <v>70</v>
      </c>
    </row>
    <row r="28" spans="1:25" s="104" customFormat="1" x14ac:dyDescent="0.25">
      <c r="A28" s="128"/>
      <c r="B28" s="128"/>
      <c r="C28" s="160"/>
      <c r="D28" s="128"/>
      <c r="E28" s="128"/>
      <c r="F28" s="128"/>
      <c r="G28" s="161"/>
      <c r="O28" s="107"/>
    </row>
    <row r="29" spans="1:25" s="104" customFormat="1" x14ac:dyDescent="0.25">
      <c r="C29" s="143"/>
      <c r="D29" s="109"/>
      <c r="E29" s="110"/>
      <c r="F29" s="108" t="s">
        <v>57</v>
      </c>
      <c r="G29" s="109"/>
      <c r="H29" s="110"/>
      <c r="I29" s="110"/>
      <c r="J29" s="110"/>
      <c r="N29" s="111"/>
    </row>
    <row r="30" spans="1:25" s="104" customFormat="1" x14ac:dyDescent="0.25">
      <c r="A30" s="191" t="s">
        <v>71</v>
      </c>
      <c r="B30" s="191"/>
      <c r="C30" s="191"/>
      <c r="D30" s="191"/>
      <c r="E30" s="191"/>
      <c r="F30" s="191"/>
      <c r="G30" s="112"/>
      <c r="K30" s="112"/>
      <c r="L30" s="112"/>
      <c r="M30" s="112"/>
      <c r="N30" s="112"/>
    </row>
    <row r="31" spans="1:25" ht="12.75" customHeight="1" thickBot="1" x14ac:dyDescent="0.3">
      <c r="D31" s="104"/>
      <c r="E31" s="104"/>
      <c r="G31" s="104"/>
      <c r="I31" s="172"/>
      <c r="J31" s="172"/>
      <c r="K31" s="104"/>
      <c r="L31" s="106"/>
      <c r="M31" s="115"/>
      <c r="N31" s="115"/>
    </row>
    <row r="32" spans="1:25" x14ac:dyDescent="0.25">
      <c r="A32" s="198" t="s">
        <v>0</v>
      </c>
      <c r="B32" s="196" t="s">
        <v>42</v>
      </c>
      <c r="C32" s="196" t="s">
        <v>43</v>
      </c>
      <c r="D32" s="194" t="s">
        <v>44</v>
      </c>
      <c r="E32" s="196"/>
      <c r="F32" s="196" t="s">
        <v>45</v>
      </c>
      <c r="G32" s="158" t="s">
        <v>46</v>
      </c>
      <c r="H32" s="173" t="s">
        <v>46</v>
      </c>
      <c r="I32" s="104"/>
      <c r="S32" s="159"/>
      <c r="T32" s="159"/>
      <c r="U32" s="159"/>
      <c r="V32" s="159"/>
      <c r="W32" s="159"/>
      <c r="X32" s="159"/>
      <c r="Y32" s="159"/>
    </row>
    <row r="33" spans="1:25" x14ac:dyDescent="0.25">
      <c r="A33" s="193"/>
      <c r="B33" s="195"/>
      <c r="C33" s="195"/>
      <c r="D33" s="195"/>
      <c r="E33" s="195"/>
      <c r="F33" s="195"/>
      <c r="G33" s="174">
        <v>2</v>
      </c>
      <c r="H33" s="175">
        <v>2</v>
      </c>
      <c r="I33" s="104"/>
      <c r="S33" s="159"/>
      <c r="T33" s="159"/>
      <c r="U33" s="159"/>
      <c r="V33" s="159"/>
      <c r="W33" s="159"/>
      <c r="X33" s="159"/>
      <c r="Y33" s="159"/>
    </row>
    <row r="34" spans="1:25" ht="15" customHeight="1" thickBot="1" x14ac:dyDescent="0.3">
      <c r="A34" s="199"/>
      <c r="B34" s="197"/>
      <c r="C34" s="197"/>
      <c r="D34" s="200"/>
      <c r="E34" s="197"/>
      <c r="F34" s="197"/>
      <c r="G34" s="176" t="s">
        <v>72</v>
      </c>
      <c r="H34" s="177" t="s">
        <v>72</v>
      </c>
      <c r="S34" s="159"/>
      <c r="T34" s="159"/>
      <c r="U34" s="159"/>
      <c r="V34" s="159"/>
      <c r="W34" s="159"/>
      <c r="X34" s="159"/>
      <c r="Y34" s="159"/>
    </row>
    <row r="35" spans="1:25" ht="15" customHeight="1" x14ac:dyDescent="0.25">
      <c r="A35" s="178">
        <v>1</v>
      </c>
      <c r="B35" s="117" t="s">
        <v>60</v>
      </c>
      <c r="C35" s="178"/>
      <c r="D35" s="118">
        <v>2.5309998989105225</v>
      </c>
      <c r="E35" s="178"/>
      <c r="F35" s="178"/>
      <c r="G35" s="179" t="s">
        <v>73</v>
      </c>
      <c r="H35" s="179">
        <v>0.55555555555555558</v>
      </c>
      <c r="S35" s="159"/>
      <c r="T35" s="159"/>
      <c r="U35" s="159"/>
      <c r="V35" s="159"/>
      <c r="W35" s="159"/>
      <c r="X35" s="159"/>
      <c r="Y35" s="159"/>
    </row>
    <row r="36" spans="1:25" x14ac:dyDescent="0.25">
      <c r="A36" s="116">
        <v>2</v>
      </c>
      <c r="B36" s="117" t="s">
        <v>65</v>
      </c>
      <c r="C36" s="118">
        <v>2.5309998989105225</v>
      </c>
      <c r="D36" s="118">
        <v>4.2089998722076416</v>
      </c>
      <c r="E36" s="119"/>
      <c r="F36" s="120">
        <v>3.472222222222222E-3</v>
      </c>
      <c r="G36" s="121">
        <v>0.67640093509361621</v>
      </c>
      <c r="H36" s="157">
        <v>0.55834537953806063</v>
      </c>
      <c r="S36" s="159"/>
      <c r="T36" s="159"/>
      <c r="U36" s="159"/>
      <c r="V36" s="159"/>
      <c r="W36" s="159"/>
      <c r="X36" s="159"/>
      <c r="Y36" s="159"/>
    </row>
    <row r="37" spans="1:25" x14ac:dyDescent="0.25">
      <c r="A37" s="122">
        <f t="shared" ref="A37:A47" ca="1" si="1">IF(B37&lt;&gt;"",OFFSET(A37,-1,0)+1,"")</f>
        <v>3</v>
      </c>
      <c r="B37" s="117" t="s">
        <v>66</v>
      </c>
      <c r="C37" s="123">
        <v>6.7399997711181641</v>
      </c>
      <c r="D37" s="118">
        <v>4.9980001449584961</v>
      </c>
      <c r="E37" s="124"/>
      <c r="F37" s="125">
        <v>4.1666666666666666E-3</v>
      </c>
      <c r="G37" s="126">
        <v>0.68006177184883954</v>
      </c>
      <c r="H37" s="152">
        <v>0.56200621629328396</v>
      </c>
      <c r="S37" s="159"/>
      <c r="T37" s="159"/>
      <c r="U37" s="159"/>
      <c r="V37" s="159"/>
      <c r="W37" s="159"/>
      <c r="X37" s="159"/>
      <c r="Y37" s="159"/>
    </row>
    <row r="38" spans="1:25" x14ac:dyDescent="0.25">
      <c r="A38" s="122">
        <f t="shared" ca="1" si="1"/>
        <v>4</v>
      </c>
      <c r="B38" s="117" t="s">
        <v>67</v>
      </c>
      <c r="C38" s="123">
        <v>11.73799991607666</v>
      </c>
      <c r="D38" s="118">
        <v>2.3220005035400391</v>
      </c>
      <c r="E38" s="124"/>
      <c r="F38" s="125">
        <v>2.0833333333333333E-3</v>
      </c>
      <c r="G38" s="126">
        <v>0.68440972222222218</v>
      </c>
      <c r="H38" s="152">
        <v>0.5663541666666666</v>
      </c>
      <c r="S38" s="159"/>
      <c r="T38" s="159"/>
      <c r="U38" s="159"/>
      <c r="V38" s="159"/>
      <c r="W38" s="159"/>
      <c r="X38" s="159"/>
      <c r="Y38" s="159"/>
    </row>
    <row r="39" spans="1:25" x14ac:dyDescent="0.25">
      <c r="A39" s="122">
        <f t="shared" ca="1" si="1"/>
        <v>5</v>
      </c>
      <c r="B39" s="117" t="s">
        <v>68</v>
      </c>
      <c r="C39" s="123">
        <v>14.060000419616699</v>
      </c>
      <c r="D39" s="118">
        <v>1.9179999999999999</v>
      </c>
      <c r="E39" s="124"/>
      <c r="F39" s="125">
        <v>2.0833333333333333E-3</v>
      </c>
      <c r="G39" s="126">
        <v>0.68649305555555551</v>
      </c>
      <c r="H39" s="152">
        <v>0.56843749999999993</v>
      </c>
      <c r="S39" s="159"/>
      <c r="T39" s="159"/>
      <c r="U39" s="159"/>
      <c r="V39" s="159"/>
      <c r="W39" s="159"/>
      <c r="X39" s="159"/>
      <c r="Y39" s="159"/>
    </row>
    <row r="40" spans="1:25" x14ac:dyDescent="0.25">
      <c r="A40" s="122">
        <f t="shared" ca="1" si="1"/>
        <v>6</v>
      </c>
      <c r="B40" s="117" t="s">
        <v>69</v>
      </c>
      <c r="C40" s="123">
        <v>15.977999687194824</v>
      </c>
      <c r="D40" s="118">
        <v>1.7760000228881836</v>
      </c>
      <c r="E40" s="124"/>
      <c r="F40" s="125">
        <v>1.3888888888888889E-3</v>
      </c>
      <c r="G40" s="126">
        <v>0.68857638888888884</v>
      </c>
      <c r="H40" s="152">
        <v>0.57052083333333325</v>
      </c>
      <c r="S40" s="159"/>
      <c r="T40" s="159"/>
      <c r="U40" s="159"/>
      <c r="V40" s="159"/>
      <c r="W40" s="159"/>
      <c r="X40" s="159"/>
      <c r="Y40" s="159"/>
    </row>
    <row r="41" spans="1:25" x14ac:dyDescent="0.25">
      <c r="A41" s="122">
        <f t="shared" ca="1" si="1"/>
        <v>7</v>
      </c>
      <c r="B41" s="117" t="s">
        <v>68</v>
      </c>
      <c r="C41" s="123">
        <v>17.753999710083008</v>
      </c>
      <c r="D41" s="118">
        <v>2.3360004425048828</v>
      </c>
      <c r="E41" s="124"/>
      <c r="F41" s="125">
        <v>2.0833333333333333E-3</v>
      </c>
      <c r="G41" s="126">
        <v>0.68996527777777772</v>
      </c>
      <c r="H41" s="152">
        <v>0.57190972222222214</v>
      </c>
      <c r="S41" s="159"/>
      <c r="T41" s="159"/>
      <c r="U41" s="159"/>
      <c r="V41" s="159"/>
      <c r="W41" s="159"/>
      <c r="X41" s="159"/>
      <c r="Y41" s="159"/>
    </row>
    <row r="42" spans="1:25" x14ac:dyDescent="0.25">
      <c r="A42" s="122">
        <f t="shared" ca="1" si="1"/>
        <v>8</v>
      </c>
      <c r="B42" s="117" t="s">
        <v>67</v>
      </c>
      <c r="C42" s="123">
        <v>20.090000152587891</v>
      </c>
      <c r="D42" s="118">
        <v>1.4430007934570312</v>
      </c>
      <c r="E42" s="124"/>
      <c r="F42" s="125">
        <v>1.3888888888888889E-3</v>
      </c>
      <c r="G42" s="126">
        <v>0.69204861111111104</v>
      </c>
      <c r="H42" s="152">
        <v>0.57399305555555546</v>
      </c>
      <c r="S42" s="159"/>
      <c r="T42" s="159"/>
      <c r="U42" s="159"/>
      <c r="V42" s="159"/>
      <c r="W42" s="159"/>
      <c r="X42" s="159"/>
      <c r="Y42" s="159"/>
    </row>
    <row r="43" spans="1:25" x14ac:dyDescent="0.25">
      <c r="A43" s="122">
        <f t="shared" ca="1" si="1"/>
        <v>9</v>
      </c>
      <c r="B43" s="117" t="s">
        <v>65</v>
      </c>
      <c r="C43" s="123">
        <v>21.533000946044922</v>
      </c>
      <c r="D43" s="118">
        <v>1.9229984283447266</v>
      </c>
      <c r="E43" s="124"/>
      <c r="F43" s="125">
        <v>8.3333333333333332E-3</v>
      </c>
      <c r="G43" s="126">
        <v>0.69367273316111999</v>
      </c>
      <c r="H43" s="152">
        <v>0.57561717760556441</v>
      </c>
      <c r="S43" s="159"/>
      <c r="T43" s="159"/>
      <c r="U43" s="159"/>
      <c r="V43" s="159"/>
      <c r="W43" s="159"/>
      <c r="X43" s="159"/>
      <c r="Y43" s="159"/>
    </row>
    <row r="44" spans="1:25" x14ac:dyDescent="0.25">
      <c r="A44" s="122">
        <f t="shared" ca="1" si="1"/>
        <v>10</v>
      </c>
      <c r="B44" s="182" t="s">
        <v>63</v>
      </c>
      <c r="C44" s="183">
        <v>28.726999282836914</v>
      </c>
      <c r="D44" s="184">
        <v>4.1340007781982422</v>
      </c>
      <c r="E44" s="185"/>
      <c r="F44" s="186">
        <v>6.2499999999999995E-3</v>
      </c>
      <c r="G44" s="187">
        <v>0.70177083333333334</v>
      </c>
      <c r="H44" s="181">
        <v>0.58371527777777776</v>
      </c>
      <c r="I44" s="103" t="s">
        <v>78</v>
      </c>
      <c r="S44" s="159"/>
      <c r="T44" s="159"/>
      <c r="U44" s="159"/>
      <c r="V44" s="159"/>
      <c r="W44" s="159"/>
      <c r="X44" s="159"/>
      <c r="Y44" s="159"/>
    </row>
    <row r="45" spans="1:25" x14ac:dyDescent="0.25">
      <c r="A45" s="122">
        <f t="shared" ca="1" si="1"/>
        <v>11</v>
      </c>
      <c r="B45" s="182" t="s">
        <v>64</v>
      </c>
      <c r="C45" s="183">
        <v>32.861000061035156</v>
      </c>
      <c r="D45" s="184">
        <v>2.8740005493164062</v>
      </c>
      <c r="E45" s="185"/>
      <c r="F45" s="186">
        <v>4.1666666666666666E-3</v>
      </c>
      <c r="G45" s="187">
        <v>0.70791471950427398</v>
      </c>
      <c r="H45" s="181">
        <v>0.5898591639487184</v>
      </c>
      <c r="I45" s="103" t="s">
        <v>78</v>
      </c>
      <c r="S45" s="159"/>
      <c r="T45" s="159"/>
      <c r="U45" s="159"/>
      <c r="V45" s="159"/>
      <c r="W45" s="159"/>
      <c r="X45" s="159"/>
      <c r="Y45" s="159"/>
    </row>
    <row r="46" spans="1:25" x14ac:dyDescent="0.25">
      <c r="A46" s="122">
        <f t="shared" ca="1" si="1"/>
        <v>12</v>
      </c>
      <c r="B46" s="117" t="s">
        <v>62</v>
      </c>
      <c r="C46" s="123">
        <v>35.497</v>
      </c>
      <c r="D46" s="118">
        <v>0.56100000000000005</v>
      </c>
      <c r="E46" s="124"/>
      <c r="F46" s="125">
        <v>6.9444444444444447E-4</v>
      </c>
      <c r="G46" s="126">
        <v>0.71218749999999997</v>
      </c>
      <c r="H46" s="152">
        <v>0.59413194444444439</v>
      </c>
      <c r="I46" s="148"/>
      <c r="S46" s="159"/>
      <c r="T46" s="159"/>
      <c r="U46" s="159"/>
      <c r="V46" s="159"/>
      <c r="W46" s="159"/>
      <c r="X46" s="159"/>
      <c r="Y46" s="159"/>
    </row>
    <row r="47" spans="1:25" ht="15.75" thickBot="1" x14ac:dyDescent="0.3">
      <c r="A47" s="116">
        <f t="shared" ca="1" si="1"/>
        <v>13</v>
      </c>
      <c r="B47" s="117" t="s">
        <v>60</v>
      </c>
      <c r="C47" s="118">
        <v>36.058</v>
      </c>
      <c r="D47" s="118"/>
      <c r="E47" s="180"/>
      <c r="F47" s="180"/>
      <c r="G47" s="165">
        <v>0.71287980112703242</v>
      </c>
      <c r="H47" s="166">
        <v>0.59482424557147684</v>
      </c>
      <c r="I47" s="148"/>
      <c r="S47" s="159"/>
      <c r="T47" s="159"/>
      <c r="U47" s="159"/>
      <c r="V47" s="159"/>
      <c r="W47" s="159"/>
      <c r="X47" s="159"/>
      <c r="Y47" s="159"/>
    </row>
    <row r="48" spans="1:25" x14ac:dyDescent="0.25">
      <c r="A48" s="127"/>
      <c r="B48" s="128"/>
      <c r="C48" s="128"/>
      <c r="D48" s="129"/>
      <c r="E48" s="144"/>
      <c r="F48" s="131" t="s">
        <v>47</v>
      </c>
      <c r="G48" s="132" t="s">
        <v>75</v>
      </c>
      <c r="H48" s="153" t="s">
        <v>52</v>
      </c>
      <c r="S48" s="159"/>
      <c r="T48" s="159"/>
      <c r="U48" s="159"/>
      <c r="V48" s="159"/>
      <c r="W48" s="159"/>
      <c r="X48" s="159"/>
      <c r="Y48" s="159"/>
    </row>
    <row r="49" spans="1:25" x14ac:dyDescent="0.25">
      <c r="A49" s="133"/>
      <c r="B49" s="104"/>
      <c r="C49" s="104"/>
      <c r="D49" s="134"/>
      <c r="E49" s="145"/>
      <c r="F49" s="136" t="s">
        <v>48</v>
      </c>
      <c r="G49" s="137">
        <v>36.057998657226562</v>
      </c>
      <c r="H49" s="154">
        <v>36.057998657226562</v>
      </c>
      <c r="I49" s="147" t="s">
        <v>79</v>
      </c>
      <c r="J49" s="147"/>
      <c r="S49" s="159"/>
      <c r="T49" s="159"/>
      <c r="U49" s="159"/>
      <c r="V49" s="159"/>
      <c r="W49" s="159"/>
      <c r="X49" s="159"/>
      <c r="Y49" s="159"/>
    </row>
    <row r="50" spans="1:25" x14ac:dyDescent="0.25">
      <c r="A50" s="133"/>
      <c r="B50" s="104"/>
      <c r="C50" s="104"/>
      <c r="D50" s="134"/>
      <c r="E50" s="145"/>
      <c r="F50" s="136" t="s">
        <v>49</v>
      </c>
      <c r="G50" s="138">
        <v>3.888888888888889E-2</v>
      </c>
      <c r="H50" s="155">
        <v>3.888888888888889E-2</v>
      </c>
      <c r="S50" s="159"/>
      <c r="T50" s="159"/>
      <c r="U50" s="159"/>
      <c r="V50" s="159"/>
      <c r="W50" s="159"/>
      <c r="X50" s="159"/>
      <c r="Y50" s="159"/>
    </row>
    <row r="51" spans="1:25" ht="15.75" thickBot="1" x14ac:dyDescent="0.3">
      <c r="A51" s="139"/>
      <c r="B51" s="140"/>
      <c r="C51" s="140"/>
      <c r="D51" s="141"/>
      <c r="E51" s="188" t="s">
        <v>50</v>
      </c>
      <c r="F51" s="189"/>
      <c r="G51" s="142">
        <f t="shared" ref="G51:H51" si="2">G49/(24*IF(G50&gt;0,G50,1))</f>
        <v>38.633569989885601</v>
      </c>
      <c r="H51" s="156">
        <f t="shared" si="2"/>
        <v>38.633569989885601</v>
      </c>
      <c r="I51" s="104"/>
      <c r="J51" s="162"/>
      <c r="R51" s="162"/>
      <c r="S51" s="162"/>
      <c r="T51" s="162"/>
      <c r="U51" s="162"/>
      <c r="V51" s="159"/>
      <c r="W51" s="159"/>
      <c r="X51" s="159"/>
      <c r="Y51" s="159"/>
    </row>
    <row r="52" spans="1:25" x14ac:dyDescent="0.25">
      <c r="A52" s="128"/>
      <c r="B52" s="128"/>
      <c r="C52" s="128"/>
      <c r="D52" s="128"/>
      <c r="E52" s="104"/>
      <c r="F52" s="104"/>
      <c r="G52" s="104"/>
      <c r="H52" s="104"/>
      <c r="I52" s="104"/>
      <c r="J52" s="104"/>
      <c r="S52" s="162"/>
      <c r="T52" s="162"/>
      <c r="U52" s="162"/>
      <c r="V52" s="162"/>
    </row>
    <row r="53" spans="1:25" x14ac:dyDescent="0.2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S53" s="162"/>
      <c r="T53" s="162"/>
      <c r="U53" s="162"/>
      <c r="V53" s="162"/>
    </row>
    <row r="55" spans="1:25" x14ac:dyDescent="0.25">
      <c r="B55" s="163" t="s">
        <v>54</v>
      </c>
    </row>
    <row r="56" spans="1:25" x14ac:dyDescent="0.25">
      <c r="B56" s="103" t="s">
        <v>55</v>
      </c>
    </row>
    <row r="57" spans="1:25" x14ac:dyDescent="0.25">
      <c r="B57" s="103" t="s">
        <v>76</v>
      </c>
    </row>
    <row r="58" spans="1:25" x14ac:dyDescent="0.25">
      <c r="B58" s="103" t="s">
        <v>74</v>
      </c>
    </row>
    <row r="59" spans="1:25" x14ac:dyDescent="0.25">
      <c r="B59" s="103" t="s">
        <v>56</v>
      </c>
    </row>
    <row r="60" spans="1:25" x14ac:dyDescent="0.25">
      <c r="B60" s="146" t="s">
        <v>80</v>
      </c>
    </row>
  </sheetData>
  <mergeCells count="18">
    <mergeCell ref="A2:E2"/>
    <mergeCell ref="A3:F3"/>
    <mergeCell ref="C5:D5"/>
    <mergeCell ref="A8:A10"/>
    <mergeCell ref="B8:B10"/>
    <mergeCell ref="C8:C10"/>
    <mergeCell ref="D8:D10"/>
    <mergeCell ref="E8:E10"/>
    <mergeCell ref="F8:F10"/>
    <mergeCell ref="F32:F34"/>
    <mergeCell ref="E51:F51"/>
    <mergeCell ref="E27:F27"/>
    <mergeCell ref="A30:F30"/>
    <mergeCell ref="A32:A34"/>
    <mergeCell ref="B32:B34"/>
    <mergeCell ref="C32:C34"/>
    <mergeCell ref="D32:D34"/>
    <mergeCell ref="E32:E34"/>
  </mergeCells>
  <pageMargins left="0.19685039370078741" right="0.19685039370078741" top="0.39370078740157483" bottom="0.39370078740157483" header="0" footer="0"/>
  <pageSetup paperSize="9" scale="51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>
    <pageSetUpPr fitToPage="1"/>
  </sheetPr>
  <dimension ref="A1:Q39"/>
  <sheetViews>
    <sheetView zoomScaleNormal="100" workbookViewId="0">
      <selection activeCell="D23" sqref="D23"/>
    </sheetView>
  </sheetViews>
  <sheetFormatPr defaultColWidth="9.140625" defaultRowHeight="12.75" x14ac:dyDescent="0.2"/>
  <cols>
    <col min="1" max="1" width="3.140625" style="75" bestFit="1" customWidth="1"/>
    <col min="2" max="2" width="17.140625" style="75" customWidth="1"/>
    <col min="3" max="5" width="7.42578125" style="75" customWidth="1"/>
    <col min="6" max="6" width="9.7109375" style="75" customWidth="1"/>
    <col min="7" max="22" width="5" style="75" customWidth="1"/>
    <col min="23" max="16384" width="9.140625" style="75"/>
  </cols>
  <sheetData>
    <row r="1" spans="1:17" s="67" customFormat="1" ht="18.75" x14ac:dyDescent="0.3">
      <c r="A1" s="218" t="s">
        <v>33</v>
      </c>
      <c r="B1" s="218"/>
      <c r="C1" s="218"/>
      <c r="D1" s="218"/>
      <c r="E1" s="218"/>
      <c r="F1" s="94" t="e">
        <f ca="1">pikasRoute()</f>
        <v>#NAME?</v>
      </c>
      <c r="G1" s="93"/>
      <c r="I1" s="97" t="s">
        <v>36</v>
      </c>
      <c r="J1" s="97"/>
      <c r="K1" s="97"/>
      <c r="L1" s="203" t="e">
        <f ca="1">IF(LEFT(pikasTransport(),3)="mar","2","4") &amp; pikasRoute("00") &amp; LEFT(SUBSTITUTE(pikasRoute(),pikasRoute("0"),"") &amp; "0000",4)</f>
        <v>#NAME?</v>
      </c>
      <c r="M1" s="203"/>
      <c r="N1" s="98"/>
      <c r="O1" s="202" t="e">
        <f ca="1">pikasDate()</f>
        <v>#NAME?</v>
      </c>
      <c r="P1" s="202"/>
      <c r="Q1" s="202"/>
    </row>
    <row r="2" spans="1:17" s="67" customFormat="1" ht="19.5" thickBot="1" x14ac:dyDescent="0.35">
      <c r="A2" s="219" t="e">
        <f ca="1">pikasDirectionName("A&gt;B")</f>
        <v>#NAME?</v>
      </c>
      <c r="B2" s="219"/>
      <c r="C2" s="219"/>
      <c r="D2" s="219"/>
      <c r="E2" s="219"/>
      <c r="F2" s="219"/>
      <c r="G2" s="95"/>
      <c r="H2" s="95"/>
      <c r="I2" s="96"/>
      <c r="J2" s="96"/>
      <c r="K2" s="96"/>
      <c r="L2" s="96"/>
    </row>
    <row r="3" spans="1:17" ht="22.5" customHeight="1" x14ac:dyDescent="0.2">
      <c r="A3" s="220" t="s">
        <v>0</v>
      </c>
      <c r="B3" s="205" t="s">
        <v>9</v>
      </c>
      <c r="C3" s="205" t="s">
        <v>5</v>
      </c>
      <c r="D3" s="205" t="s">
        <v>32</v>
      </c>
      <c r="E3" s="205" t="s">
        <v>7</v>
      </c>
      <c r="F3" s="205" t="s">
        <v>8</v>
      </c>
      <c r="G3" s="59" t="s">
        <v>10</v>
      </c>
      <c r="H3" s="60" t="s">
        <v>11</v>
      </c>
      <c r="I3" s="66"/>
    </row>
    <row r="4" spans="1:17" x14ac:dyDescent="0.2">
      <c r="A4" s="221"/>
      <c r="B4" s="206"/>
      <c r="C4" s="206"/>
      <c r="D4" s="206"/>
      <c r="E4" s="206"/>
      <c r="F4" s="206"/>
      <c r="G4" s="99">
        <v>1</v>
      </c>
      <c r="H4" s="100">
        <f>G4+2</f>
        <v>3</v>
      </c>
      <c r="I4" s="66"/>
    </row>
    <row r="5" spans="1:17" ht="13.5" thickBot="1" x14ac:dyDescent="0.25">
      <c r="A5" s="222"/>
      <c r="B5" s="208"/>
      <c r="C5" s="207"/>
      <c r="D5" s="207"/>
      <c r="E5" s="207"/>
      <c r="F5" s="207"/>
      <c r="G5" s="61" t="e">
        <f ca="1">pikasLineRoute() &amp; "-" &amp; pikasLineName()</f>
        <v>#NAME?</v>
      </c>
      <c r="H5" s="62" t="e">
        <f ca="1">pikasLineRoute() &amp; "-" &amp; pikasLineName()</f>
        <v>#NAME?</v>
      </c>
      <c r="I5" s="66"/>
    </row>
    <row r="6" spans="1:17" x14ac:dyDescent="0.2">
      <c r="A6" s="76" t="e">
        <f t="shared" ref="A6:A15" ca="1" si="0">IF(B6&lt;&gt;"",OFFSET(A6,-1,0)+1,"")</f>
        <v>#NAME?</v>
      </c>
      <c r="B6" s="74" t="e">
        <f t="shared" ref="B6:B15" ca="1" si="1">pikasStopName()</f>
        <v>#NAME?</v>
      </c>
      <c r="C6" s="77" t="e">
        <f t="shared" ref="C6:C15" ca="1" si="2">pikasStopKm()</f>
        <v>#NAME?</v>
      </c>
      <c r="D6" s="77"/>
      <c r="E6" s="78" t="e">
        <f t="shared" ref="E6:E15" ca="1" si="3">pikasStopNum()</f>
        <v>#NAME?</v>
      </c>
      <c r="F6" s="79"/>
      <c r="G6" s="85"/>
      <c r="H6" s="86"/>
      <c r="I6" s="66"/>
    </row>
    <row r="7" spans="1:17" x14ac:dyDescent="0.2">
      <c r="A7" s="76" t="e">
        <f t="shared" ca="1" si="0"/>
        <v>#NAME?</v>
      </c>
      <c r="B7" s="74" t="e">
        <f t="shared" ca="1" si="1"/>
        <v>#NAME?</v>
      </c>
      <c r="C7" s="77" t="e">
        <f t="shared" ca="1" si="2"/>
        <v>#NAME?</v>
      </c>
      <c r="D7" s="77"/>
      <c r="E7" s="78" t="e">
        <f t="shared" ca="1" si="3"/>
        <v>#NAME?</v>
      </c>
      <c r="F7" s="79"/>
      <c r="G7" s="85"/>
      <c r="H7" s="86"/>
      <c r="I7" s="66"/>
    </row>
    <row r="8" spans="1:17" x14ac:dyDescent="0.2">
      <c r="A8" s="76" t="e">
        <f t="shared" ca="1" si="0"/>
        <v>#NAME?</v>
      </c>
      <c r="B8" s="74" t="e">
        <f t="shared" ca="1" si="1"/>
        <v>#NAME?</v>
      </c>
      <c r="C8" s="77" t="e">
        <f t="shared" ca="1" si="2"/>
        <v>#NAME?</v>
      </c>
      <c r="D8" s="77"/>
      <c r="E8" s="78" t="e">
        <f t="shared" ca="1" si="3"/>
        <v>#NAME?</v>
      </c>
      <c r="F8" s="79"/>
      <c r="G8" s="85"/>
      <c r="H8" s="86"/>
      <c r="I8" s="66"/>
    </row>
    <row r="9" spans="1:17" x14ac:dyDescent="0.2">
      <c r="A9" s="76" t="e">
        <f t="shared" ca="1" si="0"/>
        <v>#NAME?</v>
      </c>
      <c r="B9" s="74" t="e">
        <f t="shared" ca="1" si="1"/>
        <v>#NAME?</v>
      </c>
      <c r="C9" s="77" t="e">
        <f t="shared" ca="1" si="2"/>
        <v>#NAME?</v>
      </c>
      <c r="D9" s="77"/>
      <c r="E9" s="78" t="e">
        <f t="shared" ca="1" si="3"/>
        <v>#NAME?</v>
      </c>
      <c r="F9" s="79"/>
      <c r="G9" s="85"/>
      <c r="H9" s="86"/>
      <c r="I9" s="66"/>
    </row>
    <row r="10" spans="1:17" x14ac:dyDescent="0.2">
      <c r="A10" s="76" t="e">
        <f t="shared" ca="1" si="0"/>
        <v>#NAME?</v>
      </c>
      <c r="B10" s="74" t="e">
        <f t="shared" ca="1" si="1"/>
        <v>#NAME?</v>
      </c>
      <c r="C10" s="77" t="e">
        <f t="shared" ca="1" si="2"/>
        <v>#NAME?</v>
      </c>
      <c r="D10" s="77"/>
      <c r="E10" s="78" t="e">
        <f t="shared" ca="1" si="3"/>
        <v>#NAME?</v>
      </c>
      <c r="F10" s="79"/>
      <c r="G10" s="85"/>
      <c r="H10" s="86"/>
      <c r="I10" s="66"/>
    </row>
    <row r="11" spans="1:17" x14ac:dyDescent="0.2">
      <c r="A11" s="76" t="e">
        <f t="shared" ca="1" si="0"/>
        <v>#NAME?</v>
      </c>
      <c r="B11" s="74" t="e">
        <f t="shared" ca="1" si="1"/>
        <v>#NAME?</v>
      </c>
      <c r="C11" s="77" t="e">
        <f t="shared" ca="1" si="2"/>
        <v>#NAME?</v>
      </c>
      <c r="D11" s="77"/>
      <c r="E11" s="78" t="e">
        <f t="shared" ca="1" si="3"/>
        <v>#NAME?</v>
      </c>
      <c r="F11" s="79"/>
      <c r="G11" s="85"/>
      <c r="H11" s="86"/>
      <c r="I11" s="66"/>
    </row>
    <row r="12" spans="1:17" x14ac:dyDescent="0.2">
      <c r="A12" s="76" t="e">
        <f t="shared" ca="1" si="0"/>
        <v>#NAME?</v>
      </c>
      <c r="B12" s="74" t="e">
        <f t="shared" ca="1" si="1"/>
        <v>#NAME?</v>
      </c>
      <c r="C12" s="77" t="e">
        <f t="shared" ca="1" si="2"/>
        <v>#NAME?</v>
      </c>
      <c r="D12" s="77"/>
      <c r="E12" s="78" t="e">
        <f t="shared" ca="1" si="3"/>
        <v>#NAME?</v>
      </c>
      <c r="F12" s="79"/>
      <c r="G12" s="85"/>
      <c r="H12" s="86"/>
      <c r="I12" s="66"/>
    </row>
    <row r="13" spans="1:17" x14ac:dyDescent="0.2">
      <c r="A13" s="76" t="e">
        <f t="shared" ca="1" si="0"/>
        <v>#NAME?</v>
      </c>
      <c r="B13" s="74" t="e">
        <f t="shared" ca="1" si="1"/>
        <v>#NAME?</v>
      </c>
      <c r="C13" s="77" t="e">
        <f t="shared" ca="1" si="2"/>
        <v>#NAME?</v>
      </c>
      <c r="D13" s="77"/>
      <c r="E13" s="78" t="e">
        <f t="shared" ca="1" si="3"/>
        <v>#NAME?</v>
      </c>
      <c r="F13" s="79"/>
      <c r="G13" s="85"/>
      <c r="H13" s="86"/>
      <c r="I13" s="66"/>
    </row>
    <row r="14" spans="1:17" x14ac:dyDescent="0.2">
      <c r="A14" s="76" t="e">
        <f t="shared" ca="1" si="0"/>
        <v>#NAME?</v>
      </c>
      <c r="B14" s="74" t="e">
        <f t="shared" ca="1" si="1"/>
        <v>#NAME?</v>
      </c>
      <c r="C14" s="77" t="e">
        <f t="shared" ca="1" si="2"/>
        <v>#NAME?</v>
      </c>
      <c r="D14" s="77"/>
      <c r="E14" s="78" t="e">
        <f t="shared" ca="1" si="3"/>
        <v>#NAME?</v>
      </c>
      <c r="F14" s="79"/>
      <c r="G14" s="85"/>
      <c r="H14" s="86"/>
      <c r="I14" s="66"/>
    </row>
    <row r="15" spans="1:17" ht="13.5" thickBot="1" x14ac:dyDescent="0.25">
      <c r="A15" s="76" t="e">
        <f t="shared" ca="1" si="0"/>
        <v>#NAME?</v>
      </c>
      <c r="B15" s="74" t="e">
        <f t="shared" ca="1" si="1"/>
        <v>#NAME?</v>
      </c>
      <c r="C15" s="77" t="e">
        <f t="shared" ca="1" si="2"/>
        <v>#NAME?</v>
      </c>
      <c r="D15" s="77"/>
      <c r="E15" s="78" t="e">
        <f t="shared" ca="1" si="3"/>
        <v>#NAME?</v>
      </c>
      <c r="F15" s="80"/>
      <c r="G15" s="87"/>
      <c r="H15" s="88"/>
      <c r="I15" s="66"/>
    </row>
    <row r="16" spans="1:17" ht="12.75" customHeight="1" x14ac:dyDescent="0.2">
      <c r="A16" s="209" t="s">
        <v>37</v>
      </c>
      <c r="B16" s="210"/>
      <c r="C16" s="211"/>
      <c r="D16" s="63"/>
      <c r="E16" s="64"/>
      <c r="F16" s="65" t="s">
        <v>12</v>
      </c>
      <c r="G16" s="57" t="e">
        <f ca="1">IF(pikasTripWeekdays()="1-7","k.d",pikasTripWeekdays())</f>
        <v>#NAME?</v>
      </c>
      <c r="H16" s="58" t="e">
        <f ca="1">IF(pikasTripWeekdays()="1-7","k.d",pikasTripWeekdays())</f>
        <v>#NAME?</v>
      </c>
      <c r="I16" s="66"/>
    </row>
    <row r="17" spans="1:17" ht="13.5" x14ac:dyDescent="0.25">
      <c r="A17" s="212"/>
      <c r="B17" s="213"/>
      <c r="C17" s="214"/>
      <c r="D17" s="68"/>
      <c r="E17" s="69"/>
      <c r="F17" s="70" t="s">
        <v>13</v>
      </c>
      <c r="G17" s="90" t="e">
        <f ca="1">pikasTripKm()</f>
        <v>#NAME?</v>
      </c>
      <c r="H17" s="89" t="e">
        <f ca="1">pikasTripKm()</f>
        <v>#NAME?</v>
      </c>
      <c r="I17" s="66"/>
    </row>
    <row r="18" spans="1:17" ht="13.5" x14ac:dyDescent="0.25">
      <c r="A18" s="212"/>
      <c r="B18" s="213"/>
      <c r="C18" s="214"/>
      <c r="D18" s="68"/>
      <c r="E18" s="69"/>
      <c r="F18" s="70" t="s">
        <v>34</v>
      </c>
      <c r="G18" s="90" t="e">
        <f ca="1">G17-G19</f>
        <v>#NAME?</v>
      </c>
      <c r="H18" s="89" t="e">
        <f ca="1">H17-H19</f>
        <v>#NAME?</v>
      </c>
      <c r="I18" s="66"/>
    </row>
    <row r="19" spans="1:17" ht="14.25" thickBot="1" x14ac:dyDescent="0.3">
      <c r="A19" s="215"/>
      <c r="B19" s="216"/>
      <c r="C19" s="217"/>
      <c r="D19" s="71"/>
      <c r="E19" s="72"/>
      <c r="F19" s="73" t="s">
        <v>35</v>
      </c>
      <c r="G19" s="91"/>
      <c r="H19" s="92"/>
      <c r="I19" s="66"/>
    </row>
    <row r="20" spans="1:17" s="67" customFormat="1" ht="13.5" customHeight="1" x14ac:dyDescent="0.25">
      <c r="C20" s="81"/>
      <c r="E20" s="82"/>
      <c r="F20" s="82"/>
      <c r="G20" s="83"/>
      <c r="H20" s="82"/>
      <c r="I20" s="82"/>
      <c r="M20" s="84"/>
    </row>
    <row r="21" spans="1:17" s="67" customFormat="1" ht="18.75" x14ac:dyDescent="0.3">
      <c r="A21" s="218" t="s">
        <v>33</v>
      </c>
      <c r="B21" s="218"/>
      <c r="C21" s="218"/>
      <c r="D21" s="218"/>
      <c r="E21" s="218"/>
      <c r="F21" s="94" t="e">
        <f ca="1">pikasRoute()</f>
        <v>#NAME?</v>
      </c>
      <c r="G21" s="93"/>
      <c r="I21" s="97" t="s">
        <v>36</v>
      </c>
      <c r="J21" s="97"/>
      <c r="K21" s="97"/>
      <c r="L21" s="204" t="e">
        <f ca="1">L1</f>
        <v>#NAME?</v>
      </c>
      <c r="M21" s="204"/>
      <c r="O21" s="202" t="e">
        <f ca="1">O1</f>
        <v>#NAME?</v>
      </c>
      <c r="P21" s="202"/>
      <c r="Q21" s="202"/>
    </row>
    <row r="22" spans="1:17" s="67" customFormat="1" ht="19.5" thickBot="1" x14ac:dyDescent="0.35">
      <c r="A22" s="219" t="e">
        <f ca="1">pikasDirectionName("A&gt;B")</f>
        <v>#NAME?</v>
      </c>
      <c r="B22" s="219"/>
      <c r="C22" s="219"/>
      <c r="D22" s="219"/>
      <c r="E22" s="219"/>
      <c r="F22" s="219"/>
      <c r="G22" s="95"/>
      <c r="H22" s="95"/>
      <c r="I22" s="96"/>
      <c r="J22" s="96"/>
      <c r="K22" s="96"/>
      <c r="L22" s="96"/>
    </row>
    <row r="23" spans="1:17" ht="22.5" customHeight="1" x14ac:dyDescent="0.2">
      <c r="A23" s="220" t="s">
        <v>0</v>
      </c>
      <c r="B23" s="205" t="s">
        <v>9</v>
      </c>
      <c r="C23" s="205" t="s">
        <v>5</v>
      </c>
      <c r="D23" s="205" t="s">
        <v>32</v>
      </c>
      <c r="E23" s="205" t="s">
        <v>7</v>
      </c>
      <c r="F23" s="205" t="s">
        <v>8</v>
      </c>
      <c r="G23" s="59" t="s">
        <v>10</v>
      </c>
      <c r="H23" s="60" t="s">
        <v>11</v>
      </c>
      <c r="I23" s="66"/>
    </row>
    <row r="24" spans="1:17" ht="13.5" customHeight="1" x14ac:dyDescent="0.2">
      <c r="A24" s="221"/>
      <c r="B24" s="206"/>
      <c r="C24" s="206"/>
      <c r="D24" s="206"/>
      <c r="E24" s="206"/>
      <c r="F24" s="206"/>
      <c r="G24" s="101">
        <v>2</v>
      </c>
      <c r="H24" s="102">
        <f>G24+2</f>
        <v>4</v>
      </c>
      <c r="I24" s="66"/>
    </row>
    <row r="25" spans="1:17" ht="13.5" customHeight="1" thickBot="1" x14ac:dyDescent="0.25">
      <c r="A25" s="222"/>
      <c r="B25" s="208"/>
      <c r="C25" s="208"/>
      <c r="D25" s="208"/>
      <c r="E25" s="208"/>
      <c r="F25" s="208"/>
      <c r="G25" s="61" t="e">
        <f ca="1">pikasLineRoute() &amp; "-" &amp; pikasLineName()</f>
        <v>#NAME?</v>
      </c>
      <c r="H25" s="62" t="e">
        <f ca="1">pikasLineRoute() &amp; "-" &amp; pikasLineName()</f>
        <v>#NAME?</v>
      </c>
      <c r="I25" s="66"/>
    </row>
    <row r="26" spans="1:17" x14ac:dyDescent="0.2">
      <c r="A26" s="76" t="e">
        <f t="shared" ref="A26:A35" ca="1" si="4">IF(B26&lt;&gt;"",OFFSET(A26,-1,0)+1,"")</f>
        <v>#NAME?</v>
      </c>
      <c r="B26" s="74" t="e">
        <f t="shared" ref="B26:B35" ca="1" si="5">pikasStopName()</f>
        <v>#NAME?</v>
      </c>
      <c r="C26" s="77" t="e">
        <f t="shared" ref="C26:C35" ca="1" si="6">pikasStopKm()</f>
        <v>#NAME?</v>
      </c>
      <c r="D26" s="77"/>
      <c r="E26" s="78" t="e">
        <f t="shared" ref="E26:E35" ca="1" si="7">pikasStopNum()</f>
        <v>#NAME?</v>
      </c>
      <c r="F26" s="79"/>
      <c r="G26" s="85"/>
      <c r="H26" s="86"/>
      <c r="I26" s="66"/>
    </row>
    <row r="27" spans="1:17" x14ac:dyDescent="0.2">
      <c r="A27" s="76" t="e">
        <f t="shared" ca="1" si="4"/>
        <v>#NAME?</v>
      </c>
      <c r="B27" s="74" t="e">
        <f t="shared" ca="1" si="5"/>
        <v>#NAME?</v>
      </c>
      <c r="C27" s="77" t="e">
        <f t="shared" ca="1" si="6"/>
        <v>#NAME?</v>
      </c>
      <c r="D27" s="77"/>
      <c r="E27" s="78" t="e">
        <f t="shared" ca="1" si="7"/>
        <v>#NAME?</v>
      </c>
      <c r="F27" s="79"/>
      <c r="G27" s="85"/>
      <c r="H27" s="86"/>
      <c r="I27" s="66"/>
    </row>
    <row r="28" spans="1:17" x14ac:dyDescent="0.2">
      <c r="A28" s="76" t="e">
        <f t="shared" ca="1" si="4"/>
        <v>#NAME?</v>
      </c>
      <c r="B28" s="74" t="e">
        <f t="shared" ca="1" si="5"/>
        <v>#NAME?</v>
      </c>
      <c r="C28" s="77" t="e">
        <f t="shared" ca="1" si="6"/>
        <v>#NAME?</v>
      </c>
      <c r="D28" s="77"/>
      <c r="E28" s="78" t="e">
        <f t="shared" ca="1" si="7"/>
        <v>#NAME?</v>
      </c>
      <c r="F28" s="79"/>
      <c r="G28" s="85"/>
      <c r="H28" s="86"/>
      <c r="I28" s="66"/>
    </row>
    <row r="29" spans="1:17" x14ac:dyDescent="0.2">
      <c r="A29" s="76" t="e">
        <f t="shared" ca="1" si="4"/>
        <v>#NAME?</v>
      </c>
      <c r="B29" s="74" t="e">
        <f t="shared" ca="1" si="5"/>
        <v>#NAME?</v>
      </c>
      <c r="C29" s="77" t="e">
        <f t="shared" ca="1" si="6"/>
        <v>#NAME?</v>
      </c>
      <c r="D29" s="77"/>
      <c r="E29" s="78" t="e">
        <f t="shared" ca="1" si="7"/>
        <v>#NAME?</v>
      </c>
      <c r="F29" s="79"/>
      <c r="G29" s="85"/>
      <c r="H29" s="86"/>
      <c r="I29" s="66"/>
    </row>
    <row r="30" spans="1:17" x14ac:dyDescent="0.2">
      <c r="A30" s="76" t="e">
        <f t="shared" ca="1" si="4"/>
        <v>#NAME?</v>
      </c>
      <c r="B30" s="74" t="e">
        <f t="shared" ca="1" si="5"/>
        <v>#NAME?</v>
      </c>
      <c r="C30" s="77" t="e">
        <f t="shared" ca="1" si="6"/>
        <v>#NAME?</v>
      </c>
      <c r="D30" s="77"/>
      <c r="E30" s="78" t="e">
        <f t="shared" ca="1" si="7"/>
        <v>#NAME?</v>
      </c>
      <c r="F30" s="79"/>
      <c r="G30" s="85"/>
      <c r="H30" s="86"/>
      <c r="I30" s="66"/>
    </row>
    <row r="31" spans="1:17" x14ac:dyDescent="0.2">
      <c r="A31" s="76" t="e">
        <f t="shared" ca="1" si="4"/>
        <v>#NAME?</v>
      </c>
      <c r="B31" s="74" t="e">
        <f t="shared" ca="1" si="5"/>
        <v>#NAME?</v>
      </c>
      <c r="C31" s="77" t="e">
        <f t="shared" ca="1" si="6"/>
        <v>#NAME?</v>
      </c>
      <c r="D31" s="77"/>
      <c r="E31" s="78" t="e">
        <f t="shared" ca="1" si="7"/>
        <v>#NAME?</v>
      </c>
      <c r="F31" s="79"/>
      <c r="G31" s="85"/>
      <c r="H31" s="86"/>
      <c r="I31" s="66"/>
    </row>
    <row r="32" spans="1:17" x14ac:dyDescent="0.2">
      <c r="A32" s="76" t="e">
        <f t="shared" ca="1" si="4"/>
        <v>#NAME?</v>
      </c>
      <c r="B32" s="74" t="e">
        <f t="shared" ca="1" si="5"/>
        <v>#NAME?</v>
      </c>
      <c r="C32" s="77" t="e">
        <f t="shared" ca="1" si="6"/>
        <v>#NAME?</v>
      </c>
      <c r="D32" s="77"/>
      <c r="E32" s="78" t="e">
        <f t="shared" ca="1" si="7"/>
        <v>#NAME?</v>
      </c>
      <c r="F32" s="79"/>
      <c r="G32" s="85"/>
      <c r="H32" s="86"/>
      <c r="I32" s="66"/>
    </row>
    <row r="33" spans="1:9" x14ac:dyDescent="0.2">
      <c r="A33" s="76" t="e">
        <f t="shared" ca="1" si="4"/>
        <v>#NAME?</v>
      </c>
      <c r="B33" s="74" t="e">
        <f t="shared" ca="1" si="5"/>
        <v>#NAME?</v>
      </c>
      <c r="C33" s="77" t="e">
        <f t="shared" ca="1" si="6"/>
        <v>#NAME?</v>
      </c>
      <c r="D33" s="77"/>
      <c r="E33" s="78" t="e">
        <f t="shared" ca="1" si="7"/>
        <v>#NAME?</v>
      </c>
      <c r="F33" s="79"/>
      <c r="G33" s="85"/>
      <c r="H33" s="86"/>
      <c r="I33" s="66"/>
    </row>
    <row r="34" spans="1:9" x14ac:dyDescent="0.2">
      <c r="A34" s="76" t="e">
        <f t="shared" ca="1" si="4"/>
        <v>#NAME?</v>
      </c>
      <c r="B34" s="74" t="e">
        <f t="shared" ca="1" si="5"/>
        <v>#NAME?</v>
      </c>
      <c r="C34" s="77" t="e">
        <f t="shared" ca="1" si="6"/>
        <v>#NAME?</v>
      </c>
      <c r="D34" s="77"/>
      <c r="E34" s="78" t="e">
        <f t="shared" ca="1" si="7"/>
        <v>#NAME?</v>
      </c>
      <c r="F34" s="79"/>
      <c r="G34" s="85"/>
      <c r="H34" s="86"/>
      <c r="I34" s="66"/>
    </row>
    <row r="35" spans="1:9" ht="13.5" thickBot="1" x14ac:dyDescent="0.25">
      <c r="A35" s="76" t="e">
        <f t="shared" ca="1" si="4"/>
        <v>#NAME?</v>
      </c>
      <c r="B35" s="74" t="e">
        <f t="shared" ca="1" si="5"/>
        <v>#NAME?</v>
      </c>
      <c r="C35" s="77" t="e">
        <f t="shared" ca="1" si="6"/>
        <v>#NAME?</v>
      </c>
      <c r="D35" s="77"/>
      <c r="E35" s="78" t="e">
        <f t="shared" ca="1" si="7"/>
        <v>#NAME?</v>
      </c>
      <c r="F35" s="80"/>
      <c r="G35" s="87"/>
      <c r="H35" s="88"/>
      <c r="I35" s="66"/>
    </row>
    <row r="36" spans="1:9" x14ac:dyDescent="0.2">
      <c r="A36" s="209" t="s">
        <v>38</v>
      </c>
      <c r="B36" s="210"/>
      <c r="C36" s="211"/>
      <c r="D36" s="63"/>
      <c r="E36" s="64"/>
      <c r="F36" s="65" t="s">
        <v>12</v>
      </c>
      <c r="G36" s="57" t="e">
        <f ca="1">IF(pikasTripWeekdays()="1-7","k.d",pikasTripWeekdays())</f>
        <v>#NAME?</v>
      </c>
      <c r="H36" s="58" t="e">
        <f ca="1">IF(pikasTripWeekdays()="1-7","k.d",pikasTripWeekdays())</f>
        <v>#NAME?</v>
      </c>
      <c r="I36" s="66"/>
    </row>
    <row r="37" spans="1:9" ht="13.5" x14ac:dyDescent="0.25">
      <c r="A37" s="212"/>
      <c r="B37" s="213"/>
      <c r="C37" s="214"/>
      <c r="D37" s="68"/>
      <c r="E37" s="69"/>
      <c r="F37" s="70" t="s">
        <v>13</v>
      </c>
      <c r="G37" s="90" t="e">
        <f ca="1">pikasTripKm()</f>
        <v>#NAME?</v>
      </c>
      <c r="H37" s="89" t="e">
        <f ca="1">pikasTripKm()</f>
        <v>#NAME?</v>
      </c>
      <c r="I37" s="66"/>
    </row>
    <row r="38" spans="1:9" ht="13.5" x14ac:dyDescent="0.25">
      <c r="A38" s="212"/>
      <c r="B38" s="213"/>
      <c r="C38" s="214"/>
      <c r="D38" s="68"/>
      <c r="E38" s="69"/>
      <c r="F38" s="70" t="s">
        <v>34</v>
      </c>
      <c r="G38" s="90" t="e">
        <f ca="1">G37-G39</f>
        <v>#NAME?</v>
      </c>
      <c r="H38" s="89" t="e">
        <f ca="1">H37-H39</f>
        <v>#NAME?</v>
      </c>
      <c r="I38" s="66"/>
    </row>
    <row r="39" spans="1:9" ht="14.25" thickBot="1" x14ac:dyDescent="0.3">
      <c r="A39" s="215"/>
      <c r="B39" s="216"/>
      <c r="C39" s="217"/>
      <c r="D39" s="71"/>
      <c r="E39" s="72"/>
      <c r="F39" s="73" t="s">
        <v>35</v>
      </c>
      <c r="G39" s="91"/>
      <c r="H39" s="92"/>
      <c r="I39" s="66"/>
    </row>
  </sheetData>
  <mergeCells count="22">
    <mergeCell ref="E23:E25"/>
    <mergeCell ref="F23:F25"/>
    <mergeCell ref="A36:C39"/>
    <mergeCell ref="A1:E1"/>
    <mergeCell ref="A2:F2"/>
    <mergeCell ref="A21:E21"/>
    <mergeCell ref="A22:F22"/>
    <mergeCell ref="A16:C19"/>
    <mergeCell ref="A3:A5"/>
    <mergeCell ref="B3:B5"/>
    <mergeCell ref="A23:A25"/>
    <mergeCell ref="B23:B25"/>
    <mergeCell ref="C3:C5"/>
    <mergeCell ref="D3:D5"/>
    <mergeCell ref="C23:C25"/>
    <mergeCell ref="D23:D25"/>
    <mergeCell ref="O1:Q1"/>
    <mergeCell ref="O21:Q21"/>
    <mergeCell ref="L1:M1"/>
    <mergeCell ref="L21:M21"/>
    <mergeCell ref="E3:E5"/>
    <mergeCell ref="F3:F5"/>
  </mergeCells>
  <phoneticPr fontId="0" type="noConversion"/>
  <pageMargins left="0.78740157480314965" right="0.39370078740157483" top="0.39370078740157483" bottom="0.39370078740157483" header="0" footer="0"/>
  <pageSetup fitToWidth="99" pageOrder="overThenDown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M46"/>
  <sheetViews>
    <sheetView zoomScaleNormal="100" workbookViewId="0">
      <selection activeCell="D23" sqref="D23"/>
    </sheetView>
  </sheetViews>
  <sheetFormatPr defaultRowHeight="12.75" x14ac:dyDescent="0.2"/>
  <cols>
    <col min="1" max="1" width="3.42578125" customWidth="1"/>
    <col min="2" max="2" width="14.28515625" customWidth="1"/>
    <col min="3" max="4" width="13.140625" customWidth="1"/>
    <col min="5" max="5" width="11.7109375" customWidth="1"/>
    <col min="6" max="6" width="13.140625" customWidth="1"/>
    <col min="7" max="15" width="6.5703125" customWidth="1"/>
  </cols>
  <sheetData>
    <row r="1" spans="1:13" s="14" customFormat="1" ht="31.5" customHeight="1" x14ac:dyDescent="0.25">
      <c r="C1" s="39"/>
      <c r="E1" s="40"/>
      <c r="F1" s="40"/>
      <c r="G1" s="41"/>
      <c r="H1" s="40"/>
      <c r="I1" s="40"/>
      <c r="M1" s="42"/>
    </row>
    <row r="2" spans="1:13" s="14" customFormat="1" ht="16.5" customHeight="1" x14ac:dyDescent="0.3">
      <c r="C2" s="43"/>
      <c r="D2" s="43" t="s">
        <v>19</v>
      </c>
      <c r="E2" s="29"/>
      <c r="F2" s="50" t="e">
        <f ca="1">"Nr." &amp; pikasRoute()</f>
        <v>#NAME?</v>
      </c>
      <c r="G2" s="44"/>
      <c r="H2" s="37"/>
      <c r="L2" s="45"/>
    </row>
    <row r="3" spans="1:13" s="14" customFormat="1" ht="16.5" customHeight="1" x14ac:dyDescent="0.25">
      <c r="D3" s="31"/>
      <c r="G3" s="31"/>
      <c r="H3" s="31"/>
      <c r="I3" s="31"/>
      <c r="J3" s="31"/>
      <c r="K3" s="31"/>
      <c r="L3" s="31"/>
    </row>
    <row r="4" spans="1:13" ht="12.75" customHeight="1" thickBot="1" x14ac:dyDescent="0.25">
      <c r="D4" s="14"/>
      <c r="E4" s="14"/>
      <c r="G4" s="14"/>
      <c r="H4" s="14"/>
      <c r="I4" s="14"/>
      <c r="J4" s="38"/>
      <c r="K4" s="1"/>
      <c r="L4" s="1"/>
    </row>
    <row r="5" spans="1:13" ht="48" customHeight="1" x14ac:dyDescent="0.2">
      <c r="A5" s="223" t="s">
        <v>0</v>
      </c>
      <c r="B5" s="225" t="s">
        <v>9</v>
      </c>
      <c r="C5" s="225" t="s">
        <v>5</v>
      </c>
      <c r="D5" s="225" t="s">
        <v>6</v>
      </c>
      <c r="E5" s="225" t="s">
        <v>7</v>
      </c>
      <c r="F5" s="225" t="s">
        <v>8</v>
      </c>
      <c r="G5" s="2" t="s">
        <v>10</v>
      </c>
      <c r="H5" s="23" t="s">
        <v>11</v>
      </c>
      <c r="I5" s="13"/>
    </row>
    <row r="6" spans="1:13" ht="13.5" thickBot="1" x14ac:dyDescent="0.25">
      <c r="A6" s="224"/>
      <c r="B6" s="226"/>
      <c r="C6" s="226"/>
      <c r="D6" s="226"/>
      <c r="E6" s="226"/>
      <c r="F6" s="226"/>
      <c r="G6" s="27" t="s">
        <v>1</v>
      </c>
      <c r="H6" s="28">
        <f>G6+2</f>
        <v>3</v>
      </c>
      <c r="I6" s="13"/>
    </row>
    <row r="7" spans="1:13" x14ac:dyDescent="0.2">
      <c r="A7" s="3">
        <v>1</v>
      </c>
      <c r="B7" s="4" t="e">
        <f ca="1">pikasStopName()</f>
        <v>#NAME?</v>
      </c>
      <c r="C7" s="36" t="e">
        <f ca="1">pikasStopKm()</f>
        <v>#NAME?</v>
      </c>
      <c r="D7" s="36" t="e">
        <f ca="1">OFFSET(C7,1,0)-C7</f>
        <v>#NAME?</v>
      </c>
      <c r="E7" s="30" t="e">
        <f ca="1">pikasStopNum()</f>
        <v>#NAME?</v>
      </c>
      <c r="F7" s="53"/>
      <c r="G7" s="5"/>
      <c r="H7" s="21"/>
      <c r="I7" s="13"/>
    </row>
    <row r="8" spans="1:13" x14ac:dyDescent="0.2">
      <c r="A8" s="3" t="e">
        <f ca="1">IF(B8&lt;&gt;"",OFFSET(A8,-1,0)+1,"")</f>
        <v>#NAME?</v>
      </c>
      <c r="B8" s="4" t="e">
        <f t="shared" ref="B8:B16" ca="1" si="0">pikasStopName()</f>
        <v>#NAME?</v>
      </c>
      <c r="C8" s="36" t="e">
        <f t="shared" ref="C8:C16" ca="1" si="1">pikasStopKm()</f>
        <v>#NAME?</v>
      </c>
      <c r="D8" s="36" t="e">
        <f t="shared" ref="D8:D16" ca="1" si="2">OFFSET(C8,1,0)-C8</f>
        <v>#NAME?</v>
      </c>
      <c r="E8" s="30" t="e">
        <f t="shared" ref="E8:E16" ca="1" si="3">pikasStopNum()</f>
        <v>#NAME?</v>
      </c>
      <c r="F8" s="53"/>
      <c r="G8" s="5"/>
      <c r="H8" s="21"/>
      <c r="I8" s="13"/>
    </row>
    <row r="9" spans="1:13" x14ac:dyDescent="0.2">
      <c r="A9" s="3" t="e">
        <f t="shared" ref="A9:A16" ca="1" si="4">IF(B9&lt;&gt;"",OFFSET(A9,-1,0)+1,"")</f>
        <v>#NAME?</v>
      </c>
      <c r="B9" s="4" t="e">
        <f t="shared" ca="1" si="0"/>
        <v>#NAME?</v>
      </c>
      <c r="C9" s="36" t="e">
        <f t="shared" ca="1" si="1"/>
        <v>#NAME?</v>
      </c>
      <c r="D9" s="36" t="e">
        <f t="shared" ca="1" si="2"/>
        <v>#NAME?</v>
      </c>
      <c r="E9" s="30" t="e">
        <f t="shared" ca="1" si="3"/>
        <v>#NAME?</v>
      </c>
      <c r="F9" s="53"/>
      <c r="G9" s="5"/>
      <c r="H9" s="21"/>
      <c r="I9" s="13"/>
    </row>
    <row r="10" spans="1:13" x14ac:dyDescent="0.2">
      <c r="A10" s="3" t="e">
        <f t="shared" ca="1" si="4"/>
        <v>#NAME?</v>
      </c>
      <c r="B10" s="4" t="e">
        <f t="shared" ca="1" si="0"/>
        <v>#NAME?</v>
      </c>
      <c r="C10" s="36" t="e">
        <f t="shared" ca="1" si="1"/>
        <v>#NAME?</v>
      </c>
      <c r="D10" s="36" t="e">
        <f t="shared" ca="1" si="2"/>
        <v>#NAME?</v>
      </c>
      <c r="E10" s="30" t="e">
        <f t="shared" ca="1" si="3"/>
        <v>#NAME?</v>
      </c>
      <c r="F10" s="53"/>
      <c r="G10" s="5"/>
      <c r="H10" s="21"/>
      <c r="I10" s="13"/>
    </row>
    <row r="11" spans="1:13" x14ac:dyDescent="0.2">
      <c r="A11" s="3" t="e">
        <f t="shared" ca="1" si="4"/>
        <v>#NAME?</v>
      </c>
      <c r="B11" s="4" t="e">
        <f t="shared" ca="1" si="0"/>
        <v>#NAME?</v>
      </c>
      <c r="C11" s="36" t="e">
        <f t="shared" ca="1" si="1"/>
        <v>#NAME?</v>
      </c>
      <c r="D11" s="36" t="e">
        <f t="shared" ca="1" si="2"/>
        <v>#NAME?</v>
      </c>
      <c r="E11" s="30" t="e">
        <f t="shared" ca="1" si="3"/>
        <v>#NAME?</v>
      </c>
      <c r="F11" s="53"/>
      <c r="G11" s="5"/>
      <c r="H11" s="21"/>
      <c r="I11" s="13"/>
    </row>
    <row r="12" spans="1:13" x14ac:dyDescent="0.2">
      <c r="A12" s="3" t="e">
        <f t="shared" ca="1" si="4"/>
        <v>#NAME?</v>
      </c>
      <c r="B12" s="4" t="e">
        <f t="shared" ca="1" si="0"/>
        <v>#NAME?</v>
      </c>
      <c r="C12" s="36" t="e">
        <f t="shared" ca="1" si="1"/>
        <v>#NAME?</v>
      </c>
      <c r="D12" s="36" t="e">
        <f t="shared" ca="1" si="2"/>
        <v>#NAME?</v>
      </c>
      <c r="E12" s="30" t="e">
        <f t="shared" ca="1" si="3"/>
        <v>#NAME?</v>
      </c>
      <c r="F12" s="53"/>
      <c r="G12" s="5"/>
      <c r="H12" s="21"/>
      <c r="I12" s="13"/>
    </row>
    <row r="13" spans="1:13" x14ac:dyDescent="0.2">
      <c r="A13" s="3" t="e">
        <f t="shared" ca="1" si="4"/>
        <v>#NAME?</v>
      </c>
      <c r="B13" s="4" t="e">
        <f t="shared" ca="1" si="0"/>
        <v>#NAME?</v>
      </c>
      <c r="C13" s="36" t="e">
        <f t="shared" ca="1" si="1"/>
        <v>#NAME?</v>
      </c>
      <c r="D13" s="36" t="e">
        <f t="shared" ca="1" si="2"/>
        <v>#NAME?</v>
      </c>
      <c r="E13" s="30" t="e">
        <f t="shared" ca="1" si="3"/>
        <v>#NAME?</v>
      </c>
      <c r="F13" s="53"/>
      <c r="G13" s="5"/>
      <c r="H13" s="21"/>
      <c r="I13" s="13"/>
    </row>
    <row r="14" spans="1:13" x14ac:dyDescent="0.2">
      <c r="A14" s="3" t="e">
        <f t="shared" ca="1" si="4"/>
        <v>#NAME?</v>
      </c>
      <c r="B14" s="4" t="e">
        <f t="shared" ca="1" si="0"/>
        <v>#NAME?</v>
      </c>
      <c r="C14" s="36" t="e">
        <f t="shared" ca="1" si="1"/>
        <v>#NAME?</v>
      </c>
      <c r="D14" s="36" t="e">
        <f t="shared" ca="1" si="2"/>
        <v>#NAME?</v>
      </c>
      <c r="E14" s="30" t="e">
        <f t="shared" ca="1" si="3"/>
        <v>#NAME?</v>
      </c>
      <c r="F14" s="53"/>
      <c r="G14" s="5"/>
      <c r="H14" s="21"/>
      <c r="I14" s="13"/>
    </row>
    <row r="15" spans="1:13" x14ac:dyDescent="0.2">
      <c r="A15" s="3" t="e">
        <f t="shared" ca="1" si="4"/>
        <v>#NAME?</v>
      </c>
      <c r="B15" s="4" t="e">
        <f t="shared" ca="1" si="0"/>
        <v>#NAME?</v>
      </c>
      <c r="C15" s="36" t="e">
        <f t="shared" ca="1" si="1"/>
        <v>#NAME?</v>
      </c>
      <c r="D15" s="36" t="e">
        <f t="shared" ca="1" si="2"/>
        <v>#NAME?</v>
      </c>
      <c r="E15" s="30" t="e">
        <f t="shared" ca="1" si="3"/>
        <v>#NAME?</v>
      </c>
      <c r="F15" s="53"/>
      <c r="G15" s="5"/>
      <c r="H15" s="21"/>
      <c r="I15" s="13"/>
    </row>
    <row r="16" spans="1:13" ht="13.5" thickBot="1" x14ac:dyDescent="0.25">
      <c r="A16" s="3" t="e">
        <f t="shared" ca="1" si="4"/>
        <v>#NAME?</v>
      </c>
      <c r="B16" s="4" t="e">
        <f t="shared" ca="1" si="0"/>
        <v>#NAME?</v>
      </c>
      <c r="C16" s="36" t="e">
        <f t="shared" ca="1" si="1"/>
        <v>#NAME?</v>
      </c>
      <c r="D16" s="36" t="e">
        <f t="shared" ca="1" si="2"/>
        <v>#NAME?</v>
      </c>
      <c r="E16" s="30" t="e">
        <f t="shared" ca="1" si="3"/>
        <v>#NAME?</v>
      </c>
      <c r="F16" s="54"/>
      <c r="G16" s="6"/>
      <c r="H16" s="22"/>
      <c r="I16" s="13"/>
    </row>
    <row r="17" spans="1:13" x14ac:dyDescent="0.2">
      <c r="A17" s="7"/>
      <c r="B17" s="8"/>
      <c r="C17" s="8"/>
      <c r="D17" s="9"/>
      <c r="E17" s="10"/>
      <c r="F17" s="11" t="s">
        <v>12</v>
      </c>
      <c r="G17" s="12" t="s">
        <v>2</v>
      </c>
      <c r="H17" s="24" t="s">
        <v>2</v>
      </c>
      <c r="I17" s="13"/>
    </row>
    <row r="18" spans="1:13" x14ac:dyDescent="0.2">
      <c r="A18" s="13" t="s">
        <v>3</v>
      </c>
      <c r="B18" s="14"/>
      <c r="C18" s="14"/>
      <c r="D18" s="15"/>
      <c r="E18" s="16"/>
      <c r="F18" s="17" t="s">
        <v>13</v>
      </c>
      <c r="G18" s="51" t="e">
        <f ca="1">pikasTripKm()</f>
        <v>#NAME?</v>
      </c>
      <c r="H18" s="52" t="e">
        <f ca="1">pikasTripKm()</f>
        <v>#NAME?</v>
      </c>
      <c r="I18" s="13"/>
    </row>
    <row r="19" spans="1:13" x14ac:dyDescent="0.2">
      <c r="A19" s="13" t="s">
        <v>4</v>
      </c>
      <c r="B19" s="14"/>
      <c r="C19" s="14"/>
      <c r="D19" s="15"/>
      <c r="E19" s="16"/>
      <c r="F19" s="17" t="s">
        <v>14</v>
      </c>
      <c r="G19" s="34" t="e">
        <f ca="1">pikasTripDuration()/(24*60)</f>
        <v>#NAME?</v>
      </c>
      <c r="H19" s="35" t="e">
        <f ca="1">pikasTripDuration()/(24*60)</f>
        <v>#NAME?</v>
      </c>
      <c r="I19" s="13"/>
    </row>
    <row r="20" spans="1:13" x14ac:dyDescent="0.2">
      <c r="A20" s="13"/>
      <c r="B20" s="14"/>
      <c r="C20" s="14"/>
      <c r="D20" s="15"/>
      <c r="E20" s="16"/>
      <c r="F20" s="17" t="s">
        <v>15</v>
      </c>
      <c r="G20" s="18"/>
      <c r="H20" s="25"/>
      <c r="I20" s="13"/>
    </row>
    <row r="21" spans="1:13" x14ac:dyDescent="0.2">
      <c r="A21" s="13"/>
      <c r="B21" s="14"/>
      <c r="C21" s="14"/>
      <c r="D21" s="15"/>
      <c r="E21" s="16"/>
      <c r="F21" s="17" t="s">
        <v>18</v>
      </c>
      <c r="G21" s="18">
        <v>1</v>
      </c>
      <c r="H21" s="25">
        <v>1</v>
      </c>
      <c r="I21" s="13"/>
    </row>
    <row r="22" spans="1:13" x14ac:dyDescent="0.2">
      <c r="A22" s="13"/>
      <c r="B22" s="14"/>
      <c r="C22" s="14"/>
      <c r="D22" s="15"/>
      <c r="E22" s="227" t="s">
        <v>16</v>
      </c>
      <c r="F22" s="228"/>
      <c r="G22" s="32" t="e">
        <f ca="1">G18/(24*IF(G19&gt;0,G19,1))</f>
        <v>#NAME?</v>
      </c>
      <c r="H22" s="33" t="e">
        <f ca="1">H18/(24*IF(H19&gt;0,H19,1))</f>
        <v>#NAME?</v>
      </c>
      <c r="I22" s="13"/>
    </row>
    <row r="23" spans="1:13" ht="13.5" thickBot="1" x14ac:dyDescent="0.25">
      <c r="A23" s="47"/>
      <c r="B23" s="48"/>
      <c r="C23" s="48"/>
      <c r="D23" s="49"/>
      <c r="E23" s="19"/>
      <c r="F23" s="46" t="s">
        <v>17</v>
      </c>
      <c r="G23" s="20"/>
      <c r="H23" s="26"/>
      <c r="I23" s="13"/>
    </row>
    <row r="24" spans="1:13" s="14" customFormat="1" ht="31.5" customHeight="1" x14ac:dyDescent="0.25">
      <c r="C24" s="39"/>
      <c r="E24" s="40"/>
      <c r="F24" s="40"/>
      <c r="G24" s="41"/>
      <c r="H24" s="40"/>
      <c r="I24" s="40"/>
      <c r="M24" s="42"/>
    </row>
    <row r="25" spans="1:13" s="14" customFormat="1" ht="16.5" customHeight="1" x14ac:dyDescent="0.3">
      <c r="C25" s="43"/>
      <c r="D25" s="43" t="s">
        <v>19</v>
      </c>
      <c r="E25" s="29"/>
      <c r="F25" s="50" t="e">
        <f ca="1">F2</f>
        <v>#NAME?</v>
      </c>
      <c r="G25" s="44"/>
      <c r="H25" s="37"/>
      <c r="L25" s="45"/>
    </row>
    <row r="26" spans="1:13" s="14" customFormat="1" ht="16.5" customHeight="1" x14ac:dyDescent="0.25">
      <c r="D26" s="31"/>
      <c r="G26" s="31"/>
      <c r="H26" s="31"/>
      <c r="I26" s="31"/>
      <c r="J26" s="31"/>
      <c r="K26" s="31"/>
      <c r="L26" s="31"/>
    </row>
    <row r="27" spans="1:13" ht="12.75" customHeight="1" thickBot="1" x14ac:dyDescent="0.25">
      <c r="D27" s="14"/>
      <c r="E27" s="14"/>
      <c r="G27" s="14"/>
      <c r="H27" s="14"/>
      <c r="I27" s="14"/>
      <c r="J27" s="38"/>
      <c r="K27" s="1"/>
      <c r="L27" s="1"/>
    </row>
    <row r="28" spans="1:13" ht="48" customHeight="1" x14ac:dyDescent="0.2">
      <c r="A28" s="223" t="s">
        <v>0</v>
      </c>
      <c r="B28" s="225" t="s">
        <v>9</v>
      </c>
      <c r="C28" s="225" t="s">
        <v>5</v>
      </c>
      <c r="D28" s="225" t="s">
        <v>6</v>
      </c>
      <c r="E28" s="225" t="s">
        <v>7</v>
      </c>
      <c r="F28" s="225" t="s">
        <v>8</v>
      </c>
      <c r="G28" s="2" t="s">
        <v>10</v>
      </c>
      <c r="H28" s="23" t="s">
        <v>11</v>
      </c>
      <c r="I28" s="13"/>
    </row>
    <row r="29" spans="1:13" ht="13.5" thickBot="1" x14ac:dyDescent="0.25">
      <c r="A29" s="224"/>
      <c r="B29" s="226"/>
      <c r="C29" s="226"/>
      <c r="D29" s="226"/>
      <c r="E29" s="226"/>
      <c r="F29" s="226"/>
      <c r="G29" s="27">
        <v>2</v>
      </c>
      <c r="H29" s="28">
        <f>G29+2</f>
        <v>4</v>
      </c>
      <c r="I29" s="13"/>
    </row>
    <row r="30" spans="1:13" x14ac:dyDescent="0.2">
      <c r="A30" s="3">
        <v>1</v>
      </c>
      <c r="B30" s="4" t="e">
        <f ca="1">pikasStopName()</f>
        <v>#NAME?</v>
      </c>
      <c r="C30" s="36" t="e">
        <f ca="1">pikasStopKm()</f>
        <v>#NAME?</v>
      </c>
      <c r="D30" s="36" t="e">
        <f ca="1">OFFSET(C30,1,0)-C30</f>
        <v>#NAME?</v>
      </c>
      <c r="E30" s="30" t="e">
        <f ca="1">pikasStopNum()</f>
        <v>#NAME?</v>
      </c>
      <c r="F30" s="53"/>
      <c r="G30" s="5"/>
      <c r="H30" s="21"/>
      <c r="I30" s="13"/>
    </row>
    <row r="31" spans="1:13" x14ac:dyDescent="0.2">
      <c r="A31" s="3" t="e">
        <f ca="1">IF(B31&lt;&gt;"",OFFSET(A31,-1,0)+1,"")</f>
        <v>#NAME?</v>
      </c>
      <c r="B31" s="4" t="e">
        <f t="shared" ref="B31:B39" ca="1" si="5">pikasStopName()</f>
        <v>#NAME?</v>
      </c>
      <c r="C31" s="36" t="e">
        <f t="shared" ref="C31:C39" ca="1" si="6">pikasStopKm()</f>
        <v>#NAME?</v>
      </c>
      <c r="D31" s="36" t="e">
        <f t="shared" ref="D31:D39" ca="1" si="7">OFFSET(C31,1,0)-C31</f>
        <v>#NAME?</v>
      </c>
      <c r="E31" s="30" t="e">
        <f t="shared" ref="E31:E39" ca="1" si="8">pikasStopNum()</f>
        <v>#NAME?</v>
      </c>
      <c r="F31" s="53"/>
      <c r="G31" s="5"/>
      <c r="H31" s="21"/>
      <c r="I31" s="13"/>
    </row>
    <row r="32" spans="1:13" x14ac:dyDescent="0.2">
      <c r="A32" s="3" t="e">
        <f t="shared" ref="A32:A39" ca="1" si="9">IF(B32&lt;&gt;"",OFFSET(A32,-1,0)+1,"")</f>
        <v>#NAME?</v>
      </c>
      <c r="B32" s="4" t="e">
        <f t="shared" ca="1" si="5"/>
        <v>#NAME?</v>
      </c>
      <c r="C32" s="36" t="e">
        <f t="shared" ca="1" si="6"/>
        <v>#NAME?</v>
      </c>
      <c r="D32" s="36" t="e">
        <f t="shared" ca="1" si="7"/>
        <v>#NAME?</v>
      </c>
      <c r="E32" s="30" t="e">
        <f t="shared" ca="1" si="8"/>
        <v>#NAME?</v>
      </c>
      <c r="F32" s="53"/>
      <c r="G32" s="5"/>
      <c r="H32" s="21"/>
      <c r="I32" s="13"/>
    </row>
    <row r="33" spans="1:9" x14ac:dyDescent="0.2">
      <c r="A33" s="3" t="e">
        <f t="shared" ca="1" si="9"/>
        <v>#NAME?</v>
      </c>
      <c r="B33" s="4" t="e">
        <f t="shared" ca="1" si="5"/>
        <v>#NAME?</v>
      </c>
      <c r="C33" s="36" t="e">
        <f t="shared" ca="1" si="6"/>
        <v>#NAME?</v>
      </c>
      <c r="D33" s="36" t="e">
        <f t="shared" ca="1" si="7"/>
        <v>#NAME?</v>
      </c>
      <c r="E33" s="30" t="e">
        <f t="shared" ca="1" si="8"/>
        <v>#NAME?</v>
      </c>
      <c r="F33" s="53"/>
      <c r="G33" s="5"/>
      <c r="H33" s="21"/>
      <c r="I33" s="13"/>
    </row>
    <row r="34" spans="1:9" x14ac:dyDescent="0.2">
      <c r="A34" s="3" t="e">
        <f t="shared" ca="1" si="9"/>
        <v>#NAME?</v>
      </c>
      <c r="B34" s="4" t="e">
        <f t="shared" ca="1" si="5"/>
        <v>#NAME?</v>
      </c>
      <c r="C34" s="36" t="e">
        <f t="shared" ca="1" si="6"/>
        <v>#NAME?</v>
      </c>
      <c r="D34" s="36" t="e">
        <f t="shared" ca="1" si="7"/>
        <v>#NAME?</v>
      </c>
      <c r="E34" s="30" t="e">
        <f t="shared" ca="1" si="8"/>
        <v>#NAME?</v>
      </c>
      <c r="F34" s="53"/>
      <c r="G34" s="5"/>
      <c r="H34" s="21"/>
      <c r="I34" s="13"/>
    </row>
    <row r="35" spans="1:9" x14ac:dyDescent="0.2">
      <c r="A35" s="3" t="e">
        <f t="shared" ca="1" si="9"/>
        <v>#NAME?</v>
      </c>
      <c r="B35" s="4" t="e">
        <f t="shared" ca="1" si="5"/>
        <v>#NAME?</v>
      </c>
      <c r="C35" s="36" t="e">
        <f t="shared" ca="1" si="6"/>
        <v>#NAME?</v>
      </c>
      <c r="D35" s="36" t="e">
        <f t="shared" ca="1" si="7"/>
        <v>#NAME?</v>
      </c>
      <c r="E35" s="30" t="e">
        <f t="shared" ca="1" si="8"/>
        <v>#NAME?</v>
      </c>
      <c r="F35" s="53"/>
      <c r="G35" s="5"/>
      <c r="H35" s="21"/>
      <c r="I35" s="13"/>
    </row>
    <row r="36" spans="1:9" x14ac:dyDescent="0.2">
      <c r="A36" s="3" t="e">
        <f t="shared" ca="1" si="9"/>
        <v>#NAME?</v>
      </c>
      <c r="B36" s="4" t="e">
        <f t="shared" ca="1" si="5"/>
        <v>#NAME?</v>
      </c>
      <c r="C36" s="36" t="e">
        <f t="shared" ca="1" si="6"/>
        <v>#NAME?</v>
      </c>
      <c r="D36" s="36" t="e">
        <f t="shared" ca="1" si="7"/>
        <v>#NAME?</v>
      </c>
      <c r="E36" s="30" t="e">
        <f t="shared" ca="1" si="8"/>
        <v>#NAME?</v>
      </c>
      <c r="F36" s="53"/>
      <c r="G36" s="5"/>
      <c r="H36" s="21"/>
      <c r="I36" s="13"/>
    </row>
    <row r="37" spans="1:9" x14ac:dyDescent="0.2">
      <c r="A37" s="3" t="e">
        <f t="shared" ca="1" si="9"/>
        <v>#NAME?</v>
      </c>
      <c r="B37" s="4" t="e">
        <f t="shared" ca="1" si="5"/>
        <v>#NAME?</v>
      </c>
      <c r="C37" s="36" t="e">
        <f t="shared" ca="1" si="6"/>
        <v>#NAME?</v>
      </c>
      <c r="D37" s="36" t="e">
        <f t="shared" ca="1" si="7"/>
        <v>#NAME?</v>
      </c>
      <c r="E37" s="30" t="e">
        <f t="shared" ca="1" si="8"/>
        <v>#NAME?</v>
      </c>
      <c r="F37" s="53"/>
      <c r="G37" s="5"/>
      <c r="H37" s="21"/>
      <c r="I37" s="13"/>
    </row>
    <row r="38" spans="1:9" x14ac:dyDescent="0.2">
      <c r="A38" s="3" t="e">
        <f t="shared" ca="1" si="9"/>
        <v>#NAME?</v>
      </c>
      <c r="B38" s="4" t="e">
        <f t="shared" ca="1" si="5"/>
        <v>#NAME?</v>
      </c>
      <c r="C38" s="36" t="e">
        <f t="shared" ca="1" si="6"/>
        <v>#NAME?</v>
      </c>
      <c r="D38" s="36" t="e">
        <f t="shared" ca="1" si="7"/>
        <v>#NAME?</v>
      </c>
      <c r="E38" s="30" t="e">
        <f t="shared" ca="1" si="8"/>
        <v>#NAME?</v>
      </c>
      <c r="F38" s="53"/>
      <c r="G38" s="5"/>
      <c r="H38" s="21"/>
      <c r="I38" s="13"/>
    </row>
    <row r="39" spans="1:9" ht="13.5" thickBot="1" x14ac:dyDescent="0.25">
      <c r="A39" s="3" t="e">
        <f t="shared" ca="1" si="9"/>
        <v>#NAME?</v>
      </c>
      <c r="B39" s="4" t="e">
        <f t="shared" ca="1" si="5"/>
        <v>#NAME?</v>
      </c>
      <c r="C39" s="36" t="e">
        <f t="shared" ca="1" si="6"/>
        <v>#NAME?</v>
      </c>
      <c r="D39" s="36" t="e">
        <f t="shared" ca="1" si="7"/>
        <v>#NAME?</v>
      </c>
      <c r="E39" s="30" t="e">
        <f t="shared" ca="1" si="8"/>
        <v>#NAME?</v>
      </c>
      <c r="F39" s="54"/>
      <c r="G39" s="6"/>
      <c r="H39" s="22"/>
      <c r="I39" s="13"/>
    </row>
    <row r="40" spans="1:9" x14ac:dyDescent="0.2">
      <c r="A40" s="7"/>
      <c r="B40" s="8"/>
      <c r="C40" s="8"/>
      <c r="D40" s="9"/>
      <c r="E40" s="10"/>
      <c r="F40" s="11" t="s">
        <v>12</v>
      </c>
      <c r="G40" s="12" t="s">
        <v>2</v>
      </c>
      <c r="H40" s="24" t="s">
        <v>2</v>
      </c>
      <c r="I40" s="13"/>
    </row>
    <row r="41" spans="1:9" x14ac:dyDescent="0.2">
      <c r="A41" s="13" t="s">
        <v>3</v>
      </c>
      <c r="B41" s="14"/>
      <c r="C41" s="14"/>
      <c r="D41" s="15"/>
      <c r="E41" s="16"/>
      <c r="F41" s="17" t="s">
        <v>13</v>
      </c>
      <c r="G41" s="51" t="e">
        <f ca="1">pikasTripKm()</f>
        <v>#NAME?</v>
      </c>
      <c r="H41" s="52" t="e">
        <f ca="1">pikasTripKm()</f>
        <v>#NAME?</v>
      </c>
      <c r="I41" s="13"/>
    </row>
    <row r="42" spans="1:9" x14ac:dyDescent="0.2">
      <c r="A42" s="13" t="s">
        <v>4</v>
      </c>
      <c r="B42" s="14"/>
      <c r="C42" s="14"/>
      <c r="D42" s="15"/>
      <c r="E42" s="16"/>
      <c r="F42" s="17" t="s">
        <v>14</v>
      </c>
      <c r="G42" s="34" t="e">
        <f ca="1">pikasTripDuration()/(24*60)</f>
        <v>#NAME?</v>
      </c>
      <c r="H42" s="35" t="e">
        <f ca="1">pikasTripDuration()/(24*60)</f>
        <v>#NAME?</v>
      </c>
      <c r="I42" s="13"/>
    </row>
    <row r="43" spans="1:9" x14ac:dyDescent="0.2">
      <c r="A43" s="13"/>
      <c r="B43" s="14"/>
      <c r="C43" s="14"/>
      <c r="D43" s="15"/>
      <c r="E43" s="16"/>
      <c r="F43" s="17" t="s">
        <v>15</v>
      </c>
      <c r="G43" s="18"/>
      <c r="H43" s="25"/>
      <c r="I43" s="13"/>
    </row>
    <row r="44" spans="1:9" x14ac:dyDescent="0.2">
      <c r="A44" s="13"/>
      <c r="B44" s="14"/>
      <c r="C44" s="14"/>
      <c r="D44" s="15"/>
      <c r="E44" s="16"/>
      <c r="F44" s="17" t="s">
        <v>18</v>
      </c>
      <c r="G44" s="18">
        <v>1</v>
      </c>
      <c r="H44" s="25">
        <v>1</v>
      </c>
      <c r="I44" s="13"/>
    </row>
    <row r="45" spans="1:9" x14ac:dyDescent="0.2">
      <c r="A45" s="13"/>
      <c r="B45" s="14"/>
      <c r="C45" s="14"/>
      <c r="D45" s="15"/>
      <c r="E45" s="227" t="s">
        <v>16</v>
      </c>
      <c r="F45" s="228"/>
      <c r="G45" s="32" t="e">
        <f ca="1">G41/(24*IF(G42&gt;0,G42,1))</f>
        <v>#NAME?</v>
      </c>
      <c r="H45" s="33" t="e">
        <f ca="1">H41/(24*IF(H42&gt;0,H42,1))</f>
        <v>#NAME?</v>
      </c>
      <c r="I45" s="13"/>
    </row>
    <row r="46" spans="1:9" ht="13.5" thickBot="1" x14ac:dyDescent="0.25">
      <c r="A46" s="47"/>
      <c r="B46" s="48"/>
      <c r="C46" s="48"/>
      <c r="D46" s="49"/>
      <c r="E46" s="19"/>
      <c r="F46" s="46" t="s">
        <v>17</v>
      </c>
      <c r="G46" s="20"/>
      <c r="H46" s="26"/>
      <c r="I46" s="13"/>
    </row>
  </sheetData>
  <mergeCells count="14">
    <mergeCell ref="E28:E29"/>
    <mergeCell ref="F28:F29"/>
    <mergeCell ref="E5:E6"/>
    <mergeCell ref="F5:F6"/>
    <mergeCell ref="E45:F45"/>
    <mergeCell ref="E22:F22"/>
    <mergeCell ref="A5:A6"/>
    <mergeCell ref="B5:B6"/>
    <mergeCell ref="C5:C6"/>
    <mergeCell ref="D5:D6"/>
    <mergeCell ref="A28:A29"/>
    <mergeCell ref="B28:B29"/>
    <mergeCell ref="C28:C29"/>
    <mergeCell ref="D28:D29"/>
  </mergeCells>
  <phoneticPr fontId="0" type="noConversion"/>
  <pageMargins left="0.74803149606299213" right="0.55118110236220474" top="0.39370078740157483" bottom="0.39370078740157483" header="0" footer="0"/>
  <pageSetup fitToWidth="99" fitToHeight="2" pageOrder="overThenDown" orientation="landscape" horizontalDpi="4294967293" r:id="rId1"/>
  <headerFooter alignWithMargins="0">
    <oddHeader xml:space="preserve">&amp;L&amp;"Arial,Bold Italic"&amp;12SIA "RĪGAS SATIKSME"&amp;"Arial,Regular"&amp;8
Kleistu iela 28, Rīga, LV-1067 Reģ.Nr,40003619950
Tālr.(371)7065400,fakss(371)7065402 &amp;C&amp;"Arial,Bold"&amp;16
Autobusu kustības saraksts </oddHeader>
  </headerFooter>
  <rowBreaks count="1" manualBreakCount="1">
    <brk id="2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/>
  <dimension ref="A1:M40"/>
  <sheetViews>
    <sheetView zoomScaleNormal="100" workbookViewId="0">
      <selection activeCell="D23" sqref="D23"/>
    </sheetView>
  </sheetViews>
  <sheetFormatPr defaultRowHeight="12.75" x14ac:dyDescent="0.2"/>
  <cols>
    <col min="1" max="1" width="3.42578125" customWidth="1"/>
    <col min="2" max="2" width="14.28515625" customWidth="1"/>
    <col min="3" max="4" width="13.140625" customWidth="1"/>
    <col min="5" max="5" width="11.7109375" customWidth="1"/>
    <col min="6" max="6" width="13.140625" customWidth="1"/>
    <col min="7" max="15" width="6.5703125" customWidth="1"/>
  </cols>
  <sheetData>
    <row r="1" spans="1:13" s="14" customFormat="1" ht="31.5" customHeight="1" x14ac:dyDescent="0.25">
      <c r="C1" s="39"/>
      <c r="E1" s="40"/>
      <c r="F1" s="40"/>
      <c r="G1" s="41"/>
      <c r="H1" s="40"/>
      <c r="I1" s="40"/>
      <c r="M1" s="42"/>
    </row>
    <row r="2" spans="1:13" s="14" customFormat="1" ht="16.5" customHeight="1" x14ac:dyDescent="0.3">
      <c r="C2" s="43"/>
      <c r="D2" s="43"/>
      <c r="E2" s="29" t="s">
        <v>20</v>
      </c>
      <c r="F2" s="50" t="e">
        <f ca="1">"Nr." &amp; pikasRoute()</f>
        <v>#NAME?</v>
      </c>
      <c r="G2" s="44"/>
      <c r="H2" s="37"/>
      <c r="L2" s="45"/>
    </row>
    <row r="3" spans="1:13" s="14" customFormat="1" ht="16.5" customHeight="1" x14ac:dyDescent="0.25">
      <c r="D3" s="31"/>
      <c r="G3" s="31"/>
      <c r="H3" s="31"/>
      <c r="I3" s="31"/>
      <c r="J3" s="31"/>
      <c r="K3" s="31"/>
      <c r="L3" s="31"/>
    </row>
    <row r="4" spans="1:13" ht="12.75" customHeight="1" thickBot="1" x14ac:dyDescent="0.25">
      <c r="D4" s="14"/>
      <c r="E4" s="14"/>
      <c r="G4" s="14"/>
      <c r="H4" s="14"/>
      <c r="I4" s="14"/>
      <c r="J4" s="38"/>
      <c r="K4" s="1"/>
      <c r="L4" s="1"/>
    </row>
    <row r="5" spans="1:13" ht="48" customHeight="1" x14ac:dyDescent="0.2">
      <c r="A5" s="223" t="s">
        <v>0</v>
      </c>
      <c r="B5" s="225" t="s">
        <v>21</v>
      </c>
      <c r="C5" s="225" t="s">
        <v>22</v>
      </c>
      <c r="D5" s="225" t="s">
        <v>23</v>
      </c>
      <c r="E5" s="225" t="s">
        <v>24</v>
      </c>
      <c r="F5" s="225" t="s">
        <v>25</v>
      </c>
      <c r="G5" s="2" t="s">
        <v>26</v>
      </c>
      <c r="H5" s="23" t="s">
        <v>27</v>
      </c>
      <c r="I5" s="13"/>
    </row>
    <row r="6" spans="1:13" ht="13.5" thickBot="1" x14ac:dyDescent="0.25">
      <c r="A6" s="224"/>
      <c r="B6" s="226"/>
      <c r="C6" s="226"/>
      <c r="D6" s="226"/>
      <c r="E6" s="226"/>
      <c r="F6" s="226"/>
      <c r="G6" s="27" t="s">
        <v>1</v>
      </c>
      <c r="H6" s="28">
        <f>G6+2</f>
        <v>3</v>
      </c>
      <c r="I6" s="13"/>
    </row>
    <row r="7" spans="1:13" x14ac:dyDescent="0.2">
      <c r="A7" s="3">
        <v>1</v>
      </c>
      <c r="B7" s="4" t="e">
        <f t="shared" ref="B7:B16" ca="1" si="0">pikasStopName()</f>
        <v>#NAME?</v>
      </c>
      <c r="C7" s="36" t="e">
        <f t="shared" ref="C7:C16" ca="1" si="1">pikasStopKm()</f>
        <v>#NAME?</v>
      </c>
      <c r="D7" s="36" t="e">
        <f t="shared" ref="D7:D16" ca="1" si="2">OFFSET(C7,1,0)-C7</f>
        <v>#NAME?</v>
      </c>
      <c r="E7" s="30" t="e">
        <f t="shared" ref="E7:E16" ca="1" si="3">pikasStopNum()</f>
        <v>#NAME?</v>
      </c>
      <c r="F7" s="53"/>
      <c r="G7" s="5"/>
      <c r="H7" s="21"/>
      <c r="I7" s="13"/>
    </row>
    <row r="8" spans="1:13" x14ac:dyDescent="0.2">
      <c r="A8" s="3" t="e">
        <f t="shared" ref="A8:A16" ca="1" si="4">IF(B8&lt;&gt;"",OFFSET(A8,-1,0)+1,"")</f>
        <v>#NAME?</v>
      </c>
      <c r="B8" s="4" t="e">
        <f t="shared" ca="1" si="0"/>
        <v>#NAME?</v>
      </c>
      <c r="C8" s="36" t="e">
        <f t="shared" ca="1" si="1"/>
        <v>#NAME?</v>
      </c>
      <c r="D8" s="36" t="e">
        <f t="shared" ca="1" si="2"/>
        <v>#NAME?</v>
      </c>
      <c r="E8" s="30" t="e">
        <f t="shared" ca="1" si="3"/>
        <v>#NAME?</v>
      </c>
      <c r="F8" s="53"/>
      <c r="G8" s="5"/>
      <c r="H8" s="21"/>
      <c r="I8" s="13"/>
    </row>
    <row r="9" spans="1:13" x14ac:dyDescent="0.2">
      <c r="A9" s="3" t="e">
        <f t="shared" ca="1" si="4"/>
        <v>#NAME?</v>
      </c>
      <c r="B9" s="4" t="e">
        <f t="shared" ca="1" si="0"/>
        <v>#NAME?</v>
      </c>
      <c r="C9" s="36" t="e">
        <f t="shared" ca="1" si="1"/>
        <v>#NAME?</v>
      </c>
      <c r="D9" s="36" t="e">
        <f t="shared" ca="1" si="2"/>
        <v>#NAME?</v>
      </c>
      <c r="E9" s="30" t="e">
        <f t="shared" ca="1" si="3"/>
        <v>#NAME?</v>
      </c>
      <c r="F9" s="53"/>
      <c r="G9" s="5"/>
      <c r="H9" s="21"/>
      <c r="I9" s="13"/>
    </row>
    <row r="10" spans="1:13" x14ac:dyDescent="0.2">
      <c r="A10" s="3" t="e">
        <f t="shared" ca="1" si="4"/>
        <v>#NAME?</v>
      </c>
      <c r="B10" s="4" t="e">
        <f t="shared" ca="1" si="0"/>
        <v>#NAME?</v>
      </c>
      <c r="C10" s="36" t="e">
        <f t="shared" ca="1" si="1"/>
        <v>#NAME?</v>
      </c>
      <c r="D10" s="36" t="e">
        <f t="shared" ca="1" si="2"/>
        <v>#NAME?</v>
      </c>
      <c r="E10" s="30" t="e">
        <f t="shared" ca="1" si="3"/>
        <v>#NAME?</v>
      </c>
      <c r="F10" s="53"/>
      <c r="G10" s="5"/>
      <c r="H10" s="21"/>
      <c r="I10" s="13"/>
    </row>
    <row r="11" spans="1:13" x14ac:dyDescent="0.2">
      <c r="A11" s="3" t="e">
        <f t="shared" ca="1" si="4"/>
        <v>#NAME?</v>
      </c>
      <c r="B11" s="4" t="e">
        <f t="shared" ca="1" si="0"/>
        <v>#NAME?</v>
      </c>
      <c r="C11" s="36" t="e">
        <f t="shared" ca="1" si="1"/>
        <v>#NAME?</v>
      </c>
      <c r="D11" s="36" t="e">
        <f t="shared" ca="1" si="2"/>
        <v>#NAME?</v>
      </c>
      <c r="E11" s="30" t="e">
        <f t="shared" ca="1" si="3"/>
        <v>#NAME?</v>
      </c>
      <c r="F11" s="53"/>
      <c r="G11" s="5"/>
      <c r="H11" s="21"/>
      <c r="I11" s="13"/>
    </row>
    <row r="12" spans="1:13" x14ac:dyDescent="0.2">
      <c r="A12" s="3" t="e">
        <f t="shared" ca="1" si="4"/>
        <v>#NAME?</v>
      </c>
      <c r="B12" s="4" t="e">
        <f t="shared" ca="1" si="0"/>
        <v>#NAME?</v>
      </c>
      <c r="C12" s="36" t="e">
        <f t="shared" ca="1" si="1"/>
        <v>#NAME?</v>
      </c>
      <c r="D12" s="36" t="e">
        <f t="shared" ca="1" si="2"/>
        <v>#NAME?</v>
      </c>
      <c r="E12" s="30" t="e">
        <f t="shared" ca="1" si="3"/>
        <v>#NAME?</v>
      </c>
      <c r="F12" s="53"/>
      <c r="G12" s="5"/>
      <c r="H12" s="21"/>
      <c r="I12" s="13"/>
    </row>
    <row r="13" spans="1:13" x14ac:dyDescent="0.2">
      <c r="A13" s="3" t="e">
        <f t="shared" ca="1" si="4"/>
        <v>#NAME?</v>
      </c>
      <c r="B13" s="4" t="e">
        <f t="shared" ca="1" si="0"/>
        <v>#NAME?</v>
      </c>
      <c r="C13" s="36" t="e">
        <f t="shared" ca="1" si="1"/>
        <v>#NAME?</v>
      </c>
      <c r="D13" s="36" t="e">
        <f t="shared" ca="1" si="2"/>
        <v>#NAME?</v>
      </c>
      <c r="E13" s="30" t="e">
        <f t="shared" ca="1" si="3"/>
        <v>#NAME?</v>
      </c>
      <c r="F13" s="53"/>
      <c r="G13" s="5"/>
      <c r="H13" s="21"/>
      <c r="I13" s="13"/>
    </row>
    <row r="14" spans="1:13" x14ac:dyDescent="0.2">
      <c r="A14" s="3" t="e">
        <f t="shared" ca="1" si="4"/>
        <v>#NAME?</v>
      </c>
      <c r="B14" s="4" t="e">
        <f t="shared" ca="1" si="0"/>
        <v>#NAME?</v>
      </c>
      <c r="C14" s="36" t="e">
        <f t="shared" ca="1" si="1"/>
        <v>#NAME?</v>
      </c>
      <c r="D14" s="36" t="e">
        <f t="shared" ca="1" si="2"/>
        <v>#NAME?</v>
      </c>
      <c r="E14" s="30" t="e">
        <f t="shared" ca="1" si="3"/>
        <v>#NAME?</v>
      </c>
      <c r="F14" s="53"/>
      <c r="G14" s="5"/>
      <c r="H14" s="21"/>
      <c r="I14" s="13"/>
    </row>
    <row r="15" spans="1:13" x14ac:dyDescent="0.2">
      <c r="A15" s="3" t="e">
        <f t="shared" ca="1" si="4"/>
        <v>#NAME?</v>
      </c>
      <c r="B15" s="4" t="e">
        <f t="shared" ca="1" si="0"/>
        <v>#NAME?</v>
      </c>
      <c r="C15" s="36" t="e">
        <f t="shared" ca="1" si="1"/>
        <v>#NAME?</v>
      </c>
      <c r="D15" s="36" t="e">
        <f t="shared" ca="1" si="2"/>
        <v>#NAME?</v>
      </c>
      <c r="E15" s="30" t="e">
        <f t="shared" ca="1" si="3"/>
        <v>#NAME?</v>
      </c>
      <c r="F15" s="53"/>
      <c r="G15" s="5"/>
      <c r="H15" s="21"/>
      <c r="I15" s="13"/>
    </row>
    <row r="16" spans="1:13" ht="13.5" thickBot="1" x14ac:dyDescent="0.25">
      <c r="A16" s="3" t="e">
        <f t="shared" ca="1" si="4"/>
        <v>#NAME?</v>
      </c>
      <c r="B16" s="4" t="e">
        <f t="shared" ca="1" si="0"/>
        <v>#NAME?</v>
      </c>
      <c r="C16" s="36" t="e">
        <f t="shared" ca="1" si="1"/>
        <v>#NAME?</v>
      </c>
      <c r="D16" s="36" t="e">
        <f t="shared" ca="1" si="2"/>
        <v>#NAME?</v>
      </c>
      <c r="E16" s="30" t="e">
        <f t="shared" ca="1" si="3"/>
        <v>#NAME?</v>
      </c>
      <c r="F16" s="54"/>
      <c r="G16" s="6"/>
      <c r="H16" s="22"/>
      <c r="I16" s="13"/>
    </row>
    <row r="17" spans="1:13" x14ac:dyDescent="0.2">
      <c r="A17" s="7"/>
      <c r="B17" s="8"/>
      <c r="C17" s="8"/>
      <c r="D17" s="9"/>
      <c r="E17" s="10"/>
      <c r="F17" s="11" t="s">
        <v>28</v>
      </c>
      <c r="G17" s="12" t="s">
        <v>2</v>
      </c>
      <c r="H17" s="24" t="s">
        <v>2</v>
      </c>
      <c r="I17" s="13"/>
    </row>
    <row r="18" spans="1:13" x14ac:dyDescent="0.2">
      <c r="A18" s="13"/>
      <c r="B18" s="14"/>
      <c r="C18" s="14"/>
      <c r="D18" s="15"/>
      <c r="E18" s="16"/>
      <c r="F18" s="17" t="s">
        <v>31</v>
      </c>
      <c r="G18" s="51" t="e">
        <f ca="1">pikasTripKm()</f>
        <v>#NAME?</v>
      </c>
      <c r="H18" s="52" t="e">
        <f ca="1">pikasTripKm()</f>
        <v>#NAME?</v>
      </c>
      <c r="I18" s="13"/>
    </row>
    <row r="19" spans="1:13" x14ac:dyDescent="0.2">
      <c r="A19" s="13"/>
      <c r="B19" s="14"/>
      <c r="C19" s="14"/>
      <c r="D19" s="15"/>
      <c r="E19" s="16"/>
      <c r="F19" s="17" t="s">
        <v>30</v>
      </c>
      <c r="G19" s="34" t="e">
        <f ca="1">pikasTripDuration()/(24*60)</f>
        <v>#NAME?</v>
      </c>
      <c r="H19" s="35" t="e">
        <f ca="1">pikasTripDuration()/(24*60)</f>
        <v>#NAME?</v>
      </c>
      <c r="I19" s="13"/>
    </row>
    <row r="20" spans="1:13" ht="13.5" thickBot="1" x14ac:dyDescent="0.25">
      <c r="A20" s="47"/>
      <c r="B20" s="48"/>
      <c r="C20" s="48"/>
      <c r="D20" s="49"/>
      <c r="E20" s="229" t="s">
        <v>29</v>
      </c>
      <c r="F20" s="230"/>
      <c r="G20" s="55" t="e">
        <f ca="1">G18/(24*IF(G19&gt;0,G19,1))</f>
        <v>#NAME?</v>
      </c>
      <c r="H20" s="56" t="e">
        <f ca="1">H18/(24*IF(H19&gt;0,H19,1))</f>
        <v>#NAME?</v>
      </c>
      <c r="I20" s="13"/>
    </row>
    <row r="21" spans="1:13" s="14" customFormat="1" ht="31.5" customHeight="1" x14ac:dyDescent="0.25">
      <c r="C21" s="39"/>
      <c r="E21" s="40"/>
      <c r="F21" s="40"/>
      <c r="G21" s="41"/>
      <c r="H21" s="40"/>
      <c r="I21" s="40"/>
      <c r="M21" s="42"/>
    </row>
    <row r="22" spans="1:13" s="14" customFormat="1" ht="16.5" customHeight="1" x14ac:dyDescent="0.3">
      <c r="C22" s="43"/>
      <c r="D22" s="43"/>
      <c r="E22" s="29" t="s">
        <v>20</v>
      </c>
      <c r="F22" s="50" t="e">
        <f ca="1">F2</f>
        <v>#NAME?</v>
      </c>
      <c r="G22" s="44"/>
      <c r="H22" s="37"/>
      <c r="L22" s="45"/>
    </row>
    <row r="23" spans="1:13" s="14" customFormat="1" ht="16.5" customHeight="1" x14ac:dyDescent="0.25">
      <c r="D23" s="31"/>
      <c r="G23" s="31"/>
      <c r="H23" s="31"/>
      <c r="I23" s="31"/>
      <c r="J23" s="31"/>
      <c r="K23" s="31"/>
      <c r="L23" s="31"/>
    </row>
    <row r="24" spans="1:13" ht="12.75" customHeight="1" thickBot="1" x14ac:dyDescent="0.25">
      <c r="D24" s="14"/>
      <c r="E24" s="14"/>
      <c r="G24" s="14"/>
      <c r="H24" s="14"/>
      <c r="I24" s="14"/>
      <c r="J24" s="38"/>
      <c r="K24" s="1"/>
      <c r="L24" s="1"/>
    </row>
    <row r="25" spans="1:13" ht="48" customHeight="1" x14ac:dyDescent="0.2">
      <c r="A25" s="233" t="s">
        <v>0</v>
      </c>
      <c r="B25" s="231" t="s">
        <v>21</v>
      </c>
      <c r="C25" s="231" t="s">
        <v>22</v>
      </c>
      <c r="D25" s="231" t="s">
        <v>23</v>
      </c>
      <c r="E25" s="231" t="s">
        <v>24</v>
      </c>
      <c r="F25" s="231" t="s">
        <v>25</v>
      </c>
      <c r="G25" s="2" t="s">
        <v>26</v>
      </c>
      <c r="H25" s="23" t="s">
        <v>27</v>
      </c>
      <c r="I25" s="13"/>
    </row>
    <row r="26" spans="1:13" ht="13.5" thickBot="1" x14ac:dyDescent="0.25">
      <c r="A26" s="234"/>
      <c r="B26" s="232"/>
      <c r="C26" s="232"/>
      <c r="D26" s="232"/>
      <c r="E26" s="232"/>
      <c r="F26" s="232"/>
      <c r="G26" s="27">
        <v>2</v>
      </c>
      <c r="H26" s="28">
        <f>G26+2</f>
        <v>4</v>
      </c>
      <c r="I26" s="13"/>
    </row>
    <row r="27" spans="1:13" x14ac:dyDescent="0.2">
      <c r="A27" s="3">
        <v>1</v>
      </c>
      <c r="B27" s="4" t="e">
        <f t="shared" ref="B27:B36" ca="1" si="5">pikasStopName()</f>
        <v>#NAME?</v>
      </c>
      <c r="C27" s="36" t="e">
        <f t="shared" ref="C27:C36" ca="1" si="6">pikasStopKm()</f>
        <v>#NAME?</v>
      </c>
      <c r="D27" s="36" t="e">
        <f t="shared" ref="D27:D36" ca="1" si="7">OFFSET(C27,1,0)-C27</f>
        <v>#NAME?</v>
      </c>
      <c r="E27" s="30" t="e">
        <f t="shared" ref="E27:E36" ca="1" si="8">pikasStopNum()</f>
        <v>#NAME?</v>
      </c>
      <c r="F27" s="53"/>
      <c r="G27" s="5"/>
      <c r="H27" s="21"/>
      <c r="I27" s="13"/>
    </row>
    <row r="28" spans="1:13" x14ac:dyDescent="0.2">
      <c r="A28" s="3" t="e">
        <f t="shared" ref="A28:A36" ca="1" si="9">IF(B28&lt;&gt;"",OFFSET(A28,-1,0)+1,"")</f>
        <v>#NAME?</v>
      </c>
      <c r="B28" s="4" t="e">
        <f t="shared" ca="1" si="5"/>
        <v>#NAME?</v>
      </c>
      <c r="C28" s="36" t="e">
        <f t="shared" ca="1" si="6"/>
        <v>#NAME?</v>
      </c>
      <c r="D28" s="36" t="e">
        <f t="shared" ca="1" si="7"/>
        <v>#NAME?</v>
      </c>
      <c r="E28" s="30" t="e">
        <f t="shared" ca="1" si="8"/>
        <v>#NAME?</v>
      </c>
      <c r="F28" s="53"/>
      <c r="G28" s="5"/>
      <c r="H28" s="21"/>
      <c r="I28" s="13"/>
    </row>
    <row r="29" spans="1:13" x14ac:dyDescent="0.2">
      <c r="A29" s="3" t="e">
        <f t="shared" ca="1" si="9"/>
        <v>#NAME?</v>
      </c>
      <c r="B29" s="4" t="e">
        <f t="shared" ca="1" si="5"/>
        <v>#NAME?</v>
      </c>
      <c r="C29" s="36" t="e">
        <f t="shared" ca="1" si="6"/>
        <v>#NAME?</v>
      </c>
      <c r="D29" s="36" t="e">
        <f t="shared" ca="1" si="7"/>
        <v>#NAME?</v>
      </c>
      <c r="E29" s="30" t="e">
        <f t="shared" ca="1" si="8"/>
        <v>#NAME?</v>
      </c>
      <c r="F29" s="53"/>
      <c r="G29" s="5"/>
      <c r="H29" s="21"/>
      <c r="I29" s="13"/>
    </row>
    <row r="30" spans="1:13" x14ac:dyDescent="0.2">
      <c r="A30" s="3" t="e">
        <f t="shared" ca="1" si="9"/>
        <v>#NAME?</v>
      </c>
      <c r="B30" s="4" t="e">
        <f t="shared" ca="1" si="5"/>
        <v>#NAME?</v>
      </c>
      <c r="C30" s="36" t="e">
        <f t="shared" ca="1" si="6"/>
        <v>#NAME?</v>
      </c>
      <c r="D30" s="36" t="e">
        <f t="shared" ca="1" si="7"/>
        <v>#NAME?</v>
      </c>
      <c r="E30" s="30" t="e">
        <f t="shared" ca="1" si="8"/>
        <v>#NAME?</v>
      </c>
      <c r="F30" s="53"/>
      <c r="G30" s="5"/>
      <c r="H30" s="21"/>
      <c r="I30" s="13"/>
    </row>
    <row r="31" spans="1:13" x14ac:dyDescent="0.2">
      <c r="A31" s="3" t="e">
        <f t="shared" ca="1" si="9"/>
        <v>#NAME?</v>
      </c>
      <c r="B31" s="4" t="e">
        <f t="shared" ca="1" si="5"/>
        <v>#NAME?</v>
      </c>
      <c r="C31" s="36" t="e">
        <f t="shared" ca="1" si="6"/>
        <v>#NAME?</v>
      </c>
      <c r="D31" s="36" t="e">
        <f t="shared" ca="1" si="7"/>
        <v>#NAME?</v>
      </c>
      <c r="E31" s="30" t="e">
        <f t="shared" ca="1" si="8"/>
        <v>#NAME?</v>
      </c>
      <c r="F31" s="53"/>
      <c r="G31" s="5"/>
      <c r="H31" s="21"/>
      <c r="I31" s="13"/>
    </row>
    <row r="32" spans="1:13" x14ac:dyDescent="0.2">
      <c r="A32" s="3" t="e">
        <f t="shared" ca="1" si="9"/>
        <v>#NAME?</v>
      </c>
      <c r="B32" s="4" t="e">
        <f t="shared" ca="1" si="5"/>
        <v>#NAME?</v>
      </c>
      <c r="C32" s="36" t="e">
        <f t="shared" ca="1" si="6"/>
        <v>#NAME?</v>
      </c>
      <c r="D32" s="36" t="e">
        <f t="shared" ca="1" si="7"/>
        <v>#NAME?</v>
      </c>
      <c r="E32" s="30" t="e">
        <f t="shared" ca="1" si="8"/>
        <v>#NAME?</v>
      </c>
      <c r="F32" s="53"/>
      <c r="G32" s="5"/>
      <c r="H32" s="21"/>
      <c r="I32" s="13"/>
    </row>
    <row r="33" spans="1:9" x14ac:dyDescent="0.2">
      <c r="A33" s="3" t="e">
        <f t="shared" ca="1" si="9"/>
        <v>#NAME?</v>
      </c>
      <c r="B33" s="4" t="e">
        <f t="shared" ca="1" si="5"/>
        <v>#NAME?</v>
      </c>
      <c r="C33" s="36" t="e">
        <f t="shared" ca="1" si="6"/>
        <v>#NAME?</v>
      </c>
      <c r="D33" s="36" t="e">
        <f t="shared" ca="1" si="7"/>
        <v>#NAME?</v>
      </c>
      <c r="E33" s="30" t="e">
        <f t="shared" ca="1" si="8"/>
        <v>#NAME?</v>
      </c>
      <c r="F33" s="53"/>
      <c r="G33" s="5"/>
      <c r="H33" s="21"/>
      <c r="I33" s="13"/>
    </row>
    <row r="34" spans="1:9" x14ac:dyDescent="0.2">
      <c r="A34" s="3" t="e">
        <f t="shared" ca="1" si="9"/>
        <v>#NAME?</v>
      </c>
      <c r="B34" s="4" t="e">
        <f t="shared" ca="1" si="5"/>
        <v>#NAME?</v>
      </c>
      <c r="C34" s="36" t="e">
        <f t="shared" ca="1" si="6"/>
        <v>#NAME?</v>
      </c>
      <c r="D34" s="36" t="e">
        <f t="shared" ca="1" si="7"/>
        <v>#NAME?</v>
      </c>
      <c r="E34" s="30" t="e">
        <f t="shared" ca="1" si="8"/>
        <v>#NAME?</v>
      </c>
      <c r="F34" s="53"/>
      <c r="G34" s="5"/>
      <c r="H34" s="21"/>
      <c r="I34" s="13"/>
    </row>
    <row r="35" spans="1:9" x14ac:dyDescent="0.2">
      <c r="A35" s="3" t="e">
        <f t="shared" ca="1" si="9"/>
        <v>#NAME?</v>
      </c>
      <c r="B35" s="4" t="e">
        <f t="shared" ca="1" si="5"/>
        <v>#NAME?</v>
      </c>
      <c r="C35" s="36" t="e">
        <f t="shared" ca="1" si="6"/>
        <v>#NAME?</v>
      </c>
      <c r="D35" s="36" t="e">
        <f t="shared" ca="1" si="7"/>
        <v>#NAME?</v>
      </c>
      <c r="E35" s="30" t="e">
        <f t="shared" ca="1" si="8"/>
        <v>#NAME?</v>
      </c>
      <c r="F35" s="53"/>
      <c r="G35" s="5"/>
      <c r="H35" s="21"/>
      <c r="I35" s="13"/>
    </row>
    <row r="36" spans="1:9" ht="13.5" thickBot="1" x14ac:dyDescent="0.25">
      <c r="A36" s="3" t="e">
        <f t="shared" ca="1" si="9"/>
        <v>#NAME?</v>
      </c>
      <c r="B36" s="4" t="e">
        <f t="shared" ca="1" si="5"/>
        <v>#NAME?</v>
      </c>
      <c r="C36" s="36" t="e">
        <f t="shared" ca="1" si="6"/>
        <v>#NAME?</v>
      </c>
      <c r="D36" s="36" t="e">
        <f t="shared" ca="1" si="7"/>
        <v>#NAME?</v>
      </c>
      <c r="E36" s="30" t="e">
        <f t="shared" ca="1" si="8"/>
        <v>#NAME?</v>
      </c>
      <c r="F36" s="54"/>
      <c r="G36" s="6"/>
      <c r="H36" s="22"/>
      <c r="I36" s="13"/>
    </row>
    <row r="37" spans="1:9" x14ac:dyDescent="0.2">
      <c r="A37" s="7"/>
      <c r="B37" s="8"/>
      <c r="C37" s="8"/>
      <c r="D37" s="9"/>
      <c r="E37" s="10"/>
      <c r="F37" s="11" t="s">
        <v>28</v>
      </c>
      <c r="G37" s="12" t="s">
        <v>2</v>
      </c>
      <c r="H37" s="24" t="s">
        <v>2</v>
      </c>
      <c r="I37" s="13"/>
    </row>
    <row r="38" spans="1:9" x14ac:dyDescent="0.2">
      <c r="A38" s="13"/>
      <c r="B38" s="14"/>
      <c r="C38" s="14"/>
      <c r="D38" s="15"/>
      <c r="E38" s="16"/>
      <c r="F38" s="17" t="s">
        <v>31</v>
      </c>
      <c r="G38" s="51" t="e">
        <f ca="1">pikasTripKm()</f>
        <v>#NAME?</v>
      </c>
      <c r="H38" s="52" t="e">
        <f ca="1">pikasTripKm()</f>
        <v>#NAME?</v>
      </c>
      <c r="I38" s="13"/>
    </row>
    <row r="39" spans="1:9" x14ac:dyDescent="0.2">
      <c r="A39" s="13"/>
      <c r="B39" s="14"/>
      <c r="C39" s="14"/>
      <c r="D39" s="15"/>
      <c r="E39" s="16"/>
      <c r="F39" s="17" t="s">
        <v>30</v>
      </c>
      <c r="G39" s="34" t="e">
        <f ca="1">pikasTripDuration()/(24*60)</f>
        <v>#NAME?</v>
      </c>
      <c r="H39" s="35" t="e">
        <f ca="1">pikasTripDuration()/(24*60)</f>
        <v>#NAME?</v>
      </c>
      <c r="I39" s="13"/>
    </row>
    <row r="40" spans="1:9" ht="13.5" thickBot="1" x14ac:dyDescent="0.25">
      <c r="A40" s="47"/>
      <c r="B40" s="48"/>
      <c r="C40" s="48"/>
      <c r="D40" s="49"/>
      <c r="E40" s="229" t="s">
        <v>29</v>
      </c>
      <c r="F40" s="230"/>
      <c r="G40" s="55" t="e">
        <f ca="1">G38/(24*IF(G39&gt;0,G39,1))</f>
        <v>#NAME?</v>
      </c>
      <c r="H40" s="56" t="e">
        <f ca="1">H38/(24*IF(H39&gt;0,H39,1))</f>
        <v>#NAME?</v>
      </c>
      <c r="I40" s="13"/>
    </row>
  </sheetData>
  <mergeCells count="14">
    <mergeCell ref="A25:A26"/>
    <mergeCell ref="B25:B26"/>
    <mergeCell ref="C25:C26"/>
    <mergeCell ref="D25:D26"/>
    <mergeCell ref="A5:A6"/>
    <mergeCell ref="B5:B6"/>
    <mergeCell ref="C5:C6"/>
    <mergeCell ref="D5:D6"/>
    <mergeCell ref="E40:F40"/>
    <mergeCell ref="E20:F20"/>
    <mergeCell ref="E25:E26"/>
    <mergeCell ref="F25:F26"/>
    <mergeCell ref="E5:E6"/>
    <mergeCell ref="F5:F6"/>
  </mergeCells>
  <phoneticPr fontId="0" type="noConversion"/>
  <pageMargins left="0.74803149606299213" right="0.55118110236220474" top="0.39370078740157483" bottom="0.39370078740157483" header="0" footer="0"/>
  <pageSetup fitToWidth="99" fitToHeight="2" pageOrder="overThenDown" orientation="landscape" horizontalDpi="4294967293" r:id="rId1"/>
  <headerFooter alignWithMargins="0">
    <oddHeader xml:space="preserve">&amp;L&amp;"Arial,Bold Italic"&amp;12SIA "RĪGAS SATIKSME"&amp;"Arial,Regular"&amp;8
Kleistu iela 28, Rīga, LV-1067 Reģ.Nr,40003619950
Tālr.(371)7065400,fakss(371)7065402 &amp;C&amp;"Arial,Bold"&amp;16
Autobusu kustības saraksts </oddHeader>
  </headerFooter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M3</vt:lpstr>
      <vt:lpstr>Jelgava</vt:lpstr>
      <vt:lpstr>Talava</vt:lpstr>
      <vt:lpstr>Design Ufa RUS</vt:lpstr>
      <vt:lpstr>'Design Ufa RUS'!Print_Titles</vt:lpstr>
      <vt:lpstr>Jelgava!Print_Titles</vt:lpstr>
      <vt:lpstr>'M3'!Print_Titles</vt:lpstr>
      <vt:lpstr>Talava!Print_Titles</vt:lpstr>
      <vt:lpstr>'Design Ufa RUS'!Table1</vt:lpstr>
      <vt:lpstr>Jelgava!Table1</vt:lpstr>
      <vt:lpstr>'M3'!Table1</vt:lpstr>
      <vt:lpstr>Table1</vt:lpstr>
      <vt:lpstr>'Design Ufa RUS'!Table2</vt:lpstr>
      <vt:lpstr>Jelgava!Table2</vt:lpstr>
      <vt:lpstr>Table2</vt:lpstr>
      <vt:lpstr>'Design Ufa RUS'!TimeTable1</vt:lpstr>
      <vt:lpstr>Jelgava!TimeTable1</vt:lpstr>
      <vt:lpstr>'M3'!TimeTable1</vt:lpstr>
      <vt:lpstr>TimeTable1</vt:lpstr>
      <vt:lpstr>'Design Ufa RUS'!TimeTable2</vt:lpstr>
      <vt:lpstr>Jelgava!TimeTable2</vt:lpstr>
      <vt:lpstr>TimeTable2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Raivo</dc:creator>
  <cp:lastModifiedBy>Kasutaja20</cp:lastModifiedBy>
  <cp:lastPrinted>2019-04-16T05:28:33Z</cp:lastPrinted>
  <dcterms:created xsi:type="dcterms:W3CDTF">2003-02-27T16:16:01Z</dcterms:created>
  <dcterms:modified xsi:type="dcterms:W3CDTF">2019-08-26T11:46:51Z</dcterms:modified>
</cp:coreProperties>
</file>