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sutaja20\Documents\VEEBIHALDUS\KODULEHT\Haridus ja kultuur\ÕPILASLIINID 2019\"/>
    </mc:Choice>
  </mc:AlternateContent>
  <bookViews>
    <workbookView xWindow="0" yWindow="0" windowWidth="14400" windowHeight="4170" tabRatio="926"/>
  </bookViews>
  <sheets>
    <sheet name=" M7" sheetId="255" r:id="rId1"/>
    <sheet name="Jelgava" sheetId="126" state="hidden" r:id="rId2"/>
    <sheet name="Talava" sheetId="1" state="hidden" r:id="rId3"/>
    <sheet name="Design Ufa RUS" sheetId="124" state="hidden" r:id="rId4"/>
  </sheets>
  <definedNames>
    <definedName name="ByHour1" localSheetId="0">#REF!</definedName>
    <definedName name="ByHour1">#REF!</definedName>
    <definedName name="ByHour2" localSheetId="0">#REF!</definedName>
    <definedName name="ByHour2">#REF!</definedName>
    <definedName name="ByHour3" localSheetId="0">#REF!</definedName>
    <definedName name="ByHour3">#REF!</definedName>
    <definedName name="_xlnm.Print_Titles" localSheetId="0">' M7'!$A:$F</definedName>
    <definedName name="_xlnm.Print_Titles" localSheetId="3">'Design Ufa RUS'!$A:$F</definedName>
    <definedName name="_xlnm.Print_Titles" localSheetId="1">Jelgava!$A:$F</definedName>
    <definedName name="_xlnm.Print_Titles" localSheetId="2">Talava!$A:$F</definedName>
    <definedName name="Table1" localSheetId="0">' M7'!$G$9:$H$40</definedName>
    <definedName name="Table1" localSheetId="3">'Design Ufa RUS'!$G$5:$H$20</definedName>
    <definedName name="Table1" localSheetId="1">Jelgava!$G$3:$H$19</definedName>
    <definedName name="Table1">Talava!$G$5:$H$23</definedName>
    <definedName name="Table2" localSheetId="0">' M7'!#REF!</definedName>
    <definedName name="Table2" localSheetId="3">'Design Ufa RUS'!$G$25:$H$40</definedName>
    <definedName name="Table2" localSheetId="1">Jelgava!$G$23:$H$39</definedName>
    <definedName name="Table2">Talava!$G$28:$H$46</definedName>
    <definedName name="TimeTable1" localSheetId="0">' M7'!$G$12:$H$13</definedName>
    <definedName name="TimeTable1" localSheetId="3">'Design Ufa RUS'!$G$7:$H$16</definedName>
    <definedName name="TimeTable1" localSheetId="1">Jelgava!$G$6:$H$15</definedName>
    <definedName name="TimeTable1">Talava!$G$7:$H$16</definedName>
    <definedName name="TimeTable2" localSheetId="0">' M7'!#REF!</definedName>
    <definedName name="TimeTable2" localSheetId="3">'Design Ufa RUS'!$G$27:$H$36</definedName>
    <definedName name="TimeTable2" localSheetId="1">Jelgava!$G$26:$H$35</definedName>
    <definedName name="TimeTable2">Talava!$G$30:$H$39</definedName>
  </definedNames>
  <calcPr calcId="152511"/>
  <fileRecoveryPr autoRecover="0"/>
</workbook>
</file>

<file path=xl/calcChain.xml><?xml version="1.0" encoding="utf-8"?>
<calcChain xmlns="http://schemas.openxmlformats.org/spreadsheetml/2006/main">
  <c r="I32" i="255" l="1"/>
  <c r="I33" i="255" s="1"/>
  <c r="AC54" i="255"/>
  <c r="I55" i="255"/>
  <c r="G55" i="255" l="1"/>
  <c r="H55" i="255" l="1"/>
  <c r="H42" i="255"/>
  <c r="H43" i="255" s="1"/>
  <c r="H44" i="255" s="1"/>
  <c r="H45" i="255" s="1"/>
  <c r="A41" i="255"/>
  <c r="A42" i="255" s="1"/>
  <c r="A43" i="255" s="1"/>
  <c r="A44" i="255" s="1"/>
  <c r="A45" i="255" s="1"/>
  <c r="F35" i="255"/>
  <c r="G33" i="255"/>
  <c r="H32" i="255"/>
  <c r="H33" i="255" s="1"/>
  <c r="A16" i="255"/>
  <c r="A17" i="255" s="1"/>
  <c r="A18" i="255" s="1"/>
  <c r="A19" i="255" s="1"/>
  <c r="A20" i="255" s="1"/>
  <c r="A21" i="255" s="1"/>
  <c r="A22" i="255" s="1"/>
  <c r="A23" i="255" s="1"/>
  <c r="A24" i="255" s="1"/>
  <c r="A25" i="255" s="1"/>
  <c r="A26" i="255" s="1"/>
  <c r="A27" i="255" s="1"/>
  <c r="A28" i="255" s="1"/>
  <c r="A29" i="255" s="1"/>
  <c r="A13" i="255"/>
  <c r="A14" i="255" s="1"/>
  <c r="H11" i="255"/>
  <c r="A46" i="255" l="1"/>
  <c r="A47" i="255" s="1"/>
  <c r="A48" i="255" s="1"/>
  <c r="A49" i="255" s="1"/>
  <c r="A50" i="255" s="1"/>
  <c r="A51" i="255" s="1"/>
  <c r="H4" i="126" l="1"/>
  <c r="H24" i="126"/>
  <c r="H6" i="124"/>
  <c r="H26" i="124"/>
  <c r="H29" i="1"/>
  <c r="H6" i="1"/>
  <c r="F2" i="124"/>
  <c r="E7" i="1"/>
  <c r="H36" i="126"/>
  <c r="E28" i="126"/>
  <c r="G18" i="124"/>
  <c r="C34" i="124"/>
  <c r="E33" i="124"/>
  <c r="C8" i="126"/>
  <c r="G39" i="124"/>
  <c r="E11" i="1"/>
  <c r="C30" i="124"/>
  <c r="A2" i="126"/>
  <c r="E31" i="1"/>
  <c r="C10" i="124"/>
  <c r="E6" i="126"/>
  <c r="B28" i="124"/>
  <c r="C36" i="1"/>
  <c r="F21" i="126"/>
  <c r="H38" i="124"/>
  <c r="B30" i="126"/>
  <c r="G5" i="126"/>
  <c r="B30" i="124"/>
  <c r="B12" i="124"/>
  <c r="C32" i="1"/>
  <c r="E10" i="126"/>
  <c r="C34" i="126"/>
  <c r="B11" i="124"/>
  <c r="B38" i="1"/>
  <c r="B10" i="1"/>
  <c r="E8" i="1"/>
  <c r="C38" i="1"/>
  <c r="E26" i="126"/>
  <c r="H39" i="124"/>
  <c r="B12" i="1"/>
  <c r="B9" i="124"/>
  <c r="C37" i="1"/>
  <c r="C6" i="126"/>
  <c r="B34" i="126"/>
  <c r="C27" i="124"/>
  <c r="B7" i="124"/>
  <c r="C34" i="1"/>
  <c r="E37" i="1"/>
  <c r="E31" i="126"/>
  <c r="C9" i="1"/>
  <c r="B29" i="126"/>
  <c r="E32" i="126"/>
  <c r="C14" i="126"/>
  <c r="C13" i="1"/>
  <c r="B36" i="124"/>
  <c r="B35" i="124"/>
  <c r="E7" i="124"/>
  <c r="C15" i="124"/>
  <c r="B7" i="1"/>
  <c r="E15" i="126"/>
  <c r="B6" i="126"/>
  <c r="C7" i="126"/>
  <c r="C9" i="126"/>
  <c r="E10" i="1"/>
  <c r="B39" i="1"/>
  <c r="B15" i="1"/>
  <c r="B28" i="126"/>
  <c r="H19" i="1"/>
  <c r="C12" i="124"/>
  <c r="E36" i="1"/>
  <c r="E35" i="1"/>
  <c r="E35" i="124"/>
  <c r="B35" i="126"/>
  <c r="E13" i="126"/>
  <c r="E15" i="124"/>
  <c r="B33" i="124"/>
  <c r="B9" i="1"/>
  <c r="E27" i="126"/>
  <c r="C8" i="124"/>
  <c r="E30" i="124"/>
  <c r="C13" i="126"/>
  <c r="E31" i="124"/>
  <c r="C28" i="124"/>
  <c r="B34" i="1"/>
  <c r="E34" i="1"/>
  <c r="C28" i="126"/>
  <c r="C11" i="124"/>
  <c r="E32" i="124"/>
  <c r="E33" i="126"/>
  <c r="C7" i="1"/>
  <c r="B11" i="1"/>
  <c r="G19" i="124"/>
  <c r="B10" i="126"/>
  <c r="C39" i="1"/>
  <c r="B15" i="124"/>
  <c r="G16" i="126"/>
  <c r="B32" i="124"/>
  <c r="E30" i="1"/>
  <c r="E14" i="126"/>
  <c r="G17" i="126"/>
  <c r="H5" i="126"/>
  <c r="E32" i="1"/>
  <c r="H37" i="126"/>
  <c r="B14" i="126"/>
  <c r="E8" i="124"/>
  <c r="B9" i="126"/>
  <c r="C31" i="126"/>
  <c r="B35" i="1"/>
  <c r="C9" i="124"/>
  <c r="C30" i="1"/>
  <c r="E7" i="126"/>
  <c r="H42" i="1"/>
  <c r="B14" i="1"/>
  <c r="B34" i="124"/>
  <c r="C30" i="126"/>
  <c r="B33" i="1"/>
  <c r="B15" i="126"/>
  <c r="E34" i="126"/>
  <c r="F1" i="126"/>
  <c r="C14" i="1"/>
  <c r="C15" i="126"/>
  <c r="C13" i="124"/>
  <c r="B14" i="124"/>
  <c r="G19" i="1"/>
  <c r="C33" i="124"/>
  <c r="C29" i="126"/>
  <c r="E30" i="126"/>
  <c r="C7" i="124"/>
  <c r="C12" i="1"/>
  <c r="G25" i="126"/>
  <c r="E36" i="124"/>
  <c r="C11" i="1"/>
  <c r="H18" i="1"/>
  <c r="C12" i="126"/>
  <c r="C10" i="126"/>
  <c r="B11" i="126"/>
  <c r="B13" i="124"/>
  <c r="F2" i="1"/>
  <c r="B31" i="124"/>
  <c r="B13" i="1"/>
  <c r="B16" i="124"/>
  <c r="B10" i="124"/>
  <c r="C29" i="124"/>
  <c r="C36" i="124"/>
  <c r="G36" i="126"/>
  <c r="B27" i="124"/>
  <c r="B12" i="126"/>
  <c r="E27" i="124"/>
  <c r="C15" i="1"/>
  <c r="E38" i="1"/>
  <c r="C33" i="126"/>
  <c r="E13" i="1"/>
  <c r="E15" i="1"/>
  <c r="C35" i="1"/>
  <c r="B33" i="126"/>
  <c r="E39" i="1"/>
  <c r="O1" i="126"/>
  <c r="C8" i="1"/>
  <c r="H16" i="126"/>
  <c r="C14" i="124"/>
  <c r="E28" i="124"/>
  <c r="G37" i="126"/>
  <c r="C10" i="1"/>
  <c r="B29" i="124"/>
  <c r="E16" i="124"/>
  <c r="B32" i="1"/>
  <c r="C11" i="126"/>
  <c r="H41" i="1"/>
  <c r="B8" i="126"/>
  <c r="A22" i="126"/>
  <c r="E8" i="126"/>
  <c r="G18" i="1"/>
  <c r="C32" i="126"/>
  <c r="E9" i="124"/>
  <c r="E16" i="1"/>
  <c r="E12" i="124"/>
  <c r="B7" i="126"/>
  <c r="E14" i="124"/>
  <c r="E14" i="1"/>
  <c r="E33" i="1"/>
  <c r="E34" i="124"/>
  <c r="B26" i="126"/>
  <c r="B32" i="126"/>
  <c r="C26" i="126"/>
  <c r="B27" i="126"/>
  <c r="E12" i="126"/>
  <c r="E35" i="126"/>
  <c r="C35" i="126"/>
  <c r="C16" i="1"/>
  <c r="B13" i="126"/>
  <c r="C32" i="124"/>
  <c r="E29" i="126"/>
  <c r="E12" i="1"/>
  <c r="E9" i="1"/>
  <c r="B30" i="1"/>
  <c r="B31" i="1"/>
  <c r="H19" i="124"/>
  <c r="B31" i="126"/>
  <c r="E11" i="124"/>
  <c r="C27" i="126"/>
  <c r="C16" i="124"/>
  <c r="C31" i="1"/>
  <c r="L1" i="126"/>
  <c r="C33" i="1"/>
  <c r="E13" i="124"/>
  <c r="E11" i="126"/>
  <c r="G42" i="1"/>
  <c r="E9" i="126"/>
  <c r="E10" i="124"/>
  <c r="E29" i="124"/>
  <c r="B16" i="1"/>
  <c r="C31" i="124"/>
  <c r="G41" i="1"/>
  <c r="B8" i="124"/>
  <c r="B8" i="1"/>
  <c r="C35" i="124"/>
  <c r="H17" i="126"/>
  <c r="B37" i="1"/>
  <c r="H25" i="126"/>
  <c r="B36" i="1"/>
  <c r="G38" i="124"/>
  <c r="H18" i="124"/>
  <c r="D32" i="124" l="1"/>
  <c r="D10" i="124"/>
  <c r="D10" i="1"/>
  <c r="D12" i="1"/>
  <c r="G38" i="126"/>
  <c r="D38" i="1"/>
  <c r="A29" i="126"/>
  <c r="D33" i="124"/>
  <c r="A13" i="126"/>
  <c r="H20" i="124"/>
  <c r="A36" i="124"/>
  <c r="A13" i="124"/>
  <c r="G18" i="126"/>
  <c r="G45" i="1"/>
  <c r="D7" i="124"/>
  <c r="D16" i="1"/>
  <c r="A12" i="126"/>
  <c r="A30" i="126"/>
  <c r="D13" i="124"/>
  <c r="A12" i="1"/>
  <c r="D11" i="1"/>
  <c r="A16" i="1"/>
  <c r="L21" i="126"/>
  <c r="A14" i="126"/>
  <c r="A37" i="1"/>
  <c r="A34" i="124"/>
  <c r="D34" i="1"/>
  <c r="D13" i="1"/>
  <c r="A10" i="124"/>
  <c r="H18" i="126"/>
  <c r="A16" i="124"/>
  <c r="A28" i="124"/>
  <c r="D15" i="124"/>
  <c r="A11" i="1"/>
  <c r="D9" i="124"/>
  <c r="A8" i="1"/>
  <c r="H38" i="126"/>
  <c r="H40" i="124"/>
  <c r="A34" i="126"/>
  <c r="D35" i="124"/>
  <c r="A9" i="126"/>
  <c r="D28" i="124"/>
  <c r="D8" i="1"/>
  <c r="A14" i="124"/>
  <c r="A15" i="124"/>
  <c r="A28" i="126"/>
  <c r="A8" i="126"/>
  <c r="A29" i="124"/>
  <c r="A39" i="1"/>
  <c r="A15" i="1"/>
  <c r="D14" i="124"/>
  <c r="D27" i="124"/>
  <c r="D15" i="1"/>
  <c r="A36" i="1"/>
  <c r="A9" i="124"/>
  <c r="A33" i="126"/>
  <c r="A33" i="1"/>
  <c r="D11" i="124"/>
  <c r="A30" i="124"/>
  <c r="A14" i="1"/>
  <c r="D14" i="1"/>
  <c r="H45" i="1"/>
  <c r="A10" i="1"/>
  <c r="A12" i="124"/>
  <c r="A9" i="1"/>
  <c r="D33" i="1"/>
  <c r="A11" i="124"/>
  <c r="A7" i="126"/>
  <c r="G40" i="124"/>
  <c r="D16" i="124"/>
  <c r="A32" i="1"/>
  <c r="D32" i="1"/>
  <c r="D37" i="1"/>
  <c r="F25" i="1"/>
  <c r="A8" i="124"/>
  <c r="A35" i="126"/>
  <c r="G20" i="124"/>
  <c r="A26" i="126"/>
  <c r="H22" i="1"/>
  <c r="A38" i="1"/>
  <c r="D31" i="124"/>
  <c r="D39" i="1"/>
  <c r="A31" i="124"/>
  <c r="D36" i="1"/>
  <c r="O21" i="126"/>
  <c r="D36" i="124"/>
  <c r="D31" i="1"/>
  <c r="G22" i="1"/>
  <c r="F22" i="124"/>
  <c r="D8" i="124"/>
  <c r="A35" i="1"/>
  <c r="A13" i="1"/>
  <c r="A10" i="126"/>
  <c r="A27" i="126"/>
  <c r="A31" i="126"/>
  <c r="D9" i="1"/>
  <c r="D30" i="1"/>
  <c r="D7" i="1"/>
  <c r="A34" i="1"/>
  <c r="A15" i="126"/>
  <c r="D29" i="124"/>
  <c r="A35" i="124"/>
  <c r="A31" i="1"/>
  <c r="A33" i="124"/>
  <c r="D12" i="124"/>
  <c r="D34" i="124"/>
  <c r="A11" i="126"/>
  <c r="A32" i="126"/>
  <c r="A6" i="126"/>
  <c r="D30" i="124"/>
  <c r="A32" i="124"/>
  <c r="D35" i="1"/>
</calcChain>
</file>

<file path=xl/sharedStrings.xml><?xml version="1.0" encoding="utf-8"?>
<sst xmlns="http://schemas.openxmlformats.org/spreadsheetml/2006/main" count="191" uniqueCount="86">
  <si>
    <t>Nr.</t>
  </si>
  <si>
    <t>01</t>
  </si>
  <si>
    <t>1-7</t>
  </si>
  <si>
    <t xml:space="preserve">Pārvadātāja nosaukums, zīmogs ( spiedogs ) un </t>
  </si>
  <si>
    <t>atbildīgās personas paraksts:</t>
  </si>
  <si>
    <t>Attālums km no maršruta sākuma</t>
  </si>
  <si>
    <t xml:space="preserve">Attālums km līdz nākoš. pieturai </t>
  </si>
  <si>
    <t>Pieturas kods</t>
  </si>
  <si>
    <t>Braukšanas laiks līdz nākošai pieturai</t>
  </si>
  <si>
    <t>Pieturas nosaukums</t>
  </si>
  <si>
    <t xml:space="preserve">Reiss </t>
  </si>
  <si>
    <t>Reiss</t>
  </si>
  <si>
    <t>Reisa izpildes dienas</t>
  </si>
  <si>
    <t>Reisa garums (km)</t>
  </si>
  <si>
    <t>Reisa izpildes laiks (st.,min.)</t>
  </si>
  <si>
    <t>Braukšanas laiks reisā</t>
  </si>
  <si>
    <t>Reisa satiksmes ātrums (km/n)</t>
  </si>
  <si>
    <t>Reisa vid.tehn.ātrums (km/n)</t>
  </si>
  <si>
    <t>Autovadītāju skaits reisā</t>
  </si>
  <si>
    <t xml:space="preserve">             maršrutā</t>
  </si>
  <si>
    <t xml:space="preserve">Maršrutas </t>
  </si>
  <si>
    <t>Stotelės pavadinimas</t>
  </si>
  <si>
    <t>Atstumas km nuo maršruto pradžios</t>
  </si>
  <si>
    <t>Atstumas km iki sekančios stotelės</t>
  </si>
  <si>
    <t>Stotelės kodas</t>
  </si>
  <si>
    <t>Trukmė iki sekančios stotelės</t>
  </si>
  <si>
    <t xml:space="preserve">Reisas </t>
  </si>
  <si>
    <t>Reisas</t>
  </si>
  <si>
    <t>Reiso savaitės dienos</t>
  </si>
  <si>
    <t>Reiso vidutinis greitis (km/h)</t>
  </si>
  <si>
    <t>Reiso trukmė (min)</t>
  </si>
  <si>
    <t>Reiso ilgis (km)</t>
  </si>
  <si>
    <t xml:space="preserve">Attālums km līdz nākošai pieturai </t>
  </si>
  <si>
    <t>AUTOBUSU KUSTĪBAS SARAKSTS MARŠRUTĀ Nr.</t>
  </si>
  <si>
    <t>km pilsētas robežās</t>
  </si>
  <si>
    <t>km ārpus pilsētas robežām</t>
  </si>
  <si>
    <t xml:space="preserve">Maršruta kods: </t>
  </si>
  <si>
    <t>SIA "JELGAVAS
 AUTOBUSU PARKS"</t>
  </si>
  <si>
    <t>SIA "JELGAVAS 
AUTOBUSU PARKS"</t>
  </si>
  <si>
    <t>Sõiduplaan kehtib</t>
  </si>
  <si>
    <t>Liini teenindab</t>
  </si>
  <si>
    <t>Peatus</t>
  </si>
  <si>
    <t>Kaugus liini algusest</t>
  </si>
  <si>
    <t xml:space="preserve">Peatuste vaheline kaugus </t>
  </si>
  <si>
    <t>Sõiduaeg järgmise peatuseni</t>
  </si>
  <si>
    <t>Reis</t>
  </si>
  <si>
    <t>Töötamise päevad</t>
  </si>
  <si>
    <t>Veootsa pikkus (km)</t>
  </si>
  <si>
    <t>Sõiduaeg (h.,min.)</t>
  </si>
  <si>
    <t>Reisi kiirus (km/h)</t>
  </si>
  <si>
    <t>1-5</t>
  </si>
  <si>
    <t>5</t>
  </si>
  <si>
    <t xml:space="preserve"> </t>
  </si>
  <si>
    <t>1-4</t>
  </si>
  <si>
    <t>Märkused</t>
  </si>
  <si>
    <t>Märjamaa valla eriotstarbeline bussiliin</t>
  </si>
  <si>
    <t>Nr.M7</t>
  </si>
  <si>
    <t>Märjamaa7-01</t>
  </si>
  <si>
    <t>Märjamaa7-02</t>
  </si>
  <si>
    <t>Märjamaa7-03</t>
  </si>
  <si>
    <t>Varbola</t>
  </si>
  <si>
    <t>*Varbola tee</t>
  </si>
  <si>
    <t>Nurga teerist - Tänavaääre</t>
  </si>
  <si>
    <t>Orava tee</t>
  </si>
  <si>
    <t>*Nurga teerist - Tänavaääre</t>
  </si>
  <si>
    <t>Varbola tee</t>
  </si>
  <si>
    <t>Kõrgemäe</t>
  </si>
  <si>
    <t>Varbola linnus</t>
  </si>
  <si>
    <t>Jaanilinna</t>
  </si>
  <si>
    <t>Põlli</t>
  </si>
  <si>
    <t>Ohukotsu</t>
  </si>
  <si>
    <t xml:space="preserve">Sõitjate sisenemine ja väljumine toimub kõikides liiklusmärgiga 541a </t>
  </si>
  <si>
    <t>tähistatud bussipeatustes  ning eriotstarbelise liiniveoga kaasnevates kohtades</t>
  </si>
  <si>
    <t>1-5 teenuse osutamine koolipäevadel esmaspäevast reedeni</t>
  </si>
  <si>
    <t>1-4 teenuse osutamine koolipäevadel esmaspäevast neljapäevani</t>
  </si>
  <si>
    <t>5 teenuse osutamine koolipäevaviti reedel</t>
  </si>
  <si>
    <t>E-N 14:45</t>
  </si>
  <si>
    <t>R 12:45</t>
  </si>
  <si>
    <t>E-N 15:15</t>
  </si>
  <si>
    <t>R 14:45</t>
  </si>
  <si>
    <t>E-N 16:20</t>
  </si>
  <si>
    <t>R 15:50</t>
  </si>
  <si>
    <t>Märjamaa7-04</t>
  </si>
  <si>
    <t>Märjamaa7-05</t>
  </si>
  <si>
    <t>Varbola - Arukase - Terava - Ohukotsu - Varbola</t>
  </si>
  <si>
    <t>Purga - Varbola - Terava - Ohukotsu - Arukse - Varbola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</si>
</sst>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0"/>
    <numFmt numFmtId="166" formatCode="h:mm;@"/>
    <numFmt numFmtId="167" formatCode="0.000"/>
    <numFmt numFmtId="168" formatCode="0.000;;"/>
    <numFmt numFmtId="169" formatCode="hh:mm;;"/>
    <numFmt numFmtId="170" formatCode="yyyy/mm/dd;@"/>
    <numFmt numFmtId="171" formatCode="000"/>
  </numFmts>
  <fonts count="2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</font>
    <font>
      <sz val="9"/>
      <name val="Arial"/>
      <family val="2"/>
    </font>
    <font>
      <b/>
      <u/>
      <sz val="16"/>
      <color indexed="10"/>
      <name val="Arial"/>
      <family val="2"/>
      <charset val="186"/>
    </font>
    <font>
      <b/>
      <sz val="10"/>
      <name val="Arial Narrow"/>
      <family val="2"/>
      <charset val="186"/>
    </font>
    <font>
      <sz val="10"/>
      <name val="Arial Narrow"/>
      <family val="2"/>
      <charset val="186"/>
    </font>
    <font>
      <b/>
      <sz val="11"/>
      <name val="Arial Narrow"/>
      <family val="2"/>
      <charset val="186"/>
    </font>
    <font>
      <sz val="14"/>
      <name val="Arial Narrow"/>
      <family val="2"/>
      <charset val="186"/>
    </font>
    <font>
      <b/>
      <sz val="14"/>
      <name val="Arial Narrow"/>
      <family val="2"/>
      <charset val="186"/>
    </font>
    <font>
      <sz val="9"/>
      <name val="Arial Narrow"/>
      <family val="2"/>
      <charset val="186"/>
    </font>
    <font>
      <b/>
      <sz val="12"/>
      <name val="Arial Narrow"/>
      <family val="2"/>
      <charset val="186"/>
    </font>
    <font>
      <sz val="11"/>
      <name val="Arial Narrow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1" fillId="0" borderId="0"/>
    <xf numFmtId="0" fontId="20" fillId="0" borderId="0"/>
    <xf numFmtId="0" fontId="21" fillId="0" borderId="0"/>
    <xf numFmtId="0" fontId="3" fillId="0" borderId="0"/>
    <xf numFmtId="9" fontId="3" fillId="0" borderId="0" applyFont="0" applyFill="0" applyBorder="0" applyAlignment="0" applyProtection="0"/>
    <xf numFmtId="0" fontId="20" fillId="0" borderId="0"/>
    <xf numFmtId="0" fontId="20" fillId="0" borderId="0"/>
    <xf numFmtId="0" fontId="27" fillId="0" borderId="0"/>
    <xf numFmtId="0" fontId="20" fillId="0" borderId="0"/>
    <xf numFmtId="0" fontId="21" fillId="0" borderId="0"/>
    <xf numFmtId="0" fontId="2" fillId="0" borderId="0"/>
    <xf numFmtId="0" fontId="1" fillId="0" borderId="0"/>
  </cellStyleXfs>
  <cellXfs count="257">
    <xf numFmtId="0" fontId="0" fillId="0" borderId="0" xfId="0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3" xfId="0" applyBorder="1"/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49" fontId="0" fillId="0" borderId="1" xfId="0" applyNumberFormat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65" fontId="8" fillId="0" borderId="15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7" fillId="0" borderId="0" xfId="0" applyFont="1" applyBorder="1" applyAlignment="1"/>
    <xf numFmtId="164" fontId="0" fillId="0" borderId="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8" fontId="0" fillId="0" borderId="3" xfId="0" applyNumberForma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6" fillId="0" borderId="0" xfId="0" applyNumberFormat="1" applyFont="1" applyBorder="1"/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1" fillId="0" borderId="0" xfId="0" applyNumberFormat="1" applyFont="1" applyBorder="1" applyAlignment="1">
      <alignment horizontal="left" shrinkToFit="1"/>
    </xf>
    <xf numFmtId="167" fontId="0" fillId="0" borderId="4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0" fontId="13" fillId="0" borderId="29" xfId="0" applyFont="1" applyBorder="1"/>
    <xf numFmtId="0" fontId="13" fillId="0" borderId="8" xfId="0" applyFont="1" applyBorder="1"/>
    <xf numFmtId="0" fontId="13" fillId="0" borderId="9" xfId="0" applyFont="1" applyBorder="1" applyAlignment="1">
      <alignment horizontal="right"/>
    </xf>
    <xf numFmtId="0" fontId="13" fillId="0" borderId="10" xfId="0" applyFont="1" applyBorder="1"/>
    <xf numFmtId="0" fontId="13" fillId="0" borderId="0" xfId="0" applyFont="1" applyBorder="1"/>
    <xf numFmtId="0" fontId="13" fillId="0" borderId="30" xfId="0" applyFont="1" applyBorder="1"/>
    <xf numFmtId="0" fontId="13" fillId="0" borderId="12" xfId="0" applyFont="1" applyBorder="1"/>
    <xf numFmtId="0" fontId="13" fillId="0" borderId="13" xfId="0" applyFont="1" applyBorder="1" applyAlignment="1">
      <alignment horizontal="right"/>
    </xf>
    <xf numFmtId="0" fontId="13" fillId="0" borderId="31" xfId="0" applyFont="1" applyBorder="1"/>
    <xf numFmtId="0" fontId="13" fillId="0" borderId="14" xfId="0" applyFont="1" applyBorder="1"/>
    <xf numFmtId="0" fontId="13" fillId="0" borderId="20" xfId="0" applyFont="1" applyBorder="1" applyAlignment="1">
      <alignment horizontal="right"/>
    </xf>
    <xf numFmtId="0" fontId="13" fillId="0" borderId="3" xfId="0" applyFont="1" applyBorder="1"/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168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5" fillId="0" borderId="0" xfId="0" applyFont="1" applyBorder="1" applyAlignment="1">
      <alignment horizontal="right"/>
    </xf>
    <xf numFmtId="169" fontId="13" fillId="0" borderId="3" xfId="0" applyNumberFormat="1" applyFont="1" applyBorder="1" applyAlignment="1">
      <alignment horizontal="center"/>
    </xf>
    <xf numFmtId="169" fontId="13" fillId="0" borderId="16" xfId="0" applyNumberFormat="1" applyFont="1" applyBorder="1" applyAlignment="1">
      <alignment horizontal="center"/>
    </xf>
    <xf numFmtId="169" fontId="13" fillId="0" borderId="4" xfId="0" applyNumberFormat="1" applyFont="1" applyBorder="1" applyAlignment="1">
      <alignment horizontal="center"/>
    </xf>
    <xf numFmtId="169" fontId="13" fillId="0" borderId="17" xfId="0" applyNumberFormat="1" applyFont="1" applyBorder="1" applyAlignment="1">
      <alignment horizontal="center"/>
    </xf>
    <xf numFmtId="167" fontId="17" fillId="0" borderId="17" xfId="0" applyNumberFormat="1" applyFont="1" applyBorder="1" applyAlignment="1">
      <alignment horizontal="center" shrinkToFit="1"/>
    </xf>
    <xf numFmtId="167" fontId="17" fillId="0" borderId="4" xfId="0" applyNumberFormat="1" applyFont="1" applyBorder="1" applyAlignment="1">
      <alignment horizontal="center" shrinkToFit="1"/>
    </xf>
    <xf numFmtId="167" fontId="17" fillId="0" borderId="15" xfId="0" applyNumberFormat="1" applyFont="1" applyBorder="1" applyAlignment="1">
      <alignment horizontal="center"/>
    </xf>
    <xf numFmtId="167" fontId="17" fillId="0" borderId="19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shrinkToFit="1"/>
    </xf>
    <xf numFmtId="0" fontId="16" fillId="0" borderId="0" xfId="0" applyNumberFormat="1" applyFont="1" applyBorder="1" applyAlignment="1">
      <alignment horizontal="left" shrinkToFit="1"/>
    </xf>
    <xf numFmtId="0" fontId="16" fillId="0" borderId="0" xfId="0" applyFont="1" applyBorder="1" applyAlignment="1"/>
    <xf numFmtId="0" fontId="18" fillId="0" borderId="0" xfId="0" applyFont="1" applyBorder="1" applyAlignment="1"/>
    <xf numFmtId="0" fontId="14" fillId="0" borderId="0" xfId="0" applyFont="1"/>
    <xf numFmtId="49" fontId="14" fillId="0" borderId="0" xfId="0" applyNumberFormat="1" applyFont="1" applyAlignment="1"/>
    <xf numFmtId="171" fontId="12" fillId="0" borderId="3" xfId="0" applyNumberFormat="1" applyFont="1" applyBorder="1" applyAlignment="1">
      <alignment horizontal="center" vertical="center"/>
    </xf>
    <xf numFmtId="171" fontId="12" fillId="0" borderId="16" xfId="0" applyNumberFormat="1" applyFont="1" applyBorder="1" applyAlignment="1">
      <alignment horizontal="center" vertical="center"/>
    </xf>
    <xf numFmtId="171" fontId="12" fillId="0" borderId="3" xfId="0" applyNumberFormat="1" applyFont="1" applyBorder="1" applyAlignment="1">
      <alignment horizontal="center" vertical="center" wrapText="1"/>
    </xf>
    <xf numFmtId="171" fontId="12" fillId="0" borderId="16" xfId="0" applyNumberFormat="1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0" fontId="23" fillId="0" borderId="0" xfId="0" applyFont="1" applyBorder="1" applyAlignment="1">
      <alignment horizontal="right"/>
    </xf>
    <xf numFmtId="0" fontId="25" fillId="0" borderId="0" xfId="0" applyNumberFormat="1" applyFont="1" applyBorder="1" applyAlignment="1">
      <alignment horizontal="left" shrinkToFi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/>
    </xf>
    <xf numFmtId="49" fontId="24" fillId="0" borderId="0" xfId="0" applyNumberFormat="1" applyFont="1" applyBorder="1"/>
    <xf numFmtId="0" fontId="24" fillId="0" borderId="0" xfId="0" applyFont="1" applyBorder="1" applyAlignment="1"/>
    <xf numFmtId="0" fontId="25" fillId="0" borderId="0" xfId="0" applyFont="1" applyBorder="1" applyAlignment="1">
      <alignment horizontal="right" shrinkToFit="1"/>
    </xf>
    <xf numFmtId="0" fontId="23" fillId="0" borderId="0" xfId="0" applyFont="1" applyFill="1" applyBorder="1"/>
    <xf numFmtId="0" fontId="24" fillId="0" borderId="0" xfId="0" applyFont="1"/>
    <xf numFmtId="0" fontId="23" fillId="0" borderId="3" xfId="0" applyFont="1" applyBorder="1"/>
    <xf numFmtId="168" fontId="23" fillId="0" borderId="3" xfId="0" applyNumberFormat="1" applyFont="1" applyBorder="1" applyAlignment="1">
      <alignment horizontal="right"/>
    </xf>
    <xf numFmtId="0" fontId="24" fillId="0" borderId="32" xfId="0" applyFont="1" applyBorder="1" applyAlignment="1">
      <alignment horizontal="center" vertical="center"/>
    </xf>
    <xf numFmtId="168" fontId="23" fillId="0" borderId="4" xfId="0" applyNumberFormat="1" applyFont="1" applyBorder="1" applyAlignment="1">
      <alignment horizontal="right"/>
    </xf>
    <xf numFmtId="0" fontId="23" fillId="0" borderId="4" xfId="0" applyFont="1" applyBorder="1" applyAlignment="1">
      <alignment horizontal="center"/>
    </xf>
    <xf numFmtId="20" fontId="23" fillId="0" borderId="4" xfId="0" applyNumberFormat="1" applyFont="1" applyBorder="1" applyAlignment="1">
      <alignment horizontal="center"/>
    </xf>
    <xf numFmtId="169" fontId="23" fillId="0" borderId="4" xfId="0" applyNumberFormat="1" applyFont="1" applyBorder="1" applyAlignment="1">
      <alignment horizontal="center"/>
    </xf>
    <xf numFmtId="0" fontId="23" fillId="0" borderId="5" xfId="0" applyFont="1" applyBorder="1"/>
    <xf numFmtId="0" fontId="23" fillId="0" borderId="9" xfId="0" applyFont="1" applyBorder="1" applyAlignment="1">
      <alignment horizontal="right"/>
    </xf>
    <xf numFmtId="49" fontId="23" fillId="0" borderId="1" xfId="0" applyNumberFormat="1" applyFont="1" applyBorder="1" applyAlignment="1">
      <alignment horizontal="center"/>
    </xf>
    <xf numFmtId="0" fontId="23" fillId="0" borderId="10" xfId="0" applyFont="1" applyBorder="1"/>
    <xf numFmtId="0" fontId="23" fillId="0" borderId="11" xfId="0" applyFont="1" applyBorder="1"/>
    <xf numFmtId="0" fontId="23" fillId="0" borderId="13" xfId="0" applyFont="1" applyBorder="1" applyAlignment="1">
      <alignment horizontal="right"/>
    </xf>
    <xf numFmtId="164" fontId="23" fillId="0" borderId="4" xfId="0" applyNumberFormat="1" applyFont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23" fillId="0" borderId="21" xfId="0" applyFont="1" applyBorder="1"/>
    <xf numFmtId="0" fontId="23" fillId="0" borderId="22" xfId="0" applyFont="1" applyBorder="1"/>
    <xf numFmtId="0" fontId="23" fillId="0" borderId="23" xfId="0" applyFont="1" applyBorder="1"/>
    <xf numFmtId="164" fontId="23" fillId="0" borderId="15" xfId="0" applyNumberFormat="1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169" fontId="23" fillId="0" borderId="17" xfId="0" applyNumberFormat="1" applyFont="1" applyBorder="1" applyAlignment="1">
      <alignment horizontal="center"/>
    </xf>
    <xf numFmtId="0" fontId="23" fillId="0" borderId="29" xfId="0" applyFont="1" applyBorder="1"/>
    <xf numFmtId="49" fontId="23" fillId="0" borderId="18" xfId="0" applyNumberFormat="1" applyFont="1" applyBorder="1" applyAlignment="1">
      <alignment horizontal="center"/>
    </xf>
    <xf numFmtId="0" fontId="23" fillId="0" borderId="30" xfId="0" applyFont="1" applyBorder="1"/>
    <xf numFmtId="164" fontId="23" fillId="0" borderId="17" xfId="0" applyNumberFormat="1" applyFont="1" applyBorder="1" applyAlignment="1">
      <alignment horizontal="center"/>
    </xf>
    <xf numFmtId="166" fontId="23" fillId="0" borderId="17" xfId="0" applyNumberFormat="1" applyFont="1" applyBorder="1" applyAlignment="1">
      <alignment horizontal="center"/>
    </xf>
    <xf numFmtId="164" fontId="23" fillId="0" borderId="19" xfId="0" applyNumberFormat="1" applyFont="1" applyBorder="1" applyAlignment="1">
      <alignment horizontal="center"/>
    </xf>
    <xf numFmtId="0" fontId="26" fillId="0" borderId="0" xfId="0" applyFont="1"/>
    <xf numFmtId="0" fontId="22" fillId="0" borderId="0" xfId="0" applyFont="1"/>
    <xf numFmtId="0" fontId="22" fillId="0" borderId="0" xfId="0" applyFont="1" applyAlignment="1"/>
    <xf numFmtId="20" fontId="24" fillId="0" borderId="0" xfId="0" applyNumberFormat="1" applyFont="1"/>
    <xf numFmtId="0" fontId="24" fillId="0" borderId="46" xfId="0" applyFont="1" applyBorder="1" applyAlignment="1">
      <alignment horizontal="center" vertical="center" wrapText="1"/>
    </xf>
    <xf numFmtId="165" fontId="24" fillId="0" borderId="41" xfId="0" applyNumberFormat="1" applyFont="1" applyBorder="1" applyAlignment="1">
      <alignment horizontal="center" vertical="center" wrapText="1"/>
    </xf>
    <xf numFmtId="169" fontId="23" fillId="0" borderId="38" xfId="0" applyNumberFormat="1" applyFont="1" applyBorder="1" applyAlignment="1">
      <alignment horizontal="center"/>
    </xf>
    <xf numFmtId="49" fontId="23" fillId="0" borderId="35" xfId="0" applyNumberFormat="1" applyFont="1" applyBorder="1" applyAlignment="1">
      <alignment horizontal="center"/>
    </xf>
    <xf numFmtId="164" fontId="23" fillId="0" borderId="38" xfId="0" applyNumberFormat="1" applyFont="1" applyBorder="1" applyAlignment="1">
      <alignment horizontal="center"/>
    </xf>
    <xf numFmtId="166" fontId="23" fillId="0" borderId="38" xfId="0" applyNumberFormat="1" applyFont="1" applyBorder="1" applyAlignment="1">
      <alignment horizontal="center"/>
    </xf>
    <xf numFmtId="164" fontId="23" fillId="0" borderId="24" xfId="0" applyNumberFormat="1" applyFont="1" applyBorder="1" applyAlignment="1">
      <alignment horizontal="center"/>
    </xf>
    <xf numFmtId="0" fontId="23" fillId="0" borderId="1" xfId="0" applyFont="1" applyBorder="1"/>
    <xf numFmtId="168" fontId="23" fillId="0" borderId="15" xfId="0" applyNumberFormat="1" applyFont="1" applyBorder="1" applyAlignment="1">
      <alignment horizontal="right"/>
    </xf>
    <xf numFmtId="0" fontId="23" fillId="0" borderId="15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shrinkToFit="1"/>
    </xf>
    <xf numFmtId="0" fontId="23" fillId="0" borderId="4" xfId="0" applyFont="1" applyBorder="1"/>
    <xf numFmtId="20" fontId="23" fillId="0" borderId="0" xfId="0" applyNumberFormat="1" applyFont="1"/>
    <xf numFmtId="0" fontId="25" fillId="0" borderId="0" xfId="0" applyFont="1" applyBorder="1"/>
    <xf numFmtId="20" fontId="24" fillId="0" borderId="0" xfId="0" applyNumberFormat="1" applyFont="1" applyBorder="1"/>
    <xf numFmtId="0" fontId="23" fillId="0" borderId="36" xfId="0" applyFont="1" applyBorder="1" applyAlignment="1">
      <alignment horizontal="center"/>
    </xf>
    <xf numFmtId="20" fontId="23" fillId="0" borderId="36" xfId="0" applyNumberFormat="1" applyFont="1" applyBorder="1" applyAlignment="1">
      <alignment horizontal="center"/>
    </xf>
    <xf numFmtId="169" fontId="23" fillId="0" borderId="36" xfId="0" applyNumberFormat="1" applyFont="1" applyBorder="1" applyAlignment="1">
      <alignment horizontal="center"/>
    </xf>
    <xf numFmtId="169" fontId="23" fillId="0" borderId="39" xfId="0" applyNumberFormat="1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165" fontId="24" fillId="0" borderId="38" xfId="0" applyNumberFormat="1" applyFont="1" applyBorder="1" applyAlignment="1">
      <alignment horizontal="center" vertical="center" wrapText="1"/>
    </xf>
    <xf numFmtId="169" fontId="23" fillId="0" borderId="0" xfId="0" applyNumberFormat="1" applyFont="1"/>
    <xf numFmtId="169" fontId="0" fillId="0" borderId="4" xfId="0" applyNumberFormat="1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23" fillId="0" borderId="4" xfId="0" applyFont="1" applyBorder="1" applyAlignment="1">
      <alignment horizontal="right"/>
    </xf>
    <xf numFmtId="164" fontId="0" fillId="0" borderId="4" xfId="0" applyNumberFormat="1" applyFon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24" fillId="0" borderId="34" xfId="0" applyFont="1" applyBorder="1" applyAlignment="1">
      <alignment horizontal="center" vertical="center"/>
    </xf>
    <xf numFmtId="168" fontId="23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20" fontId="23" fillId="0" borderId="1" xfId="0" applyNumberFormat="1" applyFont="1" applyBorder="1" applyAlignment="1">
      <alignment horizontal="center"/>
    </xf>
    <xf numFmtId="169" fontId="23" fillId="0" borderId="1" xfId="0" applyNumberFormat="1" applyFont="1" applyBorder="1" applyAlignment="1">
      <alignment horizontal="center"/>
    </xf>
    <xf numFmtId="169" fontId="23" fillId="0" borderId="35" xfId="0" applyNumberFormat="1" applyFont="1" applyBorder="1" applyAlignment="1">
      <alignment horizontal="center"/>
    </xf>
    <xf numFmtId="0" fontId="24" fillId="0" borderId="44" xfId="0" applyFont="1" applyBorder="1" applyAlignment="1">
      <alignment horizontal="center" vertical="center"/>
    </xf>
    <xf numFmtId="169" fontId="23" fillId="0" borderId="15" xfId="0" applyNumberFormat="1" applyFont="1" applyBorder="1" applyAlignment="1">
      <alignment horizontal="center"/>
    </xf>
    <xf numFmtId="169" fontId="23" fillId="0" borderId="24" xfId="0" applyNumberFormat="1" applyFont="1" applyBorder="1" applyAlignment="1">
      <alignment horizontal="center"/>
    </xf>
    <xf numFmtId="0" fontId="23" fillId="0" borderId="27" xfId="0" applyFont="1" applyBorder="1"/>
    <xf numFmtId="168" fontId="23" fillId="0" borderId="27" xfId="0" applyNumberFormat="1" applyFont="1" applyBorder="1" applyAlignment="1">
      <alignment horizontal="right"/>
    </xf>
    <xf numFmtId="0" fontId="23" fillId="0" borderId="34" xfId="0" applyFont="1" applyBorder="1"/>
    <xf numFmtId="0" fontId="23" fillId="0" borderId="32" xfId="0" applyFont="1" applyBorder="1"/>
    <xf numFmtId="0" fontId="24" fillId="0" borderId="1" xfId="0" applyFont="1" applyBorder="1" applyAlignment="1">
      <alignment horizontal="center" vertical="center" wrapText="1"/>
    </xf>
    <xf numFmtId="169" fontId="23" fillId="0" borderId="19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24" fillId="0" borderId="3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49" fontId="24" fillId="0" borderId="36" xfId="0" applyNumberFormat="1" applyFont="1" applyBorder="1" applyAlignment="1">
      <alignment horizontal="center" vertical="center" shrinkToFit="1"/>
    </xf>
    <xf numFmtId="49" fontId="24" fillId="0" borderId="39" xfId="0" applyNumberFormat="1" applyFont="1" applyBorder="1" applyAlignment="1">
      <alignment horizontal="center" vertical="center" shrinkToFit="1"/>
    </xf>
    <xf numFmtId="0" fontId="0" fillId="0" borderId="32" xfId="0" applyBorder="1"/>
    <xf numFmtId="0" fontId="23" fillId="0" borderId="44" xfId="0" applyFont="1" applyBorder="1"/>
    <xf numFmtId="49" fontId="21" fillId="0" borderId="35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14" fontId="25" fillId="0" borderId="0" xfId="0" applyNumberFormat="1" applyFont="1" applyBorder="1" applyAlignment="1">
      <alignment horizontal="center" shrinkToFit="1"/>
    </xf>
    <xf numFmtId="0" fontId="24" fillId="0" borderId="34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23" fillId="0" borderId="31" xfId="0" applyFont="1" applyBorder="1" applyAlignment="1">
      <alignment horizontal="right" shrinkToFit="1"/>
    </xf>
    <xf numFmtId="0" fontId="23" fillId="0" borderId="20" xfId="0" applyFont="1" applyBorder="1"/>
    <xf numFmtId="0" fontId="23" fillId="0" borderId="44" xfId="0" applyFont="1" applyBorder="1" applyAlignment="1">
      <alignment horizontal="right" shrinkToFit="1"/>
    </xf>
    <xf numFmtId="0" fontId="23" fillId="0" borderId="15" xfId="0" applyFont="1" applyBorder="1"/>
    <xf numFmtId="0" fontId="24" fillId="0" borderId="4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170" fontId="19" fillId="0" borderId="0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0" fontId="12" fillId="0" borderId="3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0" fillId="0" borderId="30" xfId="0" applyFont="1" applyBorder="1" applyAlignment="1">
      <alignment horizontal="right" shrinkToFit="1"/>
    </xf>
    <xf numFmtId="0" fontId="0" fillId="0" borderId="13" xfId="0" applyBorder="1"/>
    <xf numFmtId="0" fontId="10" fillId="0" borderId="31" xfId="0" applyFont="1" applyBorder="1" applyAlignment="1">
      <alignment horizontal="right" shrinkToFit="1"/>
    </xf>
    <xf numFmtId="0" fontId="0" fillId="0" borderId="20" xfId="0" applyBorder="1"/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</cellXfs>
  <cellStyles count="13">
    <cellStyle name="Normaallaad 2" xfId="10"/>
    <cellStyle name="Normaallaad 3" xfId="11"/>
    <cellStyle name="Normaallaad 3 2" xfId="12"/>
    <cellStyle name="Normal" xfId="0" builtinId="0"/>
    <cellStyle name="Normal 2" xfId="1"/>
    <cellStyle name="Normal 3" xfId="2"/>
    <cellStyle name="Normal 3 3" xfId="7"/>
    <cellStyle name="Normal 4" xfId="3"/>
    <cellStyle name="Normal 4 2" xfId="6"/>
    <cellStyle name="Normal 5" xfId="8"/>
    <cellStyle name="Normal 6" xfId="4"/>
    <cellStyle name="Normal 7" xfId="9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215264</xdr:colOff>
      <xdr:row>4</xdr:row>
      <xdr:rowOff>144780</xdr:rowOff>
    </xdr:from>
    <xdr:to>
      <xdr:col>29</xdr:col>
      <xdr:colOff>120684</xdr:colOff>
      <xdr:row>31</xdr:row>
      <xdr:rowOff>38100</xdr:rowOff>
    </xdr:to>
    <xdr:pic>
      <xdr:nvPicPr>
        <xdr:cNvPr id="7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0144" y="1973580"/>
          <a:ext cx="4782220" cy="4853940"/>
        </a:xfrm>
        <a:prstGeom prst="rect">
          <a:avLst/>
        </a:prstGeom>
      </xdr:spPr>
    </xdr:pic>
    <xdr:clientData/>
  </xdr:twoCellAnchor>
  <xdr:twoCellAnchor editAs="oneCell">
    <xdr:from>
      <xdr:col>12</xdr:col>
      <xdr:colOff>118109</xdr:colOff>
      <xdr:row>44</xdr:row>
      <xdr:rowOff>154305</xdr:rowOff>
    </xdr:from>
    <xdr:to>
      <xdr:col>20</xdr:col>
      <xdr:colOff>257836</xdr:colOff>
      <xdr:row>61</xdr:row>
      <xdr:rowOff>7620</xdr:rowOff>
    </xdr:to>
    <xdr:pic>
      <xdr:nvPicPr>
        <xdr:cNvPr id="8" name="Picture 3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6649" y="9336405"/>
          <a:ext cx="4536467" cy="2977515"/>
        </a:xfrm>
        <a:prstGeom prst="rect">
          <a:avLst/>
        </a:prstGeom>
      </xdr:spPr>
    </xdr:pic>
    <xdr:clientData/>
  </xdr:twoCellAnchor>
  <xdr:twoCellAnchor editAs="oneCell">
    <xdr:from>
      <xdr:col>12</xdr:col>
      <xdr:colOff>173355</xdr:colOff>
      <xdr:row>23</xdr:row>
      <xdr:rowOff>137160</xdr:rowOff>
    </xdr:from>
    <xdr:to>
      <xdr:col>20</xdr:col>
      <xdr:colOff>255878</xdr:colOff>
      <xdr:row>42</xdr:row>
      <xdr:rowOff>2396</xdr:rowOff>
    </xdr:to>
    <xdr:pic>
      <xdr:nvPicPr>
        <xdr:cNvPr id="9" name="Picture 4" descr="Screen Clippi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895" y="5448300"/>
          <a:ext cx="4479263" cy="3370436"/>
        </a:xfrm>
        <a:prstGeom prst="rect">
          <a:avLst/>
        </a:prstGeom>
      </xdr:spPr>
    </xdr:pic>
    <xdr:clientData/>
  </xdr:twoCellAnchor>
  <xdr:twoCellAnchor editAs="oneCell">
    <xdr:from>
      <xdr:col>21</xdr:col>
      <xdr:colOff>200380</xdr:colOff>
      <xdr:row>34</xdr:row>
      <xdr:rowOff>72390</xdr:rowOff>
    </xdr:from>
    <xdr:to>
      <xdr:col>29</xdr:col>
      <xdr:colOff>9525</xdr:colOff>
      <xdr:row>49</xdr:row>
      <xdr:rowOff>147604</xdr:rowOff>
    </xdr:to>
    <xdr:pic>
      <xdr:nvPicPr>
        <xdr:cNvPr id="10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0455" y="7730490"/>
          <a:ext cx="4533545" cy="2951764"/>
        </a:xfrm>
        <a:prstGeom prst="rect">
          <a:avLst/>
        </a:prstGeom>
      </xdr:spPr>
    </xdr:pic>
    <xdr:clientData/>
  </xdr:twoCellAnchor>
  <xdr:twoCellAnchor editAs="oneCell">
    <xdr:from>
      <xdr:col>12</xdr:col>
      <xdr:colOff>190499</xdr:colOff>
      <xdr:row>4</xdr:row>
      <xdr:rowOff>99060</xdr:rowOff>
    </xdr:from>
    <xdr:to>
      <xdr:col>20</xdr:col>
      <xdr:colOff>342854</xdr:colOff>
      <xdr:row>21</xdr:row>
      <xdr:rowOff>7620</xdr:rowOff>
    </xdr:to>
    <xdr:pic>
      <xdr:nvPicPr>
        <xdr:cNvPr id="11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9039" y="1927860"/>
          <a:ext cx="4549095" cy="3032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19050</xdr:rowOff>
    </xdr:from>
    <xdr:to>
      <xdr:col>12</xdr:col>
      <xdr:colOff>47625</xdr:colOff>
      <xdr:row>1</xdr:row>
      <xdr:rowOff>123825</xdr:rowOff>
    </xdr:to>
    <xdr:pic>
      <xdr:nvPicPr>
        <xdr:cNvPr id="1307" name="Picture 9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50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23</xdr:row>
      <xdr:rowOff>19050</xdr:rowOff>
    </xdr:from>
    <xdr:to>
      <xdr:col>12</xdr:col>
      <xdr:colOff>47625</xdr:colOff>
      <xdr:row>24</xdr:row>
      <xdr:rowOff>123825</xdr:rowOff>
    </xdr:to>
    <xdr:pic>
      <xdr:nvPicPr>
        <xdr:cNvPr id="1308" name="Picture 12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552950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19050</xdr:rowOff>
    </xdr:from>
    <xdr:to>
      <xdr:col>12</xdr:col>
      <xdr:colOff>47625</xdr:colOff>
      <xdr:row>1</xdr:row>
      <xdr:rowOff>123825</xdr:rowOff>
    </xdr:to>
    <xdr:pic>
      <xdr:nvPicPr>
        <xdr:cNvPr id="29969" name="Picture 1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9050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66675</xdr:colOff>
      <xdr:row>20</xdr:row>
      <xdr:rowOff>19050</xdr:rowOff>
    </xdr:from>
    <xdr:to>
      <xdr:col>12</xdr:col>
      <xdr:colOff>47625</xdr:colOff>
      <xdr:row>21</xdr:row>
      <xdr:rowOff>123825</xdr:rowOff>
    </xdr:to>
    <xdr:pic>
      <xdr:nvPicPr>
        <xdr:cNvPr id="29970" name="Picture 2" descr="RSlogo_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67175"/>
          <a:ext cx="17335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62"/>
  <sheetViews>
    <sheetView tabSelected="1" zoomScaleNormal="100" workbookViewId="0">
      <selection activeCell="F6" sqref="F6"/>
    </sheetView>
  </sheetViews>
  <sheetFormatPr defaultColWidth="8.85546875" defaultRowHeight="15" x14ac:dyDescent="0.25"/>
  <cols>
    <col min="1" max="1" width="3.42578125" style="103" customWidth="1"/>
    <col min="2" max="2" width="24.42578125" style="103" customWidth="1"/>
    <col min="3" max="3" width="8.140625" style="103" customWidth="1"/>
    <col min="4" max="4" width="8.7109375" style="103" customWidth="1"/>
    <col min="5" max="5" width="2.5703125" style="103" customWidth="1"/>
    <col min="6" max="6" width="29.42578125" style="103" customWidth="1"/>
    <col min="7" max="15" width="6.5703125" style="103" customWidth="1"/>
    <col min="16" max="16384" width="8.85546875" style="103"/>
  </cols>
  <sheetData>
    <row r="1" spans="1:24" x14ac:dyDescent="0.25">
      <c r="I1" s="143"/>
      <c r="N1" s="144"/>
    </row>
    <row r="3" spans="1:24" s="104" customFormat="1" x14ac:dyDescent="0.25">
      <c r="C3" s="105"/>
      <c r="G3" s="106"/>
      <c r="M3" s="107"/>
    </row>
    <row r="4" spans="1:24" s="104" customFormat="1" x14ac:dyDescent="0.25">
      <c r="A4" s="207" t="s">
        <v>55</v>
      </c>
      <c r="B4" s="207"/>
      <c r="C4" s="207"/>
      <c r="D4" s="207"/>
      <c r="E4" s="207"/>
      <c r="F4" s="108" t="s">
        <v>56</v>
      </c>
      <c r="G4" s="109"/>
      <c r="N4" s="146">
        <v>0.30555555555555552</v>
      </c>
      <c r="W4" s="146" t="s">
        <v>78</v>
      </c>
      <c r="X4" s="106" t="s">
        <v>79</v>
      </c>
    </row>
    <row r="5" spans="1:24" s="104" customFormat="1" x14ac:dyDescent="0.25">
      <c r="A5" s="208" t="s">
        <v>85</v>
      </c>
      <c r="B5" s="208"/>
      <c r="C5" s="208"/>
      <c r="D5" s="208"/>
      <c r="E5" s="208"/>
      <c r="F5" s="208"/>
      <c r="G5" s="112"/>
      <c r="H5" s="112"/>
      <c r="I5" s="112"/>
      <c r="J5" s="112"/>
      <c r="K5" s="112"/>
      <c r="L5" s="112"/>
    </row>
    <row r="6" spans="1:24" s="104" customFormat="1" x14ac:dyDescent="0.25">
      <c r="C6" s="113"/>
      <c r="D6" s="113"/>
      <c r="E6" s="113"/>
      <c r="F6" s="113"/>
      <c r="G6" s="112"/>
      <c r="H6" s="112"/>
      <c r="I6" s="112"/>
      <c r="J6" s="112"/>
      <c r="K6" s="112"/>
      <c r="L6" s="112"/>
    </row>
    <row r="7" spans="1:24" s="104" customFormat="1" x14ac:dyDescent="0.25">
      <c r="A7" s="104" t="s">
        <v>39</v>
      </c>
      <c r="C7" s="209">
        <v>43709</v>
      </c>
      <c r="D7" s="209"/>
      <c r="E7" s="113"/>
      <c r="F7" s="113"/>
      <c r="G7" s="112"/>
      <c r="H7" s="112"/>
      <c r="I7" s="112"/>
      <c r="J7" s="112"/>
    </row>
    <row r="8" spans="1:24" s="104" customFormat="1" x14ac:dyDescent="0.25">
      <c r="A8" s="114" t="s">
        <v>40</v>
      </c>
      <c r="C8" s="103"/>
      <c r="D8" s="113"/>
      <c r="E8" s="113"/>
      <c r="F8" s="113"/>
      <c r="G8" s="112"/>
      <c r="H8" s="112"/>
      <c r="I8" s="112"/>
      <c r="J8" s="112"/>
      <c r="K8" s="112"/>
    </row>
    <row r="9" spans="1:24" ht="15.75" thickBot="1" x14ac:dyDescent="0.3">
      <c r="D9" s="104"/>
      <c r="E9" s="104"/>
      <c r="G9" s="104"/>
      <c r="H9" s="104"/>
      <c r="I9" s="104"/>
      <c r="J9" s="106"/>
      <c r="K9" s="115"/>
      <c r="L9" s="115"/>
    </row>
    <row r="10" spans="1:24" x14ac:dyDescent="0.25">
      <c r="A10" s="210" t="s">
        <v>0</v>
      </c>
      <c r="B10" s="213" t="s">
        <v>41</v>
      </c>
      <c r="C10" s="213" t="s">
        <v>42</v>
      </c>
      <c r="D10" s="213" t="s">
        <v>43</v>
      </c>
      <c r="E10" s="213"/>
      <c r="F10" s="213" t="s">
        <v>44</v>
      </c>
      <c r="G10" s="157" t="s">
        <v>45</v>
      </c>
      <c r="H10" s="157" t="s">
        <v>45</v>
      </c>
      <c r="I10" s="193" t="s">
        <v>45</v>
      </c>
      <c r="J10" s="167" t="s">
        <v>45</v>
      </c>
      <c r="K10" s="167" t="s">
        <v>45</v>
      </c>
    </row>
    <row r="11" spans="1:24" x14ac:dyDescent="0.25">
      <c r="A11" s="211"/>
      <c r="B11" s="214"/>
      <c r="C11" s="214"/>
      <c r="D11" s="214"/>
      <c r="E11" s="214"/>
      <c r="F11" s="214"/>
      <c r="G11" s="168">
        <v>2</v>
      </c>
      <c r="H11" s="168">
        <f>G11+2</f>
        <v>4</v>
      </c>
      <c r="I11" s="168">
        <v>4</v>
      </c>
      <c r="J11" s="169">
        <v>5</v>
      </c>
      <c r="K11" s="169">
        <v>5</v>
      </c>
    </row>
    <row r="12" spans="1:24" ht="15.75" thickBot="1" x14ac:dyDescent="0.3">
      <c r="A12" s="212"/>
      <c r="B12" s="215"/>
      <c r="C12" s="215"/>
      <c r="D12" s="215"/>
      <c r="E12" s="215"/>
      <c r="F12" s="215"/>
      <c r="G12" s="202" t="s">
        <v>58</v>
      </c>
      <c r="H12" s="202" t="s">
        <v>82</v>
      </c>
      <c r="I12" s="202" t="s">
        <v>82</v>
      </c>
      <c r="J12" s="203" t="s">
        <v>83</v>
      </c>
      <c r="K12" s="203" t="s">
        <v>83</v>
      </c>
    </row>
    <row r="13" spans="1:24" x14ac:dyDescent="0.25">
      <c r="A13" s="200">
        <f t="shared" ref="A13:A29" ca="1" si="0">IF(B13&lt;&gt;"",OFFSET(A13,-1,0)+1,"")</f>
        <v>1</v>
      </c>
      <c r="B13" s="191" t="s">
        <v>60</v>
      </c>
      <c r="C13" s="181">
        <v>27.440999984741211</v>
      </c>
      <c r="D13" s="181">
        <v>-27.440999984741211</v>
      </c>
      <c r="E13" s="182"/>
      <c r="F13" s="183">
        <v>6.9444444444444447E-4</v>
      </c>
      <c r="G13" s="184"/>
      <c r="H13" s="184">
        <v>0.63541666666666663</v>
      </c>
      <c r="I13" s="184">
        <v>0.61458333333333337</v>
      </c>
      <c r="J13" s="184"/>
      <c r="K13" s="185"/>
    </row>
    <row r="14" spans="1:24" x14ac:dyDescent="0.25">
      <c r="A14" s="200">
        <f t="shared" ca="1" si="0"/>
        <v>2</v>
      </c>
      <c r="B14" s="192" t="s">
        <v>61</v>
      </c>
      <c r="C14" s="119">
        <v>0.5220000147819519</v>
      </c>
      <c r="D14" s="119">
        <v>4.5020001530647278</v>
      </c>
      <c r="E14" s="120"/>
      <c r="F14" s="121">
        <v>4.8611111111111112E-3</v>
      </c>
      <c r="G14" s="122"/>
      <c r="H14" s="122">
        <v>0.63611111111111118</v>
      </c>
      <c r="I14" s="122">
        <v>0.61527777777777781</v>
      </c>
      <c r="J14" s="122"/>
      <c r="K14" s="149"/>
    </row>
    <row r="15" spans="1:24" x14ac:dyDescent="0.25">
      <c r="A15" s="200">
        <v>3</v>
      </c>
      <c r="B15" s="204" t="s">
        <v>62</v>
      </c>
      <c r="C15" s="119"/>
      <c r="D15" s="119"/>
      <c r="E15" s="120"/>
      <c r="F15" s="121"/>
      <c r="G15" s="171">
        <v>0.3215277777777778</v>
      </c>
      <c r="H15" s="122"/>
      <c r="I15" s="122"/>
      <c r="J15" s="122"/>
      <c r="K15" s="149"/>
    </row>
    <row r="16" spans="1:24" x14ac:dyDescent="0.25">
      <c r="A16" s="200">
        <f t="shared" ca="1" si="0"/>
        <v>4</v>
      </c>
      <c r="B16" s="192" t="s">
        <v>63</v>
      </c>
      <c r="C16" s="119">
        <v>0</v>
      </c>
      <c r="D16" s="119">
        <v>4.6180000305175781</v>
      </c>
      <c r="E16" s="120"/>
      <c r="F16" s="121">
        <v>1.8749999999999999E-2</v>
      </c>
      <c r="G16" s="122">
        <v>0.34065972222222224</v>
      </c>
      <c r="H16" s="122">
        <v>0.64097222222222217</v>
      </c>
      <c r="I16" s="122">
        <v>0.62013888888888891</v>
      </c>
      <c r="J16" s="122"/>
      <c r="K16" s="149"/>
    </row>
    <row r="17" spans="1:14" x14ac:dyDescent="0.25">
      <c r="A17" s="200">
        <f t="shared" ca="1" si="0"/>
        <v>5</v>
      </c>
      <c r="B17" s="192" t="s">
        <v>64</v>
      </c>
      <c r="C17" s="119">
        <v>19.535999298095703</v>
      </c>
      <c r="D17" s="119">
        <v>16.060001373291016</v>
      </c>
      <c r="E17" s="120"/>
      <c r="F17" s="121">
        <v>1.9444444444444445E-2</v>
      </c>
      <c r="G17" s="122"/>
      <c r="H17" s="122">
        <v>0.65277777777777779</v>
      </c>
      <c r="I17" s="122">
        <v>0.63194444444444442</v>
      </c>
      <c r="J17" s="122"/>
      <c r="K17" s="149"/>
    </row>
    <row r="18" spans="1:14" x14ac:dyDescent="0.25">
      <c r="A18" s="200">
        <f t="shared" ca="1" si="0"/>
        <v>6</v>
      </c>
      <c r="B18" s="192" t="s">
        <v>65</v>
      </c>
      <c r="C18" s="119">
        <v>4.6180000305175781</v>
      </c>
      <c r="D18" s="119">
        <v>0.37799978256225586</v>
      </c>
      <c r="E18" s="120"/>
      <c r="F18" s="121">
        <v>6.9444444444444447E-4</v>
      </c>
      <c r="G18" s="122">
        <v>0.34552007740326535</v>
      </c>
      <c r="H18" s="122">
        <v>0.6791666666666667</v>
      </c>
      <c r="I18" s="122">
        <v>0.65833333333333333</v>
      </c>
      <c r="J18" s="122"/>
      <c r="K18" s="149"/>
    </row>
    <row r="19" spans="1:14" x14ac:dyDescent="0.25">
      <c r="A19" s="200">
        <f t="shared" ca="1" si="0"/>
        <v>7</v>
      </c>
      <c r="B19" s="192" t="s">
        <v>60</v>
      </c>
      <c r="C19" s="119">
        <v>4.995999813079834</v>
      </c>
      <c r="D19" s="119">
        <v>1.7610001564025879</v>
      </c>
      <c r="E19" s="120"/>
      <c r="F19" s="121">
        <v>1.3888888888888889E-3</v>
      </c>
      <c r="G19" s="122">
        <v>0.34621344545437283</v>
      </c>
      <c r="H19" s="122">
        <v>0.67986111111111114</v>
      </c>
      <c r="I19" s="122">
        <v>0.65902777777777777</v>
      </c>
      <c r="J19" s="122">
        <v>0.68055555555555547</v>
      </c>
      <c r="K19" s="149">
        <v>0.65972222222222221</v>
      </c>
    </row>
    <row r="20" spans="1:14" x14ac:dyDescent="0.25">
      <c r="A20" s="200">
        <f t="shared" ca="1" si="0"/>
        <v>8</v>
      </c>
      <c r="B20" s="192" t="s">
        <v>66</v>
      </c>
      <c r="C20" s="119">
        <v>6.7569999694824219</v>
      </c>
      <c r="D20" s="119">
        <v>3.1029996871948242</v>
      </c>
      <c r="E20" s="120"/>
      <c r="F20" s="121">
        <v>2.7777777777777779E-3</v>
      </c>
      <c r="G20" s="122">
        <v>0.3476033784503037</v>
      </c>
      <c r="H20" s="122"/>
      <c r="I20" s="122"/>
      <c r="J20" s="122">
        <v>0.68194444444444446</v>
      </c>
      <c r="K20" s="149">
        <v>0.66111111111111109</v>
      </c>
    </row>
    <row r="21" spans="1:14" x14ac:dyDescent="0.25">
      <c r="A21" s="200">
        <f t="shared" ca="1" si="0"/>
        <v>9</v>
      </c>
      <c r="B21" s="192" t="s">
        <v>67</v>
      </c>
      <c r="C21" s="119">
        <v>9.8599996566772461</v>
      </c>
      <c r="D21" s="119">
        <v>0.94500064849853516</v>
      </c>
      <c r="E21" s="120"/>
      <c r="F21" s="121">
        <v>6.9444444444444447E-4</v>
      </c>
      <c r="G21" s="122">
        <v>0.35038104947524107</v>
      </c>
      <c r="H21" s="122"/>
      <c r="I21" s="122"/>
      <c r="J21" s="122">
        <v>0.68472222222222223</v>
      </c>
      <c r="K21" s="149">
        <v>0.66388888888888886</v>
      </c>
    </row>
    <row r="22" spans="1:14" x14ac:dyDescent="0.25">
      <c r="A22" s="200">
        <f t="shared" ca="1" si="0"/>
        <v>10</v>
      </c>
      <c r="B22" s="192" t="s">
        <v>68</v>
      </c>
      <c r="C22" s="119">
        <v>10.805000305175781</v>
      </c>
      <c r="D22" s="119">
        <v>0.70099925994873047</v>
      </c>
      <c r="E22" s="120"/>
      <c r="F22" s="121">
        <v>6.9444444444444447E-4</v>
      </c>
      <c r="G22" s="122">
        <v>0.35107565479860192</v>
      </c>
      <c r="H22" s="122"/>
      <c r="I22" s="122"/>
      <c r="J22" s="122">
        <v>0.68541666666666667</v>
      </c>
      <c r="K22" s="149">
        <v>0.6645833333333333</v>
      </c>
    </row>
    <row r="23" spans="1:14" x14ac:dyDescent="0.25">
      <c r="A23" s="200">
        <f t="shared" ca="1" si="0"/>
        <v>11</v>
      </c>
      <c r="B23" s="192" t="s">
        <v>69</v>
      </c>
      <c r="C23" s="119">
        <v>11.505999565124512</v>
      </c>
      <c r="D23" s="119">
        <v>4.569</v>
      </c>
      <c r="E23" s="120"/>
      <c r="F23" s="121">
        <v>3.472222222222222E-3</v>
      </c>
      <c r="G23" s="122">
        <v>0.35176984407170431</v>
      </c>
      <c r="H23" s="122"/>
      <c r="I23" s="122"/>
      <c r="J23" s="122">
        <v>0.68611111111111101</v>
      </c>
      <c r="K23" s="149">
        <v>0.66527777777777775</v>
      </c>
      <c r="N23" s="146">
        <v>0.3215277777777778</v>
      </c>
    </row>
    <row r="24" spans="1:14" x14ac:dyDescent="0.25">
      <c r="A24" s="200">
        <f t="shared" ca="1" si="0"/>
        <v>12</v>
      </c>
      <c r="B24" s="192" t="s">
        <v>70</v>
      </c>
      <c r="C24" s="119">
        <v>16.164999008178711</v>
      </c>
      <c r="D24" s="119">
        <v>4.6420001983642578</v>
      </c>
      <c r="E24" s="120"/>
      <c r="F24" s="121">
        <v>4.1666666666666666E-3</v>
      </c>
      <c r="G24" s="122">
        <v>0.35524305555555558</v>
      </c>
      <c r="H24" s="122"/>
      <c r="I24" s="122"/>
      <c r="J24" s="122">
        <v>0.68958333333333333</v>
      </c>
      <c r="K24" s="149">
        <v>0.66875000000000007</v>
      </c>
    </row>
    <row r="25" spans="1:14" x14ac:dyDescent="0.25">
      <c r="A25" s="200">
        <f t="shared" ca="1" si="0"/>
        <v>13</v>
      </c>
      <c r="B25" s="192" t="s">
        <v>69</v>
      </c>
      <c r="C25" s="119">
        <v>20.806999206542969</v>
      </c>
      <c r="D25" s="119">
        <v>0.66200065612792969</v>
      </c>
      <c r="E25" s="120"/>
      <c r="F25" s="121">
        <v>6.9444444444444447E-4</v>
      </c>
      <c r="G25" s="122">
        <v>0.35940882499195098</v>
      </c>
      <c r="H25" s="122"/>
      <c r="I25" s="122"/>
      <c r="J25" s="122"/>
      <c r="K25" s="149"/>
    </row>
    <row r="26" spans="1:14" x14ac:dyDescent="0.25">
      <c r="A26" s="200">
        <f t="shared" ca="1" si="0"/>
        <v>14</v>
      </c>
      <c r="B26" s="192" t="s">
        <v>68</v>
      </c>
      <c r="C26" s="119">
        <v>21.468999862670898</v>
      </c>
      <c r="D26" s="119">
        <v>0.98399925231933594</v>
      </c>
      <c r="E26" s="120"/>
      <c r="F26" s="121">
        <v>6.9444444444444447E-4</v>
      </c>
      <c r="G26" s="122">
        <v>0.36010311923964811</v>
      </c>
      <c r="H26" s="122"/>
      <c r="I26" s="122"/>
      <c r="J26" s="122"/>
      <c r="K26" s="149"/>
    </row>
    <row r="27" spans="1:14" x14ac:dyDescent="0.25">
      <c r="A27" s="200">
        <f t="shared" ca="1" si="0"/>
        <v>15</v>
      </c>
      <c r="B27" s="192" t="s">
        <v>67</v>
      </c>
      <c r="C27" s="119">
        <v>22.452999114990234</v>
      </c>
      <c r="D27" s="119">
        <v>1.6730003356933594</v>
      </c>
      <c r="E27" s="120"/>
      <c r="F27" s="121">
        <v>1.3888888888888889E-3</v>
      </c>
      <c r="G27" s="122">
        <v>0.36079790611053281</v>
      </c>
      <c r="H27" s="122"/>
      <c r="I27" s="122"/>
      <c r="J27" s="122"/>
      <c r="K27" s="149"/>
    </row>
    <row r="28" spans="1:14" x14ac:dyDescent="0.25">
      <c r="A28" s="200">
        <f t="shared" ca="1" si="0"/>
        <v>16</v>
      </c>
      <c r="B28" s="192" t="s">
        <v>66</v>
      </c>
      <c r="C28" s="119">
        <v>24.125999450683594</v>
      </c>
      <c r="D28" s="119">
        <v>3.3150005340576172</v>
      </c>
      <c r="E28" s="120"/>
      <c r="F28" s="120"/>
      <c r="G28" s="122">
        <v>0.36218667029907198</v>
      </c>
      <c r="H28" s="122"/>
      <c r="I28" s="122"/>
      <c r="J28" s="122"/>
      <c r="K28" s="149"/>
      <c r="L28" s="103" t="s">
        <v>52</v>
      </c>
    </row>
    <row r="29" spans="1:14" ht="15.75" thickBot="1" x14ac:dyDescent="0.3">
      <c r="A29" s="201">
        <f t="shared" ca="1" si="0"/>
        <v>17</v>
      </c>
      <c r="B29" s="205" t="s">
        <v>60</v>
      </c>
      <c r="C29" s="155">
        <v>27.440999984741211</v>
      </c>
      <c r="D29" s="155">
        <v>-27.440999984741211</v>
      </c>
      <c r="E29" s="163"/>
      <c r="F29" s="164">
        <v>6.9444444444444447E-4</v>
      </c>
      <c r="G29" s="165">
        <v>0.36565867504566563</v>
      </c>
      <c r="H29" s="165"/>
      <c r="I29" s="165"/>
      <c r="J29" s="165"/>
      <c r="K29" s="166"/>
    </row>
    <row r="30" spans="1:14" x14ac:dyDescent="0.25">
      <c r="A30" s="123"/>
      <c r="B30" s="104"/>
      <c r="C30" s="104"/>
      <c r="D30" s="104"/>
      <c r="E30" s="191"/>
      <c r="F30" s="172" t="s">
        <v>46</v>
      </c>
      <c r="G30" s="173" t="s">
        <v>50</v>
      </c>
      <c r="H30" s="125" t="s">
        <v>53</v>
      </c>
      <c r="I30" s="125" t="s">
        <v>51</v>
      </c>
      <c r="J30" s="195" t="s">
        <v>53</v>
      </c>
      <c r="K30" s="206" t="s">
        <v>51</v>
      </c>
    </row>
    <row r="31" spans="1:14" x14ac:dyDescent="0.25">
      <c r="A31" s="126"/>
      <c r="B31" s="104"/>
      <c r="C31" s="104"/>
      <c r="D31" s="104"/>
      <c r="E31" s="192"/>
      <c r="F31" s="174" t="s">
        <v>47</v>
      </c>
      <c r="G31" s="175">
        <v>41.953998565673828</v>
      </c>
      <c r="H31" s="129">
        <v>36</v>
      </c>
      <c r="I31" s="129">
        <v>36</v>
      </c>
      <c r="J31" s="196">
        <v>11.137999534606934</v>
      </c>
      <c r="K31" s="176">
        <v>11.137999534606934</v>
      </c>
    </row>
    <row r="32" spans="1:14" x14ac:dyDescent="0.25">
      <c r="A32" s="126"/>
      <c r="B32" s="104"/>
      <c r="C32" s="104"/>
      <c r="D32" s="104"/>
      <c r="E32" s="192"/>
      <c r="F32" s="174" t="s">
        <v>48</v>
      </c>
      <c r="G32" s="177">
        <v>4.3749999999999997E-2</v>
      </c>
      <c r="H32" s="130">
        <f>H19-H13</f>
        <v>4.4444444444444509E-2</v>
      </c>
      <c r="I32" s="130">
        <f>I19-I13</f>
        <v>4.4444444444444398E-2</v>
      </c>
      <c r="J32" s="197">
        <v>9.0277777777777769E-3</v>
      </c>
      <c r="K32" s="178">
        <v>9.0277777777777769E-3</v>
      </c>
    </row>
    <row r="33" spans="1:30" ht="15.75" thickBot="1" x14ac:dyDescent="0.3">
      <c r="A33" s="131"/>
      <c r="B33" s="132"/>
      <c r="C33" s="132"/>
      <c r="D33" s="132"/>
      <c r="E33" s="218" t="s">
        <v>49</v>
      </c>
      <c r="F33" s="219"/>
      <c r="G33" s="179">
        <f>G31/(24*IF(G32&gt;0,G32,1))</f>
        <v>39.95618911016556</v>
      </c>
      <c r="H33" s="134">
        <f>H31/(24*IF(H32&gt;0,H32,1))</f>
        <v>33.74999999999995</v>
      </c>
      <c r="I33" s="134">
        <f>I31/(24*IF(I32&gt;0,I32,1))</f>
        <v>33.750000000000036</v>
      </c>
      <c r="J33" s="198">
        <v>51.406151698185852</v>
      </c>
      <c r="K33" s="199">
        <v>51.406151698185852</v>
      </c>
    </row>
    <row r="34" spans="1:30" s="104" customFormat="1" x14ac:dyDescent="0.25">
      <c r="C34" s="105"/>
      <c r="G34" s="106"/>
      <c r="M34" s="107"/>
      <c r="W34" s="146" t="s">
        <v>80</v>
      </c>
      <c r="X34" s="106" t="s">
        <v>81</v>
      </c>
    </row>
    <row r="35" spans="1:30" s="104" customFormat="1" x14ac:dyDescent="0.25">
      <c r="C35" s="135"/>
      <c r="D35" s="109"/>
      <c r="E35" s="110"/>
      <c r="F35" s="108" t="str">
        <f>F4</f>
        <v>Nr.M7</v>
      </c>
      <c r="G35" s="109"/>
      <c r="H35" s="110"/>
      <c r="L35" s="111"/>
    </row>
    <row r="36" spans="1:30" s="104" customFormat="1" x14ac:dyDescent="0.25">
      <c r="A36" s="208" t="s">
        <v>84</v>
      </c>
      <c r="B36" s="208"/>
      <c r="C36" s="208"/>
      <c r="D36" s="208"/>
      <c r="E36" s="208"/>
      <c r="F36" s="208"/>
      <c r="G36" s="112"/>
      <c r="H36" s="112"/>
      <c r="I36" s="112"/>
      <c r="J36" s="112"/>
      <c r="K36" s="112"/>
      <c r="L36" s="112"/>
    </row>
    <row r="37" spans="1:30" ht="15.75" thickBot="1" x14ac:dyDescent="0.3">
      <c r="D37" s="104"/>
      <c r="E37" s="104"/>
      <c r="G37" s="104"/>
      <c r="H37" s="112"/>
      <c r="I37" s="112"/>
      <c r="L37" s="115"/>
    </row>
    <row r="38" spans="1:30" x14ac:dyDescent="0.25">
      <c r="A38" s="220" t="s">
        <v>0</v>
      </c>
      <c r="B38" s="222" t="s">
        <v>41</v>
      </c>
      <c r="C38" s="222" t="s">
        <v>42</v>
      </c>
      <c r="D38" s="213" t="s">
        <v>43</v>
      </c>
      <c r="E38" s="222"/>
      <c r="F38" s="222" t="s">
        <v>44</v>
      </c>
      <c r="G38" s="147" t="s">
        <v>45</v>
      </c>
      <c r="H38" s="147" t="s">
        <v>45</v>
      </c>
      <c r="I38" s="147" t="s">
        <v>45</v>
      </c>
    </row>
    <row r="39" spans="1:30" x14ac:dyDescent="0.25">
      <c r="A39" s="221"/>
      <c r="B39" s="223"/>
      <c r="C39" s="223"/>
      <c r="D39" s="223"/>
      <c r="E39" s="223"/>
      <c r="F39" s="223"/>
      <c r="G39" s="148">
        <v>1</v>
      </c>
      <c r="H39" s="148">
        <v>3</v>
      </c>
      <c r="I39" s="148">
        <v>3</v>
      </c>
    </row>
    <row r="40" spans="1:30" ht="15.75" thickBot="1" x14ac:dyDescent="0.3">
      <c r="A40" s="221"/>
      <c r="B40" s="223"/>
      <c r="C40" s="223"/>
      <c r="D40" s="215"/>
      <c r="E40" s="223"/>
      <c r="F40" s="223"/>
      <c r="G40" s="158" t="s">
        <v>57</v>
      </c>
      <c r="H40" s="158" t="s">
        <v>59</v>
      </c>
      <c r="I40" s="158" t="s">
        <v>59</v>
      </c>
    </row>
    <row r="41" spans="1:30" x14ac:dyDescent="0.25">
      <c r="A41" s="180">
        <f t="shared" ref="A41:A51" ca="1" si="1">IF(B41&lt;&gt;"",OFFSET(A41,-1,0)+1,"")</f>
        <v>1</v>
      </c>
      <c r="B41" s="154" t="s">
        <v>60</v>
      </c>
      <c r="C41" s="181">
        <v>0</v>
      </c>
      <c r="D41" s="181">
        <v>3.3670001029968262</v>
      </c>
      <c r="E41" s="182"/>
      <c r="F41" s="183">
        <v>3.472222222222222E-3</v>
      </c>
      <c r="G41" s="154"/>
      <c r="H41" s="184">
        <v>0.61458333333333337</v>
      </c>
      <c r="I41" s="185">
        <v>0.53125</v>
      </c>
      <c r="AD41" s="160"/>
    </row>
    <row r="42" spans="1:30" x14ac:dyDescent="0.25">
      <c r="A42" s="118">
        <f t="shared" ca="1" si="1"/>
        <v>2</v>
      </c>
      <c r="B42" s="116" t="s">
        <v>66</v>
      </c>
      <c r="C42" s="119">
        <v>3.3670001029968262</v>
      </c>
      <c r="D42" s="117">
        <v>3.1029996871948242</v>
      </c>
      <c r="E42" s="120"/>
      <c r="F42" s="121">
        <v>2.7777777777777779E-3</v>
      </c>
      <c r="G42" s="159"/>
      <c r="H42" s="122">
        <f t="shared" ref="H42:H45" si="2">F41+H41</f>
        <v>0.61805555555555558</v>
      </c>
      <c r="I42" s="149">
        <v>0.53472222222222221</v>
      </c>
      <c r="AC42" s="170"/>
      <c r="AD42" s="160"/>
    </row>
    <row r="43" spans="1:30" x14ac:dyDescent="0.25">
      <c r="A43" s="118">
        <f t="shared" ca="1" si="1"/>
        <v>3</v>
      </c>
      <c r="B43" s="116" t="s">
        <v>67</v>
      </c>
      <c r="C43" s="119">
        <v>6.4699997901916504</v>
      </c>
      <c r="D43" s="117">
        <v>0.94500017166137695</v>
      </c>
      <c r="E43" s="120"/>
      <c r="F43" s="121">
        <v>6.9444444444444447E-4</v>
      </c>
      <c r="G43" s="159"/>
      <c r="H43" s="122">
        <f t="shared" si="2"/>
        <v>0.62083333333333335</v>
      </c>
      <c r="I43" s="149">
        <v>0.53749999999999998</v>
      </c>
      <c r="AC43" s="170"/>
      <c r="AD43" s="160"/>
    </row>
    <row r="44" spans="1:30" x14ac:dyDescent="0.25">
      <c r="A44" s="118">
        <f t="shared" ca="1" si="1"/>
        <v>4</v>
      </c>
      <c r="B44" s="116" t="s">
        <v>68</v>
      </c>
      <c r="C44" s="119">
        <v>7.4149999618530273</v>
      </c>
      <c r="D44" s="117">
        <v>0.70100021362304688</v>
      </c>
      <c r="E44" s="120"/>
      <c r="F44" s="121">
        <v>6.9444444444444447E-4</v>
      </c>
      <c r="G44" s="159"/>
      <c r="H44" s="122">
        <f t="shared" si="2"/>
        <v>0.62152777777777779</v>
      </c>
      <c r="I44" s="149">
        <v>0.53819444444444442</v>
      </c>
      <c r="N44" s="162" t="s">
        <v>76</v>
      </c>
      <c r="P44" s="115" t="s">
        <v>77</v>
      </c>
      <c r="AC44" s="170"/>
      <c r="AD44" s="160"/>
    </row>
    <row r="45" spans="1:30" x14ac:dyDescent="0.25">
      <c r="A45" s="118">
        <f t="shared" ca="1" si="1"/>
        <v>5</v>
      </c>
      <c r="B45" s="116" t="s">
        <v>69</v>
      </c>
      <c r="C45" s="119">
        <v>8.1160001754760742</v>
      </c>
      <c r="D45" s="117">
        <v>4.6589999999999998</v>
      </c>
      <c r="E45" s="120"/>
      <c r="F45" s="121">
        <v>3.472222222222222E-3</v>
      </c>
      <c r="G45" s="159"/>
      <c r="H45" s="122">
        <f t="shared" si="2"/>
        <v>0.62222222222222223</v>
      </c>
      <c r="I45" s="149">
        <v>0.53888888888888886</v>
      </c>
      <c r="AC45" s="170"/>
      <c r="AD45" s="160"/>
    </row>
    <row r="46" spans="1:30" x14ac:dyDescent="0.25">
      <c r="A46" s="118">
        <f t="shared" ca="1" si="1"/>
        <v>6</v>
      </c>
      <c r="B46" s="116" t="s">
        <v>70</v>
      </c>
      <c r="C46" s="119">
        <v>12.774999618530273</v>
      </c>
      <c r="D46" s="117">
        <v>4.6420001983642578</v>
      </c>
      <c r="E46" s="120"/>
      <c r="F46" s="121">
        <v>4.1666666666666666E-3</v>
      </c>
      <c r="G46" s="136">
        <v>0.30593750000000003</v>
      </c>
      <c r="H46" s="122">
        <v>0.62569444444444444</v>
      </c>
      <c r="I46" s="149">
        <v>0.54236111111111107</v>
      </c>
      <c r="AC46" s="170"/>
      <c r="AD46" s="160"/>
    </row>
    <row r="47" spans="1:30" x14ac:dyDescent="0.25">
      <c r="A47" s="118">
        <f t="shared" ca="1" si="1"/>
        <v>7</v>
      </c>
      <c r="B47" s="116" t="s">
        <v>69</v>
      </c>
      <c r="C47" s="119">
        <v>17.416999816894531</v>
      </c>
      <c r="D47" s="117">
        <v>0.66200065612792969</v>
      </c>
      <c r="E47" s="120"/>
      <c r="F47" s="121">
        <v>6.9444444444444447E-4</v>
      </c>
      <c r="G47" s="136">
        <v>0.31010416666666668</v>
      </c>
      <c r="H47" s="122">
        <v>0.62986111111111109</v>
      </c>
      <c r="I47" s="149">
        <v>0.54652777777777772</v>
      </c>
      <c r="AC47" s="170"/>
      <c r="AD47" s="160"/>
    </row>
    <row r="48" spans="1:30" x14ac:dyDescent="0.25">
      <c r="A48" s="118">
        <f t="shared" ca="1" si="1"/>
        <v>8</v>
      </c>
      <c r="B48" s="116" t="s">
        <v>68</v>
      </c>
      <c r="C48" s="119">
        <v>18.079000473022461</v>
      </c>
      <c r="D48" s="117">
        <v>0.98399925231933594</v>
      </c>
      <c r="E48" s="120"/>
      <c r="F48" s="121">
        <v>6.9444444444444447E-4</v>
      </c>
      <c r="G48" s="136">
        <v>0.31079861111111112</v>
      </c>
      <c r="H48" s="122">
        <v>0.63055555555555554</v>
      </c>
      <c r="I48" s="149">
        <v>0.54722222222222217</v>
      </c>
      <c r="AC48" s="170"/>
      <c r="AD48" s="160"/>
    </row>
    <row r="49" spans="1:30" x14ac:dyDescent="0.25">
      <c r="A49" s="118">
        <f t="shared" ca="1" si="1"/>
        <v>9</v>
      </c>
      <c r="B49" s="116" t="s">
        <v>67</v>
      </c>
      <c r="C49" s="119">
        <v>19.062999725341797</v>
      </c>
      <c r="D49" s="117">
        <v>1.6730003356933594</v>
      </c>
      <c r="E49" s="120"/>
      <c r="F49" s="121">
        <v>1.3888888888888889E-3</v>
      </c>
      <c r="G49" s="136">
        <v>0.31149305555555556</v>
      </c>
      <c r="H49" s="122">
        <v>0.63124999999999998</v>
      </c>
      <c r="I49" s="149">
        <v>0.54791666666666661</v>
      </c>
      <c r="AC49" s="170"/>
      <c r="AD49" s="160"/>
    </row>
    <row r="50" spans="1:30" x14ac:dyDescent="0.25">
      <c r="A50" s="118">
        <f t="shared" ca="1" si="1"/>
        <v>10</v>
      </c>
      <c r="B50" s="116" t="s">
        <v>66</v>
      </c>
      <c r="C50" s="119">
        <v>20.736000061035156</v>
      </c>
      <c r="D50" s="117">
        <v>1.7089996337890625</v>
      </c>
      <c r="E50" s="120"/>
      <c r="F50" s="121">
        <v>1.3888888888888889E-3</v>
      </c>
      <c r="G50" s="136">
        <v>0.31288194444444445</v>
      </c>
      <c r="H50" s="122">
        <v>0.63263888888888886</v>
      </c>
      <c r="I50" s="149">
        <v>0.54930555555555549</v>
      </c>
      <c r="AC50" s="170"/>
      <c r="AD50" s="160"/>
    </row>
    <row r="51" spans="1:30" ht="15.75" thickBot="1" x14ac:dyDescent="0.3">
      <c r="A51" s="186">
        <f t="shared" ca="1" si="1"/>
        <v>11</v>
      </c>
      <c r="B51" s="189" t="s">
        <v>60</v>
      </c>
      <c r="C51" s="155">
        <v>22.444999694824219</v>
      </c>
      <c r="D51" s="190">
        <v>-22.444999694824219</v>
      </c>
      <c r="E51" s="156"/>
      <c r="F51" s="156"/>
      <c r="G51" s="194">
        <v>0.31427002111063751</v>
      </c>
      <c r="H51" s="187">
        <v>0.63402777777777775</v>
      </c>
      <c r="I51" s="188">
        <v>0.55069444444444438</v>
      </c>
      <c r="AC51" s="170"/>
      <c r="AD51" s="160"/>
    </row>
    <row r="52" spans="1:30" x14ac:dyDescent="0.25">
      <c r="A52" s="126"/>
      <c r="B52" s="104"/>
      <c r="C52" s="104"/>
      <c r="D52" s="127"/>
      <c r="E52" s="137"/>
      <c r="F52" s="124" t="s">
        <v>46</v>
      </c>
      <c r="G52" s="138" t="s">
        <v>50</v>
      </c>
      <c r="H52" s="125" t="s">
        <v>53</v>
      </c>
      <c r="I52" s="150" t="s">
        <v>51</v>
      </c>
      <c r="AC52" s="170"/>
    </row>
    <row r="53" spans="1:30" x14ac:dyDescent="0.25">
      <c r="A53" s="126"/>
      <c r="B53" s="104"/>
      <c r="C53" s="104"/>
      <c r="D53" s="127"/>
      <c r="E53" s="139"/>
      <c r="F53" s="128" t="s">
        <v>47</v>
      </c>
      <c r="G53" s="140">
        <v>9.6700000762939453</v>
      </c>
      <c r="H53" s="129">
        <v>22.444999694824219</v>
      </c>
      <c r="I53" s="151">
        <v>22.444999694824219</v>
      </c>
      <c r="AC53" s="170"/>
    </row>
    <row r="54" spans="1:30" x14ac:dyDescent="0.25">
      <c r="A54" s="126"/>
      <c r="B54" s="104"/>
      <c r="C54" s="104"/>
      <c r="D54" s="127"/>
      <c r="E54" s="139"/>
      <c r="F54" s="128" t="s">
        <v>48</v>
      </c>
      <c r="G54" s="141">
        <v>8.3333333333333332E-3</v>
      </c>
      <c r="H54" s="130">
        <v>1.9444444444444445E-2</v>
      </c>
      <c r="I54" s="152">
        <v>1.9444444444444445E-2</v>
      </c>
      <c r="AC54" s="170">
        <f t="shared" ref="AC54" si="3">H54-H53</f>
        <v>-22.425555250379773</v>
      </c>
    </row>
    <row r="55" spans="1:30" ht="15.75" thickBot="1" x14ac:dyDescent="0.3">
      <c r="A55" s="131"/>
      <c r="B55" s="132"/>
      <c r="C55" s="132"/>
      <c r="D55" s="133"/>
      <c r="E55" s="216" t="s">
        <v>49</v>
      </c>
      <c r="F55" s="217"/>
      <c r="G55" s="142">
        <f>G53/(24*IF(G54&gt;0,G54,1))</f>
        <v>48.350000381469727</v>
      </c>
      <c r="H55" s="134">
        <f>H53/(24*IF(H54&gt;0,H54,1))</f>
        <v>48.096427917480469</v>
      </c>
      <c r="I55" s="153">
        <f>I53/(24*IF(I54&gt;0,I54,1))</f>
        <v>48.096427917480469</v>
      </c>
    </row>
    <row r="56" spans="1:30" x14ac:dyDescent="0.25">
      <c r="B56" s="145"/>
      <c r="C56" s="145"/>
      <c r="D56" s="145"/>
      <c r="E56" s="145"/>
      <c r="F56" s="145"/>
      <c r="G56" s="145"/>
      <c r="H56" s="145"/>
      <c r="I56" s="145"/>
      <c r="J56" s="145"/>
    </row>
    <row r="57" spans="1:30" x14ac:dyDescent="0.25">
      <c r="A57" s="104"/>
      <c r="B57" s="161" t="s">
        <v>54</v>
      </c>
      <c r="C57" s="104"/>
      <c r="D57" s="104"/>
      <c r="E57" s="104"/>
      <c r="F57" s="104"/>
      <c r="G57" s="104"/>
    </row>
    <row r="58" spans="1:30" x14ac:dyDescent="0.25">
      <c r="B58" s="103" t="s">
        <v>73</v>
      </c>
    </row>
    <row r="59" spans="1:30" x14ac:dyDescent="0.25">
      <c r="B59" s="103" t="s">
        <v>74</v>
      </c>
    </row>
    <row r="60" spans="1:30" x14ac:dyDescent="0.25">
      <c r="B60" s="103" t="s">
        <v>75</v>
      </c>
    </row>
    <row r="61" spans="1:30" x14ac:dyDescent="0.25">
      <c r="B61" s="103" t="s">
        <v>71</v>
      </c>
    </row>
    <row r="62" spans="1:30" x14ac:dyDescent="0.25">
      <c r="B62" s="103" t="s">
        <v>72</v>
      </c>
    </row>
  </sheetData>
  <mergeCells count="18">
    <mergeCell ref="E55:F55"/>
    <mergeCell ref="E33:F33"/>
    <mergeCell ref="A36:F36"/>
    <mergeCell ref="A38:A40"/>
    <mergeCell ref="B38:B40"/>
    <mergeCell ref="C38:C40"/>
    <mergeCell ref="D38:D40"/>
    <mergeCell ref="E38:E40"/>
    <mergeCell ref="F38:F40"/>
    <mergeCell ref="A4:E4"/>
    <mergeCell ref="A5:F5"/>
    <mergeCell ref="C7:D7"/>
    <mergeCell ref="A10:A12"/>
    <mergeCell ref="B10:B12"/>
    <mergeCell ref="C10:C12"/>
    <mergeCell ref="D10:D12"/>
    <mergeCell ref="E10:E12"/>
    <mergeCell ref="F10:F12"/>
  </mergeCells>
  <pageMargins left="0.39370078740157483" right="0.19685039370078741" top="0.39370078740157483" bottom="0.39370078740157483" header="0" footer="0"/>
  <pageSetup paperSize="9" scale="50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>
    <pageSetUpPr fitToPage="1"/>
  </sheetPr>
  <dimension ref="A1:Q39"/>
  <sheetViews>
    <sheetView zoomScaleNormal="100" workbookViewId="0">
      <selection activeCell="D23" sqref="D23"/>
    </sheetView>
  </sheetViews>
  <sheetFormatPr defaultColWidth="9.140625" defaultRowHeight="12.75" x14ac:dyDescent="0.2"/>
  <cols>
    <col min="1" max="1" width="3.140625" style="75" bestFit="1" customWidth="1"/>
    <col min="2" max="2" width="17.140625" style="75" customWidth="1"/>
    <col min="3" max="5" width="7.42578125" style="75" customWidth="1"/>
    <col min="6" max="6" width="9.7109375" style="75" customWidth="1"/>
    <col min="7" max="22" width="5" style="75" customWidth="1"/>
    <col min="23" max="16384" width="9.140625" style="75"/>
  </cols>
  <sheetData>
    <row r="1" spans="1:17" s="67" customFormat="1" ht="18.75" x14ac:dyDescent="0.3">
      <c r="A1" s="240" t="s">
        <v>33</v>
      </c>
      <c r="B1" s="240"/>
      <c r="C1" s="240"/>
      <c r="D1" s="240"/>
      <c r="E1" s="240"/>
      <c r="F1" s="94" t="e">
        <f ca="1">pikasRoute()</f>
        <v>#NAME?</v>
      </c>
      <c r="G1" s="93"/>
      <c r="I1" s="97" t="s">
        <v>36</v>
      </c>
      <c r="J1" s="97"/>
      <c r="K1" s="97"/>
      <c r="L1" s="225" t="e">
        <f ca="1">IF(LEFT(pikasTransport(),3)="mar","2","4") &amp; pikasRoute("00") &amp; LEFT(SUBSTITUTE(pikasRoute(),pikasRoute("0"),"") &amp; "0000",4)</f>
        <v>#NAME?</v>
      </c>
      <c r="M1" s="225"/>
      <c r="N1" s="98"/>
      <c r="O1" s="224" t="e">
        <f ca="1">pikasDate()</f>
        <v>#NAME?</v>
      </c>
      <c r="P1" s="224"/>
      <c r="Q1" s="224"/>
    </row>
    <row r="2" spans="1:17" s="67" customFormat="1" ht="19.5" thickBot="1" x14ac:dyDescent="0.35">
      <c r="A2" s="241" t="e">
        <f ca="1">pikasDirectionName("A&gt;B")</f>
        <v>#NAME?</v>
      </c>
      <c r="B2" s="241"/>
      <c r="C2" s="241"/>
      <c r="D2" s="241"/>
      <c r="E2" s="241"/>
      <c r="F2" s="241"/>
      <c r="G2" s="95"/>
      <c r="H2" s="95"/>
      <c r="I2" s="96"/>
      <c r="J2" s="96"/>
      <c r="K2" s="96"/>
      <c r="L2" s="96"/>
    </row>
    <row r="3" spans="1:17" ht="22.5" customHeight="1" x14ac:dyDescent="0.2">
      <c r="A3" s="242" t="s">
        <v>0</v>
      </c>
      <c r="B3" s="227" t="s">
        <v>9</v>
      </c>
      <c r="C3" s="227" t="s">
        <v>5</v>
      </c>
      <c r="D3" s="227" t="s">
        <v>32</v>
      </c>
      <c r="E3" s="227" t="s">
        <v>7</v>
      </c>
      <c r="F3" s="227" t="s">
        <v>8</v>
      </c>
      <c r="G3" s="59" t="s">
        <v>10</v>
      </c>
      <c r="H3" s="60" t="s">
        <v>11</v>
      </c>
      <c r="I3" s="66"/>
    </row>
    <row r="4" spans="1:17" x14ac:dyDescent="0.2">
      <c r="A4" s="243"/>
      <c r="B4" s="228"/>
      <c r="C4" s="228"/>
      <c r="D4" s="228"/>
      <c r="E4" s="228"/>
      <c r="F4" s="228"/>
      <c r="G4" s="99">
        <v>1</v>
      </c>
      <c r="H4" s="100">
        <f>G4+2</f>
        <v>3</v>
      </c>
      <c r="I4" s="66"/>
    </row>
    <row r="5" spans="1:17" ht="13.5" thickBot="1" x14ac:dyDescent="0.25">
      <c r="A5" s="244"/>
      <c r="B5" s="230"/>
      <c r="C5" s="229"/>
      <c r="D5" s="229"/>
      <c r="E5" s="229"/>
      <c r="F5" s="229"/>
      <c r="G5" s="61" t="e">
        <f ca="1">pikasLineRoute() &amp; "-" &amp; pikasLineName()</f>
        <v>#NAME?</v>
      </c>
      <c r="H5" s="62" t="e">
        <f ca="1">pikasLineRoute() &amp; "-" &amp; pikasLineName()</f>
        <v>#NAME?</v>
      </c>
      <c r="I5" s="66"/>
    </row>
    <row r="6" spans="1:17" x14ac:dyDescent="0.2">
      <c r="A6" s="76" t="e">
        <f t="shared" ref="A6:A15" ca="1" si="0">IF(B6&lt;&gt;"",OFFSET(A6,-1,0)+1,"")</f>
        <v>#NAME?</v>
      </c>
      <c r="B6" s="74" t="e">
        <f t="shared" ref="B6:B15" ca="1" si="1">pikasStopName()</f>
        <v>#NAME?</v>
      </c>
      <c r="C6" s="77" t="e">
        <f t="shared" ref="C6:C15" ca="1" si="2">pikasStopKm()</f>
        <v>#NAME?</v>
      </c>
      <c r="D6" s="77"/>
      <c r="E6" s="78" t="e">
        <f t="shared" ref="E6:E15" ca="1" si="3">pikasStopNum()</f>
        <v>#NAME?</v>
      </c>
      <c r="F6" s="79"/>
      <c r="G6" s="85"/>
      <c r="H6" s="86"/>
      <c r="I6" s="66"/>
    </row>
    <row r="7" spans="1:17" x14ac:dyDescent="0.2">
      <c r="A7" s="76" t="e">
        <f t="shared" ca="1" si="0"/>
        <v>#NAME?</v>
      </c>
      <c r="B7" s="74" t="e">
        <f t="shared" ca="1" si="1"/>
        <v>#NAME?</v>
      </c>
      <c r="C7" s="77" t="e">
        <f t="shared" ca="1" si="2"/>
        <v>#NAME?</v>
      </c>
      <c r="D7" s="77"/>
      <c r="E7" s="78" t="e">
        <f t="shared" ca="1" si="3"/>
        <v>#NAME?</v>
      </c>
      <c r="F7" s="79"/>
      <c r="G7" s="85"/>
      <c r="H7" s="86"/>
      <c r="I7" s="66"/>
    </row>
    <row r="8" spans="1:17" x14ac:dyDescent="0.2">
      <c r="A8" s="76" t="e">
        <f t="shared" ca="1" si="0"/>
        <v>#NAME?</v>
      </c>
      <c r="B8" s="74" t="e">
        <f t="shared" ca="1" si="1"/>
        <v>#NAME?</v>
      </c>
      <c r="C8" s="77" t="e">
        <f t="shared" ca="1" si="2"/>
        <v>#NAME?</v>
      </c>
      <c r="D8" s="77"/>
      <c r="E8" s="78" t="e">
        <f t="shared" ca="1" si="3"/>
        <v>#NAME?</v>
      </c>
      <c r="F8" s="79"/>
      <c r="G8" s="85"/>
      <c r="H8" s="86"/>
      <c r="I8" s="66"/>
    </row>
    <row r="9" spans="1:17" x14ac:dyDescent="0.2">
      <c r="A9" s="76" t="e">
        <f t="shared" ca="1" si="0"/>
        <v>#NAME?</v>
      </c>
      <c r="B9" s="74" t="e">
        <f t="shared" ca="1" si="1"/>
        <v>#NAME?</v>
      </c>
      <c r="C9" s="77" t="e">
        <f t="shared" ca="1" si="2"/>
        <v>#NAME?</v>
      </c>
      <c r="D9" s="77"/>
      <c r="E9" s="78" t="e">
        <f t="shared" ca="1" si="3"/>
        <v>#NAME?</v>
      </c>
      <c r="F9" s="79"/>
      <c r="G9" s="85"/>
      <c r="H9" s="86"/>
      <c r="I9" s="66"/>
    </row>
    <row r="10" spans="1:17" x14ac:dyDescent="0.2">
      <c r="A10" s="76" t="e">
        <f t="shared" ca="1" si="0"/>
        <v>#NAME?</v>
      </c>
      <c r="B10" s="74" t="e">
        <f t="shared" ca="1" si="1"/>
        <v>#NAME?</v>
      </c>
      <c r="C10" s="77" t="e">
        <f t="shared" ca="1" si="2"/>
        <v>#NAME?</v>
      </c>
      <c r="D10" s="77"/>
      <c r="E10" s="78" t="e">
        <f t="shared" ca="1" si="3"/>
        <v>#NAME?</v>
      </c>
      <c r="F10" s="79"/>
      <c r="G10" s="85"/>
      <c r="H10" s="86"/>
      <c r="I10" s="66"/>
    </row>
    <row r="11" spans="1:17" x14ac:dyDescent="0.2">
      <c r="A11" s="76" t="e">
        <f t="shared" ca="1" si="0"/>
        <v>#NAME?</v>
      </c>
      <c r="B11" s="74" t="e">
        <f t="shared" ca="1" si="1"/>
        <v>#NAME?</v>
      </c>
      <c r="C11" s="77" t="e">
        <f t="shared" ca="1" si="2"/>
        <v>#NAME?</v>
      </c>
      <c r="D11" s="77"/>
      <c r="E11" s="78" t="e">
        <f t="shared" ca="1" si="3"/>
        <v>#NAME?</v>
      </c>
      <c r="F11" s="79"/>
      <c r="G11" s="85"/>
      <c r="H11" s="86"/>
      <c r="I11" s="66"/>
    </row>
    <row r="12" spans="1:17" x14ac:dyDescent="0.2">
      <c r="A12" s="76" t="e">
        <f t="shared" ca="1" si="0"/>
        <v>#NAME?</v>
      </c>
      <c r="B12" s="74" t="e">
        <f t="shared" ca="1" si="1"/>
        <v>#NAME?</v>
      </c>
      <c r="C12" s="77" t="e">
        <f t="shared" ca="1" si="2"/>
        <v>#NAME?</v>
      </c>
      <c r="D12" s="77"/>
      <c r="E12" s="78" t="e">
        <f t="shared" ca="1" si="3"/>
        <v>#NAME?</v>
      </c>
      <c r="F12" s="79"/>
      <c r="G12" s="85"/>
      <c r="H12" s="86"/>
      <c r="I12" s="66"/>
    </row>
    <row r="13" spans="1:17" x14ac:dyDescent="0.2">
      <c r="A13" s="76" t="e">
        <f t="shared" ca="1" si="0"/>
        <v>#NAME?</v>
      </c>
      <c r="B13" s="74" t="e">
        <f t="shared" ca="1" si="1"/>
        <v>#NAME?</v>
      </c>
      <c r="C13" s="77" t="e">
        <f t="shared" ca="1" si="2"/>
        <v>#NAME?</v>
      </c>
      <c r="D13" s="77"/>
      <c r="E13" s="78" t="e">
        <f t="shared" ca="1" si="3"/>
        <v>#NAME?</v>
      </c>
      <c r="F13" s="79"/>
      <c r="G13" s="85"/>
      <c r="H13" s="86"/>
      <c r="I13" s="66"/>
    </row>
    <row r="14" spans="1:17" x14ac:dyDescent="0.2">
      <c r="A14" s="76" t="e">
        <f t="shared" ca="1" si="0"/>
        <v>#NAME?</v>
      </c>
      <c r="B14" s="74" t="e">
        <f t="shared" ca="1" si="1"/>
        <v>#NAME?</v>
      </c>
      <c r="C14" s="77" t="e">
        <f t="shared" ca="1" si="2"/>
        <v>#NAME?</v>
      </c>
      <c r="D14" s="77"/>
      <c r="E14" s="78" t="e">
        <f t="shared" ca="1" si="3"/>
        <v>#NAME?</v>
      </c>
      <c r="F14" s="79"/>
      <c r="G14" s="85"/>
      <c r="H14" s="86"/>
      <c r="I14" s="66"/>
    </row>
    <row r="15" spans="1:17" ht="13.5" thickBot="1" x14ac:dyDescent="0.25">
      <c r="A15" s="76" t="e">
        <f t="shared" ca="1" si="0"/>
        <v>#NAME?</v>
      </c>
      <c r="B15" s="74" t="e">
        <f t="shared" ca="1" si="1"/>
        <v>#NAME?</v>
      </c>
      <c r="C15" s="77" t="e">
        <f t="shared" ca="1" si="2"/>
        <v>#NAME?</v>
      </c>
      <c r="D15" s="77"/>
      <c r="E15" s="78" t="e">
        <f t="shared" ca="1" si="3"/>
        <v>#NAME?</v>
      </c>
      <c r="F15" s="80"/>
      <c r="G15" s="87"/>
      <c r="H15" s="88"/>
      <c r="I15" s="66"/>
    </row>
    <row r="16" spans="1:17" ht="12.75" customHeight="1" x14ac:dyDescent="0.2">
      <c r="A16" s="231" t="s">
        <v>37</v>
      </c>
      <c r="B16" s="232"/>
      <c r="C16" s="233"/>
      <c r="D16" s="63"/>
      <c r="E16" s="64"/>
      <c r="F16" s="65" t="s">
        <v>12</v>
      </c>
      <c r="G16" s="57" t="e">
        <f ca="1">IF(pikasTripWeekdays()="1-7","k.d",pikasTripWeekdays())</f>
        <v>#NAME?</v>
      </c>
      <c r="H16" s="58" t="e">
        <f ca="1">IF(pikasTripWeekdays()="1-7","k.d",pikasTripWeekdays())</f>
        <v>#NAME?</v>
      </c>
      <c r="I16" s="66"/>
    </row>
    <row r="17" spans="1:17" ht="13.5" x14ac:dyDescent="0.25">
      <c r="A17" s="234"/>
      <c r="B17" s="235"/>
      <c r="C17" s="236"/>
      <c r="D17" s="68"/>
      <c r="E17" s="69"/>
      <c r="F17" s="70" t="s">
        <v>13</v>
      </c>
      <c r="G17" s="90" t="e">
        <f ca="1">pikasTripKm()</f>
        <v>#NAME?</v>
      </c>
      <c r="H17" s="89" t="e">
        <f ca="1">pikasTripKm()</f>
        <v>#NAME?</v>
      </c>
      <c r="I17" s="66"/>
    </row>
    <row r="18" spans="1:17" ht="13.5" x14ac:dyDescent="0.25">
      <c r="A18" s="234"/>
      <c r="B18" s="235"/>
      <c r="C18" s="236"/>
      <c r="D18" s="68"/>
      <c r="E18" s="69"/>
      <c r="F18" s="70" t="s">
        <v>34</v>
      </c>
      <c r="G18" s="90" t="e">
        <f ca="1">G17-G19</f>
        <v>#NAME?</v>
      </c>
      <c r="H18" s="89" t="e">
        <f ca="1">H17-H19</f>
        <v>#NAME?</v>
      </c>
      <c r="I18" s="66"/>
    </row>
    <row r="19" spans="1:17" ht="14.25" thickBot="1" x14ac:dyDescent="0.3">
      <c r="A19" s="237"/>
      <c r="B19" s="238"/>
      <c r="C19" s="239"/>
      <c r="D19" s="71"/>
      <c r="E19" s="72"/>
      <c r="F19" s="73" t="s">
        <v>35</v>
      </c>
      <c r="G19" s="91"/>
      <c r="H19" s="92"/>
      <c r="I19" s="66"/>
    </row>
    <row r="20" spans="1:17" s="67" customFormat="1" ht="13.5" customHeight="1" x14ac:dyDescent="0.25">
      <c r="C20" s="81"/>
      <c r="E20" s="82"/>
      <c r="F20" s="82"/>
      <c r="G20" s="83"/>
      <c r="H20" s="82"/>
      <c r="I20" s="82"/>
      <c r="M20" s="84"/>
    </row>
    <row r="21" spans="1:17" s="67" customFormat="1" ht="18.75" x14ac:dyDescent="0.3">
      <c r="A21" s="240" t="s">
        <v>33</v>
      </c>
      <c r="B21" s="240"/>
      <c r="C21" s="240"/>
      <c r="D21" s="240"/>
      <c r="E21" s="240"/>
      <c r="F21" s="94" t="e">
        <f ca="1">pikasRoute()</f>
        <v>#NAME?</v>
      </c>
      <c r="G21" s="93"/>
      <c r="I21" s="97" t="s">
        <v>36</v>
      </c>
      <c r="J21" s="97"/>
      <c r="K21" s="97"/>
      <c r="L21" s="226" t="e">
        <f ca="1">L1</f>
        <v>#NAME?</v>
      </c>
      <c r="M21" s="226"/>
      <c r="O21" s="224" t="e">
        <f ca="1">O1</f>
        <v>#NAME?</v>
      </c>
      <c r="P21" s="224"/>
      <c r="Q21" s="224"/>
    </row>
    <row r="22" spans="1:17" s="67" customFormat="1" ht="19.5" thickBot="1" x14ac:dyDescent="0.35">
      <c r="A22" s="241" t="e">
        <f ca="1">pikasDirectionName("A&gt;B")</f>
        <v>#NAME?</v>
      </c>
      <c r="B22" s="241"/>
      <c r="C22" s="241"/>
      <c r="D22" s="241"/>
      <c r="E22" s="241"/>
      <c r="F22" s="241"/>
      <c r="G22" s="95"/>
      <c r="H22" s="95"/>
      <c r="I22" s="96"/>
      <c r="J22" s="96"/>
      <c r="K22" s="96"/>
      <c r="L22" s="96"/>
    </row>
    <row r="23" spans="1:17" ht="22.5" customHeight="1" x14ac:dyDescent="0.2">
      <c r="A23" s="242" t="s">
        <v>0</v>
      </c>
      <c r="B23" s="227" t="s">
        <v>9</v>
      </c>
      <c r="C23" s="227" t="s">
        <v>5</v>
      </c>
      <c r="D23" s="227" t="s">
        <v>32</v>
      </c>
      <c r="E23" s="227" t="s">
        <v>7</v>
      </c>
      <c r="F23" s="227" t="s">
        <v>8</v>
      </c>
      <c r="G23" s="59" t="s">
        <v>10</v>
      </c>
      <c r="H23" s="60" t="s">
        <v>11</v>
      </c>
      <c r="I23" s="66"/>
    </row>
    <row r="24" spans="1:17" ht="13.5" customHeight="1" x14ac:dyDescent="0.2">
      <c r="A24" s="243"/>
      <c r="B24" s="228"/>
      <c r="C24" s="228"/>
      <c r="D24" s="228"/>
      <c r="E24" s="228"/>
      <c r="F24" s="228"/>
      <c r="G24" s="101">
        <v>2</v>
      </c>
      <c r="H24" s="102">
        <f>G24+2</f>
        <v>4</v>
      </c>
      <c r="I24" s="66"/>
    </row>
    <row r="25" spans="1:17" ht="13.5" customHeight="1" thickBot="1" x14ac:dyDescent="0.25">
      <c r="A25" s="244"/>
      <c r="B25" s="230"/>
      <c r="C25" s="230"/>
      <c r="D25" s="230"/>
      <c r="E25" s="230"/>
      <c r="F25" s="230"/>
      <c r="G25" s="61" t="e">
        <f ca="1">pikasLineRoute() &amp; "-" &amp; pikasLineName()</f>
        <v>#NAME?</v>
      </c>
      <c r="H25" s="62" t="e">
        <f ca="1">pikasLineRoute() &amp; "-" &amp; pikasLineName()</f>
        <v>#NAME?</v>
      </c>
      <c r="I25" s="66"/>
    </row>
    <row r="26" spans="1:17" x14ac:dyDescent="0.2">
      <c r="A26" s="76" t="e">
        <f t="shared" ref="A26:A35" ca="1" si="4">IF(B26&lt;&gt;"",OFFSET(A26,-1,0)+1,"")</f>
        <v>#NAME?</v>
      </c>
      <c r="B26" s="74" t="e">
        <f t="shared" ref="B26:B35" ca="1" si="5">pikasStopName()</f>
        <v>#NAME?</v>
      </c>
      <c r="C26" s="77" t="e">
        <f t="shared" ref="C26:C35" ca="1" si="6">pikasStopKm()</f>
        <v>#NAME?</v>
      </c>
      <c r="D26" s="77"/>
      <c r="E26" s="78" t="e">
        <f t="shared" ref="E26:E35" ca="1" si="7">pikasStopNum()</f>
        <v>#NAME?</v>
      </c>
      <c r="F26" s="79"/>
      <c r="G26" s="85"/>
      <c r="H26" s="86"/>
      <c r="I26" s="66"/>
    </row>
    <row r="27" spans="1:17" x14ac:dyDescent="0.2">
      <c r="A27" s="76" t="e">
        <f t="shared" ca="1" si="4"/>
        <v>#NAME?</v>
      </c>
      <c r="B27" s="74" t="e">
        <f t="shared" ca="1" si="5"/>
        <v>#NAME?</v>
      </c>
      <c r="C27" s="77" t="e">
        <f t="shared" ca="1" si="6"/>
        <v>#NAME?</v>
      </c>
      <c r="D27" s="77"/>
      <c r="E27" s="78" t="e">
        <f t="shared" ca="1" si="7"/>
        <v>#NAME?</v>
      </c>
      <c r="F27" s="79"/>
      <c r="G27" s="85"/>
      <c r="H27" s="86"/>
      <c r="I27" s="66"/>
    </row>
    <row r="28" spans="1:17" x14ac:dyDescent="0.2">
      <c r="A28" s="76" t="e">
        <f t="shared" ca="1" si="4"/>
        <v>#NAME?</v>
      </c>
      <c r="B28" s="74" t="e">
        <f t="shared" ca="1" si="5"/>
        <v>#NAME?</v>
      </c>
      <c r="C28" s="77" t="e">
        <f t="shared" ca="1" si="6"/>
        <v>#NAME?</v>
      </c>
      <c r="D28" s="77"/>
      <c r="E28" s="78" t="e">
        <f t="shared" ca="1" si="7"/>
        <v>#NAME?</v>
      </c>
      <c r="F28" s="79"/>
      <c r="G28" s="85"/>
      <c r="H28" s="86"/>
      <c r="I28" s="66"/>
    </row>
    <row r="29" spans="1:17" x14ac:dyDescent="0.2">
      <c r="A29" s="76" t="e">
        <f t="shared" ca="1" si="4"/>
        <v>#NAME?</v>
      </c>
      <c r="B29" s="74" t="e">
        <f t="shared" ca="1" si="5"/>
        <v>#NAME?</v>
      </c>
      <c r="C29" s="77" t="e">
        <f t="shared" ca="1" si="6"/>
        <v>#NAME?</v>
      </c>
      <c r="D29" s="77"/>
      <c r="E29" s="78" t="e">
        <f t="shared" ca="1" si="7"/>
        <v>#NAME?</v>
      </c>
      <c r="F29" s="79"/>
      <c r="G29" s="85"/>
      <c r="H29" s="86"/>
      <c r="I29" s="66"/>
    </row>
    <row r="30" spans="1:17" x14ac:dyDescent="0.2">
      <c r="A30" s="76" t="e">
        <f t="shared" ca="1" si="4"/>
        <v>#NAME?</v>
      </c>
      <c r="B30" s="74" t="e">
        <f t="shared" ca="1" si="5"/>
        <v>#NAME?</v>
      </c>
      <c r="C30" s="77" t="e">
        <f t="shared" ca="1" si="6"/>
        <v>#NAME?</v>
      </c>
      <c r="D30" s="77"/>
      <c r="E30" s="78" t="e">
        <f t="shared" ca="1" si="7"/>
        <v>#NAME?</v>
      </c>
      <c r="F30" s="79"/>
      <c r="G30" s="85"/>
      <c r="H30" s="86"/>
      <c r="I30" s="66"/>
    </row>
    <row r="31" spans="1:17" x14ac:dyDescent="0.2">
      <c r="A31" s="76" t="e">
        <f t="shared" ca="1" si="4"/>
        <v>#NAME?</v>
      </c>
      <c r="B31" s="74" t="e">
        <f t="shared" ca="1" si="5"/>
        <v>#NAME?</v>
      </c>
      <c r="C31" s="77" t="e">
        <f t="shared" ca="1" si="6"/>
        <v>#NAME?</v>
      </c>
      <c r="D31" s="77"/>
      <c r="E31" s="78" t="e">
        <f t="shared" ca="1" si="7"/>
        <v>#NAME?</v>
      </c>
      <c r="F31" s="79"/>
      <c r="G31" s="85"/>
      <c r="H31" s="86"/>
      <c r="I31" s="66"/>
    </row>
    <row r="32" spans="1:17" x14ac:dyDescent="0.2">
      <c r="A32" s="76" t="e">
        <f t="shared" ca="1" si="4"/>
        <v>#NAME?</v>
      </c>
      <c r="B32" s="74" t="e">
        <f t="shared" ca="1" si="5"/>
        <v>#NAME?</v>
      </c>
      <c r="C32" s="77" t="e">
        <f t="shared" ca="1" si="6"/>
        <v>#NAME?</v>
      </c>
      <c r="D32" s="77"/>
      <c r="E32" s="78" t="e">
        <f t="shared" ca="1" si="7"/>
        <v>#NAME?</v>
      </c>
      <c r="F32" s="79"/>
      <c r="G32" s="85"/>
      <c r="H32" s="86"/>
      <c r="I32" s="66"/>
    </row>
    <row r="33" spans="1:9" x14ac:dyDescent="0.2">
      <c r="A33" s="76" t="e">
        <f t="shared" ca="1" si="4"/>
        <v>#NAME?</v>
      </c>
      <c r="B33" s="74" t="e">
        <f t="shared" ca="1" si="5"/>
        <v>#NAME?</v>
      </c>
      <c r="C33" s="77" t="e">
        <f t="shared" ca="1" si="6"/>
        <v>#NAME?</v>
      </c>
      <c r="D33" s="77"/>
      <c r="E33" s="78" t="e">
        <f t="shared" ca="1" si="7"/>
        <v>#NAME?</v>
      </c>
      <c r="F33" s="79"/>
      <c r="G33" s="85"/>
      <c r="H33" s="86"/>
      <c r="I33" s="66"/>
    </row>
    <row r="34" spans="1:9" x14ac:dyDescent="0.2">
      <c r="A34" s="76" t="e">
        <f t="shared" ca="1" si="4"/>
        <v>#NAME?</v>
      </c>
      <c r="B34" s="74" t="e">
        <f t="shared" ca="1" si="5"/>
        <v>#NAME?</v>
      </c>
      <c r="C34" s="77" t="e">
        <f t="shared" ca="1" si="6"/>
        <v>#NAME?</v>
      </c>
      <c r="D34" s="77"/>
      <c r="E34" s="78" t="e">
        <f t="shared" ca="1" si="7"/>
        <v>#NAME?</v>
      </c>
      <c r="F34" s="79"/>
      <c r="G34" s="85"/>
      <c r="H34" s="86"/>
      <c r="I34" s="66"/>
    </row>
    <row r="35" spans="1:9" ht="13.5" thickBot="1" x14ac:dyDescent="0.25">
      <c r="A35" s="76" t="e">
        <f t="shared" ca="1" si="4"/>
        <v>#NAME?</v>
      </c>
      <c r="B35" s="74" t="e">
        <f t="shared" ca="1" si="5"/>
        <v>#NAME?</v>
      </c>
      <c r="C35" s="77" t="e">
        <f t="shared" ca="1" si="6"/>
        <v>#NAME?</v>
      </c>
      <c r="D35" s="77"/>
      <c r="E35" s="78" t="e">
        <f t="shared" ca="1" si="7"/>
        <v>#NAME?</v>
      </c>
      <c r="F35" s="80"/>
      <c r="G35" s="87"/>
      <c r="H35" s="88"/>
      <c r="I35" s="66"/>
    </row>
    <row r="36" spans="1:9" x14ac:dyDescent="0.2">
      <c r="A36" s="231" t="s">
        <v>38</v>
      </c>
      <c r="B36" s="232"/>
      <c r="C36" s="233"/>
      <c r="D36" s="63"/>
      <c r="E36" s="64"/>
      <c r="F36" s="65" t="s">
        <v>12</v>
      </c>
      <c r="G36" s="57" t="e">
        <f ca="1">IF(pikasTripWeekdays()="1-7","k.d",pikasTripWeekdays())</f>
        <v>#NAME?</v>
      </c>
      <c r="H36" s="58" t="e">
        <f ca="1">IF(pikasTripWeekdays()="1-7","k.d",pikasTripWeekdays())</f>
        <v>#NAME?</v>
      </c>
      <c r="I36" s="66"/>
    </row>
    <row r="37" spans="1:9" ht="13.5" x14ac:dyDescent="0.25">
      <c r="A37" s="234"/>
      <c r="B37" s="235"/>
      <c r="C37" s="236"/>
      <c r="D37" s="68"/>
      <c r="E37" s="69"/>
      <c r="F37" s="70" t="s">
        <v>13</v>
      </c>
      <c r="G37" s="90" t="e">
        <f ca="1">pikasTripKm()</f>
        <v>#NAME?</v>
      </c>
      <c r="H37" s="89" t="e">
        <f ca="1">pikasTripKm()</f>
        <v>#NAME?</v>
      </c>
      <c r="I37" s="66"/>
    </row>
    <row r="38" spans="1:9" ht="13.5" x14ac:dyDescent="0.25">
      <c r="A38" s="234"/>
      <c r="B38" s="235"/>
      <c r="C38" s="236"/>
      <c r="D38" s="68"/>
      <c r="E38" s="69"/>
      <c r="F38" s="70" t="s">
        <v>34</v>
      </c>
      <c r="G38" s="90" t="e">
        <f ca="1">G37-G39</f>
        <v>#NAME?</v>
      </c>
      <c r="H38" s="89" t="e">
        <f ca="1">H37-H39</f>
        <v>#NAME?</v>
      </c>
      <c r="I38" s="66"/>
    </row>
    <row r="39" spans="1:9" ht="14.25" thickBot="1" x14ac:dyDescent="0.3">
      <c r="A39" s="237"/>
      <c r="B39" s="238"/>
      <c r="C39" s="239"/>
      <c r="D39" s="71"/>
      <c r="E39" s="72"/>
      <c r="F39" s="73" t="s">
        <v>35</v>
      </c>
      <c r="G39" s="91"/>
      <c r="H39" s="92"/>
      <c r="I39" s="66"/>
    </row>
  </sheetData>
  <mergeCells count="22">
    <mergeCell ref="E23:E25"/>
    <mergeCell ref="F23:F25"/>
    <mergeCell ref="A36:C39"/>
    <mergeCell ref="A1:E1"/>
    <mergeCell ref="A2:F2"/>
    <mergeCell ref="A21:E21"/>
    <mergeCell ref="A22:F22"/>
    <mergeCell ref="A16:C19"/>
    <mergeCell ref="A3:A5"/>
    <mergeCell ref="B3:B5"/>
    <mergeCell ref="A23:A25"/>
    <mergeCell ref="B23:B25"/>
    <mergeCell ref="C3:C5"/>
    <mergeCell ref="D3:D5"/>
    <mergeCell ref="C23:C25"/>
    <mergeCell ref="D23:D25"/>
    <mergeCell ref="O1:Q1"/>
    <mergeCell ref="O21:Q21"/>
    <mergeCell ref="L1:M1"/>
    <mergeCell ref="L21:M21"/>
    <mergeCell ref="E3:E5"/>
    <mergeCell ref="F3:F5"/>
  </mergeCells>
  <phoneticPr fontId="0" type="noConversion"/>
  <pageMargins left="0.78740157480314965" right="0.39370078740157483" top="0.39370078740157483" bottom="0.39370078740157483" header="0" footer="0"/>
  <pageSetup fitToWidth="99" pageOrder="overThenDown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M46"/>
  <sheetViews>
    <sheetView zoomScaleNormal="100" workbookViewId="0">
      <selection activeCell="D23" sqref="D23"/>
    </sheetView>
  </sheetViews>
  <sheetFormatPr defaultRowHeight="12.75" x14ac:dyDescent="0.2"/>
  <cols>
    <col min="1" max="1" width="3.42578125" customWidth="1"/>
    <col min="2" max="2" width="14.28515625" customWidth="1"/>
    <col min="3" max="4" width="13.140625" customWidth="1"/>
    <col min="5" max="5" width="11.7109375" customWidth="1"/>
    <col min="6" max="6" width="13.140625" customWidth="1"/>
    <col min="7" max="15" width="6.5703125" customWidth="1"/>
  </cols>
  <sheetData>
    <row r="1" spans="1:13" s="14" customFormat="1" ht="31.5" customHeight="1" x14ac:dyDescent="0.25">
      <c r="C1" s="39"/>
      <c r="E1" s="40"/>
      <c r="F1" s="40"/>
      <c r="G1" s="41"/>
      <c r="H1" s="40"/>
      <c r="I1" s="40"/>
      <c r="M1" s="42"/>
    </row>
    <row r="2" spans="1:13" s="14" customFormat="1" ht="16.5" customHeight="1" x14ac:dyDescent="0.3">
      <c r="C2" s="43"/>
      <c r="D2" s="43" t="s">
        <v>19</v>
      </c>
      <c r="E2" s="29"/>
      <c r="F2" s="50" t="e">
        <f ca="1">"Nr." &amp; pikasRoute()</f>
        <v>#NAME?</v>
      </c>
      <c r="G2" s="44"/>
      <c r="H2" s="37"/>
      <c r="L2" s="45"/>
    </row>
    <row r="3" spans="1:13" s="14" customFormat="1" ht="16.5" customHeight="1" x14ac:dyDescent="0.25">
      <c r="D3" s="31"/>
      <c r="G3" s="31"/>
      <c r="H3" s="31"/>
      <c r="I3" s="31"/>
      <c r="J3" s="31"/>
      <c r="K3" s="31"/>
      <c r="L3" s="31"/>
    </row>
    <row r="4" spans="1:13" ht="12.75" customHeight="1" thickBot="1" x14ac:dyDescent="0.25">
      <c r="D4" s="14"/>
      <c r="E4" s="14"/>
      <c r="G4" s="14"/>
      <c r="H4" s="14"/>
      <c r="I4" s="14"/>
      <c r="J4" s="38"/>
      <c r="K4" s="1"/>
      <c r="L4" s="1"/>
    </row>
    <row r="5" spans="1:13" ht="48" customHeight="1" x14ac:dyDescent="0.2">
      <c r="A5" s="245" t="s">
        <v>0</v>
      </c>
      <c r="B5" s="247" t="s">
        <v>9</v>
      </c>
      <c r="C5" s="247" t="s">
        <v>5</v>
      </c>
      <c r="D5" s="247" t="s">
        <v>6</v>
      </c>
      <c r="E5" s="247" t="s">
        <v>7</v>
      </c>
      <c r="F5" s="247" t="s">
        <v>8</v>
      </c>
      <c r="G5" s="2" t="s">
        <v>10</v>
      </c>
      <c r="H5" s="23" t="s">
        <v>11</v>
      </c>
      <c r="I5" s="13"/>
    </row>
    <row r="6" spans="1:13" ht="13.5" thickBot="1" x14ac:dyDescent="0.25">
      <c r="A6" s="246"/>
      <c r="B6" s="248"/>
      <c r="C6" s="248"/>
      <c r="D6" s="248"/>
      <c r="E6" s="248"/>
      <c r="F6" s="248"/>
      <c r="G6" s="27" t="s">
        <v>1</v>
      </c>
      <c r="H6" s="28">
        <f>G6+2</f>
        <v>3</v>
      </c>
      <c r="I6" s="13"/>
    </row>
    <row r="7" spans="1:13" x14ac:dyDescent="0.2">
      <c r="A7" s="3">
        <v>1</v>
      </c>
      <c r="B7" s="4" t="e">
        <f ca="1">pikasStopName()</f>
        <v>#NAME?</v>
      </c>
      <c r="C7" s="36" t="e">
        <f ca="1">pikasStopKm()</f>
        <v>#NAME?</v>
      </c>
      <c r="D7" s="36" t="e">
        <f ca="1">OFFSET(C7,1,0)-C7</f>
        <v>#NAME?</v>
      </c>
      <c r="E7" s="30" t="e">
        <f ca="1">pikasStopNum()</f>
        <v>#NAME?</v>
      </c>
      <c r="F7" s="53"/>
      <c r="G7" s="5"/>
      <c r="H7" s="21"/>
      <c r="I7" s="13"/>
    </row>
    <row r="8" spans="1:13" x14ac:dyDescent="0.2">
      <c r="A8" s="3" t="e">
        <f ca="1">IF(B8&lt;&gt;"",OFFSET(A8,-1,0)+1,"")</f>
        <v>#NAME?</v>
      </c>
      <c r="B8" s="4" t="e">
        <f t="shared" ref="B8:B16" ca="1" si="0">pikasStopName()</f>
        <v>#NAME?</v>
      </c>
      <c r="C8" s="36" t="e">
        <f t="shared" ref="C8:C16" ca="1" si="1">pikasStopKm()</f>
        <v>#NAME?</v>
      </c>
      <c r="D8" s="36" t="e">
        <f t="shared" ref="D8:D16" ca="1" si="2">OFFSET(C8,1,0)-C8</f>
        <v>#NAME?</v>
      </c>
      <c r="E8" s="30" t="e">
        <f t="shared" ref="E8:E16" ca="1" si="3">pikasStopNum()</f>
        <v>#NAME?</v>
      </c>
      <c r="F8" s="53"/>
      <c r="G8" s="5"/>
      <c r="H8" s="21"/>
      <c r="I8" s="13"/>
    </row>
    <row r="9" spans="1:13" x14ac:dyDescent="0.2">
      <c r="A9" s="3" t="e">
        <f t="shared" ref="A9:A16" ca="1" si="4">IF(B9&lt;&gt;"",OFFSET(A9,-1,0)+1,"")</f>
        <v>#NAME?</v>
      </c>
      <c r="B9" s="4" t="e">
        <f t="shared" ca="1" si="0"/>
        <v>#NAME?</v>
      </c>
      <c r="C9" s="36" t="e">
        <f t="shared" ca="1" si="1"/>
        <v>#NAME?</v>
      </c>
      <c r="D9" s="36" t="e">
        <f t="shared" ca="1" si="2"/>
        <v>#NAME?</v>
      </c>
      <c r="E9" s="30" t="e">
        <f t="shared" ca="1" si="3"/>
        <v>#NAME?</v>
      </c>
      <c r="F9" s="53"/>
      <c r="G9" s="5"/>
      <c r="H9" s="21"/>
      <c r="I9" s="13"/>
    </row>
    <row r="10" spans="1:13" x14ac:dyDescent="0.2">
      <c r="A10" s="3" t="e">
        <f t="shared" ca="1" si="4"/>
        <v>#NAME?</v>
      </c>
      <c r="B10" s="4" t="e">
        <f t="shared" ca="1" si="0"/>
        <v>#NAME?</v>
      </c>
      <c r="C10" s="36" t="e">
        <f t="shared" ca="1" si="1"/>
        <v>#NAME?</v>
      </c>
      <c r="D10" s="36" t="e">
        <f t="shared" ca="1" si="2"/>
        <v>#NAME?</v>
      </c>
      <c r="E10" s="30" t="e">
        <f t="shared" ca="1" si="3"/>
        <v>#NAME?</v>
      </c>
      <c r="F10" s="53"/>
      <c r="G10" s="5"/>
      <c r="H10" s="21"/>
      <c r="I10" s="13"/>
    </row>
    <row r="11" spans="1:13" x14ac:dyDescent="0.2">
      <c r="A11" s="3" t="e">
        <f t="shared" ca="1" si="4"/>
        <v>#NAME?</v>
      </c>
      <c r="B11" s="4" t="e">
        <f t="shared" ca="1" si="0"/>
        <v>#NAME?</v>
      </c>
      <c r="C11" s="36" t="e">
        <f t="shared" ca="1" si="1"/>
        <v>#NAME?</v>
      </c>
      <c r="D11" s="36" t="e">
        <f t="shared" ca="1" si="2"/>
        <v>#NAME?</v>
      </c>
      <c r="E11" s="30" t="e">
        <f t="shared" ca="1" si="3"/>
        <v>#NAME?</v>
      </c>
      <c r="F11" s="53"/>
      <c r="G11" s="5"/>
      <c r="H11" s="21"/>
      <c r="I11" s="13"/>
    </row>
    <row r="12" spans="1:13" x14ac:dyDescent="0.2">
      <c r="A12" s="3" t="e">
        <f t="shared" ca="1" si="4"/>
        <v>#NAME?</v>
      </c>
      <c r="B12" s="4" t="e">
        <f t="shared" ca="1" si="0"/>
        <v>#NAME?</v>
      </c>
      <c r="C12" s="36" t="e">
        <f t="shared" ca="1" si="1"/>
        <v>#NAME?</v>
      </c>
      <c r="D12" s="36" t="e">
        <f t="shared" ca="1" si="2"/>
        <v>#NAME?</v>
      </c>
      <c r="E12" s="30" t="e">
        <f t="shared" ca="1" si="3"/>
        <v>#NAME?</v>
      </c>
      <c r="F12" s="53"/>
      <c r="G12" s="5"/>
      <c r="H12" s="21"/>
      <c r="I12" s="13"/>
    </row>
    <row r="13" spans="1:13" x14ac:dyDescent="0.2">
      <c r="A13" s="3" t="e">
        <f t="shared" ca="1" si="4"/>
        <v>#NAME?</v>
      </c>
      <c r="B13" s="4" t="e">
        <f t="shared" ca="1" si="0"/>
        <v>#NAME?</v>
      </c>
      <c r="C13" s="36" t="e">
        <f t="shared" ca="1" si="1"/>
        <v>#NAME?</v>
      </c>
      <c r="D13" s="36" t="e">
        <f t="shared" ca="1" si="2"/>
        <v>#NAME?</v>
      </c>
      <c r="E13" s="30" t="e">
        <f t="shared" ca="1" si="3"/>
        <v>#NAME?</v>
      </c>
      <c r="F13" s="53"/>
      <c r="G13" s="5"/>
      <c r="H13" s="21"/>
      <c r="I13" s="13"/>
    </row>
    <row r="14" spans="1:13" x14ac:dyDescent="0.2">
      <c r="A14" s="3" t="e">
        <f t="shared" ca="1" si="4"/>
        <v>#NAME?</v>
      </c>
      <c r="B14" s="4" t="e">
        <f t="shared" ca="1" si="0"/>
        <v>#NAME?</v>
      </c>
      <c r="C14" s="36" t="e">
        <f t="shared" ca="1" si="1"/>
        <v>#NAME?</v>
      </c>
      <c r="D14" s="36" t="e">
        <f t="shared" ca="1" si="2"/>
        <v>#NAME?</v>
      </c>
      <c r="E14" s="30" t="e">
        <f t="shared" ca="1" si="3"/>
        <v>#NAME?</v>
      </c>
      <c r="F14" s="53"/>
      <c r="G14" s="5"/>
      <c r="H14" s="21"/>
      <c r="I14" s="13"/>
    </row>
    <row r="15" spans="1:13" x14ac:dyDescent="0.2">
      <c r="A15" s="3" t="e">
        <f t="shared" ca="1" si="4"/>
        <v>#NAME?</v>
      </c>
      <c r="B15" s="4" t="e">
        <f t="shared" ca="1" si="0"/>
        <v>#NAME?</v>
      </c>
      <c r="C15" s="36" t="e">
        <f t="shared" ca="1" si="1"/>
        <v>#NAME?</v>
      </c>
      <c r="D15" s="36" t="e">
        <f t="shared" ca="1" si="2"/>
        <v>#NAME?</v>
      </c>
      <c r="E15" s="30" t="e">
        <f t="shared" ca="1" si="3"/>
        <v>#NAME?</v>
      </c>
      <c r="F15" s="53"/>
      <c r="G15" s="5"/>
      <c r="H15" s="21"/>
      <c r="I15" s="13"/>
    </row>
    <row r="16" spans="1:13" ht="13.5" thickBot="1" x14ac:dyDescent="0.25">
      <c r="A16" s="3" t="e">
        <f t="shared" ca="1" si="4"/>
        <v>#NAME?</v>
      </c>
      <c r="B16" s="4" t="e">
        <f t="shared" ca="1" si="0"/>
        <v>#NAME?</v>
      </c>
      <c r="C16" s="36" t="e">
        <f t="shared" ca="1" si="1"/>
        <v>#NAME?</v>
      </c>
      <c r="D16" s="36" t="e">
        <f t="shared" ca="1" si="2"/>
        <v>#NAME?</v>
      </c>
      <c r="E16" s="30" t="e">
        <f t="shared" ca="1" si="3"/>
        <v>#NAME?</v>
      </c>
      <c r="F16" s="54"/>
      <c r="G16" s="6"/>
      <c r="H16" s="22"/>
      <c r="I16" s="13"/>
    </row>
    <row r="17" spans="1:13" x14ac:dyDescent="0.2">
      <c r="A17" s="7"/>
      <c r="B17" s="8"/>
      <c r="C17" s="8"/>
      <c r="D17" s="9"/>
      <c r="E17" s="10"/>
      <c r="F17" s="11" t="s">
        <v>12</v>
      </c>
      <c r="G17" s="12" t="s">
        <v>2</v>
      </c>
      <c r="H17" s="24" t="s">
        <v>2</v>
      </c>
      <c r="I17" s="13"/>
    </row>
    <row r="18" spans="1:13" x14ac:dyDescent="0.2">
      <c r="A18" s="13" t="s">
        <v>3</v>
      </c>
      <c r="B18" s="14"/>
      <c r="C18" s="14"/>
      <c r="D18" s="15"/>
      <c r="E18" s="16"/>
      <c r="F18" s="17" t="s">
        <v>13</v>
      </c>
      <c r="G18" s="51" t="e">
        <f ca="1">pikasTripKm()</f>
        <v>#NAME?</v>
      </c>
      <c r="H18" s="52" t="e">
        <f ca="1">pikasTripKm()</f>
        <v>#NAME?</v>
      </c>
      <c r="I18" s="13"/>
    </row>
    <row r="19" spans="1:13" x14ac:dyDescent="0.2">
      <c r="A19" s="13" t="s">
        <v>4</v>
      </c>
      <c r="B19" s="14"/>
      <c r="C19" s="14"/>
      <c r="D19" s="15"/>
      <c r="E19" s="16"/>
      <c r="F19" s="17" t="s">
        <v>14</v>
      </c>
      <c r="G19" s="34" t="e">
        <f ca="1">pikasTripDuration()/(24*60)</f>
        <v>#NAME?</v>
      </c>
      <c r="H19" s="35" t="e">
        <f ca="1">pikasTripDuration()/(24*60)</f>
        <v>#NAME?</v>
      </c>
      <c r="I19" s="13"/>
    </row>
    <row r="20" spans="1:13" x14ac:dyDescent="0.2">
      <c r="A20" s="13"/>
      <c r="B20" s="14"/>
      <c r="C20" s="14"/>
      <c r="D20" s="15"/>
      <c r="E20" s="16"/>
      <c r="F20" s="17" t="s">
        <v>15</v>
      </c>
      <c r="G20" s="18"/>
      <c r="H20" s="25"/>
      <c r="I20" s="13"/>
    </row>
    <row r="21" spans="1:13" x14ac:dyDescent="0.2">
      <c r="A21" s="13"/>
      <c r="B21" s="14"/>
      <c r="C21" s="14"/>
      <c r="D21" s="15"/>
      <c r="E21" s="16"/>
      <c r="F21" s="17" t="s">
        <v>18</v>
      </c>
      <c r="G21" s="18">
        <v>1</v>
      </c>
      <c r="H21" s="25">
        <v>1</v>
      </c>
      <c r="I21" s="13"/>
    </row>
    <row r="22" spans="1:13" x14ac:dyDescent="0.2">
      <c r="A22" s="13"/>
      <c r="B22" s="14"/>
      <c r="C22" s="14"/>
      <c r="D22" s="15"/>
      <c r="E22" s="249" t="s">
        <v>16</v>
      </c>
      <c r="F22" s="250"/>
      <c r="G22" s="32" t="e">
        <f ca="1">G18/(24*IF(G19&gt;0,G19,1))</f>
        <v>#NAME?</v>
      </c>
      <c r="H22" s="33" t="e">
        <f ca="1">H18/(24*IF(H19&gt;0,H19,1))</f>
        <v>#NAME?</v>
      </c>
      <c r="I22" s="13"/>
    </row>
    <row r="23" spans="1:13" ht="13.5" thickBot="1" x14ac:dyDescent="0.25">
      <c r="A23" s="47"/>
      <c r="B23" s="48"/>
      <c r="C23" s="48"/>
      <c r="D23" s="49"/>
      <c r="E23" s="19"/>
      <c r="F23" s="46" t="s">
        <v>17</v>
      </c>
      <c r="G23" s="20"/>
      <c r="H23" s="26"/>
      <c r="I23" s="13"/>
    </row>
    <row r="24" spans="1:13" s="14" customFormat="1" ht="31.5" customHeight="1" x14ac:dyDescent="0.25">
      <c r="C24" s="39"/>
      <c r="E24" s="40"/>
      <c r="F24" s="40"/>
      <c r="G24" s="41"/>
      <c r="H24" s="40"/>
      <c r="I24" s="40"/>
      <c r="M24" s="42"/>
    </row>
    <row r="25" spans="1:13" s="14" customFormat="1" ht="16.5" customHeight="1" x14ac:dyDescent="0.3">
      <c r="C25" s="43"/>
      <c r="D25" s="43" t="s">
        <v>19</v>
      </c>
      <c r="E25" s="29"/>
      <c r="F25" s="50" t="e">
        <f ca="1">F2</f>
        <v>#NAME?</v>
      </c>
      <c r="G25" s="44"/>
      <c r="H25" s="37"/>
      <c r="L25" s="45"/>
    </row>
    <row r="26" spans="1:13" s="14" customFormat="1" ht="16.5" customHeight="1" x14ac:dyDescent="0.25">
      <c r="D26" s="31"/>
      <c r="G26" s="31"/>
      <c r="H26" s="31"/>
      <c r="I26" s="31"/>
      <c r="J26" s="31"/>
      <c r="K26" s="31"/>
      <c r="L26" s="31"/>
    </row>
    <row r="27" spans="1:13" ht="12.75" customHeight="1" thickBot="1" x14ac:dyDescent="0.25">
      <c r="D27" s="14"/>
      <c r="E27" s="14"/>
      <c r="G27" s="14"/>
      <c r="H27" s="14"/>
      <c r="I27" s="14"/>
      <c r="J27" s="38"/>
      <c r="K27" s="1"/>
      <c r="L27" s="1"/>
    </row>
    <row r="28" spans="1:13" ht="48" customHeight="1" x14ac:dyDescent="0.2">
      <c r="A28" s="245" t="s">
        <v>0</v>
      </c>
      <c r="B28" s="247" t="s">
        <v>9</v>
      </c>
      <c r="C28" s="247" t="s">
        <v>5</v>
      </c>
      <c r="D28" s="247" t="s">
        <v>6</v>
      </c>
      <c r="E28" s="247" t="s">
        <v>7</v>
      </c>
      <c r="F28" s="247" t="s">
        <v>8</v>
      </c>
      <c r="G28" s="2" t="s">
        <v>10</v>
      </c>
      <c r="H28" s="23" t="s">
        <v>11</v>
      </c>
      <c r="I28" s="13"/>
    </row>
    <row r="29" spans="1:13" ht="13.5" thickBot="1" x14ac:dyDescent="0.25">
      <c r="A29" s="246"/>
      <c r="B29" s="248"/>
      <c r="C29" s="248"/>
      <c r="D29" s="248"/>
      <c r="E29" s="248"/>
      <c r="F29" s="248"/>
      <c r="G29" s="27">
        <v>2</v>
      </c>
      <c r="H29" s="28">
        <f>G29+2</f>
        <v>4</v>
      </c>
      <c r="I29" s="13"/>
    </row>
    <row r="30" spans="1:13" x14ac:dyDescent="0.2">
      <c r="A30" s="3">
        <v>1</v>
      </c>
      <c r="B30" s="4" t="e">
        <f ca="1">pikasStopName()</f>
        <v>#NAME?</v>
      </c>
      <c r="C30" s="36" t="e">
        <f ca="1">pikasStopKm()</f>
        <v>#NAME?</v>
      </c>
      <c r="D30" s="36" t="e">
        <f ca="1">OFFSET(C30,1,0)-C30</f>
        <v>#NAME?</v>
      </c>
      <c r="E30" s="30" t="e">
        <f ca="1">pikasStopNum()</f>
        <v>#NAME?</v>
      </c>
      <c r="F30" s="53"/>
      <c r="G30" s="5"/>
      <c r="H30" s="21"/>
      <c r="I30" s="13"/>
    </row>
    <row r="31" spans="1:13" x14ac:dyDescent="0.2">
      <c r="A31" s="3" t="e">
        <f ca="1">IF(B31&lt;&gt;"",OFFSET(A31,-1,0)+1,"")</f>
        <v>#NAME?</v>
      </c>
      <c r="B31" s="4" t="e">
        <f t="shared" ref="B31:B39" ca="1" si="5">pikasStopName()</f>
        <v>#NAME?</v>
      </c>
      <c r="C31" s="36" t="e">
        <f t="shared" ref="C31:C39" ca="1" si="6">pikasStopKm()</f>
        <v>#NAME?</v>
      </c>
      <c r="D31" s="36" t="e">
        <f t="shared" ref="D31:D39" ca="1" si="7">OFFSET(C31,1,0)-C31</f>
        <v>#NAME?</v>
      </c>
      <c r="E31" s="30" t="e">
        <f t="shared" ref="E31:E39" ca="1" si="8">pikasStopNum()</f>
        <v>#NAME?</v>
      </c>
      <c r="F31" s="53"/>
      <c r="G31" s="5"/>
      <c r="H31" s="21"/>
      <c r="I31" s="13"/>
    </row>
    <row r="32" spans="1:13" x14ac:dyDescent="0.2">
      <c r="A32" s="3" t="e">
        <f t="shared" ref="A32:A39" ca="1" si="9">IF(B32&lt;&gt;"",OFFSET(A32,-1,0)+1,"")</f>
        <v>#NAME?</v>
      </c>
      <c r="B32" s="4" t="e">
        <f t="shared" ca="1" si="5"/>
        <v>#NAME?</v>
      </c>
      <c r="C32" s="36" t="e">
        <f t="shared" ca="1" si="6"/>
        <v>#NAME?</v>
      </c>
      <c r="D32" s="36" t="e">
        <f t="shared" ca="1" si="7"/>
        <v>#NAME?</v>
      </c>
      <c r="E32" s="30" t="e">
        <f t="shared" ca="1" si="8"/>
        <v>#NAME?</v>
      </c>
      <c r="F32" s="53"/>
      <c r="G32" s="5"/>
      <c r="H32" s="21"/>
      <c r="I32" s="13"/>
    </row>
    <row r="33" spans="1:9" x14ac:dyDescent="0.2">
      <c r="A33" s="3" t="e">
        <f t="shared" ca="1" si="9"/>
        <v>#NAME?</v>
      </c>
      <c r="B33" s="4" t="e">
        <f t="shared" ca="1" si="5"/>
        <v>#NAME?</v>
      </c>
      <c r="C33" s="36" t="e">
        <f t="shared" ca="1" si="6"/>
        <v>#NAME?</v>
      </c>
      <c r="D33" s="36" t="e">
        <f t="shared" ca="1" si="7"/>
        <v>#NAME?</v>
      </c>
      <c r="E33" s="30" t="e">
        <f t="shared" ca="1" si="8"/>
        <v>#NAME?</v>
      </c>
      <c r="F33" s="53"/>
      <c r="G33" s="5"/>
      <c r="H33" s="21"/>
      <c r="I33" s="13"/>
    </row>
    <row r="34" spans="1:9" x14ac:dyDescent="0.2">
      <c r="A34" s="3" t="e">
        <f t="shared" ca="1" si="9"/>
        <v>#NAME?</v>
      </c>
      <c r="B34" s="4" t="e">
        <f t="shared" ca="1" si="5"/>
        <v>#NAME?</v>
      </c>
      <c r="C34" s="36" t="e">
        <f t="shared" ca="1" si="6"/>
        <v>#NAME?</v>
      </c>
      <c r="D34" s="36" t="e">
        <f t="shared" ca="1" si="7"/>
        <v>#NAME?</v>
      </c>
      <c r="E34" s="30" t="e">
        <f t="shared" ca="1" si="8"/>
        <v>#NAME?</v>
      </c>
      <c r="F34" s="53"/>
      <c r="G34" s="5"/>
      <c r="H34" s="21"/>
      <c r="I34" s="13"/>
    </row>
    <row r="35" spans="1:9" x14ac:dyDescent="0.2">
      <c r="A35" s="3" t="e">
        <f t="shared" ca="1" si="9"/>
        <v>#NAME?</v>
      </c>
      <c r="B35" s="4" t="e">
        <f t="shared" ca="1" si="5"/>
        <v>#NAME?</v>
      </c>
      <c r="C35" s="36" t="e">
        <f t="shared" ca="1" si="6"/>
        <v>#NAME?</v>
      </c>
      <c r="D35" s="36" t="e">
        <f t="shared" ca="1" si="7"/>
        <v>#NAME?</v>
      </c>
      <c r="E35" s="30" t="e">
        <f t="shared" ca="1" si="8"/>
        <v>#NAME?</v>
      </c>
      <c r="F35" s="53"/>
      <c r="G35" s="5"/>
      <c r="H35" s="21"/>
      <c r="I35" s="13"/>
    </row>
    <row r="36" spans="1:9" x14ac:dyDescent="0.2">
      <c r="A36" s="3" t="e">
        <f t="shared" ca="1" si="9"/>
        <v>#NAME?</v>
      </c>
      <c r="B36" s="4" t="e">
        <f t="shared" ca="1" si="5"/>
        <v>#NAME?</v>
      </c>
      <c r="C36" s="36" t="e">
        <f t="shared" ca="1" si="6"/>
        <v>#NAME?</v>
      </c>
      <c r="D36" s="36" t="e">
        <f t="shared" ca="1" si="7"/>
        <v>#NAME?</v>
      </c>
      <c r="E36" s="30" t="e">
        <f t="shared" ca="1" si="8"/>
        <v>#NAME?</v>
      </c>
      <c r="F36" s="53"/>
      <c r="G36" s="5"/>
      <c r="H36" s="21"/>
      <c r="I36" s="13"/>
    </row>
    <row r="37" spans="1:9" x14ac:dyDescent="0.2">
      <c r="A37" s="3" t="e">
        <f t="shared" ca="1" si="9"/>
        <v>#NAME?</v>
      </c>
      <c r="B37" s="4" t="e">
        <f t="shared" ca="1" si="5"/>
        <v>#NAME?</v>
      </c>
      <c r="C37" s="36" t="e">
        <f t="shared" ca="1" si="6"/>
        <v>#NAME?</v>
      </c>
      <c r="D37" s="36" t="e">
        <f t="shared" ca="1" si="7"/>
        <v>#NAME?</v>
      </c>
      <c r="E37" s="30" t="e">
        <f t="shared" ca="1" si="8"/>
        <v>#NAME?</v>
      </c>
      <c r="F37" s="53"/>
      <c r="G37" s="5"/>
      <c r="H37" s="21"/>
      <c r="I37" s="13"/>
    </row>
    <row r="38" spans="1:9" x14ac:dyDescent="0.2">
      <c r="A38" s="3" t="e">
        <f t="shared" ca="1" si="9"/>
        <v>#NAME?</v>
      </c>
      <c r="B38" s="4" t="e">
        <f t="shared" ca="1" si="5"/>
        <v>#NAME?</v>
      </c>
      <c r="C38" s="36" t="e">
        <f t="shared" ca="1" si="6"/>
        <v>#NAME?</v>
      </c>
      <c r="D38" s="36" t="e">
        <f t="shared" ca="1" si="7"/>
        <v>#NAME?</v>
      </c>
      <c r="E38" s="30" t="e">
        <f t="shared" ca="1" si="8"/>
        <v>#NAME?</v>
      </c>
      <c r="F38" s="53"/>
      <c r="G38" s="5"/>
      <c r="H38" s="21"/>
      <c r="I38" s="13"/>
    </row>
    <row r="39" spans="1:9" ht="13.5" thickBot="1" x14ac:dyDescent="0.25">
      <c r="A39" s="3" t="e">
        <f t="shared" ca="1" si="9"/>
        <v>#NAME?</v>
      </c>
      <c r="B39" s="4" t="e">
        <f t="shared" ca="1" si="5"/>
        <v>#NAME?</v>
      </c>
      <c r="C39" s="36" t="e">
        <f t="shared" ca="1" si="6"/>
        <v>#NAME?</v>
      </c>
      <c r="D39" s="36" t="e">
        <f t="shared" ca="1" si="7"/>
        <v>#NAME?</v>
      </c>
      <c r="E39" s="30" t="e">
        <f t="shared" ca="1" si="8"/>
        <v>#NAME?</v>
      </c>
      <c r="F39" s="54"/>
      <c r="G39" s="6"/>
      <c r="H39" s="22"/>
      <c r="I39" s="13"/>
    </row>
    <row r="40" spans="1:9" x14ac:dyDescent="0.2">
      <c r="A40" s="7"/>
      <c r="B40" s="8"/>
      <c r="C40" s="8"/>
      <c r="D40" s="9"/>
      <c r="E40" s="10"/>
      <c r="F40" s="11" t="s">
        <v>12</v>
      </c>
      <c r="G40" s="12" t="s">
        <v>2</v>
      </c>
      <c r="H40" s="24" t="s">
        <v>2</v>
      </c>
      <c r="I40" s="13"/>
    </row>
    <row r="41" spans="1:9" x14ac:dyDescent="0.2">
      <c r="A41" s="13" t="s">
        <v>3</v>
      </c>
      <c r="B41" s="14"/>
      <c r="C41" s="14"/>
      <c r="D41" s="15"/>
      <c r="E41" s="16"/>
      <c r="F41" s="17" t="s">
        <v>13</v>
      </c>
      <c r="G41" s="51" t="e">
        <f ca="1">pikasTripKm()</f>
        <v>#NAME?</v>
      </c>
      <c r="H41" s="52" t="e">
        <f ca="1">pikasTripKm()</f>
        <v>#NAME?</v>
      </c>
      <c r="I41" s="13"/>
    </row>
    <row r="42" spans="1:9" x14ac:dyDescent="0.2">
      <c r="A42" s="13" t="s">
        <v>4</v>
      </c>
      <c r="B42" s="14"/>
      <c r="C42" s="14"/>
      <c r="D42" s="15"/>
      <c r="E42" s="16"/>
      <c r="F42" s="17" t="s">
        <v>14</v>
      </c>
      <c r="G42" s="34" t="e">
        <f ca="1">pikasTripDuration()/(24*60)</f>
        <v>#NAME?</v>
      </c>
      <c r="H42" s="35" t="e">
        <f ca="1">pikasTripDuration()/(24*60)</f>
        <v>#NAME?</v>
      </c>
      <c r="I42" s="13"/>
    </row>
    <row r="43" spans="1:9" x14ac:dyDescent="0.2">
      <c r="A43" s="13"/>
      <c r="B43" s="14"/>
      <c r="C43" s="14"/>
      <c r="D43" s="15"/>
      <c r="E43" s="16"/>
      <c r="F43" s="17" t="s">
        <v>15</v>
      </c>
      <c r="G43" s="18"/>
      <c r="H43" s="25"/>
      <c r="I43" s="13"/>
    </row>
    <row r="44" spans="1:9" x14ac:dyDescent="0.2">
      <c r="A44" s="13"/>
      <c r="B44" s="14"/>
      <c r="C44" s="14"/>
      <c r="D44" s="15"/>
      <c r="E44" s="16"/>
      <c r="F44" s="17" t="s">
        <v>18</v>
      </c>
      <c r="G44" s="18">
        <v>1</v>
      </c>
      <c r="H44" s="25">
        <v>1</v>
      </c>
      <c r="I44" s="13"/>
    </row>
    <row r="45" spans="1:9" x14ac:dyDescent="0.2">
      <c r="A45" s="13"/>
      <c r="B45" s="14"/>
      <c r="C45" s="14"/>
      <c r="D45" s="15"/>
      <c r="E45" s="249" t="s">
        <v>16</v>
      </c>
      <c r="F45" s="250"/>
      <c r="G45" s="32" t="e">
        <f ca="1">G41/(24*IF(G42&gt;0,G42,1))</f>
        <v>#NAME?</v>
      </c>
      <c r="H45" s="33" t="e">
        <f ca="1">H41/(24*IF(H42&gt;0,H42,1))</f>
        <v>#NAME?</v>
      </c>
      <c r="I45" s="13"/>
    </row>
    <row r="46" spans="1:9" ht="13.5" thickBot="1" x14ac:dyDescent="0.25">
      <c r="A46" s="47"/>
      <c r="B46" s="48"/>
      <c r="C46" s="48"/>
      <c r="D46" s="49"/>
      <c r="E46" s="19"/>
      <c r="F46" s="46" t="s">
        <v>17</v>
      </c>
      <c r="G46" s="20"/>
      <c r="H46" s="26"/>
      <c r="I46" s="13"/>
    </row>
  </sheetData>
  <mergeCells count="14">
    <mergeCell ref="E28:E29"/>
    <mergeCell ref="F28:F29"/>
    <mergeCell ref="E5:E6"/>
    <mergeCell ref="F5:F6"/>
    <mergeCell ref="E45:F45"/>
    <mergeCell ref="E22:F22"/>
    <mergeCell ref="A5:A6"/>
    <mergeCell ref="B5:B6"/>
    <mergeCell ref="C5:C6"/>
    <mergeCell ref="D5:D6"/>
    <mergeCell ref="A28:A29"/>
    <mergeCell ref="B28:B29"/>
    <mergeCell ref="C28:C29"/>
    <mergeCell ref="D28:D29"/>
  </mergeCells>
  <phoneticPr fontId="0" type="noConversion"/>
  <pageMargins left="0.74803149606299213" right="0.55118110236220474" top="0.39370078740157483" bottom="0.39370078740157483" header="0" footer="0"/>
  <pageSetup fitToWidth="99" fitToHeight="2" pageOrder="overThenDown" orientation="landscape" horizontalDpi="4294967293" r:id="rId1"/>
  <headerFooter alignWithMargins="0">
    <oddHeader xml:space="preserve">&amp;L&amp;"Arial,Bold Italic"&amp;12SIA "RĪGAS SATIKSME"&amp;"Arial,Regular"&amp;8
Kleistu iela 28, Rīga, LV-1067 Reģ.Nr,40003619950
Tālr.(371)7065400,fakss(371)7065402 &amp;C&amp;"Arial,Bold"&amp;16
Autobusu kustības saraksts </oddHeader>
  </headerFooter>
  <rowBreaks count="1" manualBreakCount="1">
    <brk id="2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/>
  <dimension ref="A1:M40"/>
  <sheetViews>
    <sheetView zoomScaleNormal="100" workbookViewId="0">
      <selection activeCell="D23" sqref="D23"/>
    </sheetView>
  </sheetViews>
  <sheetFormatPr defaultRowHeight="12.75" x14ac:dyDescent="0.2"/>
  <cols>
    <col min="1" max="1" width="3.42578125" customWidth="1"/>
    <col min="2" max="2" width="14.28515625" customWidth="1"/>
    <col min="3" max="4" width="13.140625" customWidth="1"/>
    <col min="5" max="5" width="11.7109375" customWidth="1"/>
    <col min="6" max="6" width="13.140625" customWidth="1"/>
    <col min="7" max="15" width="6.5703125" customWidth="1"/>
  </cols>
  <sheetData>
    <row r="1" spans="1:13" s="14" customFormat="1" ht="31.5" customHeight="1" x14ac:dyDescent="0.25">
      <c r="C1" s="39"/>
      <c r="E1" s="40"/>
      <c r="F1" s="40"/>
      <c r="G1" s="41"/>
      <c r="H1" s="40"/>
      <c r="I1" s="40"/>
      <c r="M1" s="42"/>
    </row>
    <row r="2" spans="1:13" s="14" customFormat="1" ht="16.5" customHeight="1" x14ac:dyDescent="0.3">
      <c r="C2" s="43"/>
      <c r="D2" s="43"/>
      <c r="E2" s="29" t="s">
        <v>20</v>
      </c>
      <c r="F2" s="50" t="e">
        <f ca="1">"Nr." &amp; pikasRoute()</f>
        <v>#NAME?</v>
      </c>
      <c r="G2" s="44"/>
      <c r="H2" s="37"/>
      <c r="L2" s="45"/>
    </row>
    <row r="3" spans="1:13" s="14" customFormat="1" ht="16.5" customHeight="1" x14ac:dyDescent="0.25">
      <c r="D3" s="31"/>
      <c r="G3" s="31"/>
      <c r="H3" s="31"/>
      <c r="I3" s="31"/>
      <c r="J3" s="31"/>
      <c r="K3" s="31"/>
      <c r="L3" s="31"/>
    </row>
    <row r="4" spans="1:13" ht="12.75" customHeight="1" thickBot="1" x14ac:dyDescent="0.25">
      <c r="D4" s="14"/>
      <c r="E4" s="14"/>
      <c r="G4" s="14"/>
      <c r="H4" s="14"/>
      <c r="I4" s="14"/>
      <c r="J4" s="38"/>
      <c r="K4" s="1"/>
      <c r="L4" s="1"/>
    </row>
    <row r="5" spans="1:13" ht="48" customHeight="1" x14ac:dyDescent="0.2">
      <c r="A5" s="245" t="s">
        <v>0</v>
      </c>
      <c r="B5" s="247" t="s">
        <v>21</v>
      </c>
      <c r="C5" s="247" t="s">
        <v>22</v>
      </c>
      <c r="D5" s="247" t="s">
        <v>23</v>
      </c>
      <c r="E5" s="247" t="s">
        <v>24</v>
      </c>
      <c r="F5" s="247" t="s">
        <v>25</v>
      </c>
      <c r="G5" s="2" t="s">
        <v>26</v>
      </c>
      <c r="H5" s="23" t="s">
        <v>27</v>
      </c>
      <c r="I5" s="13"/>
    </row>
    <row r="6" spans="1:13" ht="13.5" thickBot="1" x14ac:dyDescent="0.25">
      <c r="A6" s="246"/>
      <c r="B6" s="248"/>
      <c r="C6" s="248"/>
      <c r="D6" s="248"/>
      <c r="E6" s="248"/>
      <c r="F6" s="248"/>
      <c r="G6" s="27" t="s">
        <v>1</v>
      </c>
      <c r="H6" s="28">
        <f>G6+2</f>
        <v>3</v>
      </c>
      <c r="I6" s="13"/>
    </row>
    <row r="7" spans="1:13" x14ac:dyDescent="0.2">
      <c r="A7" s="3">
        <v>1</v>
      </c>
      <c r="B7" s="4" t="e">
        <f t="shared" ref="B7:B16" ca="1" si="0">pikasStopName()</f>
        <v>#NAME?</v>
      </c>
      <c r="C7" s="36" t="e">
        <f t="shared" ref="C7:C16" ca="1" si="1">pikasStopKm()</f>
        <v>#NAME?</v>
      </c>
      <c r="D7" s="36" t="e">
        <f t="shared" ref="D7:D16" ca="1" si="2">OFFSET(C7,1,0)-C7</f>
        <v>#NAME?</v>
      </c>
      <c r="E7" s="30" t="e">
        <f t="shared" ref="E7:E16" ca="1" si="3">pikasStopNum()</f>
        <v>#NAME?</v>
      </c>
      <c r="F7" s="53"/>
      <c r="G7" s="5"/>
      <c r="H7" s="21"/>
      <c r="I7" s="13"/>
    </row>
    <row r="8" spans="1:13" x14ac:dyDescent="0.2">
      <c r="A8" s="3" t="e">
        <f t="shared" ref="A8:A16" ca="1" si="4">IF(B8&lt;&gt;"",OFFSET(A8,-1,0)+1,"")</f>
        <v>#NAME?</v>
      </c>
      <c r="B8" s="4" t="e">
        <f t="shared" ca="1" si="0"/>
        <v>#NAME?</v>
      </c>
      <c r="C8" s="36" t="e">
        <f t="shared" ca="1" si="1"/>
        <v>#NAME?</v>
      </c>
      <c r="D8" s="36" t="e">
        <f t="shared" ca="1" si="2"/>
        <v>#NAME?</v>
      </c>
      <c r="E8" s="30" t="e">
        <f t="shared" ca="1" si="3"/>
        <v>#NAME?</v>
      </c>
      <c r="F8" s="53"/>
      <c r="G8" s="5"/>
      <c r="H8" s="21"/>
      <c r="I8" s="13"/>
    </row>
    <row r="9" spans="1:13" x14ac:dyDescent="0.2">
      <c r="A9" s="3" t="e">
        <f t="shared" ca="1" si="4"/>
        <v>#NAME?</v>
      </c>
      <c r="B9" s="4" t="e">
        <f t="shared" ca="1" si="0"/>
        <v>#NAME?</v>
      </c>
      <c r="C9" s="36" t="e">
        <f t="shared" ca="1" si="1"/>
        <v>#NAME?</v>
      </c>
      <c r="D9" s="36" t="e">
        <f t="shared" ca="1" si="2"/>
        <v>#NAME?</v>
      </c>
      <c r="E9" s="30" t="e">
        <f t="shared" ca="1" si="3"/>
        <v>#NAME?</v>
      </c>
      <c r="F9" s="53"/>
      <c r="G9" s="5"/>
      <c r="H9" s="21"/>
      <c r="I9" s="13"/>
    </row>
    <row r="10" spans="1:13" x14ac:dyDescent="0.2">
      <c r="A10" s="3" t="e">
        <f t="shared" ca="1" si="4"/>
        <v>#NAME?</v>
      </c>
      <c r="B10" s="4" t="e">
        <f t="shared" ca="1" si="0"/>
        <v>#NAME?</v>
      </c>
      <c r="C10" s="36" t="e">
        <f t="shared" ca="1" si="1"/>
        <v>#NAME?</v>
      </c>
      <c r="D10" s="36" t="e">
        <f t="shared" ca="1" si="2"/>
        <v>#NAME?</v>
      </c>
      <c r="E10" s="30" t="e">
        <f t="shared" ca="1" si="3"/>
        <v>#NAME?</v>
      </c>
      <c r="F10" s="53"/>
      <c r="G10" s="5"/>
      <c r="H10" s="21"/>
      <c r="I10" s="13"/>
    </row>
    <row r="11" spans="1:13" x14ac:dyDescent="0.2">
      <c r="A11" s="3" t="e">
        <f t="shared" ca="1" si="4"/>
        <v>#NAME?</v>
      </c>
      <c r="B11" s="4" t="e">
        <f t="shared" ca="1" si="0"/>
        <v>#NAME?</v>
      </c>
      <c r="C11" s="36" t="e">
        <f t="shared" ca="1" si="1"/>
        <v>#NAME?</v>
      </c>
      <c r="D11" s="36" t="e">
        <f t="shared" ca="1" si="2"/>
        <v>#NAME?</v>
      </c>
      <c r="E11" s="30" t="e">
        <f t="shared" ca="1" si="3"/>
        <v>#NAME?</v>
      </c>
      <c r="F11" s="53"/>
      <c r="G11" s="5"/>
      <c r="H11" s="21"/>
      <c r="I11" s="13"/>
    </row>
    <row r="12" spans="1:13" x14ac:dyDescent="0.2">
      <c r="A12" s="3" t="e">
        <f t="shared" ca="1" si="4"/>
        <v>#NAME?</v>
      </c>
      <c r="B12" s="4" t="e">
        <f t="shared" ca="1" si="0"/>
        <v>#NAME?</v>
      </c>
      <c r="C12" s="36" t="e">
        <f t="shared" ca="1" si="1"/>
        <v>#NAME?</v>
      </c>
      <c r="D12" s="36" t="e">
        <f t="shared" ca="1" si="2"/>
        <v>#NAME?</v>
      </c>
      <c r="E12" s="30" t="e">
        <f t="shared" ca="1" si="3"/>
        <v>#NAME?</v>
      </c>
      <c r="F12" s="53"/>
      <c r="G12" s="5"/>
      <c r="H12" s="21"/>
      <c r="I12" s="13"/>
    </row>
    <row r="13" spans="1:13" x14ac:dyDescent="0.2">
      <c r="A13" s="3" t="e">
        <f t="shared" ca="1" si="4"/>
        <v>#NAME?</v>
      </c>
      <c r="B13" s="4" t="e">
        <f t="shared" ca="1" si="0"/>
        <v>#NAME?</v>
      </c>
      <c r="C13" s="36" t="e">
        <f t="shared" ca="1" si="1"/>
        <v>#NAME?</v>
      </c>
      <c r="D13" s="36" t="e">
        <f t="shared" ca="1" si="2"/>
        <v>#NAME?</v>
      </c>
      <c r="E13" s="30" t="e">
        <f t="shared" ca="1" si="3"/>
        <v>#NAME?</v>
      </c>
      <c r="F13" s="53"/>
      <c r="G13" s="5"/>
      <c r="H13" s="21"/>
      <c r="I13" s="13"/>
    </row>
    <row r="14" spans="1:13" x14ac:dyDescent="0.2">
      <c r="A14" s="3" t="e">
        <f t="shared" ca="1" si="4"/>
        <v>#NAME?</v>
      </c>
      <c r="B14" s="4" t="e">
        <f t="shared" ca="1" si="0"/>
        <v>#NAME?</v>
      </c>
      <c r="C14" s="36" t="e">
        <f t="shared" ca="1" si="1"/>
        <v>#NAME?</v>
      </c>
      <c r="D14" s="36" t="e">
        <f t="shared" ca="1" si="2"/>
        <v>#NAME?</v>
      </c>
      <c r="E14" s="30" t="e">
        <f t="shared" ca="1" si="3"/>
        <v>#NAME?</v>
      </c>
      <c r="F14" s="53"/>
      <c r="G14" s="5"/>
      <c r="H14" s="21"/>
      <c r="I14" s="13"/>
    </row>
    <row r="15" spans="1:13" x14ac:dyDescent="0.2">
      <c r="A15" s="3" t="e">
        <f t="shared" ca="1" si="4"/>
        <v>#NAME?</v>
      </c>
      <c r="B15" s="4" t="e">
        <f t="shared" ca="1" si="0"/>
        <v>#NAME?</v>
      </c>
      <c r="C15" s="36" t="e">
        <f t="shared" ca="1" si="1"/>
        <v>#NAME?</v>
      </c>
      <c r="D15" s="36" t="e">
        <f t="shared" ca="1" si="2"/>
        <v>#NAME?</v>
      </c>
      <c r="E15" s="30" t="e">
        <f t="shared" ca="1" si="3"/>
        <v>#NAME?</v>
      </c>
      <c r="F15" s="53"/>
      <c r="G15" s="5"/>
      <c r="H15" s="21"/>
      <c r="I15" s="13"/>
    </row>
    <row r="16" spans="1:13" ht="13.5" thickBot="1" x14ac:dyDescent="0.25">
      <c r="A16" s="3" t="e">
        <f t="shared" ca="1" si="4"/>
        <v>#NAME?</v>
      </c>
      <c r="B16" s="4" t="e">
        <f t="shared" ca="1" si="0"/>
        <v>#NAME?</v>
      </c>
      <c r="C16" s="36" t="e">
        <f t="shared" ca="1" si="1"/>
        <v>#NAME?</v>
      </c>
      <c r="D16" s="36" t="e">
        <f t="shared" ca="1" si="2"/>
        <v>#NAME?</v>
      </c>
      <c r="E16" s="30" t="e">
        <f t="shared" ca="1" si="3"/>
        <v>#NAME?</v>
      </c>
      <c r="F16" s="54"/>
      <c r="G16" s="6"/>
      <c r="H16" s="22"/>
      <c r="I16" s="13"/>
    </row>
    <row r="17" spans="1:13" x14ac:dyDescent="0.2">
      <c r="A17" s="7"/>
      <c r="B17" s="8"/>
      <c r="C17" s="8"/>
      <c r="D17" s="9"/>
      <c r="E17" s="10"/>
      <c r="F17" s="11" t="s">
        <v>28</v>
      </c>
      <c r="G17" s="12" t="s">
        <v>2</v>
      </c>
      <c r="H17" s="24" t="s">
        <v>2</v>
      </c>
      <c r="I17" s="13"/>
    </row>
    <row r="18" spans="1:13" x14ac:dyDescent="0.2">
      <c r="A18" s="13"/>
      <c r="B18" s="14"/>
      <c r="C18" s="14"/>
      <c r="D18" s="15"/>
      <c r="E18" s="16"/>
      <c r="F18" s="17" t="s">
        <v>31</v>
      </c>
      <c r="G18" s="51" t="e">
        <f ca="1">pikasTripKm()</f>
        <v>#NAME?</v>
      </c>
      <c r="H18" s="52" t="e">
        <f ca="1">pikasTripKm()</f>
        <v>#NAME?</v>
      </c>
      <c r="I18" s="13"/>
    </row>
    <row r="19" spans="1:13" x14ac:dyDescent="0.2">
      <c r="A19" s="13"/>
      <c r="B19" s="14"/>
      <c r="C19" s="14"/>
      <c r="D19" s="15"/>
      <c r="E19" s="16"/>
      <c r="F19" s="17" t="s">
        <v>30</v>
      </c>
      <c r="G19" s="34" t="e">
        <f ca="1">pikasTripDuration()/(24*60)</f>
        <v>#NAME?</v>
      </c>
      <c r="H19" s="35" t="e">
        <f ca="1">pikasTripDuration()/(24*60)</f>
        <v>#NAME?</v>
      </c>
      <c r="I19" s="13"/>
    </row>
    <row r="20" spans="1:13" ht="13.5" thickBot="1" x14ac:dyDescent="0.25">
      <c r="A20" s="47"/>
      <c r="B20" s="48"/>
      <c r="C20" s="48"/>
      <c r="D20" s="49"/>
      <c r="E20" s="251" t="s">
        <v>29</v>
      </c>
      <c r="F20" s="252"/>
      <c r="G20" s="55" t="e">
        <f ca="1">G18/(24*IF(G19&gt;0,G19,1))</f>
        <v>#NAME?</v>
      </c>
      <c r="H20" s="56" t="e">
        <f ca="1">H18/(24*IF(H19&gt;0,H19,1))</f>
        <v>#NAME?</v>
      </c>
      <c r="I20" s="13"/>
    </row>
    <row r="21" spans="1:13" s="14" customFormat="1" ht="31.5" customHeight="1" x14ac:dyDescent="0.25">
      <c r="C21" s="39"/>
      <c r="E21" s="40"/>
      <c r="F21" s="40"/>
      <c r="G21" s="41"/>
      <c r="H21" s="40"/>
      <c r="I21" s="40"/>
      <c r="M21" s="42"/>
    </row>
    <row r="22" spans="1:13" s="14" customFormat="1" ht="16.5" customHeight="1" x14ac:dyDescent="0.3">
      <c r="C22" s="43"/>
      <c r="D22" s="43"/>
      <c r="E22" s="29" t="s">
        <v>20</v>
      </c>
      <c r="F22" s="50" t="e">
        <f ca="1">F2</f>
        <v>#NAME?</v>
      </c>
      <c r="G22" s="44"/>
      <c r="H22" s="37"/>
      <c r="L22" s="45"/>
    </row>
    <row r="23" spans="1:13" s="14" customFormat="1" ht="16.5" customHeight="1" x14ac:dyDescent="0.25">
      <c r="D23" s="31"/>
      <c r="G23" s="31"/>
      <c r="H23" s="31"/>
      <c r="I23" s="31"/>
      <c r="J23" s="31"/>
      <c r="K23" s="31"/>
      <c r="L23" s="31"/>
    </row>
    <row r="24" spans="1:13" ht="12.75" customHeight="1" thickBot="1" x14ac:dyDescent="0.25">
      <c r="D24" s="14"/>
      <c r="E24" s="14"/>
      <c r="G24" s="14"/>
      <c r="H24" s="14"/>
      <c r="I24" s="14"/>
      <c r="J24" s="38"/>
      <c r="K24" s="1"/>
      <c r="L24" s="1"/>
    </row>
    <row r="25" spans="1:13" ht="48" customHeight="1" x14ac:dyDescent="0.2">
      <c r="A25" s="255" t="s">
        <v>0</v>
      </c>
      <c r="B25" s="253" t="s">
        <v>21</v>
      </c>
      <c r="C25" s="253" t="s">
        <v>22</v>
      </c>
      <c r="D25" s="253" t="s">
        <v>23</v>
      </c>
      <c r="E25" s="253" t="s">
        <v>24</v>
      </c>
      <c r="F25" s="253" t="s">
        <v>25</v>
      </c>
      <c r="G25" s="2" t="s">
        <v>26</v>
      </c>
      <c r="H25" s="23" t="s">
        <v>27</v>
      </c>
      <c r="I25" s="13"/>
    </row>
    <row r="26" spans="1:13" ht="13.5" thickBot="1" x14ac:dyDescent="0.25">
      <c r="A26" s="256"/>
      <c r="B26" s="254"/>
      <c r="C26" s="254"/>
      <c r="D26" s="254"/>
      <c r="E26" s="254"/>
      <c r="F26" s="254"/>
      <c r="G26" s="27">
        <v>2</v>
      </c>
      <c r="H26" s="28">
        <f>G26+2</f>
        <v>4</v>
      </c>
      <c r="I26" s="13"/>
    </row>
    <row r="27" spans="1:13" x14ac:dyDescent="0.2">
      <c r="A27" s="3">
        <v>1</v>
      </c>
      <c r="B27" s="4" t="e">
        <f t="shared" ref="B27:B36" ca="1" si="5">pikasStopName()</f>
        <v>#NAME?</v>
      </c>
      <c r="C27" s="36" t="e">
        <f t="shared" ref="C27:C36" ca="1" si="6">pikasStopKm()</f>
        <v>#NAME?</v>
      </c>
      <c r="D27" s="36" t="e">
        <f t="shared" ref="D27:D36" ca="1" si="7">OFFSET(C27,1,0)-C27</f>
        <v>#NAME?</v>
      </c>
      <c r="E27" s="30" t="e">
        <f t="shared" ref="E27:E36" ca="1" si="8">pikasStopNum()</f>
        <v>#NAME?</v>
      </c>
      <c r="F27" s="53"/>
      <c r="G27" s="5"/>
      <c r="H27" s="21"/>
      <c r="I27" s="13"/>
    </row>
    <row r="28" spans="1:13" x14ac:dyDescent="0.2">
      <c r="A28" s="3" t="e">
        <f t="shared" ref="A28:A36" ca="1" si="9">IF(B28&lt;&gt;"",OFFSET(A28,-1,0)+1,"")</f>
        <v>#NAME?</v>
      </c>
      <c r="B28" s="4" t="e">
        <f t="shared" ca="1" si="5"/>
        <v>#NAME?</v>
      </c>
      <c r="C28" s="36" t="e">
        <f t="shared" ca="1" si="6"/>
        <v>#NAME?</v>
      </c>
      <c r="D28" s="36" t="e">
        <f t="shared" ca="1" si="7"/>
        <v>#NAME?</v>
      </c>
      <c r="E28" s="30" t="e">
        <f t="shared" ca="1" si="8"/>
        <v>#NAME?</v>
      </c>
      <c r="F28" s="53"/>
      <c r="G28" s="5"/>
      <c r="H28" s="21"/>
      <c r="I28" s="13"/>
    </row>
    <row r="29" spans="1:13" x14ac:dyDescent="0.2">
      <c r="A29" s="3" t="e">
        <f t="shared" ca="1" si="9"/>
        <v>#NAME?</v>
      </c>
      <c r="B29" s="4" t="e">
        <f t="shared" ca="1" si="5"/>
        <v>#NAME?</v>
      </c>
      <c r="C29" s="36" t="e">
        <f t="shared" ca="1" si="6"/>
        <v>#NAME?</v>
      </c>
      <c r="D29" s="36" t="e">
        <f t="shared" ca="1" si="7"/>
        <v>#NAME?</v>
      </c>
      <c r="E29" s="30" t="e">
        <f t="shared" ca="1" si="8"/>
        <v>#NAME?</v>
      </c>
      <c r="F29" s="53"/>
      <c r="G29" s="5"/>
      <c r="H29" s="21"/>
      <c r="I29" s="13"/>
    </row>
    <row r="30" spans="1:13" x14ac:dyDescent="0.2">
      <c r="A30" s="3" t="e">
        <f t="shared" ca="1" si="9"/>
        <v>#NAME?</v>
      </c>
      <c r="B30" s="4" t="e">
        <f t="shared" ca="1" si="5"/>
        <v>#NAME?</v>
      </c>
      <c r="C30" s="36" t="e">
        <f t="shared" ca="1" si="6"/>
        <v>#NAME?</v>
      </c>
      <c r="D30" s="36" t="e">
        <f t="shared" ca="1" si="7"/>
        <v>#NAME?</v>
      </c>
      <c r="E30" s="30" t="e">
        <f t="shared" ca="1" si="8"/>
        <v>#NAME?</v>
      </c>
      <c r="F30" s="53"/>
      <c r="G30" s="5"/>
      <c r="H30" s="21"/>
      <c r="I30" s="13"/>
    </row>
    <row r="31" spans="1:13" x14ac:dyDescent="0.2">
      <c r="A31" s="3" t="e">
        <f t="shared" ca="1" si="9"/>
        <v>#NAME?</v>
      </c>
      <c r="B31" s="4" t="e">
        <f t="shared" ca="1" si="5"/>
        <v>#NAME?</v>
      </c>
      <c r="C31" s="36" t="e">
        <f t="shared" ca="1" si="6"/>
        <v>#NAME?</v>
      </c>
      <c r="D31" s="36" t="e">
        <f t="shared" ca="1" si="7"/>
        <v>#NAME?</v>
      </c>
      <c r="E31" s="30" t="e">
        <f t="shared" ca="1" si="8"/>
        <v>#NAME?</v>
      </c>
      <c r="F31" s="53"/>
      <c r="G31" s="5"/>
      <c r="H31" s="21"/>
      <c r="I31" s="13"/>
    </row>
    <row r="32" spans="1:13" x14ac:dyDescent="0.2">
      <c r="A32" s="3" t="e">
        <f t="shared" ca="1" si="9"/>
        <v>#NAME?</v>
      </c>
      <c r="B32" s="4" t="e">
        <f t="shared" ca="1" si="5"/>
        <v>#NAME?</v>
      </c>
      <c r="C32" s="36" t="e">
        <f t="shared" ca="1" si="6"/>
        <v>#NAME?</v>
      </c>
      <c r="D32" s="36" t="e">
        <f t="shared" ca="1" si="7"/>
        <v>#NAME?</v>
      </c>
      <c r="E32" s="30" t="e">
        <f t="shared" ca="1" si="8"/>
        <v>#NAME?</v>
      </c>
      <c r="F32" s="53"/>
      <c r="G32" s="5"/>
      <c r="H32" s="21"/>
      <c r="I32" s="13"/>
    </row>
    <row r="33" spans="1:9" x14ac:dyDescent="0.2">
      <c r="A33" s="3" t="e">
        <f t="shared" ca="1" si="9"/>
        <v>#NAME?</v>
      </c>
      <c r="B33" s="4" t="e">
        <f t="shared" ca="1" si="5"/>
        <v>#NAME?</v>
      </c>
      <c r="C33" s="36" t="e">
        <f t="shared" ca="1" si="6"/>
        <v>#NAME?</v>
      </c>
      <c r="D33" s="36" t="e">
        <f t="shared" ca="1" si="7"/>
        <v>#NAME?</v>
      </c>
      <c r="E33" s="30" t="e">
        <f t="shared" ca="1" si="8"/>
        <v>#NAME?</v>
      </c>
      <c r="F33" s="53"/>
      <c r="G33" s="5"/>
      <c r="H33" s="21"/>
      <c r="I33" s="13"/>
    </row>
    <row r="34" spans="1:9" x14ac:dyDescent="0.2">
      <c r="A34" s="3" t="e">
        <f t="shared" ca="1" si="9"/>
        <v>#NAME?</v>
      </c>
      <c r="B34" s="4" t="e">
        <f t="shared" ca="1" si="5"/>
        <v>#NAME?</v>
      </c>
      <c r="C34" s="36" t="e">
        <f t="shared" ca="1" si="6"/>
        <v>#NAME?</v>
      </c>
      <c r="D34" s="36" t="e">
        <f t="shared" ca="1" si="7"/>
        <v>#NAME?</v>
      </c>
      <c r="E34" s="30" t="e">
        <f t="shared" ca="1" si="8"/>
        <v>#NAME?</v>
      </c>
      <c r="F34" s="53"/>
      <c r="G34" s="5"/>
      <c r="H34" s="21"/>
      <c r="I34" s="13"/>
    </row>
    <row r="35" spans="1:9" x14ac:dyDescent="0.2">
      <c r="A35" s="3" t="e">
        <f t="shared" ca="1" si="9"/>
        <v>#NAME?</v>
      </c>
      <c r="B35" s="4" t="e">
        <f t="shared" ca="1" si="5"/>
        <v>#NAME?</v>
      </c>
      <c r="C35" s="36" t="e">
        <f t="shared" ca="1" si="6"/>
        <v>#NAME?</v>
      </c>
      <c r="D35" s="36" t="e">
        <f t="shared" ca="1" si="7"/>
        <v>#NAME?</v>
      </c>
      <c r="E35" s="30" t="e">
        <f t="shared" ca="1" si="8"/>
        <v>#NAME?</v>
      </c>
      <c r="F35" s="53"/>
      <c r="G35" s="5"/>
      <c r="H35" s="21"/>
      <c r="I35" s="13"/>
    </row>
    <row r="36" spans="1:9" ht="13.5" thickBot="1" x14ac:dyDescent="0.25">
      <c r="A36" s="3" t="e">
        <f t="shared" ca="1" si="9"/>
        <v>#NAME?</v>
      </c>
      <c r="B36" s="4" t="e">
        <f t="shared" ca="1" si="5"/>
        <v>#NAME?</v>
      </c>
      <c r="C36" s="36" t="e">
        <f t="shared" ca="1" si="6"/>
        <v>#NAME?</v>
      </c>
      <c r="D36" s="36" t="e">
        <f t="shared" ca="1" si="7"/>
        <v>#NAME?</v>
      </c>
      <c r="E36" s="30" t="e">
        <f t="shared" ca="1" si="8"/>
        <v>#NAME?</v>
      </c>
      <c r="F36" s="54"/>
      <c r="G36" s="6"/>
      <c r="H36" s="22"/>
      <c r="I36" s="13"/>
    </row>
    <row r="37" spans="1:9" x14ac:dyDescent="0.2">
      <c r="A37" s="7"/>
      <c r="B37" s="8"/>
      <c r="C37" s="8"/>
      <c r="D37" s="9"/>
      <c r="E37" s="10"/>
      <c r="F37" s="11" t="s">
        <v>28</v>
      </c>
      <c r="G37" s="12" t="s">
        <v>2</v>
      </c>
      <c r="H37" s="24" t="s">
        <v>2</v>
      </c>
      <c r="I37" s="13"/>
    </row>
    <row r="38" spans="1:9" x14ac:dyDescent="0.2">
      <c r="A38" s="13"/>
      <c r="B38" s="14"/>
      <c r="C38" s="14"/>
      <c r="D38" s="15"/>
      <c r="E38" s="16"/>
      <c r="F38" s="17" t="s">
        <v>31</v>
      </c>
      <c r="G38" s="51" t="e">
        <f ca="1">pikasTripKm()</f>
        <v>#NAME?</v>
      </c>
      <c r="H38" s="52" t="e">
        <f ca="1">pikasTripKm()</f>
        <v>#NAME?</v>
      </c>
      <c r="I38" s="13"/>
    </row>
    <row r="39" spans="1:9" x14ac:dyDescent="0.2">
      <c r="A39" s="13"/>
      <c r="B39" s="14"/>
      <c r="C39" s="14"/>
      <c r="D39" s="15"/>
      <c r="E39" s="16"/>
      <c r="F39" s="17" t="s">
        <v>30</v>
      </c>
      <c r="G39" s="34" t="e">
        <f ca="1">pikasTripDuration()/(24*60)</f>
        <v>#NAME?</v>
      </c>
      <c r="H39" s="35" t="e">
        <f ca="1">pikasTripDuration()/(24*60)</f>
        <v>#NAME?</v>
      </c>
      <c r="I39" s="13"/>
    </row>
    <row r="40" spans="1:9" ht="13.5" thickBot="1" x14ac:dyDescent="0.25">
      <c r="A40" s="47"/>
      <c r="B40" s="48"/>
      <c r="C40" s="48"/>
      <c r="D40" s="49"/>
      <c r="E40" s="251" t="s">
        <v>29</v>
      </c>
      <c r="F40" s="252"/>
      <c r="G40" s="55" t="e">
        <f ca="1">G38/(24*IF(G39&gt;0,G39,1))</f>
        <v>#NAME?</v>
      </c>
      <c r="H40" s="56" t="e">
        <f ca="1">H38/(24*IF(H39&gt;0,H39,1))</f>
        <v>#NAME?</v>
      </c>
      <c r="I40" s="13"/>
    </row>
  </sheetData>
  <mergeCells count="14">
    <mergeCell ref="A25:A26"/>
    <mergeCell ref="B25:B26"/>
    <mergeCell ref="C25:C26"/>
    <mergeCell ref="D25:D26"/>
    <mergeCell ref="A5:A6"/>
    <mergeCell ref="B5:B6"/>
    <mergeCell ref="C5:C6"/>
    <mergeCell ref="D5:D6"/>
    <mergeCell ref="E40:F40"/>
    <mergeCell ref="E20:F20"/>
    <mergeCell ref="E25:E26"/>
    <mergeCell ref="F25:F26"/>
    <mergeCell ref="E5:E6"/>
    <mergeCell ref="F5:F6"/>
  </mergeCells>
  <phoneticPr fontId="0" type="noConversion"/>
  <pageMargins left="0.74803149606299213" right="0.55118110236220474" top="0.39370078740157483" bottom="0.39370078740157483" header="0" footer="0"/>
  <pageSetup fitToWidth="99" fitToHeight="2" pageOrder="overThenDown" orientation="landscape" horizontalDpi="4294967293" r:id="rId1"/>
  <headerFooter alignWithMargins="0">
    <oddHeader xml:space="preserve">&amp;L&amp;"Arial,Bold Italic"&amp;12SIA "RĪGAS SATIKSME"&amp;"Arial,Regular"&amp;8
Kleistu iela 28, Rīga, LV-1067 Reģ.Nr,40003619950
Tālr.(371)7065400,fakss(371)7065402 &amp;C&amp;"Arial,Bold"&amp;16
Autobusu kustības saraksts </oddHeader>
  </headerFooter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 M7</vt:lpstr>
      <vt:lpstr>Jelgava</vt:lpstr>
      <vt:lpstr>Talava</vt:lpstr>
      <vt:lpstr>Design Ufa RUS</vt:lpstr>
      <vt:lpstr>' M7'!Print_Titles</vt:lpstr>
      <vt:lpstr>'Design Ufa RUS'!Print_Titles</vt:lpstr>
      <vt:lpstr>Jelgava!Print_Titles</vt:lpstr>
      <vt:lpstr>Talava!Print_Titles</vt:lpstr>
      <vt:lpstr>' M7'!Table1</vt:lpstr>
      <vt:lpstr>'Design Ufa RUS'!Table1</vt:lpstr>
      <vt:lpstr>Jelgava!Table1</vt:lpstr>
      <vt:lpstr>Table1</vt:lpstr>
      <vt:lpstr>'Design Ufa RUS'!Table2</vt:lpstr>
      <vt:lpstr>Jelgava!Table2</vt:lpstr>
      <vt:lpstr>Table2</vt:lpstr>
      <vt:lpstr>' M7'!TimeTable1</vt:lpstr>
      <vt:lpstr>'Design Ufa RUS'!TimeTable1</vt:lpstr>
      <vt:lpstr>Jelgava!TimeTable1</vt:lpstr>
      <vt:lpstr>TimeTable1</vt:lpstr>
      <vt:lpstr>'Design Ufa RUS'!TimeTable2</vt:lpstr>
      <vt:lpstr>Jelgava!TimeTable2</vt:lpstr>
      <vt:lpstr>TimeTable2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Raivo</dc:creator>
  <cp:lastModifiedBy>Kasutaja20</cp:lastModifiedBy>
  <cp:lastPrinted>2019-08-13T13:40:46Z</cp:lastPrinted>
  <dcterms:created xsi:type="dcterms:W3CDTF">2003-02-27T16:16:01Z</dcterms:created>
  <dcterms:modified xsi:type="dcterms:W3CDTF">2019-08-26T13:27:09Z</dcterms:modified>
</cp:coreProperties>
</file>