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77\Desktop\Eelarve eelnõu 2020\Eelarve eelnõu I lugemine volikogus 2020\"/>
    </mc:Choice>
  </mc:AlternateContent>
  <bookViews>
    <workbookView xWindow="1200" yWindow="5535" windowWidth="8805" windowHeight="1275" tabRatio="905"/>
  </bookViews>
  <sheets>
    <sheet name="Eelarve eelnõu 2020 abitabelid" sheetId="125" r:id="rId1"/>
  </sheets>
  <definedNames>
    <definedName name="_xlnm._FilterDatabase" localSheetId="0" hidden="1">'Eelarve eelnõu 2020 abitabelid'!$A$264:$WTP$1620</definedName>
  </definedNames>
  <calcPr calcId="152511"/>
</workbook>
</file>

<file path=xl/calcChain.xml><?xml version="1.0" encoding="utf-8"?>
<calcChain xmlns="http://schemas.openxmlformats.org/spreadsheetml/2006/main">
  <c r="F570" i="125" l="1"/>
  <c r="G87" i="125" l="1"/>
  <c r="F85" i="125"/>
  <c r="H1070" i="125" l="1"/>
  <c r="H1069" i="125"/>
  <c r="F1068" i="125"/>
  <c r="F31" i="125" l="1"/>
  <c r="F897" i="125" l="1"/>
  <c r="F726" i="125" l="1"/>
  <c r="H451" i="125" l="1"/>
  <c r="G451" i="125"/>
  <c r="F302" i="125"/>
  <c r="H297" i="125"/>
  <c r="F296" i="125"/>
  <c r="F60" i="125"/>
  <c r="E60" i="125"/>
  <c r="D60" i="125"/>
  <c r="G77" i="125"/>
  <c r="G688" i="125" l="1"/>
  <c r="G552" i="125"/>
  <c r="F550" i="125"/>
  <c r="G7" i="125" l="1"/>
  <c r="G8" i="125"/>
  <c r="G11" i="125"/>
  <c r="G15" i="125"/>
  <c r="G16" i="125"/>
  <c r="G17" i="125"/>
  <c r="G19" i="125"/>
  <c r="G20" i="125"/>
  <c r="G22" i="125"/>
  <c r="G23" i="125"/>
  <c r="G24" i="125"/>
  <c r="G26" i="125"/>
  <c r="G27" i="125"/>
  <c r="G29" i="125"/>
  <c r="G30" i="125"/>
  <c r="G32" i="125"/>
  <c r="G33" i="125"/>
  <c r="G34" i="125"/>
  <c r="G35" i="125"/>
  <c r="G36" i="125"/>
  <c r="G37" i="125"/>
  <c r="G39" i="125"/>
  <c r="G40" i="125"/>
  <c r="G41" i="125"/>
  <c r="G42" i="125"/>
  <c r="G44" i="125"/>
  <c r="G45" i="125"/>
  <c r="G47" i="125"/>
  <c r="G48" i="125"/>
  <c r="G50" i="125"/>
  <c r="G51" i="125"/>
  <c r="G52" i="125"/>
  <c r="G54" i="125"/>
  <c r="G56" i="125"/>
  <c r="G58" i="125"/>
  <c r="G59" i="125"/>
  <c r="G60" i="125"/>
  <c r="G61" i="125"/>
  <c r="G62" i="125"/>
  <c r="G63" i="125"/>
  <c r="G64" i="125"/>
  <c r="G65" i="125"/>
  <c r="G66" i="125"/>
  <c r="G67" i="125"/>
  <c r="G68" i="125"/>
  <c r="G69" i="125"/>
  <c r="G70" i="125"/>
  <c r="G71" i="125"/>
  <c r="G72" i="125"/>
  <c r="G73" i="125"/>
  <c r="G74" i="125"/>
  <c r="G75" i="125"/>
  <c r="G76" i="125"/>
  <c r="G79" i="125"/>
  <c r="G80" i="125"/>
  <c r="G82" i="125"/>
  <c r="G83" i="125"/>
  <c r="G84" i="125"/>
  <c r="G86" i="125"/>
  <c r="G89" i="125"/>
  <c r="G91" i="125"/>
  <c r="G94" i="125"/>
  <c r="G95" i="125"/>
  <c r="G96" i="125"/>
  <c r="G97" i="125"/>
  <c r="G98" i="125"/>
  <c r="G99" i="125"/>
  <c r="G101" i="125"/>
  <c r="G102" i="125"/>
  <c r="G104" i="125"/>
  <c r="G105" i="125"/>
  <c r="G106" i="125"/>
  <c r="G107" i="125"/>
  <c r="G110" i="125"/>
  <c r="G113" i="125"/>
  <c r="G114" i="125"/>
  <c r="G115" i="125"/>
  <c r="G116" i="125"/>
  <c r="G117" i="125"/>
  <c r="G118" i="125"/>
  <c r="G119" i="125"/>
  <c r="G120" i="125"/>
  <c r="G121" i="125"/>
  <c r="G122" i="125"/>
  <c r="G123" i="125"/>
  <c r="G124" i="125"/>
  <c r="G125" i="125"/>
  <c r="G126" i="125"/>
  <c r="G127" i="125"/>
  <c r="G128" i="125"/>
  <c r="G129" i="125"/>
  <c r="G130" i="125"/>
  <c r="G132" i="125"/>
  <c r="G133" i="125"/>
  <c r="G134" i="125"/>
  <c r="G135" i="125"/>
  <c r="G136" i="125"/>
  <c r="G137" i="125"/>
  <c r="G138" i="125"/>
  <c r="G139" i="125"/>
  <c r="G140" i="125"/>
  <c r="G141" i="125"/>
  <c r="G142" i="125"/>
  <c r="G143" i="125"/>
  <c r="G144" i="125"/>
  <c r="G145" i="125"/>
  <c r="G146" i="125"/>
  <c r="G147" i="125"/>
  <c r="G148" i="125"/>
  <c r="G149" i="125"/>
  <c r="G150" i="125"/>
  <c r="G151" i="125"/>
  <c r="G152" i="125"/>
  <c r="G153" i="125"/>
  <c r="G154" i="125"/>
  <c r="G155" i="125"/>
  <c r="G156" i="125"/>
  <c r="G157" i="125"/>
  <c r="G158" i="125"/>
  <c r="G159" i="125"/>
  <c r="G161" i="125"/>
  <c r="G162" i="125"/>
  <c r="G163" i="125"/>
  <c r="G164" i="125"/>
  <c r="G176" i="125"/>
  <c r="G177" i="125"/>
  <c r="G178" i="125"/>
  <c r="G179" i="125"/>
  <c r="G181" i="125"/>
  <c r="G183" i="125"/>
  <c r="G184" i="125"/>
  <c r="G188" i="125"/>
  <c r="G191" i="125"/>
  <c r="G194" i="125"/>
  <c r="G195" i="125"/>
  <c r="G199" i="125"/>
  <c r="G201" i="125"/>
  <c r="G202" i="125"/>
  <c r="G203" i="125"/>
  <c r="G205" i="125"/>
  <c r="G211" i="125"/>
  <c r="G212" i="125"/>
  <c r="G215" i="125"/>
  <c r="G216" i="125"/>
  <c r="G221" i="125"/>
  <c r="G222" i="125"/>
  <c r="G225" i="125"/>
  <c r="G226" i="125"/>
  <c r="G227" i="125"/>
  <c r="G229" i="125"/>
  <c r="G230" i="125"/>
  <c r="G231" i="125"/>
  <c r="G232" i="125"/>
  <c r="G233" i="125"/>
  <c r="G234" i="125"/>
  <c r="G235" i="125"/>
  <c r="G236" i="125"/>
  <c r="G237" i="125"/>
  <c r="G238" i="125"/>
  <c r="G239" i="125"/>
  <c r="G240" i="125"/>
  <c r="G241" i="125"/>
  <c r="G244" i="125"/>
  <c r="G248" i="125"/>
  <c r="G249" i="125"/>
  <c r="G251" i="125"/>
  <c r="G259" i="125"/>
  <c r="G261" i="125"/>
  <c r="G262" i="125"/>
  <c r="G269" i="125"/>
  <c r="G272" i="125"/>
  <c r="G273" i="125"/>
  <c r="G274" i="125"/>
  <c r="G275" i="125"/>
  <c r="G277" i="125"/>
  <c r="G278" i="125"/>
  <c r="G279" i="125"/>
  <c r="G280" i="125"/>
  <c r="G281" i="125"/>
  <c r="G282" i="125"/>
  <c r="G283" i="125"/>
  <c r="G284" i="125"/>
  <c r="G288" i="125"/>
  <c r="G289" i="125"/>
  <c r="G290" i="125"/>
  <c r="G292" i="125"/>
  <c r="G293" i="125"/>
  <c r="G297" i="125"/>
  <c r="G298" i="125"/>
  <c r="G299" i="125"/>
  <c r="G300" i="125"/>
  <c r="G301" i="125"/>
  <c r="G303" i="125"/>
  <c r="G304" i="125"/>
  <c r="G305" i="125"/>
  <c r="G306" i="125"/>
  <c r="G307" i="125"/>
  <c r="G308" i="125"/>
  <c r="G309" i="125"/>
  <c r="G310" i="125"/>
  <c r="G311" i="125"/>
  <c r="G312" i="125"/>
  <c r="G313" i="125"/>
  <c r="G314" i="125"/>
  <c r="G316" i="125"/>
  <c r="G317" i="125"/>
  <c r="G319" i="125"/>
  <c r="G320" i="125"/>
  <c r="G322" i="125"/>
  <c r="G323" i="125"/>
  <c r="G324" i="125"/>
  <c r="G325" i="125"/>
  <c r="G326" i="125"/>
  <c r="G327" i="125"/>
  <c r="G331" i="125"/>
  <c r="G332" i="125"/>
  <c r="G333" i="125"/>
  <c r="G335" i="125"/>
  <c r="G336" i="125"/>
  <c r="G337" i="125"/>
  <c r="G338" i="125"/>
  <c r="G339" i="125"/>
  <c r="G340" i="125"/>
  <c r="G341" i="125"/>
  <c r="G343" i="125"/>
  <c r="G346" i="125"/>
  <c r="G347" i="125"/>
  <c r="G349" i="125"/>
  <c r="G350" i="125"/>
  <c r="G351" i="125"/>
  <c r="G352" i="125"/>
  <c r="G353" i="125"/>
  <c r="G354" i="125"/>
  <c r="G355" i="125"/>
  <c r="G356" i="125"/>
  <c r="G357" i="125"/>
  <c r="G358" i="125"/>
  <c r="G359" i="125"/>
  <c r="G360" i="125"/>
  <c r="G361" i="125"/>
  <c r="G362" i="125"/>
  <c r="G363" i="125"/>
  <c r="G364" i="125"/>
  <c r="G365" i="125"/>
  <c r="G368" i="125"/>
  <c r="G369" i="125"/>
  <c r="G370" i="125"/>
  <c r="G374" i="125"/>
  <c r="G376" i="125"/>
  <c r="G377" i="125"/>
  <c r="G378" i="125"/>
  <c r="G381" i="125"/>
  <c r="G382" i="125"/>
  <c r="G383" i="125"/>
  <c r="G385" i="125"/>
  <c r="G386" i="125"/>
  <c r="G387" i="125"/>
  <c r="G388" i="125"/>
  <c r="G389" i="125"/>
  <c r="G393" i="125"/>
  <c r="G394" i="125"/>
  <c r="G396" i="125"/>
  <c r="G398" i="125"/>
  <c r="G402" i="125"/>
  <c r="G403" i="125"/>
  <c r="G404" i="125"/>
  <c r="G405" i="125"/>
  <c r="G406" i="125"/>
  <c r="G407" i="125"/>
  <c r="G408" i="125"/>
  <c r="G409" i="125"/>
  <c r="G412" i="125"/>
  <c r="G413" i="125"/>
  <c r="G414" i="125"/>
  <c r="G417" i="125"/>
  <c r="G418" i="125"/>
  <c r="G421" i="125"/>
  <c r="G422" i="125"/>
  <c r="G426" i="125"/>
  <c r="G427" i="125"/>
  <c r="G429" i="125"/>
  <c r="G430" i="125"/>
  <c r="G431" i="125"/>
  <c r="G432" i="125"/>
  <c r="G433" i="125"/>
  <c r="G434" i="125"/>
  <c r="G437" i="125"/>
  <c r="G438" i="125"/>
  <c r="G441" i="125"/>
  <c r="G443" i="125"/>
  <c r="G444" i="125"/>
  <c r="G447" i="125"/>
  <c r="G452" i="125"/>
  <c r="G454" i="125"/>
  <c r="G455" i="125"/>
  <c r="G456" i="125"/>
  <c r="G457" i="125"/>
  <c r="G458" i="125"/>
  <c r="G459" i="125"/>
  <c r="G460" i="125"/>
  <c r="G461" i="125"/>
  <c r="G466" i="125"/>
  <c r="G467" i="125"/>
  <c r="G468" i="125"/>
  <c r="G470" i="125"/>
  <c r="G471" i="125"/>
  <c r="G472" i="125"/>
  <c r="G473" i="125"/>
  <c r="G474" i="125"/>
  <c r="G475" i="125"/>
  <c r="G476" i="125"/>
  <c r="G480" i="125"/>
  <c r="G481" i="125"/>
  <c r="G485" i="125"/>
  <c r="G486" i="125"/>
  <c r="G487" i="125"/>
  <c r="G488" i="125"/>
  <c r="G491" i="125"/>
  <c r="G492" i="125"/>
  <c r="G493" i="125"/>
  <c r="G494" i="125"/>
  <c r="G497" i="125"/>
  <c r="G501" i="125"/>
  <c r="G502" i="125"/>
  <c r="G504" i="125"/>
  <c r="G505" i="125"/>
  <c r="G506" i="125"/>
  <c r="G507" i="125"/>
  <c r="G508" i="125"/>
  <c r="G511" i="125"/>
  <c r="G512" i="125"/>
  <c r="G513" i="125"/>
  <c r="G516" i="125"/>
  <c r="G517" i="125"/>
  <c r="G518" i="125"/>
  <c r="G521" i="125"/>
  <c r="G522" i="125"/>
  <c r="G525" i="125"/>
  <c r="G529" i="125"/>
  <c r="G534" i="125"/>
  <c r="G535" i="125"/>
  <c r="G537" i="125"/>
  <c r="G538" i="125"/>
  <c r="G539" i="125"/>
  <c r="G540" i="125"/>
  <c r="G541" i="125"/>
  <c r="G542" i="125"/>
  <c r="G543" i="125"/>
  <c r="G544" i="125"/>
  <c r="G545" i="125"/>
  <c r="G548" i="125"/>
  <c r="G551" i="125"/>
  <c r="G553" i="125"/>
  <c r="G554" i="125"/>
  <c r="G555" i="125"/>
  <c r="G556" i="125"/>
  <c r="G557" i="125"/>
  <c r="G558" i="125"/>
  <c r="G559" i="125"/>
  <c r="G560" i="125"/>
  <c r="G561" i="125"/>
  <c r="G562" i="125"/>
  <c r="G563" i="125"/>
  <c r="G564" i="125"/>
  <c r="G565" i="125"/>
  <c r="G566" i="125"/>
  <c r="G567" i="125"/>
  <c r="G569" i="125"/>
  <c r="G571" i="125"/>
  <c r="G572" i="125"/>
  <c r="G573" i="125"/>
  <c r="G574" i="125"/>
  <c r="G577" i="125"/>
  <c r="G579" i="125"/>
  <c r="G581" i="125"/>
  <c r="G582" i="125"/>
  <c r="G583" i="125"/>
  <c r="G584" i="125"/>
  <c r="G585" i="125"/>
  <c r="G587" i="125"/>
  <c r="G588" i="125"/>
  <c r="G589" i="125"/>
  <c r="G591" i="125"/>
  <c r="G592" i="125"/>
  <c r="G593" i="125"/>
  <c r="G596" i="125"/>
  <c r="G597" i="125"/>
  <c r="G601" i="125"/>
  <c r="G602" i="125"/>
  <c r="G603" i="125"/>
  <c r="G605" i="125"/>
  <c r="G606" i="125"/>
  <c r="G607" i="125"/>
  <c r="G608" i="125"/>
  <c r="G609" i="125"/>
  <c r="G610" i="125"/>
  <c r="G612" i="125"/>
  <c r="G614" i="125"/>
  <c r="G617" i="125"/>
  <c r="G618" i="125"/>
  <c r="G619" i="125"/>
  <c r="G620" i="125"/>
  <c r="G622" i="125"/>
  <c r="G623" i="125"/>
  <c r="G624" i="125"/>
  <c r="G625" i="125"/>
  <c r="G626" i="125"/>
  <c r="G627" i="125"/>
  <c r="G628" i="125"/>
  <c r="G629" i="125"/>
  <c r="G630" i="125"/>
  <c r="G631" i="125"/>
  <c r="G635" i="125"/>
  <c r="G636" i="125"/>
  <c r="G638" i="125"/>
  <c r="G639" i="125"/>
  <c r="G640" i="125"/>
  <c r="G643" i="125"/>
  <c r="G644" i="125"/>
  <c r="G645" i="125"/>
  <c r="G646" i="125"/>
  <c r="G647" i="125"/>
  <c r="G648" i="125"/>
  <c r="G649" i="125"/>
  <c r="G650" i="125"/>
  <c r="G651" i="125"/>
  <c r="G652" i="125"/>
  <c r="G653" i="125"/>
  <c r="G654" i="125"/>
  <c r="G655" i="125"/>
  <c r="G656" i="125"/>
  <c r="G657" i="125"/>
  <c r="G658" i="125"/>
  <c r="G659" i="125"/>
  <c r="G660" i="125"/>
  <c r="G661" i="125"/>
  <c r="G662" i="125"/>
  <c r="G663" i="125"/>
  <c r="G664" i="125"/>
  <c r="G665" i="125"/>
  <c r="G666" i="125"/>
  <c r="G667" i="125"/>
  <c r="G668" i="125"/>
  <c r="G669" i="125"/>
  <c r="G670" i="125"/>
  <c r="G671" i="125"/>
  <c r="G672" i="125"/>
  <c r="G673" i="125"/>
  <c r="G674" i="125"/>
  <c r="G675" i="125"/>
  <c r="G676" i="125"/>
  <c r="G677" i="125"/>
  <c r="G678" i="125"/>
  <c r="G679" i="125"/>
  <c r="G680" i="125"/>
  <c r="G684" i="125"/>
  <c r="G685" i="125"/>
  <c r="G686" i="125"/>
  <c r="G689" i="125"/>
  <c r="G690" i="125"/>
  <c r="G691" i="125"/>
  <c r="G692" i="125"/>
  <c r="G693" i="125"/>
  <c r="G694" i="125"/>
  <c r="G695" i="125"/>
  <c r="G696" i="125"/>
  <c r="G697" i="125"/>
  <c r="G698" i="125"/>
  <c r="G702" i="125"/>
  <c r="G703" i="125"/>
  <c r="G704" i="125"/>
  <c r="G705" i="125"/>
  <c r="G707" i="125"/>
  <c r="G708" i="125"/>
  <c r="G709" i="125"/>
  <c r="G710" i="125"/>
  <c r="G711" i="125"/>
  <c r="G712" i="125"/>
  <c r="G713" i="125"/>
  <c r="G714" i="125"/>
  <c r="G715" i="125"/>
  <c r="G716" i="125"/>
  <c r="G717" i="125"/>
  <c r="G720" i="125"/>
  <c r="G721" i="125"/>
  <c r="G722" i="125"/>
  <c r="G723" i="125"/>
  <c r="G727" i="125"/>
  <c r="G728" i="125"/>
  <c r="G729" i="125"/>
  <c r="G731" i="125"/>
  <c r="G732" i="125"/>
  <c r="G733" i="125"/>
  <c r="G734" i="125"/>
  <c r="G735" i="125"/>
  <c r="G736" i="125"/>
  <c r="G737" i="125"/>
  <c r="G741" i="125"/>
  <c r="G742" i="125"/>
  <c r="G744" i="125"/>
  <c r="G745" i="125"/>
  <c r="G746" i="125"/>
  <c r="G747" i="125"/>
  <c r="G748" i="125"/>
  <c r="G749" i="125"/>
  <c r="G750" i="125"/>
  <c r="G751" i="125"/>
  <c r="G752" i="125"/>
  <c r="G753" i="125"/>
  <c r="G754" i="125"/>
  <c r="G755" i="125"/>
  <c r="G759" i="125"/>
  <c r="G760" i="125"/>
  <c r="G762" i="125"/>
  <c r="G763" i="125"/>
  <c r="G764" i="125"/>
  <c r="G765" i="125"/>
  <c r="G766" i="125"/>
  <c r="G767" i="125"/>
  <c r="G768" i="125"/>
  <c r="G769" i="125"/>
  <c r="G772" i="125"/>
  <c r="G773" i="125"/>
  <c r="G774" i="125"/>
  <c r="G775" i="125"/>
  <c r="G779" i="125"/>
  <c r="G780" i="125"/>
  <c r="G781" i="125"/>
  <c r="G783" i="125"/>
  <c r="G784" i="125"/>
  <c r="G785" i="125"/>
  <c r="G786" i="125"/>
  <c r="G787" i="125"/>
  <c r="G788" i="125"/>
  <c r="G789" i="125"/>
  <c r="G790" i="125"/>
  <c r="G791" i="125"/>
  <c r="G795" i="125"/>
  <c r="G796" i="125"/>
  <c r="G797" i="125"/>
  <c r="G799" i="125"/>
  <c r="G800" i="125"/>
  <c r="G801" i="125"/>
  <c r="G802" i="125"/>
  <c r="G803" i="125"/>
  <c r="G804" i="125"/>
  <c r="G805" i="125"/>
  <c r="G806" i="125"/>
  <c r="G807" i="125"/>
  <c r="G808" i="125"/>
  <c r="G809" i="125"/>
  <c r="G812" i="125"/>
  <c r="G813" i="125"/>
  <c r="G814" i="125"/>
  <c r="G815" i="125"/>
  <c r="G819" i="125"/>
  <c r="G820" i="125"/>
  <c r="G822" i="125"/>
  <c r="G823" i="125"/>
  <c r="G827" i="125"/>
  <c r="G828" i="125"/>
  <c r="G830" i="125"/>
  <c r="G831" i="125"/>
  <c r="G833" i="125"/>
  <c r="G834" i="125"/>
  <c r="G835" i="125"/>
  <c r="G838" i="125"/>
  <c r="G839" i="125"/>
  <c r="G840" i="125"/>
  <c r="G841" i="125"/>
  <c r="G842" i="125"/>
  <c r="G843" i="125"/>
  <c r="G844" i="125"/>
  <c r="G845" i="125"/>
  <c r="G846" i="125"/>
  <c r="G847" i="125"/>
  <c r="G848" i="125"/>
  <c r="G849" i="125"/>
  <c r="G850" i="125"/>
  <c r="G851" i="125"/>
  <c r="G852" i="125"/>
  <c r="G856" i="125"/>
  <c r="G857" i="125"/>
  <c r="G858" i="125"/>
  <c r="G859" i="125"/>
  <c r="G860" i="125"/>
  <c r="G861" i="125"/>
  <c r="G862" i="125"/>
  <c r="G866" i="125"/>
  <c r="G867" i="125"/>
  <c r="G869" i="125"/>
  <c r="G870" i="125"/>
  <c r="G871" i="125"/>
  <c r="G872" i="125"/>
  <c r="G873" i="125"/>
  <c r="G874" i="125"/>
  <c r="G875" i="125"/>
  <c r="G876" i="125"/>
  <c r="G877" i="125"/>
  <c r="G878" i="125"/>
  <c r="G879" i="125"/>
  <c r="G880" i="125"/>
  <c r="G881" i="125"/>
  <c r="G885" i="125"/>
  <c r="G886" i="125"/>
  <c r="G888" i="125"/>
  <c r="G889" i="125"/>
  <c r="G890" i="125"/>
  <c r="G891" i="125"/>
  <c r="G892" i="125"/>
  <c r="G893" i="125"/>
  <c r="G894" i="125"/>
  <c r="G898" i="125"/>
  <c r="G899" i="125"/>
  <c r="G900" i="125"/>
  <c r="G902" i="125"/>
  <c r="G903" i="125"/>
  <c r="G904" i="125"/>
  <c r="G912" i="125"/>
  <c r="G913" i="125"/>
  <c r="G914" i="125"/>
  <c r="G915" i="125"/>
  <c r="G916" i="125"/>
  <c r="G918" i="125"/>
  <c r="G919" i="125"/>
  <c r="G920" i="125"/>
  <c r="G921" i="125"/>
  <c r="G922" i="125"/>
  <c r="G923" i="125"/>
  <c r="G924" i="125"/>
  <c r="G925" i="125"/>
  <c r="G926" i="125"/>
  <c r="G927" i="125"/>
  <c r="G928" i="125"/>
  <c r="G929" i="125"/>
  <c r="G930" i="125"/>
  <c r="G933" i="125"/>
  <c r="G936" i="125"/>
  <c r="G937" i="125"/>
  <c r="G938" i="125"/>
  <c r="G939" i="125"/>
  <c r="G943" i="125"/>
  <c r="G944" i="125"/>
  <c r="G945" i="125"/>
  <c r="G946" i="125"/>
  <c r="G947" i="125"/>
  <c r="G949" i="125"/>
  <c r="G950" i="125"/>
  <c r="G951" i="125"/>
  <c r="G952" i="125"/>
  <c r="G953" i="125"/>
  <c r="G954" i="125"/>
  <c r="G955" i="125"/>
  <c r="G956" i="125"/>
  <c r="G957" i="125"/>
  <c r="G958" i="125"/>
  <c r="G959" i="125"/>
  <c r="G960" i="125"/>
  <c r="G961" i="125"/>
  <c r="G964" i="125"/>
  <c r="G968" i="125"/>
  <c r="G969" i="125"/>
  <c r="G970" i="125"/>
  <c r="G971" i="125"/>
  <c r="G973" i="125"/>
  <c r="G974" i="125"/>
  <c r="G975" i="125"/>
  <c r="G976" i="125"/>
  <c r="G977" i="125"/>
  <c r="G978" i="125"/>
  <c r="G979" i="125"/>
  <c r="G980" i="125"/>
  <c r="G981" i="125"/>
  <c r="G982" i="125"/>
  <c r="G983" i="125"/>
  <c r="G984" i="125"/>
  <c r="G985" i="125"/>
  <c r="G986" i="125"/>
  <c r="G989" i="125"/>
  <c r="G990" i="125"/>
  <c r="G991" i="125"/>
  <c r="G992" i="125"/>
  <c r="G993" i="125"/>
  <c r="G994" i="125"/>
  <c r="G995" i="125"/>
  <c r="G996" i="125"/>
  <c r="G997" i="125"/>
  <c r="G998" i="125"/>
  <c r="G1002" i="125"/>
  <c r="G1003" i="125"/>
  <c r="G1005" i="125"/>
  <c r="G1006" i="125"/>
  <c r="G1010" i="125"/>
  <c r="G1011" i="125"/>
  <c r="G1012" i="125"/>
  <c r="G1014" i="125"/>
  <c r="G1015" i="125"/>
  <c r="G1019" i="125"/>
  <c r="G1020" i="125"/>
  <c r="G1021" i="125"/>
  <c r="G1022" i="125"/>
  <c r="G1024" i="125"/>
  <c r="G1025" i="125"/>
  <c r="G1026" i="125"/>
  <c r="G1027" i="125"/>
  <c r="G1028" i="125"/>
  <c r="G1029" i="125"/>
  <c r="G1030" i="125"/>
  <c r="G1031" i="125"/>
  <c r="G1032" i="125"/>
  <c r="G1033" i="125"/>
  <c r="G1034" i="125"/>
  <c r="G1035" i="125"/>
  <c r="G1036" i="125"/>
  <c r="G1039" i="125"/>
  <c r="G1043" i="125"/>
  <c r="G1044" i="125"/>
  <c r="G1045" i="125"/>
  <c r="G1046" i="125"/>
  <c r="G1048" i="125"/>
  <c r="G1049" i="125"/>
  <c r="G1050" i="125"/>
  <c r="G1051" i="125"/>
  <c r="G1052" i="125"/>
  <c r="G1053" i="125"/>
  <c r="G1054" i="125"/>
  <c r="G1055" i="125"/>
  <c r="G1056" i="125"/>
  <c r="G1057" i="125"/>
  <c r="G1058" i="125"/>
  <c r="G1059" i="125"/>
  <c r="G1062" i="125"/>
  <c r="G1065" i="125"/>
  <c r="G1069" i="125"/>
  <c r="G1070" i="125"/>
  <c r="G1071" i="125"/>
  <c r="G1072" i="125"/>
  <c r="G1073" i="125"/>
  <c r="G1075" i="125"/>
  <c r="G1076" i="125"/>
  <c r="G1077" i="125"/>
  <c r="G1078" i="125"/>
  <c r="G1079" i="125"/>
  <c r="G1080" i="125"/>
  <c r="G1081" i="125"/>
  <c r="G1082" i="125"/>
  <c r="G1083" i="125"/>
  <c r="G1084" i="125"/>
  <c r="G1085" i="125"/>
  <c r="G1086" i="125"/>
  <c r="G1087" i="125"/>
  <c r="G1090" i="125"/>
  <c r="G1091" i="125"/>
  <c r="G1092" i="125"/>
  <c r="G1093" i="125"/>
  <c r="G1094" i="125"/>
  <c r="G1095" i="125"/>
  <c r="G1096" i="125"/>
  <c r="G1097" i="125"/>
  <c r="G1098" i="125"/>
  <c r="G1099" i="125"/>
  <c r="G1100" i="125"/>
  <c r="G1101" i="125"/>
  <c r="G1102" i="125"/>
  <c r="G1106" i="125"/>
  <c r="G1107" i="125"/>
  <c r="G1108" i="125"/>
  <c r="G1109" i="125"/>
  <c r="G1110" i="125"/>
  <c r="G1112" i="125"/>
  <c r="G1113" i="125"/>
  <c r="G1114" i="125"/>
  <c r="G1115" i="125"/>
  <c r="G1116" i="125"/>
  <c r="G1117" i="125"/>
  <c r="G1118" i="125"/>
  <c r="G1119" i="125"/>
  <c r="G1120" i="125"/>
  <c r="G1121" i="125"/>
  <c r="G1122" i="125"/>
  <c r="G1123" i="125"/>
  <c r="G1124" i="125"/>
  <c r="G1127" i="125"/>
  <c r="G1128" i="125"/>
  <c r="G1130" i="125"/>
  <c r="G1133" i="125"/>
  <c r="G1134" i="125"/>
  <c r="G1135" i="125"/>
  <c r="G1139" i="125"/>
  <c r="G1140" i="125"/>
  <c r="G1141" i="125"/>
  <c r="G1142" i="125"/>
  <c r="G1143" i="125"/>
  <c r="G1145" i="125"/>
  <c r="G1146" i="125"/>
  <c r="G1147" i="125"/>
  <c r="G1148" i="125"/>
  <c r="G1149" i="125"/>
  <c r="G1150" i="125"/>
  <c r="G1151" i="125"/>
  <c r="G1152" i="125"/>
  <c r="G1153" i="125"/>
  <c r="G1154" i="125"/>
  <c r="G1155" i="125"/>
  <c r="G1156" i="125"/>
  <c r="G1157" i="125"/>
  <c r="G1159" i="125"/>
  <c r="G1162" i="125"/>
  <c r="G1163" i="125"/>
  <c r="G1164" i="125"/>
  <c r="G1165" i="125"/>
  <c r="G1167" i="125"/>
  <c r="G1168" i="125"/>
  <c r="G1169" i="125"/>
  <c r="G1171" i="125"/>
  <c r="G1172" i="125"/>
  <c r="G1173" i="125"/>
  <c r="G1174" i="125"/>
  <c r="G1175" i="125"/>
  <c r="G1179" i="125"/>
  <c r="G1180" i="125"/>
  <c r="G1181" i="125"/>
  <c r="G1182" i="125"/>
  <c r="G1183" i="125"/>
  <c r="G1185" i="125"/>
  <c r="G1186" i="125"/>
  <c r="G1187" i="125"/>
  <c r="G1188" i="125"/>
  <c r="G1189" i="125"/>
  <c r="G1190" i="125"/>
  <c r="G1191" i="125"/>
  <c r="G1192" i="125"/>
  <c r="G1193" i="125"/>
  <c r="G1194" i="125"/>
  <c r="G1195" i="125"/>
  <c r="G1196" i="125"/>
  <c r="G1197" i="125"/>
  <c r="G1200" i="125"/>
  <c r="G1201" i="125"/>
  <c r="G1203" i="125"/>
  <c r="G1206" i="125"/>
  <c r="G1207" i="125"/>
  <c r="G1208" i="125"/>
  <c r="G1209" i="125"/>
  <c r="G1210" i="125"/>
  <c r="G1212" i="125"/>
  <c r="G1213" i="125"/>
  <c r="G1214" i="125"/>
  <c r="G1215" i="125"/>
  <c r="G1216" i="125"/>
  <c r="G1217" i="125"/>
  <c r="G1218" i="125"/>
  <c r="G1219" i="125"/>
  <c r="G1220" i="125"/>
  <c r="G1221" i="125"/>
  <c r="G1222" i="125"/>
  <c r="G1223" i="125"/>
  <c r="G1224" i="125"/>
  <c r="G1227" i="125"/>
  <c r="G1228" i="125"/>
  <c r="G1231" i="125"/>
  <c r="G1234" i="125"/>
  <c r="G1239" i="125"/>
  <c r="G1241" i="125"/>
  <c r="G1244" i="125"/>
  <c r="G1245" i="125"/>
  <c r="G1246" i="125"/>
  <c r="G1247" i="125"/>
  <c r="G1249" i="125"/>
  <c r="G1250" i="125"/>
  <c r="G1251" i="125"/>
  <c r="G1252" i="125"/>
  <c r="G1253" i="125"/>
  <c r="G1254" i="125"/>
  <c r="G1255" i="125"/>
  <c r="G1256" i="125"/>
  <c r="G1257" i="125"/>
  <c r="G1258" i="125"/>
  <c r="G1259" i="125"/>
  <c r="G1260" i="125"/>
  <c r="G1261" i="125"/>
  <c r="G1262" i="125"/>
  <c r="G1263" i="125"/>
  <c r="G1264" i="125"/>
  <c r="G1265" i="125"/>
  <c r="G1266" i="125"/>
  <c r="G1267" i="125"/>
  <c r="G1268" i="125"/>
  <c r="G1269" i="125"/>
  <c r="G1272" i="125"/>
  <c r="G1274" i="125"/>
  <c r="G1275" i="125"/>
  <c r="G1276" i="125"/>
  <c r="G1277" i="125"/>
  <c r="G1278" i="125"/>
  <c r="G1279" i="125"/>
  <c r="G1280" i="125"/>
  <c r="G1282" i="125"/>
  <c r="G1286" i="125"/>
  <c r="G1287" i="125"/>
  <c r="G1289" i="125"/>
  <c r="G1290" i="125"/>
  <c r="G1291" i="125"/>
  <c r="G1292" i="125"/>
  <c r="G1293" i="125"/>
  <c r="G1297" i="125"/>
  <c r="G1298" i="125"/>
  <c r="G1300" i="125"/>
  <c r="G1301" i="125"/>
  <c r="G1302" i="125"/>
  <c r="G1303" i="125"/>
  <c r="G1304" i="125"/>
  <c r="G1307" i="125"/>
  <c r="G1308" i="125"/>
  <c r="G1309" i="125"/>
  <c r="G1310" i="125"/>
  <c r="G1313" i="125"/>
  <c r="G1314" i="125"/>
  <c r="G1315" i="125"/>
  <c r="G1316" i="125"/>
  <c r="G1319" i="125"/>
  <c r="G1322" i="125"/>
  <c r="G1324" i="125"/>
  <c r="G1325" i="125"/>
  <c r="G1328" i="125"/>
  <c r="G1329" i="125"/>
  <c r="G1330" i="125"/>
  <c r="G1332" i="125"/>
  <c r="G1333" i="125"/>
  <c r="G1334" i="125"/>
  <c r="G1335" i="125"/>
  <c r="G1336" i="125"/>
  <c r="G1337" i="125"/>
  <c r="G1341" i="125"/>
  <c r="G1342" i="125"/>
  <c r="G1344" i="125"/>
  <c r="G1345" i="125"/>
  <c r="G1346" i="125"/>
  <c r="G1347" i="125"/>
  <c r="G1351" i="125"/>
  <c r="G1352" i="125"/>
  <c r="G1353" i="125"/>
  <c r="G1354" i="125"/>
  <c r="G1355" i="125"/>
  <c r="G1356" i="125"/>
  <c r="G1359" i="125"/>
  <c r="G1363" i="125"/>
  <c r="G1364" i="125"/>
  <c r="G1366" i="125"/>
  <c r="G1370" i="125"/>
  <c r="G1371" i="125"/>
  <c r="G1372" i="125"/>
  <c r="G1373" i="125"/>
  <c r="G1374" i="125"/>
  <c r="G1375" i="125"/>
  <c r="G1376" i="125"/>
  <c r="G1377" i="125"/>
  <c r="G1380" i="125"/>
  <c r="G1381" i="125"/>
  <c r="G1382" i="125"/>
  <c r="G1383" i="125"/>
  <c r="G1384" i="125"/>
  <c r="G1386" i="125"/>
  <c r="G1387" i="125"/>
  <c r="G1390" i="125"/>
  <c r="G1391" i="125"/>
  <c r="G1394" i="125"/>
  <c r="G1395" i="125"/>
  <c r="G1398" i="125"/>
  <c r="G1402" i="125"/>
  <c r="G1403" i="125"/>
  <c r="G1405" i="125"/>
  <c r="G1406" i="125"/>
  <c r="G1407" i="125"/>
  <c r="G1408" i="125"/>
  <c r="G1409" i="125"/>
  <c r="G1413" i="125"/>
  <c r="G1414" i="125"/>
  <c r="G1415" i="125"/>
  <c r="G1417" i="125"/>
  <c r="G1418" i="125"/>
  <c r="G1419" i="125"/>
  <c r="G1420" i="125"/>
  <c r="G1423" i="125"/>
  <c r="G1427" i="125"/>
  <c r="G1428" i="125"/>
  <c r="G1429" i="125"/>
  <c r="G1431" i="125"/>
  <c r="G1432" i="125"/>
  <c r="G1435" i="125"/>
  <c r="G1436" i="125"/>
  <c r="G1437" i="125"/>
  <c r="G1438" i="125"/>
  <c r="G1442" i="125"/>
  <c r="G1443" i="125"/>
  <c r="G1445" i="125"/>
  <c r="G1446" i="125"/>
  <c r="G1447" i="125"/>
  <c r="G1448" i="125"/>
  <c r="G1449" i="125"/>
  <c r="G1450" i="125"/>
  <c r="G1451" i="125"/>
  <c r="G1452" i="125"/>
  <c r="G1453" i="125"/>
  <c r="G1454" i="125"/>
  <c r="G1455" i="125"/>
  <c r="G1456" i="125"/>
  <c r="G1457" i="125"/>
  <c r="G1458" i="125"/>
  <c r="G1459" i="125"/>
  <c r="G1460" i="125"/>
  <c r="G1463" i="125"/>
  <c r="G1464" i="125"/>
  <c r="G1465" i="125"/>
  <c r="G1467" i="125"/>
  <c r="G1468" i="125"/>
  <c r="G1471" i="125"/>
  <c r="G1472" i="125"/>
  <c r="G1473" i="125"/>
  <c r="G1474" i="125"/>
  <c r="G1475" i="125"/>
  <c r="G1477" i="125"/>
  <c r="G1478" i="125"/>
  <c r="G1482" i="125"/>
  <c r="G1483" i="125"/>
  <c r="G1485" i="125"/>
  <c r="G1486" i="125"/>
  <c r="G1488" i="125"/>
  <c r="G1491" i="125"/>
  <c r="G1494" i="125"/>
  <c r="G1498" i="125"/>
  <c r="G1499" i="125"/>
  <c r="G1500" i="125"/>
  <c r="G1502" i="125"/>
  <c r="G1503" i="125"/>
  <c r="G1504" i="125"/>
  <c r="G1505" i="125"/>
  <c r="G1506" i="125"/>
  <c r="G1507" i="125"/>
  <c r="G1508" i="125"/>
  <c r="G1509" i="125"/>
  <c r="G1510" i="125"/>
  <c r="G1513" i="125"/>
  <c r="G1516" i="125"/>
  <c r="G1519" i="125"/>
  <c r="G1522" i="125"/>
  <c r="G1523" i="125"/>
  <c r="G1524" i="125"/>
  <c r="G1526" i="125"/>
  <c r="G1527" i="125"/>
  <c r="G1528" i="125"/>
  <c r="G1529" i="125"/>
  <c r="G1530" i="125"/>
  <c r="G1531" i="125"/>
  <c r="G1532" i="125"/>
  <c r="G1533" i="125"/>
  <c r="G1537" i="125"/>
  <c r="G1538" i="125"/>
  <c r="G1540" i="125"/>
  <c r="G1541" i="125"/>
  <c r="G1542" i="125"/>
  <c r="G1543" i="125"/>
  <c r="G1544" i="125"/>
  <c r="G1545" i="125"/>
  <c r="G1548" i="125"/>
  <c r="G1550" i="125"/>
  <c r="G1553" i="125"/>
  <c r="G1554" i="125"/>
  <c r="G1557" i="125"/>
  <c r="G1558" i="125"/>
  <c r="G1559" i="125"/>
  <c r="G1561" i="125"/>
  <c r="G1562" i="125"/>
  <c r="G1563" i="125"/>
  <c r="G1564" i="125"/>
  <c r="G1565" i="125"/>
  <c r="G1566" i="125"/>
  <c r="G1567" i="125"/>
  <c r="G1570" i="125"/>
  <c r="G1574" i="125"/>
  <c r="G1575" i="125"/>
  <c r="G1576" i="125"/>
  <c r="G1578" i="125"/>
  <c r="G1580" i="125"/>
  <c r="G1581" i="125"/>
  <c r="G1582" i="125"/>
  <c r="G1583" i="125"/>
  <c r="G1584" i="125"/>
  <c r="G1585" i="125"/>
  <c r="G1589" i="125"/>
  <c r="G1590" i="125"/>
  <c r="G1592" i="125"/>
  <c r="G1593" i="125"/>
  <c r="G1596" i="125"/>
  <c r="G1598" i="125"/>
  <c r="G1601" i="125"/>
  <c r="G1602" i="125"/>
  <c r="G1605" i="125"/>
  <c r="G1608" i="125"/>
  <c r="G1611" i="125"/>
  <c r="G1612" i="125"/>
  <c r="G1613" i="125"/>
  <c r="G1614" i="125"/>
  <c r="G1617" i="125"/>
  <c r="G1618" i="125"/>
  <c r="G1619" i="125"/>
  <c r="G1620" i="125"/>
  <c r="F196" i="125"/>
  <c r="H162" i="125"/>
  <c r="H161" i="125"/>
  <c r="H159" i="125"/>
  <c r="H154" i="125"/>
  <c r="H7" i="125"/>
  <c r="H8" i="125"/>
  <c r="H11" i="125"/>
  <c r="H15" i="125"/>
  <c r="H16" i="125"/>
  <c r="H19" i="125"/>
  <c r="H20" i="125"/>
  <c r="H22" i="125"/>
  <c r="H23" i="125"/>
  <c r="H24" i="125"/>
  <c r="H26" i="125"/>
  <c r="H27" i="125"/>
  <c r="H29" i="125"/>
  <c r="H30" i="125"/>
  <c r="H32" i="125"/>
  <c r="H33" i="125"/>
  <c r="H35" i="125"/>
  <c r="H36" i="125"/>
  <c r="H39" i="125"/>
  <c r="H40" i="125"/>
  <c r="H41" i="125"/>
  <c r="H44" i="125"/>
  <c r="H45" i="125"/>
  <c r="H47" i="125"/>
  <c r="H50" i="125"/>
  <c r="H51" i="125"/>
  <c r="H52" i="125"/>
  <c r="H54" i="125"/>
  <c r="H56" i="125"/>
  <c r="H58" i="125"/>
  <c r="H59" i="125"/>
  <c r="H60" i="125"/>
  <c r="H61" i="125"/>
  <c r="H62" i="125"/>
  <c r="H63" i="125"/>
  <c r="H64" i="125"/>
  <c r="H65" i="125"/>
  <c r="H66" i="125"/>
  <c r="H67" i="125"/>
  <c r="H68" i="125"/>
  <c r="H69" i="125"/>
  <c r="H70" i="125"/>
  <c r="H71" i="125"/>
  <c r="H72" i="125"/>
  <c r="H73" i="125"/>
  <c r="H74" i="125"/>
  <c r="H75" i="125"/>
  <c r="H76" i="125"/>
  <c r="H79" i="125"/>
  <c r="H80" i="125"/>
  <c r="H82" i="125"/>
  <c r="H86" i="125"/>
  <c r="H89" i="125"/>
  <c r="H91" i="125"/>
  <c r="H94" i="125"/>
  <c r="H95" i="125"/>
  <c r="H96" i="125"/>
  <c r="H97" i="125"/>
  <c r="H98" i="125"/>
  <c r="H99" i="125"/>
  <c r="H101" i="125"/>
  <c r="H102" i="125"/>
  <c r="H104" i="125"/>
  <c r="H105" i="125"/>
  <c r="H106" i="125"/>
  <c r="H110" i="125"/>
  <c r="H113" i="125"/>
  <c r="H114" i="125"/>
  <c r="H115" i="125"/>
  <c r="H116" i="125"/>
  <c r="H117" i="125"/>
  <c r="H118" i="125"/>
  <c r="H119" i="125"/>
  <c r="H120" i="125"/>
  <c r="H121" i="125"/>
  <c r="H122" i="125"/>
  <c r="H123" i="125"/>
  <c r="H125" i="125"/>
  <c r="H126" i="125"/>
  <c r="H127" i="125"/>
  <c r="H128" i="125"/>
  <c r="H129" i="125"/>
  <c r="H132" i="125"/>
  <c r="H133" i="125"/>
  <c r="H134" i="125"/>
  <c r="H136" i="125"/>
  <c r="H138" i="125"/>
  <c r="H141" i="125"/>
  <c r="H145" i="125"/>
  <c r="H153" i="125"/>
  <c r="H181" i="125"/>
  <c r="H191" i="125"/>
  <c r="H203" i="125"/>
  <c r="H211" i="125"/>
  <c r="H212" i="125"/>
  <c r="H215" i="125"/>
  <c r="H216" i="125"/>
  <c r="H222" i="125"/>
  <c r="H225" i="125"/>
  <c r="H229" i="125"/>
  <c r="H230" i="125"/>
  <c r="H233" i="125"/>
  <c r="H234" i="125"/>
  <c r="H235" i="125"/>
  <c r="H236" i="125"/>
  <c r="H237" i="125"/>
  <c r="H238" i="125"/>
  <c r="H240" i="125"/>
  <c r="H244" i="125"/>
  <c r="H251" i="125"/>
  <c r="H259" i="125"/>
  <c r="H261" i="125"/>
  <c r="H262" i="125"/>
  <c r="H269" i="125"/>
  <c r="H272" i="125"/>
  <c r="H273" i="125"/>
  <c r="H274" i="125"/>
  <c r="H275" i="125"/>
  <c r="H277" i="125"/>
  <c r="H278" i="125"/>
  <c r="H279" i="125"/>
  <c r="H280" i="125"/>
  <c r="H281" i="125"/>
  <c r="H282" i="125"/>
  <c r="H283" i="125"/>
  <c r="H284" i="125"/>
  <c r="H288" i="125"/>
  <c r="H290" i="125"/>
  <c r="H292" i="125"/>
  <c r="H293" i="125"/>
  <c r="H298" i="125"/>
  <c r="H299" i="125"/>
  <c r="H300" i="125"/>
  <c r="H301" i="125"/>
  <c r="H303" i="125"/>
  <c r="H304" i="125"/>
  <c r="H305" i="125"/>
  <c r="H306" i="125"/>
  <c r="H307" i="125"/>
  <c r="H308" i="125"/>
  <c r="H309" i="125"/>
  <c r="H310" i="125"/>
  <c r="H313" i="125"/>
  <c r="H314" i="125"/>
  <c r="H316" i="125"/>
  <c r="H331" i="125"/>
  <c r="H332" i="125"/>
  <c r="H333" i="125"/>
  <c r="H335" i="125"/>
  <c r="H336" i="125"/>
  <c r="H337" i="125"/>
  <c r="H338" i="125"/>
  <c r="H339" i="125"/>
  <c r="H340" i="125"/>
  <c r="H343" i="125"/>
  <c r="H346" i="125"/>
  <c r="H347" i="125"/>
  <c r="H349" i="125"/>
  <c r="H350" i="125"/>
  <c r="H351" i="125"/>
  <c r="H352" i="125"/>
  <c r="H368" i="125"/>
  <c r="H369" i="125"/>
  <c r="H370" i="125"/>
  <c r="H374" i="125"/>
  <c r="H381" i="125"/>
  <c r="H383" i="125"/>
  <c r="H385" i="125"/>
  <c r="H386" i="125"/>
  <c r="H387" i="125"/>
  <c r="H388" i="125"/>
  <c r="H389" i="125"/>
  <c r="H394" i="125"/>
  <c r="H396" i="125"/>
  <c r="H398" i="125"/>
  <c r="H402" i="125"/>
  <c r="H403" i="125"/>
  <c r="H404" i="125"/>
  <c r="H405" i="125"/>
  <c r="H406" i="125"/>
  <c r="H407" i="125"/>
  <c r="H408" i="125"/>
  <c r="H409" i="125"/>
  <c r="H412" i="125"/>
  <c r="H417" i="125"/>
  <c r="H418" i="125"/>
  <c r="H421" i="125"/>
  <c r="H422" i="125"/>
  <c r="H426" i="125"/>
  <c r="H427" i="125"/>
  <c r="H429" i="125"/>
  <c r="H430" i="125"/>
  <c r="H431" i="125"/>
  <c r="H437" i="125"/>
  <c r="H438" i="125"/>
  <c r="H441" i="125"/>
  <c r="H443" i="125"/>
  <c r="H444" i="125"/>
  <c r="H452" i="125"/>
  <c r="H454" i="125"/>
  <c r="H455" i="125"/>
  <c r="H457" i="125"/>
  <c r="H458" i="125"/>
  <c r="H459" i="125"/>
  <c r="H460" i="125"/>
  <c r="H461" i="125"/>
  <c r="H466" i="125"/>
  <c r="H467" i="125"/>
  <c r="H468" i="125"/>
  <c r="H470" i="125"/>
  <c r="H472" i="125"/>
  <c r="H473" i="125"/>
  <c r="H480" i="125"/>
  <c r="H485" i="125"/>
  <c r="H486" i="125"/>
  <c r="H491" i="125"/>
  <c r="H497" i="125"/>
  <c r="H501" i="125"/>
  <c r="H502" i="125"/>
  <c r="H504" i="125"/>
  <c r="H505" i="125"/>
  <c r="H506" i="125"/>
  <c r="H507" i="125"/>
  <c r="H508" i="125"/>
  <c r="H511" i="125"/>
  <c r="H512" i="125"/>
  <c r="H516" i="125"/>
  <c r="H517" i="125"/>
  <c r="H518" i="125"/>
  <c r="H522" i="125"/>
  <c r="H525" i="125"/>
  <c r="H529" i="125"/>
  <c r="H534" i="125"/>
  <c r="H535" i="125"/>
  <c r="H537" i="125"/>
  <c r="H538" i="125"/>
  <c r="H539" i="125"/>
  <c r="H540" i="125"/>
  <c r="H541" i="125"/>
  <c r="H542" i="125"/>
  <c r="H543" i="125"/>
  <c r="H551" i="125"/>
  <c r="H554" i="125"/>
  <c r="H555" i="125"/>
  <c r="H556" i="125"/>
  <c r="H557" i="125"/>
  <c r="H558" i="125"/>
  <c r="H559" i="125"/>
  <c r="H569" i="125"/>
  <c r="H571" i="125"/>
  <c r="H577" i="125"/>
  <c r="H579" i="125"/>
  <c r="H589" i="125"/>
  <c r="H596" i="125"/>
  <c r="H597" i="125"/>
  <c r="H601" i="125"/>
  <c r="H603" i="125"/>
  <c r="H605" i="125"/>
  <c r="H606" i="125"/>
  <c r="H607" i="125"/>
  <c r="H608" i="125"/>
  <c r="H609" i="125"/>
  <c r="H610" i="125"/>
  <c r="H612" i="125"/>
  <c r="H614" i="125"/>
  <c r="H617" i="125"/>
  <c r="H620" i="125"/>
  <c r="H622" i="125"/>
  <c r="H623" i="125"/>
  <c r="H624" i="125"/>
  <c r="H625" i="125"/>
  <c r="H626" i="125"/>
  <c r="H627" i="125"/>
  <c r="H628" i="125"/>
  <c r="H629" i="125"/>
  <c r="H630" i="125"/>
  <c r="H631" i="125"/>
  <c r="H635" i="125"/>
  <c r="H636" i="125"/>
  <c r="H638" i="125"/>
  <c r="H639" i="125"/>
  <c r="H640" i="125"/>
  <c r="H643" i="125"/>
  <c r="H644" i="125"/>
  <c r="H645" i="125"/>
  <c r="H646" i="125"/>
  <c r="H647" i="125"/>
  <c r="H648" i="125"/>
  <c r="H649" i="125"/>
  <c r="H650" i="125"/>
  <c r="H651" i="125"/>
  <c r="H652" i="125"/>
  <c r="H653" i="125"/>
  <c r="H654" i="125"/>
  <c r="H655" i="125"/>
  <c r="H656" i="125"/>
  <c r="H657" i="125"/>
  <c r="H658" i="125"/>
  <c r="H659" i="125"/>
  <c r="H660" i="125"/>
  <c r="H661" i="125"/>
  <c r="H662" i="125"/>
  <c r="H663" i="125"/>
  <c r="H664" i="125"/>
  <c r="H665" i="125"/>
  <c r="H666" i="125"/>
  <c r="H667" i="125"/>
  <c r="H668" i="125"/>
  <c r="H669" i="125"/>
  <c r="H670" i="125"/>
  <c r="H671" i="125"/>
  <c r="H672" i="125"/>
  <c r="H673" i="125"/>
  <c r="H674" i="125"/>
  <c r="H680" i="125"/>
  <c r="H684" i="125"/>
  <c r="H685" i="125"/>
  <c r="H686" i="125"/>
  <c r="H688" i="125"/>
  <c r="H690" i="125"/>
  <c r="H691" i="125"/>
  <c r="H692" i="125"/>
  <c r="H693" i="125"/>
  <c r="H694" i="125"/>
  <c r="H695" i="125"/>
  <c r="H696" i="125"/>
  <c r="H697" i="125"/>
  <c r="H698" i="125"/>
  <c r="H702" i="125"/>
  <c r="H705" i="125"/>
  <c r="H707" i="125"/>
  <c r="H708" i="125"/>
  <c r="H709" i="125"/>
  <c r="H710" i="125"/>
  <c r="H711" i="125"/>
  <c r="H712" i="125"/>
  <c r="H713" i="125"/>
  <c r="H714" i="125"/>
  <c r="H715" i="125"/>
  <c r="H720" i="125"/>
  <c r="H727" i="125"/>
  <c r="H728" i="125"/>
  <c r="H729" i="125"/>
  <c r="H731" i="125"/>
  <c r="H732" i="125"/>
  <c r="H733" i="125"/>
  <c r="H734" i="125"/>
  <c r="H735" i="125"/>
  <c r="H736" i="125"/>
  <c r="H737" i="125"/>
  <c r="H741" i="125"/>
  <c r="H742" i="125"/>
  <c r="H744" i="125"/>
  <c r="H745" i="125"/>
  <c r="H746" i="125"/>
  <c r="H747" i="125"/>
  <c r="H748" i="125"/>
  <c r="H749" i="125"/>
  <c r="H759" i="125"/>
  <c r="H760" i="125"/>
  <c r="H762" i="125"/>
  <c r="H763" i="125"/>
  <c r="H764" i="125"/>
  <c r="H765" i="125"/>
  <c r="H767" i="125"/>
  <c r="H768" i="125"/>
  <c r="H769" i="125"/>
  <c r="H779" i="125"/>
  <c r="H780" i="125"/>
  <c r="H781" i="125"/>
  <c r="H783" i="125"/>
  <c r="H785" i="125"/>
  <c r="H786" i="125"/>
  <c r="H787" i="125"/>
  <c r="H788" i="125"/>
  <c r="H789" i="125"/>
  <c r="H790" i="125"/>
  <c r="H795" i="125"/>
  <c r="H796" i="125"/>
  <c r="H797" i="125"/>
  <c r="H799" i="125"/>
  <c r="H800" i="125"/>
  <c r="H801" i="125"/>
  <c r="H802" i="125"/>
  <c r="H804" i="125"/>
  <c r="H805" i="125"/>
  <c r="H806" i="125"/>
  <c r="H807" i="125"/>
  <c r="H808" i="125"/>
  <c r="H809" i="125"/>
  <c r="H812" i="125"/>
  <c r="H819" i="125"/>
  <c r="H820" i="125"/>
  <c r="H822" i="125"/>
  <c r="H823" i="125"/>
  <c r="H827" i="125"/>
  <c r="H828" i="125"/>
  <c r="H830" i="125"/>
  <c r="H831" i="125"/>
  <c r="H838" i="125"/>
  <c r="H839" i="125"/>
  <c r="H840" i="125"/>
  <c r="H841" i="125"/>
  <c r="H842" i="125"/>
  <c r="H843" i="125"/>
  <c r="H844" i="125"/>
  <c r="H845" i="125"/>
  <c r="H846" i="125"/>
  <c r="H856" i="125"/>
  <c r="H857" i="125"/>
  <c r="H858" i="125"/>
  <c r="H859" i="125"/>
  <c r="H866" i="125"/>
  <c r="H867" i="125"/>
  <c r="H869" i="125"/>
  <c r="H870" i="125"/>
  <c r="H871" i="125"/>
  <c r="H872" i="125"/>
  <c r="H873" i="125"/>
  <c r="H874" i="125"/>
  <c r="H875" i="125"/>
  <c r="H877" i="125"/>
  <c r="H885" i="125"/>
  <c r="H886" i="125"/>
  <c r="H888" i="125"/>
  <c r="H889" i="125"/>
  <c r="H890" i="125"/>
  <c r="H892" i="125"/>
  <c r="H893" i="125"/>
  <c r="H894" i="125"/>
  <c r="H898" i="125"/>
  <c r="H899" i="125"/>
  <c r="H900" i="125"/>
  <c r="H902" i="125"/>
  <c r="H903" i="125"/>
  <c r="H912" i="125"/>
  <c r="H913" i="125"/>
  <c r="H916" i="125"/>
  <c r="H918" i="125"/>
  <c r="H920" i="125"/>
  <c r="H921" i="125"/>
  <c r="H922" i="125"/>
  <c r="H923" i="125"/>
  <c r="H924" i="125"/>
  <c r="H925" i="125"/>
  <c r="H926" i="125"/>
  <c r="H927" i="125"/>
  <c r="H928" i="125"/>
  <c r="H929" i="125"/>
  <c r="H933" i="125"/>
  <c r="H937" i="125"/>
  <c r="H938" i="125"/>
  <c r="H943" i="125"/>
  <c r="H944" i="125"/>
  <c r="H947" i="125"/>
  <c r="H949" i="125"/>
  <c r="H950" i="125"/>
  <c r="H951" i="125"/>
  <c r="H952" i="125"/>
  <c r="H953" i="125"/>
  <c r="H954" i="125"/>
  <c r="H955" i="125"/>
  <c r="H956" i="125"/>
  <c r="H957" i="125"/>
  <c r="H958" i="125"/>
  <c r="H959" i="125"/>
  <c r="H960" i="125"/>
  <c r="H961" i="125"/>
  <c r="H968" i="125"/>
  <c r="H969" i="125"/>
  <c r="H971" i="125"/>
  <c r="H973" i="125"/>
  <c r="H974" i="125"/>
  <c r="H975" i="125"/>
  <c r="H976" i="125"/>
  <c r="H977" i="125"/>
  <c r="H978" i="125"/>
  <c r="H980" i="125"/>
  <c r="H981" i="125"/>
  <c r="H982" i="125"/>
  <c r="H983" i="125"/>
  <c r="H984" i="125"/>
  <c r="H986" i="125"/>
  <c r="H1002" i="125"/>
  <c r="H1003" i="125"/>
  <c r="H1005" i="125"/>
  <c r="H1006" i="125"/>
  <c r="H1010" i="125"/>
  <c r="H1011" i="125"/>
  <c r="H1012" i="125"/>
  <c r="H1014" i="125"/>
  <c r="H1015" i="125"/>
  <c r="H1019" i="125"/>
  <c r="H1020" i="125"/>
  <c r="H1022" i="125"/>
  <c r="H1024" i="125"/>
  <c r="H1025" i="125"/>
  <c r="H1026" i="125"/>
  <c r="H1027" i="125"/>
  <c r="H1028" i="125"/>
  <c r="H1029" i="125"/>
  <c r="H1030" i="125"/>
  <c r="H1031" i="125"/>
  <c r="H1032" i="125"/>
  <c r="H1033" i="125"/>
  <c r="H1034" i="125"/>
  <c r="H1035" i="125"/>
  <c r="H1036" i="125"/>
  <c r="H1039" i="125"/>
  <c r="H1043" i="125"/>
  <c r="H1044" i="125"/>
  <c r="H1046" i="125"/>
  <c r="H1048" i="125"/>
  <c r="H1049" i="125"/>
  <c r="H1050" i="125"/>
  <c r="H1051" i="125"/>
  <c r="H1052" i="125"/>
  <c r="H1053" i="125"/>
  <c r="H1054" i="125"/>
  <c r="H1055" i="125"/>
  <c r="H1056" i="125"/>
  <c r="H1057" i="125"/>
  <c r="H1058" i="125"/>
  <c r="H1059" i="125"/>
  <c r="H1062" i="125"/>
  <c r="H1065" i="125"/>
  <c r="H1073" i="125"/>
  <c r="H1075" i="125"/>
  <c r="H1076" i="125"/>
  <c r="H1077" i="125"/>
  <c r="H1078" i="125"/>
  <c r="H1079" i="125"/>
  <c r="H1080" i="125"/>
  <c r="H1081" i="125"/>
  <c r="H1082" i="125"/>
  <c r="H1083" i="125"/>
  <c r="H1084" i="125"/>
  <c r="H1085" i="125"/>
  <c r="H1086" i="125"/>
  <c r="H1087" i="125"/>
  <c r="H1106" i="125"/>
  <c r="H1107" i="125"/>
  <c r="H1108" i="125"/>
  <c r="H1109" i="125"/>
  <c r="H1110" i="125"/>
  <c r="H1112" i="125"/>
  <c r="H1113" i="125"/>
  <c r="H1114" i="125"/>
  <c r="H1115" i="125"/>
  <c r="H1116" i="125"/>
  <c r="H1117" i="125"/>
  <c r="H1118" i="125"/>
  <c r="H1119" i="125"/>
  <c r="H1120" i="125"/>
  <c r="H1121" i="125"/>
  <c r="H1122" i="125"/>
  <c r="H1123" i="125"/>
  <c r="H1124" i="125"/>
  <c r="H1127" i="125"/>
  <c r="H1128" i="125"/>
  <c r="H1130" i="125"/>
  <c r="H1133" i="125"/>
  <c r="H1135" i="125"/>
  <c r="H1139" i="125"/>
  <c r="H1140" i="125"/>
  <c r="H1143" i="125"/>
  <c r="H1145" i="125"/>
  <c r="H1147" i="125"/>
  <c r="H1148" i="125"/>
  <c r="H1149" i="125"/>
  <c r="H1150" i="125"/>
  <c r="H1151" i="125"/>
  <c r="H1152" i="125"/>
  <c r="H1153" i="125"/>
  <c r="H1154" i="125"/>
  <c r="H1155" i="125"/>
  <c r="H1156" i="125"/>
  <c r="H1157" i="125"/>
  <c r="H1159" i="125"/>
  <c r="H1162" i="125"/>
  <c r="H1172" i="125"/>
  <c r="H1179" i="125"/>
  <c r="H1180" i="125"/>
  <c r="H1183" i="125"/>
  <c r="H1185" i="125"/>
  <c r="H1186" i="125"/>
  <c r="H1187" i="125"/>
  <c r="H1188" i="125"/>
  <c r="H1189" i="125"/>
  <c r="H1190" i="125"/>
  <c r="H1191" i="125"/>
  <c r="H1192" i="125"/>
  <c r="H1193" i="125"/>
  <c r="H1194" i="125"/>
  <c r="H1195" i="125"/>
  <c r="H1196" i="125"/>
  <c r="H1197" i="125"/>
  <c r="H1201" i="125"/>
  <c r="H1203" i="125"/>
  <c r="H1206" i="125"/>
  <c r="H1207" i="125"/>
  <c r="H1208" i="125"/>
  <c r="H1210" i="125"/>
  <c r="H1212" i="125"/>
  <c r="H1213" i="125"/>
  <c r="H1214" i="125"/>
  <c r="H1215" i="125"/>
  <c r="H1216" i="125"/>
  <c r="H1217" i="125"/>
  <c r="H1218" i="125"/>
  <c r="H1219" i="125"/>
  <c r="H1220" i="125"/>
  <c r="H1221" i="125"/>
  <c r="H1222" i="125"/>
  <c r="H1224" i="125"/>
  <c r="H1227" i="125"/>
  <c r="H1228" i="125"/>
  <c r="H1231" i="125"/>
  <c r="H1234" i="125"/>
  <c r="H1239" i="125"/>
  <c r="H1241" i="125"/>
  <c r="H1244" i="125"/>
  <c r="H1245" i="125"/>
  <c r="H1247" i="125"/>
  <c r="H1249" i="125"/>
  <c r="H1250" i="125"/>
  <c r="H1251" i="125"/>
  <c r="H1252" i="125"/>
  <c r="H1253" i="125"/>
  <c r="H1254" i="125"/>
  <c r="H1255" i="125"/>
  <c r="H1256" i="125"/>
  <c r="H1257" i="125"/>
  <c r="H1258" i="125"/>
  <c r="H1259" i="125"/>
  <c r="H1272" i="125"/>
  <c r="H1274" i="125"/>
  <c r="H1275" i="125"/>
  <c r="H1276" i="125"/>
  <c r="H1277" i="125"/>
  <c r="H1278" i="125"/>
  <c r="H1282" i="125"/>
  <c r="H1286" i="125"/>
  <c r="H1287" i="125"/>
  <c r="H1289" i="125"/>
  <c r="H1290" i="125"/>
  <c r="H1291" i="125"/>
  <c r="H1292" i="125"/>
  <c r="H1293" i="125"/>
  <c r="H1297" i="125"/>
  <c r="H1298" i="125"/>
  <c r="H1300" i="125"/>
  <c r="H1302" i="125"/>
  <c r="H1303" i="125"/>
  <c r="H1304" i="125"/>
  <c r="H1308" i="125"/>
  <c r="H1309" i="125"/>
  <c r="H1313" i="125"/>
  <c r="H1314" i="125"/>
  <c r="H1319" i="125"/>
  <c r="H1322" i="125"/>
  <c r="H1329" i="125"/>
  <c r="H1330" i="125"/>
  <c r="H1334" i="125"/>
  <c r="H1336" i="125"/>
  <c r="H1337" i="125"/>
  <c r="H1341" i="125"/>
  <c r="H1342" i="125"/>
  <c r="H1344" i="125"/>
  <c r="H1345" i="125"/>
  <c r="H1346" i="125"/>
  <c r="H1347" i="125"/>
  <c r="H1351" i="125"/>
  <c r="H1352" i="125"/>
  <c r="H1359" i="125"/>
  <c r="H1363" i="125"/>
  <c r="H1364" i="125"/>
  <c r="H1366" i="125"/>
  <c r="H1370" i="125"/>
  <c r="H1371" i="125"/>
  <c r="H1380" i="125"/>
  <c r="H1387" i="125"/>
  <c r="H1390" i="125"/>
  <c r="H1391" i="125"/>
  <c r="H1394" i="125"/>
  <c r="H1395" i="125"/>
  <c r="H1398" i="125"/>
  <c r="H1402" i="125"/>
  <c r="H1403" i="125"/>
  <c r="H1405" i="125"/>
  <c r="H1406" i="125"/>
  <c r="H1407" i="125"/>
  <c r="H1408" i="125"/>
  <c r="H1413" i="125"/>
  <c r="H1414" i="125"/>
  <c r="H1415" i="125"/>
  <c r="H1417" i="125"/>
  <c r="H1418" i="125"/>
  <c r="H1419" i="125"/>
  <c r="H1420" i="125"/>
  <c r="H1423" i="125"/>
  <c r="H1427" i="125"/>
  <c r="H1429" i="125"/>
  <c r="H1431" i="125"/>
  <c r="H1432" i="125"/>
  <c r="H1435" i="125"/>
  <c r="H1442" i="125"/>
  <c r="H1443" i="125"/>
  <c r="H1445" i="125"/>
  <c r="H1446" i="125"/>
  <c r="H1448" i="125"/>
  <c r="H1449" i="125"/>
  <c r="H1450" i="125"/>
  <c r="H1451" i="125"/>
  <c r="H1452" i="125"/>
  <c r="H1453" i="125"/>
  <c r="H1454" i="125"/>
  <c r="H1455" i="125"/>
  <c r="H1456" i="125"/>
  <c r="H1463" i="125"/>
  <c r="H1467" i="125"/>
  <c r="H1468" i="125"/>
  <c r="H1482" i="125"/>
  <c r="H1483" i="125"/>
  <c r="H1486" i="125"/>
  <c r="H1488" i="125"/>
  <c r="H1491" i="125"/>
  <c r="H1494" i="125"/>
  <c r="H1498" i="125"/>
  <c r="H1500" i="125"/>
  <c r="H1502" i="125"/>
  <c r="H1503" i="125"/>
  <c r="H1504" i="125"/>
  <c r="H1505" i="125"/>
  <c r="H1506" i="125"/>
  <c r="H1507" i="125"/>
  <c r="H1508" i="125"/>
  <c r="H1509" i="125"/>
  <c r="H1510" i="125"/>
  <c r="H1516" i="125"/>
  <c r="H1519" i="125"/>
  <c r="H1522" i="125"/>
  <c r="H1524" i="125"/>
  <c r="H1526" i="125"/>
  <c r="H1527" i="125"/>
  <c r="H1529" i="125"/>
  <c r="H1531" i="125"/>
  <c r="H1532" i="125"/>
  <c r="H1533" i="125"/>
  <c r="H1537" i="125"/>
  <c r="H1538" i="125"/>
  <c r="H1540" i="125"/>
  <c r="H1542" i="125"/>
  <c r="H1543" i="125"/>
  <c r="H1544" i="125"/>
  <c r="H1548" i="125"/>
  <c r="H1550" i="125"/>
  <c r="H1553" i="125"/>
  <c r="H1554" i="125"/>
  <c r="H1557" i="125"/>
  <c r="H1559" i="125"/>
  <c r="H1561" i="125"/>
  <c r="H1563" i="125"/>
  <c r="H1564" i="125"/>
  <c r="H1566" i="125"/>
  <c r="H1567" i="125"/>
  <c r="H1570" i="125"/>
  <c r="H1575" i="125"/>
  <c r="H1576" i="125"/>
  <c r="H1578" i="125"/>
  <c r="H1580" i="125"/>
  <c r="H1581" i="125"/>
  <c r="H1589" i="125"/>
  <c r="H1590" i="125"/>
  <c r="H1593" i="125"/>
  <c r="H1596" i="125"/>
  <c r="H1598" i="125"/>
  <c r="H1601" i="125"/>
  <c r="H1605" i="125"/>
  <c r="H1608" i="125"/>
  <c r="H1611" i="125"/>
  <c r="H1614" i="125"/>
  <c r="H1617" i="125"/>
  <c r="H196" i="125" l="1"/>
  <c r="G196" i="125"/>
  <c r="F1616" i="125"/>
  <c r="F1615" i="125"/>
  <c r="F1607" i="125"/>
  <c r="F1606" i="125" s="1"/>
  <c r="F1604" i="125"/>
  <c r="F1603" i="125" s="1"/>
  <c r="F1600" i="125"/>
  <c r="F1599" i="125" s="1"/>
  <c r="F1597" i="125"/>
  <c r="F1595" i="125"/>
  <c r="F1591" i="125"/>
  <c r="F1588" i="125"/>
  <c r="F1587" i="125" s="1"/>
  <c r="F1579" i="125"/>
  <c r="F1577" i="125"/>
  <c r="F1573" i="125"/>
  <c r="F1572" i="125" s="1"/>
  <c r="F1560" i="125"/>
  <c r="F1556" i="125"/>
  <c r="F1555" i="125" s="1"/>
  <c r="F1552" i="125"/>
  <c r="F1549" i="125"/>
  <c r="F1547" i="125"/>
  <c r="F1539" i="125"/>
  <c r="F1536" i="125"/>
  <c r="F1535" i="125" s="1"/>
  <c r="F1525" i="125"/>
  <c r="F1521" i="125"/>
  <c r="F1520" i="125" s="1"/>
  <c r="F1518" i="125"/>
  <c r="F1511" i="125"/>
  <c r="F1501" i="125"/>
  <c r="F1497" i="125"/>
  <c r="F1493" i="125"/>
  <c r="F1490" i="125"/>
  <c r="F1489" i="125" s="1"/>
  <c r="F1487" i="125"/>
  <c r="F1484" i="125"/>
  <c r="F1481" i="125"/>
  <c r="F1476" i="125"/>
  <c r="G1476" i="125" s="1"/>
  <c r="F1470" i="125"/>
  <c r="G1470" i="125" s="1"/>
  <c r="F1466" i="125"/>
  <c r="F1462" i="125"/>
  <c r="F1444" i="125"/>
  <c r="F1441" i="125"/>
  <c r="F1440" i="125" s="1"/>
  <c r="F1434" i="125"/>
  <c r="F1433" i="125" s="1"/>
  <c r="F1430" i="125"/>
  <c r="F1426" i="125"/>
  <c r="F1425" i="125" s="1"/>
  <c r="F1422" i="125"/>
  <c r="F1416" i="125"/>
  <c r="F1412" i="125"/>
  <c r="F1411" i="125" s="1"/>
  <c r="F1404" i="125"/>
  <c r="F1401" i="125"/>
  <c r="F1400" i="125" s="1"/>
  <c r="F1397" i="125"/>
  <c r="F1396" i="125" s="1"/>
  <c r="F1393" i="125"/>
  <c r="F1389" i="125"/>
  <c r="F1388" i="125" s="1"/>
  <c r="F1385" i="125"/>
  <c r="F1379" i="125"/>
  <c r="F1360" i="125"/>
  <c r="F1357" i="125"/>
  <c r="F1348" i="125"/>
  <c r="F1338" i="125"/>
  <c r="F1323" i="125"/>
  <c r="F1320" i="125"/>
  <c r="F1317" i="125"/>
  <c r="F1311" i="125"/>
  <c r="F1305" i="125"/>
  <c r="F1294" i="125"/>
  <c r="F1283" i="125"/>
  <c r="F1270" i="125"/>
  <c r="F1248" i="125"/>
  <c r="F1243" i="125"/>
  <c r="F1233" i="125"/>
  <c r="F1232" i="125" s="1"/>
  <c r="F1229" i="125"/>
  <c r="F1226" i="125"/>
  <c r="F1225" i="125" s="1"/>
  <c r="F1211" i="125"/>
  <c r="F1205" i="125"/>
  <c r="F1184" i="125"/>
  <c r="F1178" i="125"/>
  <c r="F1177" i="125" s="1"/>
  <c r="F1161" i="125"/>
  <c r="F1144" i="125"/>
  <c r="F1138" i="125"/>
  <c r="F1137" i="125" s="1"/>
  <c r="F1131" i="125"/>
  <c r="F1111" i="125"/>
  <c r="F1105" i="125"/>
  <c r="F1089" i="125"/>
  <c r="G1089" i="125" s="1"/>
  <c r="F1074" i="125"/>
  <c r="F1067" i="125"/>
  <c r="F1064" i="125"/>
  <c r="F1063" i="125" s="1"/>
  <c r="F1061" i="125"/>
  <c r="F1047" i="125"/>
  <c r="F1042" i="125"/>
  <c r="F1041" i="125" s="1"/>
  <c r="F1038" i="125"/>
  <c r="F1037" i="125" s="1"/>
  <c r="F210" i="125" s="1"/>
  <c r="F1023" i="125"/>
  <c r="F1018" i="125"/>
  <c r="F1013" i="125"/>
  <c r="F1009" i="125"/>
  <c r="F1004" i="125"/>
  <c r="F1001" i="125"/>
  <c r="F988" i="125"/>
  <c r="G988" i="125" s="1"/>
  <c r="F972" i="125"/>
  <c r="F967" i="125"/>
  <c r="F966" i="125" s="1"/>
  <c r="F963" i="125"/>
  <c r="G963" i="125" s="1"/>
  <c r="F948" i="125"/>
  <c r="F942" i="125"/>
  <c r="F934" i="125"/>
  <c r="F917" i="125"/>
  <c r="F911" i="125"/>
  <c r="F910" i="125" s="1"/>
  <c r="F906" i="125"/>
  <c r="F905" i="125" s="1"/>
  <c r="F901" i="125"/>
  <c r="F887" i="125"/>
  <c r="F884" i="125"/>
  <c r="F868" i="125"/>
  <c r="F865" i="125"/>
  <c r="F855" i="125"/>
  <c r="F837" i="125"/>
  <c r="F829" i="125"/>
  <c r="F826" i="125"/>
  <c r="F821" i="125"/>
  <c r="F818" i="125"/>
  <c r="F817" i="125" s="1"/>
  <c r="F811" i="125"/>
  <c r="F810" i="125" s="1"/>
  <c r="F200" i="125" s="1"/>
  <c r="F798" i="125"/>
  <c r="F794" i="125"/>
  <c r="F782" i="125"/>
  <c r="F778" i="125"/>
  <c r="F771" i="125"/>
  <c r="F761" i="125"/>
  <c r="F758" i="125"/>
  <c r="F743" i="125"/>
  <c r="F740" i="125"/>
  <c r="F730" i="125"/>
  <c r="F725" i="125"/>
  <c r="F718" i="125"/>
  <c r="F706" i="125"/>
  <c r="F701" i="125"/>
  <c r="F700" i="125" s="1"/>
  <c r="F687" i="125"/>
  <c r="F683" i="125"/>
  <c r="F682" i="125" s="1"/>
  <c r="F641" i="125"/>
  <c r="F632" i="125"/>
  <c r="F621" i="125"/>
  <c r="F616" i="125"/>
  <c r="F611" i="125"/>
  <c r="F604" i="125"/>
  <c r="F600" i="125"/>
  <c r="F599" i="125" s="1"/>
  <c r="F595" i="125"/>
  <c r="F224" i="125" s="1"/>
  <c r="F590" i="125"/>
  <c r="F586" i="125"/>
  <c r="F580" i="125" s="1"/>
  <c r="F578" i="125"/>
  <c r="F576" i="125"/>
  <c r="F549" i="125"/>
  <c r="F547" i="125"/>
  <c r="G547" i="125" s="1"/>
  <c r="F536" i="125"/>
  <c r="F533" i="125"/>
  <c r="F523" i="125"/>
  <c r="F520" i="125"/>
  <c r="F515" i="125"/>
  <c r="F514" i="125" s="1"/>
  <c r="F510" i="125"/>
  <c r="F503" i="125"/>
  <c r="F500" i="125"/>
  <c r="F496" i="125"/>
  <c r="F495" i="125" s="1"/>
  <c r="F490" i="125"/>
  <c r="F484" i="125"/>
  <c r="F483" i="125" s="1"/>
  <c r="F479" i="125"/>
  <c r="F469" i="125"/>
  <c r="F465" i="125"/>
  <c r="F453" i="125"/>
  <c r="F450" i="125"/>
  <c r="F446" i="125"/>
  <c r="G446" i="125" s="1"/>
  <c r="F442" i="125"/>
  <c r="F436" i="125"/>
  <c r="F428" i="125"/>
  <c r="F425" i="125"/>
  <c r="F424" i="125" s="1"/>
  <c r="F420" i="125"/>
  <c r="F416" i="125"/>
  <c r="F411" i="125"/>
  <c r="F410" i="125" s="1"/>
  <c r="F401" i="125"/>
  <c r="F395" i="125"/>
  <c r="F392" i="125"/>
  <c r="F384" i="125"/>
  <c r="F380" i="125"/>
  <c r="F373" i="125"/>
  <c r="F372" i="125" s="1"/>
  <c r="F255" i="125"/>
  <c r="F254" i="125"/>
  <c r="F253" i="125"/>
  <c r="F250" i="125"/>
  <c r="F247" i="125"/>
  <c r="G247" i="125" s="1"/>
  <c r="F246" i="125"/>
  <c r="F245" i="125"/>
  <c r="F243" i="125"/>
  <c r="F228" i="125"/>
  <c r="F220" i="125"/>
  <c r="F219" i="125"/>
  <c r="G219" i="125" s="1"/>
  <c r="F218" i="125"/>
  <c r="G218" i="125" s="1"/>
  <c r="F217" i="125"/>
  <c r="G217" i="125" s="1"/>
  <c r="F209" i="125"/>
  <c r="G209" i="125" s="1"/>
  <c r="F208" i="125"/>
  <c r="G208" i="125" s="1"/>
  <c r="F207" i="125"/>
  <c r="G207" i="125" s="1"/>
  <c r="F206" i="125"/>
  <c r="G206" i="125" s="1"/>
  <c r="F190" i="125"/>
  <c r="F189" i="125"/>
  <c r="G189" i="125" s="1"/>
  <c r="F187" i="125"/>
  <c r="F186" i="125"/>
  <c r="G186" i="125" s="1"/>
  <c r="F185" i="125"/>
  <c r="G185" i="125" s="1"/>
  <c r="F260" i="125"/>
  <c r="F258" i="125"/>
  <c r="F257" i="125"/>
  <c r="F367" i="125"/>
  <c r="F366" i="125" s="1"/>
  <c r="F348" i="125"/>
  <c r="F169" i="125" s="1"/>
  <c r="F345" i="125"/>
  <c r="F342" i="125"/>
  <c r="F334" i="125"/>
  <c r="F330" i="125"/>
  <c r="F321" i="125"/>
  <c r="G321" i="125" s="1"/>
  <c r="F315" i="125"/>
  <c r="F291" i="125"/>
  <c r="F287" i="125"/>
  <c r="F276" i="125"/>
  <c r="F271" i="125"/>
  <c r="F268" i="125"/>
  <c r="F987" i="125" l="1"/>
  <c r="G987" i="125" s="1"/>
  <c r="F546" i="125"/>
  <c r="G546" i="125" s="1"/>
  <c r="F1534" i="125"/>
  <c r="F1546" i="125"/>
  <c r="F445" i="125"/>
  <c r="F192" i="125" s="1"/>
  <c r="G192" i="125" s="1"/>
  <c r="F575" i="125"/>
  <c r="F598" i="125"/>
  <c r="F1439" i="125"/>
  <c r="F1399" i="125"/>
  <c r="H210" i="125"/>
  <c r="G210" i="125"/>
  <c r="F213" i="125"/>
  <c r="F344" i="125"/>
  <c r="F478" i="125"/>
  <c r="F477" i="125" s="1"/>
  <c r="F198" i="125"/>
  <c r="G198" i="125" s="1"/>
  <c r="G771" i="125"/>
  <c r="F1421" i="125"/>
  <c r="F1517" i="125"/>
  <c r="F568" i="125"/>
  <c r="F699" i="125"/>
  <c r="F1008" i="125"/>
  <c r="F1104" i="125"/>
  <c r="F1410" i="125"/>
  <c r="F1496" i="125"/>
  <c r="G190" i="125"/>
  <c r="H190" i="125"/>
  <c r="G243" i="125"/>
  <c r="H243" i="125"/>
  <c r="F464" i="125"/>
  <c r="F462" i="125" s="1"/>
  <c r="F864" i="125"/>
  <c r="F863" i="125" s="1"/>
  <c r="F896" i="125"/>
  <c r="F1176" i="125"/>
  <c r="F1586" i="125"/>
  <c r="F168" i="125"/>
  <c r="H187" i="125"/>
  <c r="G187" i="125"/>
  <c r="G200" i="125"/>
  <c r="H200" i="125"/>
  <c r="G224" i="125"/>
  <c r="H224" i="125"/>
  <c r="F435" i="125"/>
  <c r="F1378" i="125"/>
  <c r="F270" i="125"/>
  <c r="F267" i="125" s="1"/>
  <c r="F391" i="125"/>
  <c r="F173" i="125"/>
  <c r="F941" i="125"/>
  <c r="F965" i="125"/>
  <c r="F1242" i="125"/>
  <c r="F286" i="125"/>
  <c r="F318" i="125"/>
  <c r="G318" i="125" s="1"/>
  <c r="F167" i="125"/>
  <c r="F166" i="125" s="1"/>
  <c r="F223" i="125"/>
  <c r="G245" i="125"/>
  <c r="H245" i="125"/>
  <c r="F400" i="125"/>
  <c r="F399" i="125" s="1"/>
  <c r="F419" i="125"/>
  <c r="F509" i="125"/>
  <c r="F519" i="125"/>
  <c r="F532" i="125"/>
  <c r="F770" i="125"/>
  <c r="G770" i="125" s="1"/>
  <c r="F793" i="125"/>
  <c r="F825" i="125"/>
  <c r="F836" i="125"/>
  <c r="F909" i="125"/>
  <c r="F962" i="125"/>
  <c r="F1000" i="125"/>
  <c r="F1017" i="125"/>
  <c r="F1040" i="125"/>
  <c r="F1060" i="125"/>
  <c r="F1088" i="125"/>
  <c r="F1160" i="125"/>
  <c r="F1136" i="125" s="1"/>
  <c r="F1204" i="125"/>
  <c r="F1202" i="125" s="1"/>
  <c r="F1392" i="125"/>
  <c r="F1424" i="125"/>
  <c r="F1469" i="125"/>
  <c r="G1469" i="125" s="1"/>
  <c r="F1480" i="125"/>
  <c r="F1492" i="125"/>
  <c r="F1551" i="125"/>
  <c r="F1571" i="125"/>
  <c r="F1594" i="125"/>
  <c r="F777" i="125"/>
  <c r="F757" i="125"/>
  <c r="F739" i="125"/>
  <c r="F738" i="125" s="1"/>
  <c r="F724" i="125"/>
  <c r="F816" i="125"/>
  <c r="F499" i="125"/>
  <c r="F449" i="125"/>
  <c r="F448" i="125" s="1"/>
  <c r="F423" i="125"/>
  <c r="F379" i="125"/>
  <c r="F375" i="125" s="1"/>
  <c r="F295" i="125"/>
  <c r="F854" i="125"/>
  <c r="F172" i="125" s="1"/>
  <c r="F681" i="125"/>
  <c r="F615" i="125"/>
  <c r="F329" i="125"/>
  <c r="F883" i="125"/>
  <c r="F882" i="125" s="1"/>
  <c r="G255" i="125"/>
  <c r="H255" i="125"/>
  <c r="F440" i="125"/>
  <c r="G445" i="125"/>
  <c r="F197" i="125"/>
  <c r="G197" i="125" s="1"/>
  <c r="H253" i="125"/>
  <c r="G253" i="125"/>
  <c r="G254" i="125"/>
  <c r="H254" i="125"/>
  <c r="F489" i="125"/>
  <c r="F242" i="125"/>
  <c r="F193" i="125" l="1"/>
  <c r="F756" i="125"/>
  <c r="G1088" i="125"/>
  <c r="F1066" i="125"/>
  <c r="F285" i="125"/>
  <c r="G962" i="125"/>
  <c r="F204" i="125"/>
  <c r="F999" i="125"/>
  <c r="F1461" i="125"/>
  <c r="F940" i="125"/>
  <c r="F895" i="125"/>
  <c r="F1016" i="125"/>
  <c r="F832" i="125"/>
  <c r="F792" i="125"/>
  <c r="F531" i="125"/>
  <c r="F1240" i="125"/>
  <c r="F1103" i="125"/>
  <c r="F1495" i="125"/>
  <c r="F824" i="125"/>
  <c r="F415" i="125"/>
  <c r="F1007" i="125"/>
  <c r="G213" i="125"/>
  <c r="H213" i="125"/>
  <c r="F776" i="125"/>
  <c r="F498" i="125"/>
  <c r="F482" i="125" s="1"/>
  <c r="F371" i="125"/>
  <c r="F294" i="125"/>
  <c r="F853" i="125"/>
  <c r="F613" i="125"/>
  <c r="F328" i="125"/>
  <c r="G193" i="125"/>
  <c r="H193" i="125"/>
  <c r="G204" i="125" l="1"/>
  <c r="F182" i="125"/>
  <c r="F390" i="125"/>
  <c r="F1479" i="125"/>
  <c r="F439" i="125"/>
  <c r="F266" i="125"/>
  <c r="F530" i="125"/>
  <c r="F160" i="125"/>
  <c r="F131" i="125"/>
  <c r="F112" i="125"/>
  <c r="F111" i="125"/>
  <c r="F103" i="125"/>
  <c r="F100" i="125"/>
  <c r="F93" i="125"/>
  <c r="F90" i="125"/>
  <c r="F88" i="125"/>
  <c r="F81" i="125"/>
  <c r="F78" i="125"/>
  <c r="F57" i="125"/>
  <c r="F55" i="125"/>
  <c r="F53" i="125"/>
  <c r="F49" i="125"/>
  <c r="F46" i="125"/>
  <c r="F43" i="125"/>
  <c r="F38" i="125"/>
  <c r="F28" i="125"/>
  <c r="F25" i="125"/>
  <c r="F21" i="125"/>
  <c r="F18" i="125"/>
  <c r="F14" i="125"/>
  <c r="F10" i="125"/>
  <c r="F6" i="125"/>
  <c r="F109" i="125" l="1"/>
  <c r="F13" i="125"/>
  <c r="F12" i="125" s="1"/>
  <c r="F9" i="125" s="1"/>
  <c r="F92" i="125"/>
  <c r="F180" i="125"/>
  <c r="F108" i="125" l="1"/>
  <c r="F5" i="125" s="1"/>
  <c r="F175" i="125"/>
  <c r="E1434" i="125" l="1"/>
  <c r="E1385" i="125"/>
  <c r="D1466" i="125"/>
  <c r="E1466" i="125"/>
  <c r="G1385" i="125" l="1"/>
  <c r="H1385" i="125"/>
  <c r="E1433" i="125"/>
  <c r="G1434" i="125"/>
  <c r="H1434" i="125"/>
  <c r="H1466" i="125"/>
  <c r="G1466" i="125"/>
  <c r="G1433" i="125" l="1"/>
  <c r="H1433" i="125"/>
  <c r="E258" i="125" l="1"/>
  <c r="G258" i="125" l="1"/>
  <c r="H258" i="125"/>
  <c r="E837" i="125"/>
  <c r="D837" i="125"/>
  <c r="G837" i="125" l="1"/>
  <c r="H837" i="125"/>
  <c r="E536" i="125" l="1"/>
  <c r="D536" i="125"/>
  <c r="G536" i="125" l="1"/>
  <c r="H536" i="125"/>
  <c r="D469" i="125" l="1"/>
  <c r="E469" i="125"/>
  <c r="G469" i="125" l="1"/>
  <c r="H469" i="125"/>
  <c r="E917" i="125" l="1"/>
  <c r="G917" i="125" l="1"/>
  <c r="H917" i="125"/>
  <c r="D214" i="125"/>
  <c r="E1512" i="125"/>
  <c r="G1512" i="125" s="1"/>
  <c r="E1515" i="125"/>
  <c r="G1515" i="125" l="1"/>
  <c r="H1515" i="125"/>
  <c r="E1514" i="125"/>
  <c r="E214" i="125"/>
  <c r="D248" i="125"/>
  <c r="D246" i="125"/>
  <c r="E246" i="125"/>
  <c r="G246" i="125" s="1"/>
  <c r="D244" i="125"/>
  <c r="D228" i="125"/>
  <c r="D215" i="125"/>
  <c r="D212" i="125"/>
  <c r="D202" i="125"/>
  <c r="D201" i="125"/>
  <c r="D194" i="125"/>
  <c r="D188" i="125"/>
  <c r="D176" i="125"/>
  <c r="D1619" i="125"/>
  <c r="D1618" i="125" s="1"/>
  <c r="D1610" i="125"/>
  <c r="D1600" i="125"/>
  <c r="D1591" i="125"/>
  <c r="D1584" i="125"/>
  <c r="D1583" i="125" s="1"/>
  <c r="D1579" i="125"/>
  <c r="D1573" i="125"/>
  <c r="D1560" i="125"/>
  <c r="D1539" i="125"/>
  <c r="E1539" i="125"/>
  <c r="D1525" i="125"/>
  <c r="E1501" i="125"/>
  <c r="D1501" i="125"/>
  <c r="D1484" i="125"/>
  <c r="D1476" i="125"/>
  <c r="E1462" i="125"/>
  <c r="D1462" i="125"/>
  <c r="D1458" i="125"/>
  <c r="D1457" i="125" s="1"/>
  <c r="E1444" i="125"/>
  <c r="D1444" i="125"/>
  <c r="D1437" i="125"/>
  <c r="D1436" i="125" s="1"/>
  <c r="D1426" i="125"/>
  <c r="D1404" i="125"/>
  <c r="E1404" i="125"/>
  <c r="D1385" i="125"/>
  <c r="D1382" i="125"/>
  <c r="D1381" i="125" s="1"/>
  <c r="D1372" i="125"/>
  <c r="D1369" i="125"/>
  <c r="D1368" i="125" s="1"/>
  <c r="D1353" i="125"/>
  <c r="D1343" i="125"/>
  <c r="D1324" i="125"/>
  <c r="D1331" i="125"/>
  <c r="D1327" i="125"/>
  <c r="D1326" i="125" s="1"/>
  <c r="E1312" i="125"/>
  <c r="D1312" i="125"/>
  <c r="D1306" i="125"/>
  <c r="E1299" i="125"/>
  <c r="D1299" i="125"/>
  <c r="E1288" i="125"/>
  <c r="D1288" i="125"/>
  <c r="D1273" i="125"/>
  <c r="D1265" i="125"/>
  <c r="D1268" i="125"/>
  <c r="D1262" i="125"/>
  <c r="D1261" i="125" s="1"/>
  <c r="D1248" i="125"/>
  <c r="E1248" i="125"/>
  <c r="D1170" i="125"/>
  <c r="D1168" i="125"/>
  <c r="D1167" i="125" s="1"/>
  <c r="G1501" i="125" l="1"/>
  <c r="H1501" i="125"/>
  <c r="H1248" i="125"/>
  <c r="G1248" i="125"/>
  <c r="G1312" i="125"/>
  <c r="H1312" i="125"/>
  <c r="E1511" i="125"/>
  <c r="G1514" i="125"/>
  <c r="H1514" i="125"/>
  <c r="G1299" i="125"/>
  <c r="H1299" i="125"/>
  <c r="G1539" i="125"/>
  <c r="H1539" i="125"/>
  <c r="G1288" i="125"/>
  <c r="H1288" i="125"/>
  <c r="H1444" i="125"/>
  <c r="G1444" i="125"/>
  <c r="G214" i="125"/>
  <c r="H214" i="125"/>
  <c r="D1166" i="125"/>
  <c r="H1404" i="125"/>
  <c r="G1404" i="125"/>
  <c r="H1462" i="125"/>
  <c r="G1462" i="125"/>
  <c r="D227" i="125"/>
  <c r="D1367" i="125"/>
  <c r="D1461" i="125"/>
  <c r="D1264" i="125"/>
  <c r="D1323" i="125"/>
  <c r="G1511" i="125" l="1"/>
  <c r="H1511" i="125"/>
  <c r="D1230" i="125"/>
  <c r="D1229" i="125" s="1"/>
  <c r="E1226" i="125"/>
  <c r="D1226" i="125"/>
  <c r="D1205" i="125"/>
  <c r="D1204" i="125" s="1"/>
  <c r="D1199" i="125"/>
  <c r="D1198" i="125" s="1"/>
  <c r="D1178" i="125"/>
  <c r="D1177" i="125" s="1"/>
  <c r="G1226" i="125" l="1"/>
  <c r="H1226" i="125"/>
  <c r="D1161" i="125"/>
  <c r="D1138" i="125"/>
  <c r="D1137" i="125" s="1"/>
  <c r="D1132" i="125"/>
  <c r="D1131" i="125" s="1"/>
  <c r="E1132" i="125"/>
  <c r="D1093" i="125"/>
  <c r="D1096" i="125"/>
  <c r="D1068" i="125"/>
  <c r="D1067" i="125" s="1"/>
  <c r="E935" i="125"/>
  <c r="D935" i="125"/>
  <c r="D934" i="125" s="1"/>
  <c r="D1018" i="125"/>
  <c r="D997" i="125"/>
  <c r="D994" i="125"/>
  <c r="D993" i="125" s="1"/>
  <c r="E972" i="125"/>
  <c r="D972" i="125"/>
  <c r="D988" i="125"/>
  <c r="E948" i="125"/>
  <c r="D948" i="125"/>
  <c r="E942" i="125"/>
  <c r="D942" i="125"/>
  <c r="D941" i="125" s="1"/>
  <c r="D917" i="125"/>
  <c r="D911" i="125"/>
  <c r="D910" i="125" s="1"/>
  <c r="E911" i="125"/>
  <c r="D851" i="125"/>
  <c r="D850" i="125" s="1"/>
  <c r="D901" i="125"/>
  <c r="E887" i="125"/>
  <c r="D887" i="125"/>
  <c r="D879" i="125"/>
  <c r="D878" i="125" s="1"/>
  <c r="E868" i="125"/>
  <c r="D868" i="125"/>
  <c r="D855" i="125"/>
  <c r="E855" i="125"/>
  <c r="D833" i="125"/>
  <c r="D814" i="125"/>
  <c r="D813" i="125" s="1"/>
  <c r="E782" i="125"/>
  <c r="D782" i="125"/>
  <c r="D774" i="125"/>
  <c r="D773" i="125" s="1"/>
  <c r="D754" i="125"/>
  <c r="D753" i="125" s="1"/>
  <c r="D751" i="125"/>
  <c r="D722" i="125"/>
  <c r="D719" i="125"/>
  <c r="D701" i="125"/>
  <c r="D700" i="125" s="1"/>
  <c r="D706" i="125"/>
  <c r="E706" i="125"/>
  <c r="E642" i="125"/>
  <c r="D642" i="125"/>
  <c r="D637" i="125"/>
  <c r="D634" i="125"/>
  <c r="D633" i="125" s="1"/>
  <c r="E634" i="125"/>
  <c r="H911" i="125" l="1"/>
  <c r="G911" i="125"/>
  <c r="G887" i="125"/>
  <c r="H887" i="125"/>
  <c r="H972" i="125"/>
  <c r="G972" i="125"/>
  <c r="G634" i="125"/>
  <c r="H634" i="125"/>
  <c r="G642" i="125"/>
  <c r="H642" i="125"/>
  <c r="G868" i="125"/>
  <c r="H868" i="125"/>
  <c r="G948" i="125"/>
  <c r="H948" i="125"/>
  <c r="G935" i="125"/>
  <c r="H935" i="125"/>
  <c r="G1132" i="125"/>
  <c r="H1132" i="125"/>
  <c r="H782" i="125"/>
  <c r="G782" i="125"/>
  <c r="H942" i="125"/>
  <c r="G942" i="125"/>
  <c r="G706" i="125"/>
  <c r="H706" i="125"/>
  <c r="H855" i="125"/>
  <c r="G855" i="125"/>
  <c r="E910" i="125"/>
  <c r="E941" i="125"/>
  <c r="D721" i="125"/>
  <c r="D718" i="125" s="1"/>
  <c r="D226" i="125"/>
  <c r="D987" i="125"/>
  <c r="D205" i="125"/>
  <c r="D750" i="125"/>
  <c r="D199" i="125"/>
  <c r="D1160" i="125"/>
  <c r="D216" i="125"/>
  <c r="D1092" i="125"/>
  <c r="D992" i="125"/>
  <c r="D632" i="125"/>
  <c r="G941" i="125" l="1"/>
  <c r="H941" i="125"/>
  <c r="H910" i="125"/>
  <c r="G910" i="125"/>
  <c r="D616" i="125"/>
  <c r="D615" i="125" s="1"/>
  <c r="D592" i="125" l="1"/>
  <c r="D591" i="125" s="1"/>
  <c r="D595" i="125"/>
  <c r="D594" i="125" s="1"/>
  <c r="D586" i="125"/>
  <c r="D583" i="125"/>
  <c r="D581" i="125"/>
  <c r="D570" i="125"/>
  <c r="D573" i="125"/>
  <c r="E550" i="125"/>
  <c r="D550" i="125"/>
  <c r="G550" i="125" l="1"/>
  <c r="H550" i="125"/>
  <c r="D568" i="125"/>
  <c r="D590" i="125"/>
  <c r="D580" i="125"/>
  <c r="D520" i="125" l="1"/>
  <c r="D510" i="125"/>
  <c r="D493" i="125"/>
  <c r="D492" i="125" l="1"/>
  <c r="D195" i="125"/>
  <c r="D487" i="125"/>
  <c r="E220" i="125" l="1"/>
  <c r="H220" i="125" l="1"/>
  <c r="G220" i="125"/>
  <c r="D221" i="125"/>
  <c r="E182" i="125"/>
  <c r="D184" i="125"/>
  <c r="D183" i="125"/>
  <c r="D479" i="125"/>
  <c r="D475" i="125"/>
  <c r="D433" i="125"/>
  <c r="D432" i="125" s="1"/>
  <c r="E411" i="125"/>
  <c r="D411" i="125"/>
  <c r="D392" i="125"/>
  <c r="D380" i="125"/>
  <c r="D376" i="125"/>
  <c r="D362" i="125"/>
  <c r="D355" i="125"/>
  <c r="D354" i="125" s="1"/>
  <c r="D334" i="125"/>
  <c r="D321" i="125"/>
  <c r="D326" i="125"/>
  <c r="D319" i="125"/>
  <c r="D315" i="125"/>
  <c r="D287" i="125"/>
  <c r="D286" i="125" s="1"/>
  <c r="D268" i="125"/>
  <c r="D271" i="125"/>
  <c r="D270" i="125" s="1"/>
  <c r="H411" i="125" l="1"/>
  <c r="G411" i="125"/>
  <c r="G182" i="125"/>
  <c r="H182" i="125"/>
  <c r="D318" i="125"/>
  <c r="D353" i="125"/>
  <c r="D181" i="125"/>
  <c r="E160" i="125" l="1"/>
  <c r="D160" i="125"/>
  <c r="D131" i="125"/>
  <c r="D103" i="125"/>
  <c r="E81" i="125"/>
  <c r="D81" i="125"/>
  <c r="E46" i="125"/>
  <c r="D46" i="125"/>
  <c r="E38" i="125"/>
  <c r="D38" i="125"/>
  <c r="E31" i="125"/>
  <c r="D31" i="125"/>
  <c r="D14" i="125"/>
  <c r="G31" i="125" l="1"/>
  <c r="H31" i="125"/>
  <c r="G46" i="125"/>
  <c r="H46" i="125"/>
  <c r="G38" i="125"/>
  <c r="H38" i="125"/>
  <c r="H81" i="125"/>
  <c r="G81" i="125"/>
  <c r="G160" i="125"/>
  <c r="H160" i="125"/>
  <c r="E1569" i="125"/>
  <c r="E1560" i="125"/>
  <c r="E1556" i="125"/>
  <c r="E1552" i="125"/>
  <c r="E1547" i="125"/>
  <c r="E1536" i="125"/>
  <c r="E1525" i="125"/>
  <c r="E1497" i="125"/>
  <c r="E1493" i="125"/>
  <c r="E1490" i="125"/>
  <c r="E1487" i="125"/>
  <c r="E1484" i="125"/>
  <c r="E1481" i="125"/>
  <c r="E1340" i="125"/>
  <c r="E1230" i="125"/>
  <c r="E1199" i="125"/>
  <c r="E1161" i="125"/>
  <c r="E1129" i="125"/>
  <c r="E1126" i="125"/>
  <c r="G1484" i="125" l="1"/>
  <c r="H1484" i="125"/>
  <c r="G1497" i="125"/>
  <c r="H1497" i="125"/>
  <c r="G1126" i="125"/>
  <c r="H1126" i="125"/>
  <c r="G1230" i="125"/>
  <c r="H1230" i="125"/>
  <c r="H1487" i="125"/>
  <c r="G1487" i="125"/>
  <c r="H1525" i="125"/>
  <c r="G1525" i="125"/>
  <c r="H1556" i="125"/>
  <c r="G1556" i="125"/>
  <c r="H1129" i="125"/>
  <c r="G1129" i="125"/>
  <c r="G1340" i="125"/>
  <c r="H1340" i="125"/>
  <c r="H1490" i="125"/>
  <c r="G1490" i="125"/>
  <c r="G1536" i="125"/>
  <c r="H1536" i="125"/>
  <c r="G1560" i="125"/>
  <c r="H1560" i="125"/>
  <c r="G1199" i="125"/>
  <c r="H1199" i="125"/>
  <c r="G1552" i="125"/>
  <c r="H1552" i="125"/>
  <c r="H1161" i="125"/>
  <c r="G1161" i="125"/>
  <c r="G1481" i="125"/>
  <c r="H1481" i="125"/>
  <c r="H1493" i="125"/>
  <c r="G1493" i="125"/>
  <c r="H1547" i="125"/>
  <c r="G1547" i="125"/>
  <c r="G1569" i="125"/>
  <c r="H1569" i="125"/>
  <c r="E1198" i="125"/>
  <c r="E1496" i="125"/>
  <c r="E1229" i="125"/>
  <c r="E1555" i="125"/>
  <c r="E1489" i="125"/>
  <c r="E1535" i="125"/>
  <c r="E1492" i="125"/>
  <c r="E1568" i="125"/>
  <c r="E1480" i="125"/>
  <c r="E442" i="125"/>
  <c r="E1064" i="125"/>
  <c r="E1061" i="125"/>
  <c r="E1047" i="125"/>
  <c r="E1038" i="125"/>
  <c r="E1023" i="125"/>
  <c r="E1013" i="125"/>
  <c r="E1004" i="125"/>
  <c r="E934" i="125"/>
  <c r="E932" i="125"/>
  <c r="E907" i="125"/>
  <c r="E884" i="125"/>
  <c r="E865" i="125"/>
  <c r="E854" i="125"/>
  <c r="E836" i="125"/>
  <c r="E829" i="125"/>
  <c r="E826" i="125"/>
  <c r="E821" i="125"/>
  <c r="E818" i="125"/>
  <c r="E811" i="125"/>
  <c r="E798" i="125"/>
  <c r="E794" i="125"/>
  <c r="E778" i="125"/>
  <c r="E761" i="125"/>
  <c r="E758" i="125"/>
  <c r="E743" i="125"/>
  <c r="E740" i="125"/>
  <c r="E730" i="125"/>
  <c r="E726" i="125"/>
  <c r="E719" i="125"/>
  <c r="E701" i="125"/>
  <c r="E687" i="125"/>
  <c r="E683" i="125"/>
  <c r="E641" i="125"/>
  <c r="E621" i="125"/>
  <c r="E616" i="125"/>
  <c r="E611" i="125"/>
  <c r="E604" i="125"/>
  <c r="E600" i="125"/>
  <c r="E586" i="125"/>
  <c r="E578" i="125"/>
  <c r="E576" i="125"/>
  <c r="E533" i="125"/>
  <c r="E528" i="125"/>
  <c r="E520" i="125"/>
  <c r="E515" i="125"/>
  <c r="E510" i="125"/>
  <c r="E503" i="125"/>
  <c r="E500" i="125"/>
  <c r="E496" i="125"/>
  <c r="E490" i="125"/>
  <c r="E479" i="125"/>
  <c r="E465" i="125"/>
  <c r="E453" i="125"/>
  <c r="E450" i="125"/>
  <c r="E436" i="125"/>
  <c r="E428" i="125"/>
  <c r="E425" i="125"/>
  <c r="E420" i="125"/>
  <c r="E397" i="125"/>
  <c r="E395" i="125"/>
  <c r="E392" i="125"/>
  <c r="E384" i="125"/>
  <c r="E380" i="125"/>
  <c r="E373" i="125"/>
  <c r="E367" i="125"/>
  <c r="E334" i="125"/>
  <c r="E330" i="125"/>
  <c r="E291" i="125"/>
  <c r="E287" i="125"/>
  <c r="G334" i="125" l="1"/>
  <c r="H334" i="125"/>
  <c r="H503" i="125"/>
  <c r="G503" i="125"/>
  <c r="G586" i="125"/>
  <c r="H586" i="125"/>
  <c r="H616" i="125"/>
  <c r="G616" i="125"/>
  <c r="G730" i="125"/>
  <c r="H730" i="125"/>
  <c r="H811" i="125"/>
  <c r="G811" i="125"/>
  <c r="G1004" i="125"/>
  <c r="H1004" i="125"/>
  <c r="H1480" i="125"/>
  <c r="G1480" i="125"/>
  <c r="G1496" i="125"/>
  <c r="H1496" i="125"/>
  <c r="G287" i="125"/>
  <c r="H287" i="125"/>
  <c r="G392" i="125"/>
  <c r="H392" i="125"/>
  <c r="G450" i="125"/>
  <c r="H450" i="125"/>
  <c r="G510" i="125"/>
  <c r="H510" i="125"/>
  <c r="G621" i="125"/>
  <c r="H621" i="125"/>
  <c r="H740" i="125"/>
  <c r="G740" i="125"/>
  <c r="H818" i="125"/>
  <c r="G818" i="125"/>
  <c r="G907" i="125"/>
  <c r="H907" i="125"/>
  <c r="G1061" i="125"/>
  <c r="H1061" i="125"/>
  <c r="G1198" i="125"/>
  <c r="H1198" i="125"/>
  <c r="G291" i="125"/>
  <c r="H291" i="125"/>
  <c r="H395" i="125"/>
  <c r="G395" i="125"/>
  <c r="H425" i="125"/>
  <c r="G425" i="125"/>
  <c r="H453" i="125"/>
  <c r="G453" i="125"/>
  <c r="H515" i="125"/>
  <c r="G515" i="125"/>
  <c r="G576" i="125"/>
  <c r="H576" i="125"/>
  <c r="H604" i="125"/>
  <c r="G604" i="125"/>
  <c r="G641" i="125"/>
  <c r="H641" i="125"/>
  <c r="G719" i="125"/>
  <c r="H719" i="125"/>
  <c r="G743" i="125"/>
  <c r="H743" i="125"/>
  <c r="G794" i="125"/>
  <c r="H794" i="125"/>
  <c r="H821" i="125"/>
  <c r="G821" i="125"/>
  <c r="H854" i="125"/>
  <c r="G854" i="125"/>
  <c r="G932" i="125"/>
  <c r="H932" i="125"/>
  <c r="G1023" i="125"/>
  <c r="H1023" i="125"/>
  <c r="H1064" i="125"/>
  <c r="G1064" i="125"/>
  <c r="G1568" i="125"/>
  <c r="H1568" i="125"/>
  <c r="E1551" i="125"/>
  <c r="G1555" i="125"/>
  <c r="H1555" i="125"/>
  <c r="H384" i="125"/>
  <c r="G384" i="125"/>
  <c r="H436" i="125"/>
  <c r="G436" i="125"/>
  <c r="H479" i="125"/>
  <c r="G479" i="125"/>
  <c r="G528" i="125"/>
  <c r="H528" i="125"/>
  <c r="G687" i="125"/>
  <c r="H687" i="125"/>
  <c r="H761" i="125"/>
  <c r="G761" i="125"/>
  <c r="G829" i="125"/>
  <c r="H829" i="125"/>
  <c r="H884" i="125"/>
  <c r="G884" i="125"/>
  <c r="G1047" i="125"/>
  <c r="H1047" i="125"/>
  <c r="E1534" i="125"/>
  <c r="H1535" i="125"/>
  <c r="G1535" i="125"/>
  <c r="G367" i="125"/>
  <c r="H367" i="125"/>
  <c r="H420" i="125"/>
  <c r="G420" i="125"/>
  <c r="H533" i="125"/>
  <c r="G533" i="125"/>
  <c r="G600" i="125"/>
  <c r="H600" i="125"/>
  <c r="G701" i="125"/>
  <c r="H701" i="125"/>
  <c r="G778" i="125"/>
  <c r="H778" i="125"/>
  <c r="G836" i="125"/>
  <c r="H836" i="125"/>
  <c r="H1013" i="125"/>
  <c r="G1013" i="125"/>
  <c r="E1495" i="125"/>
  <c r="G1489" i="125"/>
  <c r="H1489" i="125"/>
  <c r="H330" i="125"/>
  <c r="G330" i="125"/>
  <c r="G380" i="125"/>
  <c r="H380" i="125"/>
  <c r="G397" i="125"/>
  <c r="H397" i="125"/>
  <c r="G428" i="125"/>
  <c r="H428" i="125"/>
  <c r="H465" i="125"/>
  <c r="G465" i="125"/>
  <c r="H500" i="125"/>
  <c r="G500" i="125"/>
  <c r="G520" i="125"/>
  <c r="H520" i="125"/>
  <c r="G578" i="125"/>
  <c r="H578" i="125"/>
  <c r="G611" i="125"/>
  <c r="H611" i="125"/>
  <c r="H683" i="125"/>
  <c r="G683" i="125"/>
  <c r="H726" i="125"/>
  <c r="G726" i="125"/>
  <c r="H758" i="125"/>
  <c r="G758" i="125"/>
  <c r="G798" i="125"/>
  <c r="H798" i="125"/>
  <c r="H826" i="125"/>
  <c r="G826" i="125"/>
  <c r="G865" i="125"/>
  <c r="H865" i="125"/>
  <c r="G934" i="125"/>
  <c r="H934" i="125"/>
  <c r="H1038" i="125"/>
  <c r="G1038" i="125"/>
  <c r="H442" i="125"/>
  <c r="G442" i="125"/>
  <c r="H1492" i="125"/>
  <c r="G1492" i="125"/>
  <c r="H1229" i="125"/>
  <c r="G1229" i="125"/>
  <c r="H490" i="125"/>
  <c r="G490" i="125"/>
  <c r="G373" i="125"/>
  <c r="H373" i="125"/>
  <c r="H496" i="125"/>
  <c r="G496" i="125"/>
  <c r="E366" i="125"/>
  <c r="E449" i="125"/>
  <c r="E489" i="125"/>
  <c r="E509" i="125"/>
  <c r="E532" i="125"/>
  <c r="E599" i="125"/>
  <c r="E700" i="125"/>
  <c r="E739" i="125"/>
  <c r="E738" i="125" s="1"/>
  <c r="E777" i="125"/>
  <c r="E817" i="125"/>
  <c r="E832" i="125"/>
  <c r="E1060" i="125"/>
  <c r="E372" i="125"/>
  <c r="E424" i="125"/>
  <c r="E495" i="125"/>
  <c r="E514" i="125"/>
  <c r="E718" i="125"/>
  <c r="E793" i="125"/>
  <c r="E853" i="125"/>
  <c r="E1063" i="125"/>
  <c r="E329" i="125"/>
  <c r="E825" i="125"/>
  <c r="E286" i="125"/>
  <c r="E379" i="125"/>
  <c r="E464" i="125"/>
  <c r="E499" i="125"/>
  <c r="E519" i="125"/>
  <c r="E682" i="125"/>
  <c r="E725" i="125"/>
  <c r="E757" i="125"/>
  <c r="E864" i="125"/>
  <c r="E1037" i="125"/>
  <c r="E435" i="125"/>
  <c r="E478" i="125"/>
  <c r="E580" i="125"/>
  <c r="E615" i="125"/>
  <c r="E883" i="125"/>
  <c r="E906" i="125"/>
  <c r="E724" i="125"/>
  <c r="E391" i="125"/>
  <c r="E776" i="125"/>
  <c r="E575" i="125"/>
  <c r="E897" i="125"/>
  <c r="E901" i="125"/>
  <c r="E112" i="125"/>
  <c r="G112" i="125" l="1"/>
  <c r="H112" i="125"/>
  <c r="G575" i="125"/>
  <c r="H575" i="125"/>
  <c r="H580" i="125"/>
  <c r="G580" i="125"/>
  <c r="G519" i="125"/>
  <c r="H519" i="125"/>
  <c r="G853" i="125"/>
  <c r="H853" i="125"/>
  <c r="H700" i="125"/>
  <c r="G700" i="125"/>
  <c r="H901" i="125"/>
  <c r="G901" i="125"/>
  <c r="H906" i="125"/>
  <c r="G906" i="125"/>
  <c r="E756" i="125"/>
  <c r="H757" i="125"/>
  <c r="G757" i="125"/>
  <c r="G793" i="125"/>
  <c r="H793" i="125"/>
  <c r="E816" i="125"/>
  <c r="H817" i="125"/>
  <c r="G817" i="125"/>
  <c r="E448" i="125"/>
  <c r="H449" i="125"/>
  <c r="G449" i="125"/>
  <c r="H897" i="125"/>
  <c r="G897" i="125"/>
  <c r="G738" i="125"/>
  <c r="H738" i="125"/>
  <c r="H883" i="125"/>
  <c r="G883" i="125"/>
  <c r="G435" i="125"/>
  <c r="H435" i="125"/>
  <c r="H725" i="125"/>
  <c r="G725" i="125"/>
  <c r="E462" i="125"/>
  <c r="H464" i="125"/>
  <c r="G464" i="125"/>
  <c r="E328" i="125"/>
  <c r="G329" i="125"/>
  <c r="H329" i="125"/>
  <c r="G718" i="125"/>
  <c r="H718" i="125"/>
  <c r="G777" i="125"/>
  <c r="H777" i="125"/>
  <c r="G532" i="125"/>
  <c r="H532" i="125"/>
  <c r="H366" i="125"/>
  <c r="G366" i="125"/>
  <c r="G1534" i="125"/>
  <c r="H1534" i="125"/>
  <c r="H724" i="125"/>
  <c r="G724" i="125"/>
  <c r="E863" i="125"/>
  <c r="G864" i="125"/>
  <c r="H864" i="125"/>
  <c r="E285" i="125"/>
  <c r="G286" i="125"/>
  <c r="H286" i="125"/>
  <c r="G832" i="125"/>
  <c r="H832" i="125"/>
  <c r="G776" i="125"/>
  <c r="H776" i="125"/>
  <c r="E498" i="125"/>
  <c r="H499" i="125"/>
  <c r="G499" i="125"/>
  <c r="E824" i="125"/>
  <c r="G825" i="125"/>
  <c r="H825" i="125"/>
  <c r="G424" i="125"/>
  <c r="H424" i="125"/>
  <c r="E598" i="125"/>
  <c r="H599" i="125"/>
  <c r="G599" i="125"/>
  <c r="E423" i="125"/>
  <c r="H391" i="125"/>
  <c r="G391" i="125"/>
  <c r="E613" i="125"/>
  <c r="H615" i="125"/>
  <c r="G615" i="125"/>
  <c r="G1037" i="125"/>
  <c r="H1037" i="125"/>
  <c r="E681" i="125"/>
  <c r="G682" i="125"/>
  <c r="H682" i="125"/>
  <c r="G379" i="125"/>
  <c r="H379" i="125"/>
  <c r="H1063" i="125"/>
  <c r="G1063" i="125"/>
  <c r="H514" i="125"/>
  <c r="G514" i="125"/>
  <c r="G1060" i="125"/>
  <c r="H1060" i="125"/>
  <c r="G739" i="125"/>
  <c r="H739" i="125"/>
  <c r="H509" i="125"/>
  <c r="G509" i="125"/>
  <c r="G1495" i="125"/>
  <c r="H1495" i="125"/>
  <c r="G1551" i="125"/>
  <c r="H1551" i="125"/>
  <c r="H495" i="125"/>
  <c r="G495" i="125"/>
  <c r="H489" i="125"/>
  <c r="G489" i="125"/>
  <c r="H478" i="125"/>
  <c r="G478" i="125"/>
  <c r="H372" i="125"/>
  <c r="G372" i="125"/>
  <c r="E699" i="125"/>
  <c r="E375" i="125"/>
  <c r="E905" i="125"/>
  <c r="E896" i="125"/>
  <c r="E882" i="125"/>
  <c r="E477" i="125"/>
  <c r="H462" i="125" l="1"/>
  <c r="G462" i="125"/>
  <c r="H375" i="125"/>
  <c r="G375" i="125"/>
  <c r="G681" i="125"/>
  <c r="H681" i="125"/>
  <c r="G423" i="125"/>
  <c r="H423" i="125"/>
  <c r="G824" i="125"/>
  <c r="H824" i="125"/>
  <c r="G448" i="125"/>
  <c r="H448" i="125"/>
  <c r="G756" i="125"/>
  <c r="H756" i="125"/>
  <c r="H882" i="125"/>
  <c r="G882" i="125"/>
  <c r="G699" i="125"/>
  <c r="H699" i="125"/>
  <c r="H613" i="125"/>
  <c r="G613" i="125"/>
  <c r="H863" i="125"/>
  <c r="G863" i="125"/>
  <c r="G905" i="125"/>
  <c r="H905" i="125"/>
  <c r="G598" i="125"/>
  <c r="H598" i="125"/>
  <c r="G498" i="125"/>
  <c r="H498" i="125"/>
  <c r="H816" i="125"/>
  <c r="G816" i="125"/>
  <c r="G328" i="125"/>
  <c r="H328" i="125"/>
  <c r="G896" i="125"/>
  <c r="H896" i="125"/>
  <c r="G285" i="125"/>
  <c r="H285" i="125"/>
  <c r="G477" i="125"/>
  <c r="H477" i="125"/>
  <c r="E371" i="125"/>
  <c r="E895" i="125"/>
  <c r="H895" i="125" l="1"/>
  <c r="G895" i="125"/>
  <c r="H371" i="125"/>
  <c r="G371" i="125"/>
  <c r="E1233" i="125" l="1"/>
  <c r="D1233" i="125"/>
  <c r="D1232" i="125" s="1"/>
  <c r="H1233" i="125" l="1"/>
  <c r="G1233" i="125"/>
  <c r="E1232" i="125"/>
  <c r="H1232" i="125" l="1"/>
  <c r="G1232" i="125"/>
  <c r="E1573" i="125" l="1"/>
  <c r="D225" i="125"/>
  <c r="G1573" i="125" l="1"/>
  <c r="H1573" i="125"/>
  <c r="D420" i="125" l="1"/>
  <c r="D1243" i="125"/>
  <c r="D1242" i="125" s="1"/>
  <c r="D1240" i="125" s="1"/>
  <c r="E1243" i="125" l="1"/>
  <c r="G1243" i="125" l="1"/>
  <c r="H1243" i="125"/>
  <c r="D794" i="125"/>
  <c r="D484" i="125" l="1"/>
  <c r="D483" i="125" s="1"/>
  <c r="E484" i="125" l="1"/>
  <c r="H484" i="125" l="1"/>
  <c r="G484" i="125"/>
  <c r="E401" i="125"/>
  <c r="E595" i="125"/>
  <c r="E1160" i="125"/>
  <c r="H595" i="125" l="1"/>
  <c r="G595" i="125"/>
  <c r="G401" i="125"/>
  <c r="H401" i="125"/>
  <c r="G1160" i="125"/>
  <c r="H1160" i="125"/>
  <c r="E1369" i="125"/>
  <c r="E228" i="125"/>
  <c r="E637" i="125"/>
  <c r="E1170" i="125"/>
  <c r="H228" i="125" l="1"/>
  <c r="G228" i="125"/>
  <c r="E1166" i="125"/>
  <c r="G1170" i="125"/>
  <c r="H1170" i="125"/>
  <c r="G1369" i="125"/>
  <c r="H1369" i="125"/>
  <c r="G637" i="125"/>
  <c r="H637" i="125"/>
  <c r="E1368" i="125"/>
  <c r="G1166" i="125" l="1"/>
  <c r="H1166" i="125"/>
  <c r="E1367" i="125"/>
  <c r="G1368" i="125"/>
  <c r="H1368" i="125"/>
  <c r="E1131" i="125"/>
  <c r="G1131" i="125" l="1"/>
  <c r="H1131" i="125"/>
  <c r="G1367" i="125"/>
  <c r="H1367" i="125"/>
  <c r="E633" i="125"/>
  <c r="E131" i="125"/>
  <c r="G131" i="125" l="1"/>
  <c r="H131" i="125"/>
  <c r="G633" i="125"/>
  <c r="H633" i="125"/>
  <c r="E632" i="125"/>
  <c r="G632" i="125" l="1"/>
  <c r="H632" i="125"/>
  <c r="D621" i="125" l="1"/>
  <c r="E1178" i="125" l="1"/>
  <c r="G1178" i="125" l="1"/>
  <c r="H1178" i="125"/>
  <c r="E90" i="125"/>
  <c r="E88" i="125"/>
  <c r="E85" i="125"/>
  <c r="E55" i="125"/>
  <c r="E53" i="125"/>
  <c r="E10" i="125"/>
  <c r="E1422" i="125"/>
  <c r="E1397" i="125"/>
  <c r="E1379" i="125"/>
  <c r="E1365" i="125"/>
  <c r="E1358" i="125"/>
  <c r="E1321" i="125"/>
  <c r="E1318" i="125"/>
  <c r="E1311" i="125"/>
  <c r="E1296" i="125"/>
  <c r="E1285" i="125"/>
  <c r="E1225" i="125"/>
  <c r="E1158" i="125"/>
  <c r="H88" i="125" l="1"/>
  <c r="G88" i="125"/>
  <c r="H53" i="125"/>
  <c r="G53" i="125"/>
  <c r="G90" i="125"/>
  <c r="H90" i="125"/>
  <c r="G55" i="125"/>
  <c r="H55" i="125"/>
  <c r="G10" i="125"/>
  <c r="H10" i="125"/>
  <c r="G85" i="125"/>
  <c r="H85" i="125"/>
  <c r="G1285" i="125"/>
  <c r="H1285" i="125"/>
  <c r="G1397" i="125"/>
  <c r="H1397" i="125"/>
  <c r="H1358" i="125"/>
  <c r="G1358" i="125"/>
  <c r="G1225" i="125"/>
  <c r="H1225" i="125"/>
  <c r="G1311" i="125"/>
  <c r="H1311" i="125"/>
  <c r="G1365" i="125"/>
  <c r="H1365" i="125"/>
  <c r="G1158" i="125"/>
  <c r="H1158" i="125"/>
  <c r="G1321" i="125"/>
  <c r="H1321" i="125"/>
  <c r="H1422" i="125"/>
  <c r="G1422" i="125"/>
  <c r="G1296" i="125"/>
  <c r="H1296" i="125"/>
  <c r="G1238" i="125"/>
  <c r="H1238" i="125"/>
  <c r="F1237" i="125"/>
  <c r="G1318" i="125"/>
  <c r="H1318" i="125"/>
  <c r="G1379" i="125"/>
  <c r="H1379" i="125"/>
  <c r="E1327" i="125"/>
  <c r="E1362" i="125"/>
  <c r="E1138" i="125"/>
  <c r="E1237" i="125"/>
  <c r="E1236" i="125" s="1"/>
  <c r="E1235" i="125" s="1"/>
  <c r="E1401" i="125"/>
  <c r="E1426" i="125"/>
  <c r="E1441" i="125"/>
  <c r="E1317" i="125"/>
  <c r="E1396" i="125"/>
  <c r="E1357" i="125"/>
  <c r="E1421" i="125"/>
  <c r="E1320" i="125"/>
  <c r="E1393" i="125"/>
  <c r="E100" i="125"/>
  <c r="E25" i="125"/>
  <c r="E14" i="125"/>
  <c r="E49" i="125"/>
  <c r="E21" i="125"/>
  <c r="E43" i="125"/>
  <c r="E1339" i="125"/>
  <c r="E1389" i="125"/>
  <c r="E1242" i="125"/>
  <c r="E1331" i="125"/>
  <c r="E1350" i="125"/>
  <c r="E1343" i="125"/>
  <c r="E28" i="125"/>
  <c r="E103" i="125"/>
  <c r="E1416" i="125"/>
  <c r="E1205" i="125"/>
  <c r="E1177" i="125"/>
  <c r="E1105" i="125"/>
  <c r="E93" i="125"/>
  <c r="E78" i="125"/>
  <c r="E57" i="125"/>
  <c r="E18" i="125"/>
  <c r="E1430" i="125"/>
  <c r="E1412" i="125"/>
  <c r="E1378" i="125"/>
  <c r="E1306" i="125"/>
  <c r="E1295" i="125"/>
  <c r="E1284" i="125"/>
  <c r="E1144" i="125"/>
  <c r="E1111" i="125"/>
  <c r="E1211" i="125"/>
  <c r="E1184" i="125"/>
  <c r="E1074" i="125"/>
  <c r="E1068" i="125"/>
  <c r="E931" i="125"/>
  <c r="D600" i="125"/>
  <c r="H93" i="125" l="1"/>
  <c r="G93" i="125"/>
  <c r="G14" i="125"/>
  <c r="H14" i="125"/>
  <c r="G78" i="125"/>
  <c r="H78" i="125"/>
  <c r="H18" i="125"/>
  <c r="G18" i="125"/>
  <c r="G103" i="125"/>
  <c r="H103" i="125"/>
  <c r="G43" i="125"/>
  <c r="H43" i="125"/>
  <c r="H25" i="125"/>
  <c r="G25" i="125"/>
  <c r="H49" i="125"/>
  <c r="G49" i="125"/>
  <c r="H57" i="125"/>
  <c r="G57" i="125"/>
  <c r="G28" i="125"/>
  <c r="H28" i="125"/>
  <c r="H21" i="125"/>
  <c r="G21" i="125"/>
  <c r="G100" i="125"/>
  <c r="H100" i="125"/>
  <c r="H1068" i="125"/>
  <c r="G1068" i="125"/>
  <c r="H1295" i="125"/>
  <c r="G1295" i="125"/>
  <c r="G1430" i="125"/>
  <c r="H1430" i="125"/>
  <c r="G1350" i="125"/>
  <c r="H1350" i="125"/>
  <c r="G1389" i="125"/>
  <c r="H1389" i="125"/>
  <c r="G931" i="125"/>
  <c r="H931" i="125"/>
  <c r="G1074" i="125"/>
  <c r="H1074" i="125"/>
  <c r="H1306" i="125"/>
  <c r="G1306" i="125"/>
  <c r="H1105" i="125"/>
  <c r="G1105" i="125"/>
  <c r="G1331" i="125"/>
  <c r="H1331" i="125"/>
  <c r="G1339" i="125"/>
  <c r="H1339" i="125"/>
  <c r="G1320" i="125"/>
  <c r="H1320" i="125"/>
  <c r="H1317" i="125"/>
  <c r="G1317" i="125"/>
  <c r="G1327" i="125"/>
  <c r="H1327" i="125"/>
  <c r="G1184" i="125"/>
  <c r="H1184" i="125"/>
  <c r="G1144" i="125"/>
  <c r="H1144" i="125"/>
  <c r="H1378" i="125"/>
  <c r="G1378" i="125"/>
  <c r="G1177" i="125"/>
  <c r="H1177" i="125"/>
  <c r="G1421" i="125"/>
  <c r="H1421" i="125"/>
  <c r="G1441" i="125"/>
  <c r="H1441" i="125"/>
  <c r="G1138" i="125"/>
  <c r="H1138" i="125"/>
  <c r="F1236" i="125"/>
  <c r="G1237" i="125"/>
  <c r="H1237" i="125"/>
  <c r="H1211" i="125"/>
  <c r="G1211" i="125"/>
  <c r="G1284" i="125"/>
  <c r="H1284" i="125"/>
  <c r="H1412" i="125"/>
  <c r="G1412" i="125"/>
  <c r="G1205" i="125"/>
  <c r="H1205" i="125"/>
  <c r="H1343" i="125"/>
  <c r="G1343" i="125"/>
  <c r="G1242" i="125"/>
  <c r="H1242" i="125"/>
  <c r="H1357" i="125"/>
  <c r="G1357" i="125"/>
  <c r="G1426" i="125"/>
  <c r="H1426" i="125"/>
  <c r="G1362" i="125"/>
  <c r="H1362" i="125"/>
  <c r="H1111" i="125"/>
  <c r="G1111" i="125"/>
  <c r="G1416" i="125"/>
  <c r="H1416" i="125"/>
  <c r="G1393" i="125"/>
  <c r="H1393" i="125"/>
  <c r="G1396" i="125"/>
  <c r="H1396" i="125"/>
  <c r="H1401" i="125"/>
  <c r="G1401" i="125"/>
  <c r="E1411" i="125"/>
  <c r="E1410" i="125" s="1"/>
  <c r="E1361" i="125"/>
  <c r="E1349" i="125"/>
  <c r="E1400" i="125"/>
  <c r="E1326" i="125"/>
  <c r="E1204" i="125"/>
  <c r="E1425" i="125"/>
  <c r="E1440" i="125"/>
  <c r="E1137" i="125"/>
  <c r="E92" i="125"/>
  <c r="E1104" i="125"/>
  <c r="E1067" i="125"/>
  <c r="G1067" i="125" s="1"/>
  <c r="E1461" i="125"/>
  <c r="E1283" i="125"/>
  <c r="E1388" i="125"/>
  <c r="E1392" i="125"/>
  <c r="E1305" i="125"/>
  <c r="E1240" i="125"/>
  <c r="E1399" i="125"/>
  <c r="E13" i="125"/>
  <c r="E1338" i="125"/>
  <c r="E1294" i="125"/>
  <c r="E1176" i="125"/>
  <c r="E810" i="125"/>
  <c r="E570" i="125"/>
  <c r="E527" i="125"/>
  <c r="E483" i="125"/>
  <c r="G92" i="125" l="1"/>
  <c r="H92" i="125"/>
  <c r="H13" i="125"/>
  <c r="G13" i="125"/>
  <c r="G1176" i="125"/>
  <c r="H1176" i="125"/>
  <c r="G1294" i="125"/>
  <c r="H1294" i="125"/>
  <c r="G1399" i="125"/>
  <c r="H1399" i="125"/>
  <c r="G1388" i="125"/>
  <c r="H1388" i="125"/>
  <c r="G1283" i="125"/>
  <c r="H1283" i="125"/>
  <c r="H1067" i="125"/>
  <c r="E1323" i="125"/>
  <c r="H1326" i="125"/>
  <c r="G1326" i="125"/>
  <c r="H570" i="125"/>
  <c r="G570" i="125"/>
  <c r="G1338" i="125"/>
  <c r="H1338" i="125"/>
  <c r="E1136" i="125"/>
  <c r="H1137" i="125"/>
  <c r="G1137" i="125"/>
  <c r="F1235" i="125"/>
  <c r="G1236" i="125"/>
  <c r="H1236" i="125"/>
  <c r="F171" i="125"/>
  <c r="G483" i="125"/>
  <c r="H483" i="125"/>
  <c r="G810" i="125"/>
  <c r="H810" i="125"/>
  <c r="H1305" i="125"/>
  <c r="G1305" i="125"/>
  <c r="G1104" i="125"/>
  <c r="H1104" i="125"/>
  <c r="E1439" i="125"/>
  <c r="G1440" i="125"/>
  <c r="H1440" i="125"/>
  <c r="E1202" i="125"/>
  <c r="H1204" i="125"/>
  <c r="G1204" i="125"/>
  <c r="G1400" i="125"/>
  <c r="H1400" i="125"/>
  <c r="H1411" i="125"/>
  <c r="G1411" i="125"/>
  <c r="G1240" i="125"/>
  <c r="H1240" i="125"/>
  <c r="G1461" i="125"/>
  <c r="H1461" i="125"/>
  <c r="G1425" i="125"/>
  <c r="H1425" i="125"/>
  <c r="E1360" i="125"/>
  <c r="G1361" i="125"/>
  <c r="H1361" i="125"/>
  <c r="E1424" i="125"/>
  <c r="G1410" i="125"/>
  <c r="H1410" i="125"/>
  <c r="H1392" i="125"/>
  <c r="G1392" i="125"/>
  <c r="E1348" i="125"/>
  <c r="G1349" i="125"/>
  <c r="H1349" i="125"/>
  <c r="G527" i="125"/>
  <c r="H527" i="125"/>
  <c r="E12" i="125"/>
  <c r="E792" i="125"/>
  <c r="E1066" i="125"/>
  <c r="E526" i="125"/>
  <c r="E568" i="125"/>
  <c r="E524" i="125"/>
  <c r="E594" i="125"/>
  <c r="G524" i="125" l="1"/>
  <c r="H524" i="125"/>
  <c r="G792" i="125"/>
  <c r="H792" i="125"/>
  <c r="F170" i="125"/>
  <c r="F165" i="125" s="1"/>
  <c r="F174" i="125" s="1"/>
  <c r="F256" i="125" s="1"/>
  <c r="F263" i="125" s="1"/>
  <c r="G1136" i="125"/>
  <c r="H1136" i="125"/>
  <c r="H568" i="125"/>
  <c r="G568" i="125"/>
  <c r="H1348" i="125"/>
  <c r="G1348" i="125"/>
  <c r="H1360" i="125"/>
  <c r="G1360" i="125"/>
  <c r="H1439" i="125"/>
  <c r="G1439" i="125"/>
  <c r="G1235" i="125"/>
  <c r="H1235" i="125"/>
  <c r="F908" i="125"/>
  <c r="F264" i="125" s="1"/>
  <c r="H594" i="125"/>
  <c r="G594" i="125"/>
  <c r="H1424" i="125"/>
  <c r="G1424" i="125"/>
  <c r="H1202" i="125"/>
  <c r="G1202" i="125"/>
  <c r="G1066" i="125"/>
  <c r="H1066" i="125"/>
  <c r="G1323" i="125"/>
  <c r="H1323" i="125"/>
  <c r="G12" i="125"/>
  <c r="H12" i="125"/>
  <c r="G526" i="125"/>
  <c r="H526" i="125"/>
  <c r="E590" i="125"/>
  <c r="E549" i="125"/>
  <c r="E523" i="125"/>
  <c r="E440" i="125"/>
  <c r="E531" i="125"/>
  <c r="G531" i="125" l="1"/>
  <c r="H531" i="125"/>
  <c r="F265" i="125"/>
  <c r="G440" i="125"/>
  <c r="H440" i="125"/>
  <c r="G549" i="125"/>
  <c r="H549" i="125"/>
  <c r="G590" i="125"/>
  <c r="H590" i="125"/>
  <c r="G523" i="125"/>
  <c r="H523" i="125"/>
  <c r="E530" i="125"/>
  <c r="E482" i="125"/>
  <c r="E416" i="125"/>
  <c r="E419" i="125"/>
  <c r="E400" i="125"/>
  <c r="E342" i="125"/>
  <c r="E315" i="125"/>
  <c r="E1616" i="125"/>
  <c r="E1604" i="125"/>
  <c r="E1600" i="125"/>
  <c r="E1597" i="125"/>
  <c r="E1595" i="125"/>
  <c r="E1577" i="125"/>
  <c r="E1549" i="125"/>
  <c r="E1518" i="125"/>
  <c r="H1616" i="125" l="1"/>
  <c r="G1616" i="125"/>
  <c r="G1597" i="125"/>
  <c r="H1597" i="125"/>
  <c r="G1595" i="125"/>
  <c r="H1595" i="125"/>
  <c r="H1518" i="125"/>
  <c r="G1518" i="125"/>
  <c r="H1600" i="125"/>
  <c r="G1600" i="125"/>
  <c r="G342" i="125"/>
  <c r="H342" i="125"/>
  <c r="G419" i="125"/>
  <c r="H419" i="125"/>
  <c r="H1549" i="125"/>
  <c r="G1549" i="125"/>
  <c r="H1577" i="125"/>
  <c r="G1577" i="125"/>
  <c r="G1604" i="125"/>
  <c r="H1604" i="125"/>
  <c r="H315" i="125"/>
  <c r="G315" i="125"/>
  <c r="H400" i="125"/>
  <c r="G400" i="125"/>
  <c r="G416" i="125"/>
  <c r="H416" i="125"/>
  <c r="H530" i="125"/>
  <c r="G530" i="125"/>
  <c r="G482" i="125"/>
  <c r="H482" i="125"/>
  <c r="E1572" i="125"/>
  <c r="E410" i="125"/>
  <c r="E268" i="125"/>
  <c r="E1521" i="125"/>
  <c r="E1599" i="125"/>
  <c r="E1603" i="125"/>
  <c r="E1615" i="125"/>
  <c r="E302" i="125"/>
  <c r="E415" i="125"/>
  <c r="E1579" i="125"/>
  <c r="E271" i="125"/>
  <c r="E296" i="125"/>
  <c r="E348" i="125"/>
  <c r="E276" i="125"/>
  <c r="E1546" i="125"/>
  <c r="E345" i="125"/>
  <c r="E1594" i="125"/>
  <c r="E1607" i="125"/>
  <c r="E1591" i="125"/>
  <c r="E1271" i="125"/>
  <c r="E1273" i="125"/>
  <c r="E1281" i="125"/>
  <c r="E260" i="125"/>
  <c r="E250" i="125"/>
  <c r="E173" i="125"/>
  <c r="G250" i="125" l="1"/>
  <c r="H250" i="125"/>
  <c r="G260" i="125"/>
  <c r="H260" i="125"/>
  <c r="G1591" i="125"/>
  <c r="H1591" i="125"/>
  <c r="G1546" i="125"/>
  <c r="H1546" i="125"/>
  <c r="H296" i="125"/>
  <c r="G296" i="125"/>
  <c r="H1594" i="125"/>
  <c r="G1594" i="125"/>
  <c r="H410" i="125"/>
  <c r="G410" i="125"/>
  <c r="G173" i="125"/>
  <c r="H173" i="125"/>
  <c r="G1273" i="125"/>
  <c r="H1273" i="125"/>
  <c r="G345" i="125"/>
  <c r="H345" i="125"/>
  <c r="G348" i="125"/>
  <c r="H348" i="125"/>
  <c r="H415" i="125"/>
  <c r="G415" i="125"/>
  <c r="H1615" i="125"/>
  <c r="G1615" i="125"/>
  <c r="H1521" i="125"/>
  <c r="G1521" i="125"/>
  <c r="G268" i="125"/>
  <c r="H268" i="125"/>
  <c r="H1572" i="125"/>
  <c r="G1572" i="125"/>
  <c r="G1599" i="125"/>
  <c r="H1599" i="125"/>
  <c r="G1281" i="125"/>
  <c r="H1281" i="125"/>
  <c r="G1607" i="125"/>
  <c r="H1607" i="125"/>
  <c r="H276" i="125"/>
  <c r="G276" i="125"/>
  <c r="H271" i="125"/>
  <c r="G271" i="125"/>
  <c r="G1271" i="125"/>
  <c r="H1271" i="125"/>
  <c r="H1579" i="125"/>
  <c r="G1579" i="125"/>
  <c r="G302" i="125"/>
  <c r="H302" i="125"/>
  <c r="H1603" i="125"/>
  <c r="G1603" i="125"/>
  <c r="E270" i="125"/>
  <c r="E1520" i="125"/>
  <c r="E1018" i="125"/>
  <c r="E399" i="125"/>
  <c r="E1588" i="125"/>
  <c r="E295" i="125"/>
  <c r="E344" i="125"/>
  <c r="E169" i="125"/>
  <c r="E1001" i="125"/>
  <c r="E1610" i="125"/>
  <c r="E172" i="125"/>
  <c r="E167" i="125"/>
  <c r="E1571" i="125"/>
  <c r="E168" i="125"/>
  <c r="E257" i="125"/>
  <c r="E1042" i="125"/>
  <c r="E1009" i="125"/>
  <c r="E1270" i="125"/>
  <c r="E967" i="125"/>
  <c r="E9" i="125"/>
  <c r="E6" i="125"/>
  <c r="G257" i="125" l="1"/>
  <c r="H257" i="125"/>
  <c r="G6" i="125"/>
  <c r="H6" i="125"/>
  <c r="H169" i="125"/>
  <c r="G169" i="125"/>
  <c r="G168" i="125"/>
  <c r="H168" i="125"/>
  <c r="G399" i="125"/>
  <c r="H399" i="125"/>
  <c r="E1517" i="125"/>
  <c r="H1520" i="125"/>
  <c r="G1520" i="125"/>
  <c r="H1009" i="125"/>
  <c r="G1009" i="125"/>
  <c r="G1571" i="125"/>
  <c r="H1571" i="125"/>
  <c r="H1001" i="125"/>
  <c r="G1001" i="125"/>
  <c r="G295" i="125"/>
  <c r="H295" i="125"/>
  <c r="G967" i="125"/>
  <c r="H967" i="125"/>
  <c r="G1270" i="125"/>
  <c r="H1270" i="125"/>
  <c r="G1610" i="125"/>
  <c r="H1610" i="125"/>
  <c r="H344" i="125"/>
  <c r="G344" i="125"/>
  <c r="G1042" i="125"/>
  <c r="H1042" i="125"/>
  <c r="H1588" i="125"/>
  <c r="G1588" i="125"/>
  <c r="E1017" i="125"/>
  <c r="G1018" i="125"/>
  <c r="H1018" i="125"/>
  <c r="E267" i="125"/>
  <c r="G270" i="125"/>
  <c r="H270" i="125"/>
  <c r="G9" i="125"/>
  <c r="H9" i="125"/>
  <c r="H172" i="125"/>
  <c r="G172" i="125"/>
  <c r="H167" i="125"/>
  <c r="G167" i="125"/>
  <c r="E1016" i="125"/>
  <c r="E1008" i="125"/>
  <c r="E1587" i="125"/>
  <c r="E1041" i="125"/>
  <c r="E966" i="125"/>
  <c r="E1000" i="125"/>
  <c r="E390" i="125"/>
  <c r="E1609" i="125"/>
  <c r="E294" i="125"/>
  <c r="E166" i="125"/>
  <c r="E1586" i="125" l="1"/>
  <c r="G1587" i="125"/>
  <c r="H1587" i="125"/>
  <c r="G1008" i="125"/>
  <c r="H1008" i="125"/>
  <c r="H966" i="125"/>
  <c r="G966" i="125"/>
  <c r="G1016" i="125"/>
  <c r="H1016" i="125"/>
  <c r="H1017" i="125"/>
  <c r="G1017" i="125"/>
  <c r="H1609" i="125"/>
  <c r="G1609" i="125"/>
  <c r="H1000" i="125"/>
  <c r="G1000" i="125"/>
  <c r="G1517" i="125"/>
  <c r="H1517" i="125"/>
  <c r="G294" i="125"/>
  <c r="H294" i="125"/>
  <c r="G390" i="125"/>
  <c r="H390" i="125"/>
  <c r="H1041" i="125"/>
  <c r="G1041" i="125"/>
  <c r="H267" i="125"/>
  <c r="G267" i="125"/>
  <c r="G166" i="125"/>
  <c r="H166" i="125"/>
  <c r="E266" i="125"/>
  <c r="E999" i="125"/>
  <c r="E1007" i="125"/>
  <c r="E1040" i="125"/>
  <c r="E1606" i="125"/>
  <c r="E909" i="125"/>
  <c r="E965" i="125"/>
  <c r="E171" i="125"/>
  <c r="E940" i="125"/>
  <c r="E111" i="125"/>
  <c r="D1490" i="125"/>
  <c r="G111" i="125" l="1"/>
  <c r="H111" i="125"/>
  <c r="G171" i="125"/>
  <c r="H171" i="125"/>
  <c r="G1007" i="125"/>
  <c r="H1007" i="125"/>
  <c r="H940" i="125"/>
  <c r="G940" i="125"/>
  <c r="H909" i="125"/>
  <c r="G909" i="125"/>
  <c r="H1040" i="125"/>
  <c r="G1040" i="125"/>
  <c r="H266" i="125"/>
  <c r="G266" i="125"/>
  <c r="G1606" i="125"/>
  <c r="H1606" i="125"/>
  <c r="G965" i="125"/>
  <c r="H965" i="125"/>
  <c r="G999" i="125"/>
  <c r="H999" i="125"/>
  <c r="G1586" i="125"/>
  <c r="H1586" i="125"/>
  <c r="E109" i="125"/>
  <c r="E170" i="125"/>
  <c r="E1479" i="125"/>
  <c r="D1158" i="125"/>
  <c r="D1144" i="125"/>
  <c r="D1105" i="125"/>
  <c r="D112" i="125"/>
  <c r="D111" i="125" s="1"/>
  <c r="G109" i="125" l="1"/>
  <c r="H109" i="125"/>
  <c r="G1479" i="125"/>
  <c r="H1479" i="125"/>
  <c r="H170" i="125"/>
  <c r="G170" i="125"/>
  <c r="E165" i="125"/>
  <c r="D1136" i="125"/>
  <c r="E108" i="125"/>
  <c r="D1271" i="125"/>
  <c r="G108" i="125" l="1"/>
  <c r="H108" i="125"/>
  <c r="G165" i="125"/>
  <c r="H165" i="125"/>
  <c r="E5" i="125"/>
  <c r="G5" i="125" s="1"/>
  <c r="D1281" i="125"/>
  <c r="H5" i="125" l="1"/>
  <c r="E174" i="125"/>
  <c r="D1362" i="125"/>
  <c r="D1365" i="125"/>
  <c r="D1270" i="125"/>
  <c r="D1358" i="125"/>
  <c r="D1285" i="125"/>
  <c r="D1284" i="125" s="1"/>
  <c r="D1340" i="125"/>
  <c r="D1339" i="125" s="1"/>
  <c r="D1321" i="125"/>
  <c r="D1318" i="125"/>
  <c r="D1317" i="125" s="1"/>
  <c r="D1350" i="125"/>
  <c r="D1349" i="125" s="1"/>
  <c r="D1348" i="125" s="1"/>
  <c r="D1296" i="125"/>
  <c r="D1295" i="125" s="1"/>
  <c r="G174" i="125" l="1"/>
  <c r="H174" i="125"/>
  <c r="D1294" i="125"/>
  <c r="D1338" i="125"/>
  <c r="D1357" i="125"/>
  <c r="D1361" i="125"/>
  <c r="D1283" i="125"/>
  <c r="D1360" i="125" l="1"/>
  <c r="D683" i="125" l="1"/>
  <c r="D1616" i="125" l="1"/>
  <c r="D1607" i="125"/>
  <c r="D1604" i="125"/>
  <c r="D1597" i="125"/>
  <c r="D1595" i="125"/>
  <c r="D1588" i="125"/>
  <c r="D1577" i="125"/>
  <c r="D1556" i="125"/>
  <c r="D1555" i="125" s="1"/>
  <c r="D1552" i="125"/>
  <c r="D1549" i="125"/>
  <c r="D1547" i="125"/>
  <c r="D1536" i="125"/>
  <c r="D1521" i="125"/>
  <c r="D1520" i="125" s="1"/>
  <c r="D1518" i="125"/>
  <c r="D247" i="125"/>
  <c r="D1497" i="125"/>
  <c r="D1496" i="125" s="1"/>
  <c r="D1493" i="125"/>
  <c r="D1487" i="125"/>
  <c r="D1481" i="125"/>
  <c r="D1441" i="125"/>
  <c r="D1434" i="125"/>
  <c r="D1430" i="125"/>
  <c r="D1422" i="125"/>
  <c r="D1416" i="125"/>
  <c r="D1412" i="125"/>
  <c r="D1401" i="125"/>
  <c r="D1397" i="125"/>
  <c r="D1393" i="125"/>
  <c r="D1389" i="125"/>
  <c r="D1379" i="125"/>
  <c r="D1378" i="125" s="1"/>
  <c r="D1320" i="125"/>
  <c r="D1311" i="125"/>
  <c r="D1305" i="125"/>
  <c r="D1237" i="125"/>
  <c r="D1236" i="125" s="1"/>
  <c r="D1211" i="125"/>
  <c r="D1184" i="125"/>
  <c r="D1176" i="125" s="1"/>
  <c r="D1129" i="125"/>
  <c r="E1125" i="125" s="1"/>
  <c r="D1126" i="125"/>
  <c r="D1111" i="125"/>
  <c r="D1074" i="125"/>
  <c r="D1064" i="125"/>
  <c r="D1061" i="125"/>
  <c r="D1047" i="125"/>
  <c r="D1042" i="125"/>
  <c r="D1041" i="125" s="1"/>
  <c r="D1038" i="125"/>
  <c r="D1023" i="125"/>
  <c r="D1013" i="125"/>
  <c r="D1009" i="125"/>
  <c r="D1004" i="125"/>
  <c r="D1001" i="125"/>
  <c r="D967" i="125"/>
  <c r="D966" i="125" s="1"/>
  <c r="D965" i="125" s="1"/>
  <c r="D932" i="125"/>
  <c r="D906" i="125"/>
  <c r="D905" i="125" s="1"/>
  <c r="D897" i="125"/>
  <c r="D884" i="125"/>
  <c r="D865" i="125"/>
  <c r="D854" i="125"/>
  <c r="D853" i="125" s="1"/>
  <c r="D829" i="125"/>
  <c r="D826" i="125"/>
  <c r="D821" i="125"/>
  <c r="D818" i="125"/>
  <c r="D811" i="125"/>
  <c r="D798" i="125"/>
  <c r="D778" i="125"/>
  <c r="D761" i="125"/>
  <c r="D758" i="125"/>
  <c r="D743" i="125"/>
  <c r="D740" i="125"/>
  <c r="D730" i="125"/>
  <c r="D726" i="125"/>
  <c r="D687" i="125"/>
  <c r="D682" i="125"/>
  <c r="D611" i="125"/>
  <c r="D604" i="125"/>
  <c r="D578" i="125"/>
  <c r="D576" i="125"/>
  <c r="D533" i="125"/>
  <c r="D528" i="125"/>
  <c r="D196" i="125" s="1"/>
  <c r="D524" i="125"/>
  <c r="D515" i="125"/>
  <c r="D503" i="125"/>
  <c r="D500" i="125"/>
  <c r="D496" i="125"/>
  <c r="D490" i="125"/>
  <c r="D489" i="125" s="1"/>
  <c r="D465" i="125"/>
  <c r="D453" i="125"/>
  <c r="D450" i="125"/>
  <c r="D442" i="125"/>
  <c r="D436" i="125"/>
  <c r="D428" i="125"/>
  <c r="D425" i="125"/>
  <c r="D416" i="125"/>
  <c r="D401" i="125"/>
  <c r="D397" i="125"/>
  <c r="D395" i="125"/>
  <c r="D384" i="125"/>
  <c r="D379" i="125"/>
  <c r="D373" i="125"/>
  <c r="D367" i="125"/>
  <c r="D348" i="125"/>
  <c r="D169" i="125" s="1"/>
  <c r="D345" i="125"/>
  <c r="D342" i="125"/>
  <c r="D330" i="125"/>
  <c r="D302" i="125"/>
  <c r="D296" i="125"/>
  <c r="D291" i="125"/>
  <c r="D276" i="125"/>
  <c r="D260" i="125"/>
  <c r="D258" i="125"/>
  <c r="D255" i="125"/>
  <c r="D254" i="125"/>
  <c r="D253" i="125"/>
  <c r="D250" i="125"/>
  <c r="D243" i="125"/>
  <c r="D224" i="125"/>
  <c r="D223" i="125" s="1"/>
  <c r="D222" i="125"/>
  <c r="D220" i="125" s="1"/>
  <c r="D213" i="125"/>
  <c r="D211" i="125"/>
  <c r="D210" i="125"/>
  <c r="D203" i="125"/>
  <c r="D200" i="125"/>
  <c r="D193" i="125"/>
  <c r="D191" i="125"/>
  <c r="D190" i="125"/>
  <c r="D187" i="125"/>
  <c r="D100" i="125"/>
  <c r="D93" i="125"/>
  <c r="D90" i="125"/>
  <c r="D88" i="125"/>
  <c r="D85" i="125"/>
  <c r="D78" i="125"/>
  <c r="D57" i="125"/>
  <c r="D55" i="125"/>
  <c r="D53" i="125"/>
  <c r="D49" i="125"/>
  <c r="D43" i="125"/>
  <c r="D28" i="125"/>
  <c r="D25" i="125"/>
  <c r="D21" i="125"/>
  <c r="D18" i="125"/>
  <c r="D10" i="125"/>
  <c r="D6" i="125"/>
  <c r="G1125" i="125" l="1"/>
  <c r="H1125" i="125"/>
  <c r="D173" i="125"/>
  <c r="D267" i="125"/>
  <c r="D168" i="125"/>
  <c r="D1517" i="125"/>
  <c r="D167" i="125"/>
  <c r="D375" i="125"/>
  <c r="D391" i="125"/>
  <c r="D435" i="125"/>
  <c r="E1103" i="125"/>
  <c r="E439" i="125"/>
  <c r="D257" i="125"/>
  <c r="E252" i="125"/>
  <c r="D1480" i="125"/>
  <c r="D245" i="125"/>
  <c r="D242" i="125" s="1"/>
  <c r="D13" i="125"/>
  <c r="D1235" i="125"/>
  <c r="D252" i="125"/>
  <c r="D514" i="125"/>
  <c r="D739" i="125"/>
  <c r="D738" i="125" s="1"/>
  <c r="D896" i="125"/>
  <c r="D1000" i="125"/>
  <c r="D999" i="125" s="1"/>
  <c r="D1225" i="125"/>
  <c r="D1202" i="125" s="1"/>
  <c r="D1396" i="125"/>
  <c r="D1489" i="125"/>
  <c r="D1546" i="125"/>
  <c r="D366" i="125"/>
  <c r="D419" i="125"/>
  <c r="D415" i="125" s="1"/>
  <c r="D499" i="125"/>
  <c r="D519" i="125"/>
  <c r="D613" i="125"/>
  <c r="D681" i="125"/>
  <c r="D817" i="125"/>
  <c r="D816" i="125" s="1"/>
  <c r="D836" i="125"/>
  <c r="D832" i="125" s="1"/>
  <c r="D1104" i="125"/>
  <c r="D1400" i="125"/>
  <c r="D1492" i="125"/>
  <c r="D1603" i="125"/>
  <c r="D1615" i="125"/>
  <c r="D1440" i="125"/>
  <c r="D1439" i="125" s="1"/>
  <c r="D400" i="125"/>
  <c r="D424" i="125"/>
  <c r="D440" i="125"/>
  <c r="D464" i="125"/>
  <c r="D462" i="125" s="1"/>
  <c r="D575" i="125"/>
  <c r="D599" i="125"/>
  <c r="D725" i="125"/>
  <c r="D724" i="125" s="1"/>
  <c r="D757" i="125"/>
  <c r="D756" i="125" s="1"/>
  <c r="D793" i="125"/>
  <c r="D883" i="125"/>
  <c r="D882" i="125" s="1"/>
  <c r="D1008" i="125"/>
  <c r="D1007" i="125" s="1"/>
  <c r="D1037" i="125"/>
  <c r="D1388" i="125"/>
  <c r="D1421" i="125"/>
  <c r="D1433" i="125"/>
  <c r="D1535" i="125"/>
  <c r="D1551" i="125"/>
  <c r="D1594" i="125"/>
  <c r="D478" i="125"/>
  <c r="D532" i="125"/>
  <c r="D531" i="125" s="1"/>
  <c r="D777" i="125"/>
  <c r="D864" i="125"/>
  <c r="D863" i="125" s="1"/>
  <c r="D940" i="125"/>
  <c r="D1017" i="125"/>
  <c r="D1125" i="125"/>
  <c r="D1599" i="125"/>
  <c r="D295" i="125"/>
  <c r="D329" i="125"/>
  <c r="D410" i="125"/>
  <c r="D449" i="125"/>
  <c r="D509" i="125"/>
  <c r="D549" i="125"/>
  <c r="D825" i="125"/>
  <c r="D824" i="125" s="1"/>
  <c r="D1040" i="125"/>
  <c r="D1066" i="125"/>
  <c r="D1392" i="125"/>
  <c r="D1411" i="125"/>
  <c r="D1410" i="125" s="1"/>
  <c r="D1425" i="125"/>
  <c r="D1424" i="125" s="1"/>
  <c r="D1572" i="125"/>
  <c r="D1587" i="125"/>
  <c r="D1586" i="125" s="1"/>
  <c r="D1609" i="125"/>
  <c r="D1060" i="125"/>
  <c r="D931" i="125"/>
  <c r="D1063" i="125"/>
  <c r="D810" i="125"/>
  <c r="D527" i="125"/>
  <c r="D372" i="125"/>
  <c r="D495" i="125"/>
  <c r="D641" i="125"/>
  <c r="D182" i="125"/>
  <c r="D180" i="125" s="1"/>
  <c r="D92" i="125"/>
  <c r="D344" i="125"/>
  <c r="G252" i="125" l="1"/>
  <c r="H252" i="125"/>
  <c r="H1103" i="125"/>
  <c r="G1103" i="125"/>
  <c r="H439" i="125"/>
  <c r="G439" i="125"/>
  <c r="E908" i="125"/>
  <c r="D175" i="125"/>
  <c r="D172" i="125"/>
  <c r="D294" i="125"/>
  <c r="D171" i="125"/>
  <c r="E242" i="125"/>
  <c r="E223" i="125"/>
  <c r="E264" i="125"/>
  <c r="D1103" i="125"/>
  <c r="D1016" i="125"/>
  <c r="D399" i="125"/>
  <c r="D909" i="125"/>
  <c r="D1606" i="125"/>
  <c r="D109" i="125"/>
  <c r="D598" i="125"/>
  <c r="D477" i="125"/>
  <c r="D699" i="125"/>
  <c r="D1534" i="125"/>
  <c r="D448" i="125"/>
  <c r="D1571" i="125"/>
  <c r="D328" i="125"/>
  <c r="D12" i="125"/>
  <c r="D776" i="125"/>
  <c r="D498" i="125"/>
  <c r="D482" i="125" s="1"/>
  <c r="D285" i="125"/>
  <c r="D423" i="125"/>
  <c r="D1399" i="125"/>
  <c r="D895" i="125"/>
  <c r="D1495" i="125"/>
  <c r="D792" i="125"/>
  <c r="D371" i="125"/>
  <c r="D526" i="125"/>
  <c r="D166" i="125"/>
  <c r="G242" i="125" l="1"/>
  <c r="H242" i="125"/>
  <c r="G223" i="125"/>
  <c r="H223" i="125"/>
  <c r="E265" i="125"/>
  <c r="G265" i="125" s="1"/>
  <c r="H908" i="125"/>
  <c r="G908" i="125"/>
  <c r="H265" i="125"/>
  <c r="G264" i="125"/>
  <c r="H264" i="125"/>
  <c r="D266" i="125"/>
  <c r="D1479" i="125"/>
  <c r="D908" i="125"/>
  <c r="D530" i="125"/>
  <c r="D439" i="125"/>
  <c r="D390" i="125"/>
  <c r="E180" i="125"/>
  <c r="D170" i="125"/>
  <c r="D165" i="125" s="1"/>
  <c r="D9" i="125"/>
  <c r="D108" i="125"/>
  <c r="D523" i="125"/>
  <c r="G180" i="125" l="1"/>
  <c r="H180" i="125"/>
  <c r="D264" i="125"/>
  <c r="E175" i="125"/>
  <c r="D5" i="125"/>
  <c r="D174" i="125" s="1"/>
  <c r="D256" i="125" s="1"/>
  <c r="D263" i="125" s="1"/>
  <c r="D265" i="125"/>
  <c r="H175" i="125" l="1"/>
  <c r="G175" i="125"/>
  <c r="E256" i="125"/>
  <c r="G256" i="125" l="1"/>
  <c r="H256" i="125"/>
  <c r="E263" i="125"/>
  <c r="G263" i="125" s="1"/>
  <c r="H263" i="125" l="1"/>
</calcChain>
</file>

<file path=xl/sharedStrings.xml><?xml version="1.0" encoding="utf-8"?>
<sst xmlns="http://schemas.openxmlformats.org/spreadsheetml/2006/main" count="1815" uniqueCount="702">
  <si>
    <t>Märjamaa Valla Noortekeskus</t>
  </si>
  <si>
    <t>Laulukarusell</t>
  </si>
  <si>
    <t>Maade erastamine</t>
  </si>
  <si>
    <t>Haimre Rahvamaja</t>
  </si>
  <si>
    <t>Valgu Rahvamaja</t>
  </si>
  <si>
    <t>Varbola Rahvamaja</t>
  </si>
  <si>
    <t>Sotsiaalteenused</t>
  </si>
  <si>
    <t>Tasu äritegevusega tegelemise õiguse loa eest</t>
  </si>
  <si>
    <t>Erijuhtudel riigi poolt makstav sotsiaalmaks</t>
  </si>
  <si>
    <t>Haimre Rahvamaja tasulised teenused</t>
  </si>
  <si>
    <t>Varbola Rahvamaja tasulised teenused</t>
  </si>
  <si>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</si>
  <si>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</si>
  <si>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</si>
  <si>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</si>
  <si>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</si>
  <si>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Personalikulud</t>
  </si>
  <si>
    <t>Majandamiskulud</t>
  </si>
  <si>
    <t>Administreerimiskulud</t>
  </si>
  <si>
    <t>Lähetuskulud</t>
  </si>
  <si>
    <t>Koolituskulud</t>
  </si>
  <si>
    <t>Sõidukite ülalpidamise kulud</t>
  </si>
  <si>
    <t>Inventari kulud</t>
  </si>
  <si>
    <t>Rajatiste majandamiskulud</t>
  </si>
  <si>
    <t>Õppevahendid</t>
  </si>
  <si>
    <t>Teavikud ja kunstiesemed</t>
  </si>
  <si>
    <t>Sillaotsa Talumuuseum</t>
  </si>
  <si>
    <t>Peretoetused</t>
  </si>
  <si>
    <t>Toetused töötutele</t>
  </si>
  <si>
    <t>ruumide üür</t>
  </si>
  <si>
    <t>Märjamaa Gümnaasium</t>
  </si>
  <si>
    <t>Valgu Põhikool</t>
  </si>
  <si>
    <t>Laekumised haridusasutuste majandustegevusest</t>
  </si>
  <si>
    <t>Laekumised kultuuri- ja kunstiasutuste majandustegevusest</t>
  </si>
  <si>
    <t>Laekumised üldvalitsemisasutuste majandustegevusest</t>
  </si>
  <si>
    <t>Laekumised õiguste müügist</t>
  </si>
  <si>
    <t>Uurimis- ja arendustööde ostukulud</t>
  </si>
  <si>
    <t>Kultuuri- ja vaba aja sisustamise kulud</t>
  </si>
  <si>
    <t>Tulu koolitusteenuse osutamisest</t>
  </si>
  <si>
    <t>01</t>
  </si>
  <si>
    <t>6501</t>
  </si>
  <si>
    <t>03</t>
  </si>
  <si>
    <t>03200</t>
  </si>
  <si>
    <t>04</t>
  </si>
  <si>
    <t>04210</t>
  </si>
  <si>
    <t>04510</t>
  </si>
  <si>
    <t>05</t>
  </si>
  <si>
    <t>05100</t>
  </si>
  <si>
    <t>06300</t>
  </si>
  <si>
    <t>07</t>
  </si>
  <si>
    <t>08</t>
  </si>
  <si>
    <t>08102</t>
  </si>
  <si>
    <t>08202</t>
  </si>
  <si>
    <t>08300</t>
  </si>
  <si>
    <t>09</t>
  </si>
  <si>
    <t>09600</t>
  </si>
  <si>
    <t>09800</t>
  </si>
  <si>
    <t>10</t>
  </si>
  <si>
    <t>10500</t>
  </si>
  <si>
    <t>Muud kulud</t>
  </si>
  <si>
    <t xml:space="preserve">Võetud laenude tagasimaksmine </t>
  </si>
  <si>
    <t>Eri- ja vormiriietus</t>
  </si>
  <si>
    <t>Erisoodustused</t>
  </si>
  <si>
    <t>Meditsiinikulud ja hügieenitarbed</t>
  </si>
  <si>
    <t>01114</t>
  </si>
  <si>
    <t>Intressi-, viivise- ja kohustistasukulud võetud laenudelt</t>
  </si>
  <si>
    <t>Muud sotsiaalabitoetused ja eraldised füüsilistele isikutele</t>
  </si>
  <si>
    <t>Toetused puuetega inimestele ja nende hooldajatele</t>
  </si>
  <si>
    <t>Kantseleiteenused</t>
  </si>
  <si>
    <t>Muu tulu elamu- ja kommunaaltegevusest</t>
  </si>
  <si>
    <t>jõusaali ja võimla tulu</t>
  </si>
  <si>
    <t>Laekumised korrakaitseasutuste majandustegevusest</t>
  </si>
  <si>
    <t>Kapitaliliisingu maksed</t>
  </si>
  <si>
    <t>Märjamaa Päevad ja Märjamaa Folk</t>
  </si>
  <si>
    <t>Intressi- ja viivisekulud kapitaliliisingult</t>
  </si>
  <si>
    <t>Märjamaa Lasteaed Pillerpall</t>
  </si>
  <si>
    <t>Varbola Lasteaed-Algkool</t>
  </si>
  <si>
    <t>Märjamaa Valla Raamatukogu tasulised teenused</t>
  </si>
  <si>
    <t xml:space="preserve">Üüri- ja renditulud </t>
  </si>
  <si>
    <t>Muu kaupade ja teenuste müük</t>
  </si>
  <si>
    <t>Põhivara soetuseks antav sihtfinantseerimine</t>
  </si>
  <si>
    <t>Toiduained ja toitlustusteenused</t>
  </si>
  <si>
    <t>Märjamaa Muusika- ja Kunstikool</t>
  </si>
  <si>
    <t>Tunnus</t>
  </si>
  <si>
    <t>Kirje nimetus</t>
  </si>
  <si>
    <t>PÕHITEGEVUSE TULUD KOKKU</t>
  </si>
  <si>
    <t>Maksutulud</t>
  </si>
  <si>
    <t>Tulud kaupade ja teenuste müügist</t>
  </si>
  <si>
    <t>Saadavad toetused tegevuskuludeks</t>
  </si>
  <si>
    <t>3825, 388</t>
  </si>
  <si>
    <t xml:space="preserve">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</si>
  <si>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</si>
  <si>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</si>
  <si>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</si>
  <si>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</si>
  <si>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</si>
  <si>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</si>
  <si>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</si>
  <si>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</si>
  <si>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</si>
  <si>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</si>
  <si>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</si>
  <si>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</si>
  <si>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</si>
  <si>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</si>
  <si>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</si>
  <si>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</si>
  <si>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</si>
  <si>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</si>
  <si>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PÕHITEGEVUSE KULUDE JA INVESTEERIMISTEGEVUSE VÄLJAMINEKUTE JAOTUS TEGEVUSALADE JÄRGI</t>
  </si>
  <si>
    <t>Üldised valitsussektori teenused</t>
  </si>
  <si>
    <t>01700</t>
  </si>
  <si>
    <t>Valitsussektori võla teenindamine</t>
  </si>
  <si>
    <t>Avalik kord ja julgeolek</t>
  </si>
  <si>
    <t>Päästeteenused</t>
  </si>
  <si>
    <t>Majandus</t>
  </si>
  <si>
    <t>Üldmajanduslikud arendusprojektid- territoriaalne planeerimine</t>
  </si>
  <si>
    <t>Keskkonnakaitse</t>
  </si>
  <si>
    <t>Jäätmekäitlus (prügivedu)</t>
  </si>
  <si>
    <t>Veevarustus</t>
  </si>
  <si>
    <t>Tänavavalgustus</t>
  </si>
  <si>
    <t>Tervishoid</t>
  </si>
  <si>
    <t>Vabaaeg, kultuur ja religioon</t>
  </si>
  <si>
    <t>Kultuuriüritused</t>
  </si>
  <si>
    <t>Haridus</t>
  </si>
  <si>
    <t>Sotsiaalne kaitse</t>
  </si>
  <si>
    <t>Muu puuetega inimeste sotsiaalne kaitse</t>
  </si>
  <si>
    <t>Eakate sotsiaalhoolekande asutused</t>
  </si>
  <si>
    <t>Muu eakate sotsiaalne kaitse</t>
  </si>
  <si>
    <t>Muu perekondade ja laste sotsiaalne kaitse</t>
  </si>
  <si>
    <t>Töötute sotsiaalne kaitse</t>
  </si>
  <si>
    <t>Eluasemeteenused sotsiaalsetele riskirühmadele</t>
  </si>
  <si>
    <t>Riiklik toimetulekutoetus</t>
  </si>
  <si>
    <t>Riigilõivud</t>
  </si>
  <si>
    <t>Tegevustulud</t>
  </si>
  <si>
    <t>Kaupade ja teenuste müük</t>
  </si>
  <si>
    <t>Vallavolikogu</t>
  </si>
  <si>
    <t>Vallavalitsus</t>
  </si>
  <si>
    <t>Maakorraldus</t>
  </si>
  <si>
    <t>Kalmistud</t>
  </si>
  <si>
    <t>Hulkuvate loomadega seotud tegevus</t>
  </si>
  <si>
    <t>Muu elamu- ja kommunaalmajandus</t>
  </si>
  <si>
    <t xml:space="preserve">Spordiklubid </t>
  </si>
  <si>
    <t>Hobulaiu puhkebaas</t>
  </si>
  <si>
    <t>Teenuse mõis</t>
  </si>
  <si>
    <t>Vaba aja üritused - mittetulunduslikuks tegevuseks antavad toetused</t>
  </si>
  <si>
    <t>Märjamaa Valla Raamatukogu</t>
  </si>
  <si>
    <t>Kino</t>
  </si>
  <si>
    <t>Sipa-Laukna Lasteaed</t>
  </si>
  <si>
    <t>Arvlemised lasteaedadega</t>
  </si>
  <si>
    <t>Arvlemised teiste koolidega</t>
  </si>
  <si>
    <t xml:space="preserve">Finantskulud </t>
  </si>
  <si>
    <t>kohatasu</t>
  </si>
  <si>
    <t>laste toitlustustasu</t>
  </si>
  <si>
    <t>koolisöökla küte, elekter</t>
  </si>
  <si>
    <t>Sillaotsa Talumuuseumi tasulised teenused</t>
  </si>
  <si>
    <t>Märjamaa kino tasulised teenused</t>
  </si>
  <si>
    <t>Märjamaa Ujula tulud</t>
  </si>
  <si>
    <t>Hobulaiu pukebaasi tulud</t>
  </si>
  <si>
    <t>Üür ja rent kinnisvarainvesteeringutelt</t>
  </si>
  <si>
    <t>Üür ja rent mitteeluruumidelt</t>
  </si>
  <si>
    <t>Muu tulu üüri ja rendiga kaasnevast tegevusest (kommunaalteenused)</t>
  </si>
  <si>
    <t>Hariduskulude toetus</t>
  </si>
  <si>
    <t>Töötasud</t>
  </si>
  <si>
    <t>Personalikuludga kaasnevad maksud</t>
  </si>
  <si>
    <t xml:space="preserve">Kinnistuste, hoonete ja ruumide majandamiskulud </t>
  </si>
  <si>
    <t>Info- ja kommunikatsioonitehnoloogia kulud</t>
  </si>
  <si>
    <t>Preemiad ja stipendiumid-aukodanike preemiad</t>
  </si>
  <si>
    <t>Maksu-, riigilõivu- ja trahvikulud</t>
  </si>
  <si>
    <t xml:space="preserve">Avaliku teenistuse ametnike töötasu </t>
  </si>
  <si>
    <t>Töötajate töötasu</t>
  </si>
  <si>
    <t>Teekatte märgistustööd</t>
  </si>
  <si>
    <t>Maadlusklubi Juhan</t>
  </si>
  <si>
    <t xml:space="preserve">Raplamaa Omavalitsuste Liit </t>
  </si>
  <si>
    <t xml:space="preserve">Sihtasutus Raplamaa Omavalitsuste Arengufond </t>
  </si>
  <si>
    <t xml:space="preserve">Mittetulundusühing Raplamaa Partnerluskogu </t>
  </si>
  <si>
    <t>Märjamaa Ujula</t>
  </si>
  <si>
    <t>Muud mitmesugused majandamiskulud</t>
  </si>
  <si>
    <t>Rajatiste ja hoonete soetamine ja renoveerimine</t>
  </si>
  <si>
    <t>Märjamaa Nädalaleht</t>
  </si>
  <si>
    <t>Muu erivarustus ja erimaterjalid</t>
  </si>
  <si>
    <t>Õppetoetused-sõidupiletid</t>
  </si>
  <si>
    <t>Toimetulekutoetus ja täiendavad sotsiaaltoetused</t>
  </si>
  <si>
    <t>Märjamaa Valla Rahvamaja tasulised teenused</t>
  </si>
  <si>
    <t>Märjamaa Sotsiaalkeskuse tulud</t>
  </si>
  <si>
    <t>Kohaliku omavalitsuse üksuse reservfond</t>
  </si>
  <si>
    <t>Liikmemaks ja ühistegevuse kulud</t>
  </si>
  <si>
    <t>Töövõtulepingu alusel füüsilistele isikutele makstav tasu</t>
  </si>
  <si>
    <t xml:space="preserve">Põhivara soetus </t>
  </si>
  <si>
    <t>Märjamaa Valla Rahvamaja</t>
  </si>
  <si>
    <t>Koolitoit</t>
  </si>
  <si>
    <t>Koolitoit Märjamaa Lasteaed Pillerpall</t>
  </si>
  <si>
    <t>Koolipiim</t>
  </si>
  <si>
    <t>Koolitoit Sipa-Laukna Lasteaed</t>
  </si>
  <si>
    <t>Koolitoit Varbola Lasteaed-Algkool</t>
  </si>
  <si>
    <t>Hommikusöök</t>
  </si>
  <si>
    <t>Koolitoit Valgu Põhikool</t>
  </si>
  <si>
    <t>Koolitoit Märjamaa Gümnaasium</t>
  </si>
  <si>
    <t>Märjamaa Sotsiaalkeskus</t>
  </si>
  <si>
    <t>Muu sotsiaalse kaitse haldus - elektriautod</t>
  </si>
  <si>
    <t>38250, 38251</t>
  </si>
  <si>
    <t>Kohustuste võtmine (+)</t>
  </si>
  <si>
    <t>2586</t>
  </si>
  <si>
    <t>Laenude võtmine muudelt residentidelt (+)</t>
  </si>
  <si>
    <t>25861</t>
  </si>
  <si>
    <t>25862</t>
  </si>
  <si>
    <t>Märjamaa Spordiklubi</t>
  </si>
  <si>
    <t>muud tulud</t>
  </si>
  <si>
    <t>Kaevandamisõiguse tasu</t>
  </si>
  <si>
    <t>Laekumine vee erikasutusest</t>
  </si>
  <si>
    <t>Märjamaa autobussijaam</t>
  </si>
  <si>
    <t>Varbola Lasteaed-Algkool (alusharidus)</t>
  </si>
  <si>
    <t>Valgu Põhikool (alusharidus)</t>
  </si>
  <si>
    <t>Varbola Lasteaed-Algkool (põhihariduse otsekulud)</t>
  </si>
  <si>
    <t xml:space="preserve">Personalikulud </t>
  </si>
  <si>
    <t>Valgu Põhikool (põhihariduse otsekulud)</t>
  </si>
  <si>
    <t>Märjamaa Gümnaasium (üldkeskhariduse otsekukud)</t>
  </si>
  <si>
    <t>Koolipuuvili</t>
  </si>
  <si>
    <t xml:space="preserve">Varbola Kultuuri ja Hariduse Selts </t>
  </si>
  <si>
    <t>Mittetulundusühing Raplamaa Jalgpallikool</t>
  </si>
  <si>
    <t>Märjamaa Valla Puuetega Inimeste Ühing</t>
  </si>
  <si>
    <t>Seltsing Märjamaa Pensionäride Ühendus</t>
  </si>
  <si>
    <t>Märjamaa Ettevõtjate Piirkondlik Ühendus</t>
  </si>
  <si>
    <t>Seltsing Märjamaa Kultuurikoda</t>
  </si>
  <si>
    <t>Seltsing Naiskoor Paula</t>
  </si>
  <si>
    <t xml:space="preserve">Mittetulundusühing Wäega Wärk </t>
  </si>
  <si>
    <t>Märjamaa Kultuuriselts</t>
  </si>
  <si>
    <t>Kohalike teede hoiu toetus</t>
  </si>
  <si>
    <t xml:space="preserve">Tasandusfond </t>
  </si>
  <si>
    <t xml:space="preserve">Toetusfond </t>
  </si>
  <si>
    <t xml:space="preserve">Masinate ja seadmete, sh transpordivahendite soetamine ja renoveerimine </t>
  </si>
  <si>
    <t>Velise Kultuuri ja Hariduse Selts</t>
  </si>
  <si>
    <t>MTÜ Haimre Kultuuriselts</t>
  </si>
  <si>
    <t>MTÜ Külade Ühendus TOKK</t>
  </si>
  <si>
    <t>Teenuse Naiste Ühendus</t>
  </si>
  <si>
    <t>Tantsuklubi Mustang</t>
  </si>
  <si>
    <t>Valgu Rahvamaja tasulised teenused</t>
  </si>
  <si>
    <t>Laekumised Päästeametilt</t>
  </si>
  <si>
    <t>Muu vara üür ja rent</t>
  </si>
  <si>
    <t xml:space="preserve">Hoonestusõiguse seadmise tasu </t>
  </si>
  <si>
    <t>Talihooldus</t>
  </si>
  <si>
    <t>Katteta teede suvehooldus</t>
  </si>
  <si>
    <t>Kattega teede suvehooldus</t>
  </si>
  <si>
    <t>Teemaa hooldus</t>
  </si>
  <si>
    <t>Teede ja tänavate korrashoid</t>
  </si>
  <si>
    <t>Laulu- ja tantsupidu</t>
  </si>
  <si>
    <t>Koolitransport</t>
  </si>
  <si>
    <t>Muusika- ja Kunstikool</t>
  </si>
  <si>
    <t>Märjamaa Valla Noortekeskuse tasulised teenused</t>
  </si>
  <si>
    <t>Koduloolised trükised</t>
  </si>
  <si>
    <t>Üür ja rent eluruumidelt (sh sots. korterid)</t>
  </si>
  <si>
    <t>03100</t>
  </si>
  <si>
    <t>Politsei</t>
  </si>
  <si>
    <t>Preemiad ja stipendiumid-abipolitseinike preemiad</t>
  </si>
  <si>
    <t>Tolmutõrje</t>
  </si>
  <si>
    <t>MÄRJAMAA TERVISEKESKUSE PROJEKTEERIMINE JA EHITAMINE</t>
  </si>
  <si>
    <t>Märjamaa Tervisekeskus</t>
  </si>
  <si>
    <t>Koolituse kulud</t>
  </si>
  <si>
    <t>Maksud, lõivud, trahvid</t>
  </si>
  <si>
    <t xml:space="preserve">Koolipiim </t>
  </si>
  <si>
    <t>Õie Lauri</t>
  </si>
  <si>
    <t>võimla piletid</t>
  </si>
  <si>
    <t>õppetasu, pilliüür</t>
  </si>
  <si>
    <t>arvlemine lasteaedadega</t>
  </si>
  <si>
    <t>arvlemine koolidega</t>
  </si>
  <si>
    <t>Märjamaa Nädalalehe tasulised tenused</t>
  </si>
  <si>
    <t>sh tõhustatud ja eritoe tegevuskuludeks</t>
  </si>
  <si>
    <t>Rahvastikutoimingute kulude hüvitis</t>
  </si>
  <si>
    <t>Matusetoetus</t>
  </si>
  <si>
    <t>Asendus- ja järelhoolusteenuste toetus</t>
  </si>
  <si>
    <t>Projekt "500 kodu korda"</t>
  </si>
  <si>
    <t>sh põhikooli õpetajate tööjõukuludeks</t>
  </si>
  <si>
    <t>sh gümnaasiumi õpetajate tööjõukuludeks</t>
  </si>
  <si>
    <t>sh direktorite ja õppealajuhatajate tööjõukuludeks</t>
  </si>
  <si>
    <t>sh õpetajate, direktorite ja õppealajuhatajate täiendkoolituseks</t>
  </si>
  <si>
    <t>sh õppekirjanduseks</t>
  </si>
  <si>
    <t>sh koolilõunaks</t>
  </si>
  <si>
    <t>Koolieelsete lasteasutuste õpetajate tööjõukulude toetus</t>
  </si>
  <si>
    <t>Huvihariduse ja -tegevuse toetus</t>
  </si>
  <si>
    <t>Raske- ja sügava puudega lastele abi osutamise toetus</t>
  </si>
  <si>
    <t>Toimetulekutoetuse maksmise hüvitis</t>
  </si>
  <si>
    <t>Sotsiaaltoetuste ja -teenuste osutamise toetus</t>
  </si>
  <si>
    <t>toitlustusteenused</t>
  </si>
  <si>
    <t>Kivi-Vigala Põhikool</t>
  </si>
  <si>
    <t>Vana-Vigala Põhikool</t>
  </si>
  <si>
    <t>Vana-Vigala Lasteaed</t>
  </si>
  <si>
    <t>Vana-Vigala Õpilaskodu</t>
  </si>
  <si>
    <t xml:space="preserve">Kasti-Orgita Lasteaed </t>
  </si>
  <si>
    <t>Kivi-Vigala Rahvamaja tasulised teenused</t>
  </si>
  <si>
    <t>Vana-Vigala Rahvamaja tasulised teenused</t>
  </si>
  <si>
    <t>Teenuse mõisa tasulised teenused</t>
  </si>
  <si>
    <t>Poti laat</t>
  </si>
  <si>
    <t>Vigala Külade Keskuse tasulised teenused (osavald)</t>
  </si>
  <si>
    <t>Muu kaupade ja teenuste müük (osavald)</t>
  </si>
  <si>
    <t>Vigala Õpilaskodu</t>
  </si>
  <si>
    <t>Valitavate ja ametisse nimetatavate ametnike töötasu</t>
  </si>
  <si>
    <t>0111101</t>
  </si>
  <si>
    <t>0111102</t>
  </si>
  <si>
    <t>0111201</t>
  </si>
  <si>
    <t>0111202</t>
  </si>
  <si>
    <t>Mittetulundusühing Põhja-Eesti Ühistranspordikeskus</t>
  </si>
  <si>
    <t xml:space="preserve">Eesti Linnade ja Valdade Liit </t>
  </si>
  <si>
    <t>0160001</t>
  </si>
  <si>
    <t>0451001</t>
  </si>
  <si>
    <t>0451004</t>
  </si>
  <si>
    <t>0451005</t>
  </si>
  <si>
    <t>0451006</t>
  </si>
  <si>
    <t>0451007</t>
  </si>
  <si>
    <t>0451008</t>
  </si>
  <si>
    <t>0451009</t>
  </si>
  <si>
    <t>0451011</t>
  </si>
  <si>
    <t>MÄRJAMAA TEEDE INVESTEERINGUD - KRUUSAKATTEGA TEEDE REKONSTRUEERIMINE, MUSTKATETE EHITUS</t>
  </si>
  <si>
    <t>0451026</t>
  </si>
  <si>
    <t>Maanteetransport - Märjamaa vallateede- ja tänavate korrashoid</t>
  </si>
  <si>
    <t>Maanteetransport - Osavalla teede korrashoid</t>
  </si>
  <si>
    <t>VIGALA TEEDE INVSETEERINGUD</t>
  </si>
  <si>
    <t>VIGALA KEGTEE I ETAPI EHITUS</t>
  </si>
  <si>
    <t>0451028</t>
  </si>
  <si>
    <t>0451024</t>
  </si>
  <si>
    <t>0451201</t>
  </si>
  <si>
    <t>0474002</t>
  </si>
  <si>
    <t>0540001</t>
  </si>
  <si>
    <t>0540002</t>
  </si>
  <si>
    <t>Osavalla haljastus</t>
  </si>
  <si>
    <t>0640001</t>
  </si>
  <si>
    <t>0640003</t>
  </si>
  <si>
    <t>Osavalla tänavavalgustus</t>
  </si>
  <si>
    <t>0660501</t>
  </si>
  <si>
    <t>0660502</t>
  </si>
  <si>
    <t>0660504</t>
  </si>
  <si>
    <t>Osavalla muu elamu- ja kommunaalmajandus</t>
  </si>
  <si>
    <t>06</t>
  </si>
  <si>
    <t>Elamu- ja kommunaalmajandus</t>
  </si>
  <si>
    <t>Muu amortiseeruv materiaalne põhivara</t>
  </si>
  <si>
    <t>Mittetulundusühing Märjamaa Korvpallikool</t>
  </si>
  <si>
    <t>0810205</t>
  </si>
  <si>
    <t>0810201</t>
  </si>
  <si>
    <t>0810202</t>
  </si>
  <si>
    <t>0810204</t>
  </si>
  <si>
    <t>0810207</t>
  </si>
  <si>
    <t>0810209</t>
  </si>
  <si>
    <t>0810210</t>
  </si>
  <si>
    <t>Osavalla spordiprojektid</t>
  </si>
  <si>
    <t>EELK Märjamaa Maarja Kogudus</t>
  </si>
  <si>
    <t>Seltsing Põkaprintsessid</t>
  </si>
  <si>
    <t>Aktiivse ja Õnneliku Pere Klubi</t>
  </si>
  <si>
    <t>0810901</t>
  </si>
  <si>
    <t>Folklooriselts Kiitsharakad</t>
  </si>
  <si>
    <t>Vigala Külade Ümarlaud</t>
  </si>
  <si>
    <t>Kivi-Vigala Rahvamaja</t>
  </si>
  <si>
    <t>Vana-Vigala Rahvamaja</t>
  </si>
  <si>
    <t>Vabariigi aastapäev ja kodulookonverents</t>
  </si>
  <si>
    <t>EV 100 üritused</t>
  </si>
  <si>
    <t>Märjamaa valla kalender</t>
  </si>
  <si>
    <t>Märjamaa valla fotopäevad</t>
  </si>
  <si>
    <t>Osavalla kultuuriüritused</t>
  </si>
  <si>
    <t>Suvepidu</t>
  </si>
  <si>
    <t>Rahvusvahelise eakate päeva tähistamine</t>
  </si>
  <si>
    <t>MÄRJAMAA LASTEAIA PILLERPALL HOONE REKONSTRUEERIMINE</t>
  </si>
  <si>
    <t>0911001</t>
  </si>
  <si>
    <t>0911002</t>
  </si>
  <si>
    <t>VALGU PÕHIKOOLI KÜTTESÜSTEEMI PROJEKTEERIMINE JA EHITUS</t>
  </si>
  <si>
    <t>Jaotamata vahendite jääk</t>
  </si>
  <si>
    <t xml:space="preserve">Õppetoetused </t>
  </si>
  <si>
    <t xml:space="preserve">Koolitoit Kasti-Orgita Lasteaed </t>
  </si>
  <si>
    <t xml:space="preserve">Vana-Vigala Lasteaed </t>
  </si>
  <si>
    <t>0911004</t>
  </si>
  <si>
    <t>0911005</t>
  </si>
  <si>
    <t>0911006</t>
  </si>
  <si>
    <t>0911007</t>
  </si>
  <si>
    <t>0911008</t>
  </si>
  <si>
    <t>0911009</t>
  </si>
  <si>
    <t>0911013</t>
  </si>
  <si>
    <t>0921205</t>
  </si>
  <si>
    <t>0921201</t>
  </si>
  <si>
    <t>0921204</t>
  </si>
  <si>
    <t>0921206</t>
  </si>
  <si>
    <t>0921207</t>
  </si>
  <si>
    <t>0921301</t>
  </si>
  <si>
    <t>0951001</t>
  </si>
  <si>
    <t>0951002</t>
  </si>
  <si>
    <t>0960101</t>
  </si>
  <si>
    <t>0960102</t>
  </si>
  <si>
    <t>0960104</t>
  </si>
  <si>
    <t>0960105</t>
  </si>
  <si>
    <t>0960106</t>
  </si>
  <si>
    <t>0960107</t>
  </si>
  <si>
    <t>0980002</t>
  </si>
  <si>
    <t>0960108</t>
  </si>
  <si>
    <t>Koolitoit Kivi-Vigala Põhikool</t>
  </si>
  <si>
    <t>0960109</t>
  </si>
  <si>
    <t>Koolitoit Vana-Vigala Põhikool</t>
  </si>
  <si>
    <t>09602</t>
  </si>
  <si>
    <t>10400</t>
  </si>
  <si>
    <t>Asendus- ja järelhooldusteenus</t>
  </si>
  <si>
    <t>Osavalla muu eakate sotsiaalne kaitse</t>
  </si>
  <si>
    <t>Osavalla muu perekondade ja laste sotsiaalne kaitse</t>
  </si>
  <si>
    <t>VIGALA KEGTEE I ETAPI EHITUS (ÜHINEMISTOETUS)</t>
  </si>
  <si>
    <t>MÄRJAMAA GÜMNAASIUMI SPORDIHOONE EHITUS (ÜHINEMISTOETUS)</t>
  </si>
  <si>
    <t>VALGU PÕHIKOOLI KÜTTESÜSTEEMI PROJEKTEERIMINE JA EHITUS (KIK)</t>
  </si>
  <si>
    <t>MÄRJAMAA LASTEAIA PILLERPALL HOONE REKONSTRUEERIMINE (KIK)</t>
  </si>
  <si>
    <t>I voorus jaotamata jääk</t>
  </si>
  <si>
    <t>EELK Vigala Maarja Kogudus</t>
  </si>
  <si>
    <t>Vana-Vigala Põhikooli õpilaskodu</t>
  </si>
  <si>
    <t>Personalikulud (Vigala õppelaenud)</t>
  </si>
  <si>
    <t>Osavalla muu keskkonnakaitse</t>
  </si>
  <si>
    <t>0721001</t>
  </si>
  <si>
    <t>0760001</t>
  </si>
  <si>
    <t>0810301</t>
  </si>
  <si>
    <t>0810701</t>
  </si>
  <si>
    <t>0820101</t>
  </si>
  <si>
    <t>0820201</t>
  </si>
  <si>
    <t>0820202</t>
  </si>
  <si>
    <t>0820203</t>
  </si>
  <si>
    <t>0820204</t>
  </si>
  <si>
    <t>0820206</t>
  </si>
  <si>
    <t>0820207</t>
  </si>
  <si>
    <t>0820205</t>
  </si>
  <si>
    <t>0820208</t>
  </si>
  <si>
    <t>08202990</t>
  </si>
  <si>
    <t>08202991</t>
  </si>
  <si>
    <t>08202993</t>
  </si>
  <si>
    <t>0820301</t>
  </si>
  <si>
    <t>0823501</t>
  </si>
  <si>
    <t>0840001</t>
  </si>
  <si>
    <t>Osavalla toetus kogudusele</t>
  </si>
  <si>
    <t>Valla rahastatav lapsehoiuteenus</t>
  </si>
  <si>
    <t xml:space="preserve">Huviharidus- ja huvitegevus  </t>
  </si>
  <si>
    <t xml:space="preserve">Märjamaa Muusika- ja Kunstikool - huviharidus- ja huvitegevus </t>
  </si>
  <si>
    <t>Märjamaa Valla Noortekeskus - huviharidus- ja huvitegevus</t>
  </si>
  <si>
    <t>Märjamaa Valla Raamatukogu - huviharidus- ja huvitegevus</t>
  </si>
  <si>
    <t xml:space="preserve">Märjamaa Valla Rahvamaja - huviharidus- ja huvitegevus </t>
  </si>
  <si>
    <t xml:space="preserve">Varbola Rahvamaja - huviharidus- ja huvitegevus </t>
  </si>
  <si>
    <t xml:space="preserve">Vana-Vigala Rahvamaja - huviharidus- ja huvitegevus </t>
  </si>
  <si>
    <t xml:space="preserve">Märjamaa Gümnaasium - huviharidus- ja huvitegevus </t>
  </si>
  <si>
    <t>0980006</t>
  </si>
  <si>
    <t>1020001</t>
  </si>
  <si>
    <t>1020002</t>
  </si>
  <si>
    <t>1020101</t>
  </si>
  <si>
    <t>1020102</t>
  </si>
  <si>
    <t>1040201</t>
  </si>
  <si>
    <t>1040205</t>
  </si>
  <si>
    <t>1040203</t>
  </si>
  <si>
    <t>1070101</t>
  </si>
  <si>
    <t>1090002</t>
  </si>
  <si>
    <t>08202992</t>
  </si>
  <si>
    <t>1060001</t>
  </si>
  <si>
    <t>1060002</t>
  </si>
  <si>
    <t>0660505</t>
  </si>
  <si>
    <t>Osavalla Vigala Külade Keskus</t>
  </si>
  <si>
    <t>MÄRJAMAA TERVISEKESKUSE PROJEKTEERIMINE JA EHITAMINE (RAHANDUSMINISTEERIUM)</t>
  </si>
  <si>
    <t>Intressi- ja viivisekulud diskonteeritud pikaajalistelt kohustustelt</t>
  </si>
  <si>
    <t>Jäätmehoolduse arendamise toetus</t>
  </si>
  <si>
    <t>Õpetajate töötasu</t>
  </si>
  <si>
    <t>VIGALA MÕISAPARK</t>
  </si>
  <si>
    <t>VIGALA MÕISAPARK (KIK)</t>
  </si>
  <si>
    <t>VALGU PÕHIKOOLI KÜTTESÜSTEEMI  TORUSTIK, VAHELAE SOOJUSTAMINE, UKSED</t>
  </si>
  <si>
    <t>VIGALA HOOLDEKODU REKONSTRUEERIMINE</t>
  </si>
  <si>
    <t>1020003</t>
  </si>
  <si>
    <t>0630009</t>
  </si>
  <si>
    <t>Külade tänuüritus</t>
  </si>
  <si>
    <t>Osavalla muu tulu üüri ja rendiga kaasnevast tegevusest (kommunaalteenused)</t>
  </si>
  <si>
    <t>Maa soetamine</t>
  </si>
  <si>
    <t xml:space="preserve">Maa soetamine </t>
  </si>
  <si>
    <t>0810214</t>
  </si>
  <si>
    <t>Sihtasutus Märjamaa Valla Spordikeskus</t>
  </si>
  <si>
    <t>Märjamaa Spordiklubi - halduskulud</t>
  </si>
  <si>
    <t>hommikusöök (lapsevanemad tasuvad täiendavalt)</t>
  </si>
  <si>
    <t>Projekt "Puuetega inimeste eluaseme füüsiline kohandamine Märjamaa vallas"</t>
  </si>
  <si>
    <t>ruumide üür, võimla piletid</t>
  </si>
  <si>
    <t xml:space="preserve">Poti laat </t>
  </si>
  <si>
    <t>Mittetulundusühing Märjamaa Saun - majandamiskuludeks (2 töötaja alampalk + maksud)</t>
  </si>
  <si>
    <t>Kivi-Vigala Lasteaed Pääsulind</t>
  </si>
  <si>
    <t>Valla kalendrite müük ja muude trükiste müük</t>
  </si>
  <si>
    <t>MTÜ Ingli Puudutus</t>
  </si>
  <si>
    <t>Maire Kork (Seltsing Varbola pensionäride ühendus "Tuluke"</t>
  </si>
  <si>
    <t xml:space="preserve">Valgu Rahvamaja - huviharidus ja huvitegevus </t>
  </si>
  <si>
    <t xml:space="preserve">Valgu Põhikool - huviharidus ja huvitegevus </t>
  </si>
  <si>
    <t xml:space="preserve">Russalu Külade Ühendus </t>
  </si>
  <si>
    <t>Märjamaa Valla Külavanemate Ühendus</t>
  </si>
  <si>
    <t>Valev Parker</t>
  </si>
  <si>
    <t>Triin Tähtla</t>
  </si>
  <si>
    <t>Nele Pernits (Naiskodukaitse Märjamaa jaoskond)</t>
  </si>
  <si>
    <t>Käbiküla Selts</t>
  </si>
  <si>
    <t>MTÜ Gegegri Fitness ja Harrastussport</t>
  </si>
  <si>
    <t>MTÜ Kaksjaviis</t>
  </si>
  <si>
    <t>MTÜ Jätkusuutlik Vana-Vigala</t>
  </si>
  <si>
    <t>EstLike MTÜ</t>
  </si>
  <si>
    <t>Kivi-Vigala Põhikool (põhihariduse otsekulud)</t>
  </si>
  <si>
    <t>Vana-Vigala Põhikool (põhihariduse otsekulud)</t>
  </si>
  <si>
    <t>Märjamaa Gümnaasium (põhihariduse otsekulud)</t>
  </si>
  <si>
    <t>0921208</t>
  </si>
  <si>
    <t xml:space="preserve">Märjamaa Ujula - huviharidus ja huvitegevus </t>
  </si>
  <si>
    <t>Estlike MTÜ</t>
  </si>
  <si>
    <t>Eve Burmeister FIE</t>
  </si>
  <si>
    <t xml:space="preserve">Kivi-Vigala Rahvamaja - huviharidus ja huvitegevus </t>
  </si>
  <si>
    <t>Õppetoetused (transpordikulude hüvitis)</t>
  </si>
  <si>
    <t>Õppelaenud</t>
  </si>
  <si>
    <t>VALGU PÕHIKOOLI ABIHOONE EHITAMINE</t>
  </si>
  <si>
    <t>VIGALA HARIDUSASUTUSTE ENERGIATÕHUSUSE PARENDAMINE 2019 -VANA-VIGALA PÕHIKOOLI ELEKTRISÜSTEEMI OSALINE REKONSTRUEERIMINE</t>
  </si>
  <si>
    <t>Osavallakogu</t>
  </si>
  <si>
    <t>Osavallavalitsus</t>
  </si>
  <si>
    <t xml:space="preserve">Märjamaa Spordiklubi </t>
  </si>
  <si>
    <t>VIGALA HARIDUSASUTUSTE ENERGIATÕHUSUSE PARENDAMINE - VANA-VIGALA PÕHIKOOLI ELEKTRISÜSTEEMI OSALINE REKONSTRUEERIMINE</t>
  </si>
  <si>
    <t>1012102</t>
  </si>
  <si>
    <t>1012101</t>
  </si>
  <si>
    <t xml:space="preserve">Sporditoetused </t>
  </si>
  <si>
    <t>0560002</t>
  </si>
  <si>
    <t>0810206</t>
  </si>
  <si>
    <t>Mittetulundusühing Rapla Sulgpalliklubi Valge Hani</t>
  </si>
  <si>
    <t>0810223</t>
  </si>
  <si>
    <t>0810208</t>
  </si>
  <si>
    <t>Intressitulud deposiitidelt</t>
  </si>
  <si>
    <t xml:space="preserve">Sihtasutus Raplamaa Haigla </t>
  </si>
  <si>
    <t>Märjamaa Lasteaia Pillerpall projektid</t>
  </si>
  <si>
    <t>Märjmaaa Valla Rahvamaja projektid</t>
  </si>
  <si>
    <t>Kivi-Vigala Põhikooli projektid</t>
  </si>
  <si>
    <t>Vana-Vigala Põhikooli projektid</t>
  </si>
  <si>
    <t>Projekt "Imelised aastad"</t>
  </si>
  <si>
    <t>VANA-VIGALA PÕHIKOOLI REKONSTRUEERIMINE</t>
  </si>
  <si>
    <t>KAASAVA EELARVE 2018 JÄÄK</t>
  </si>
  <si>
    <t>HAJAASUSTUSE PROGRAMM 2018 (EAS)</t>
  </si>
  <si>
    <t>08202011</t>
  </si>
  <si>
    <t>Märjamaa Valla Rahvamaja projektid</t>
  </si>
  <si>
    <t>08107011</t>
  </si>
  <si>
    <t>Märjamaa Valla Noortekeskuse projektid</t>
  </si>
  <si>
    <t>1040202</t>
  </si>
  <si>
    <t>09110011</t>
  </si>
  <si>
    <t>Märjamaa Lasteaed Pillerpall projektid</t>
  </si>
  <si>
    <t>Valgu Põhikooli projektid</t>
  </si>
  <si>
    <t>09212011</t>
  </si>
  <si>
    <t>09212061</t>
  </si>
  <si>
    <t>09212071</t>
  </si>
  <si>
    <t>Märjamaa Gümnaasiumi projektid</t>
  </si>
  <si>
    <t>09212041</t>
  </si>
  <si>
    <t xml:space="preserve">Varbola Lasteaed-Algkool - huviharidus- ja huvitegevus </t>
  </si>
  <si>
    <t>MÄRJAMAA GÜMNAASIUMI REMONT (RM)</t>
  </si>
  <si>
    <t xml:space="preserve">MÄRJAMAA GÜMNAASIUMI REMONT </t>
  </si>
  <si>
    <t>0630008</t>
  </si>
  <si>
    <t>VANA-VIGALA RAHVAMAJA REKONSTRUEERIMINE (sh KATUSE REMONT)</t>
  </si>
  <si>
    <t>VIGALA KERGTEE I ETAPI EHITUS</t>
  </si>
  <si>
    <t>Riigilõiv ehitus- ja kasutusloa taotluse läbivaatamise eest</t>
  </si>
  <si>
    <t>Õppetoetused (laste ja noorte sihtkapital)</t>
  </si>
  <si>
    <t>Õppetoetused (noore õpetaja stipendium-toetus)</t>
  </si>
  <si>
    <t>Muutus 2020/2019</t>
  </si>
  <si>
    <t>Muutus %</t>
  </si>
  <si>
    <t>KAASAV EELARVE 2019/2020</t>
  </si>
  <si>
    <t>HAJAASUSTUSE PROGRAMM 2019/2020</t>
  </si>
  <si>
    <t>Laste ja noorte sihtkapitali stipendiumid,noore õpetaja stipendiumid, õppelaenud jm hariduse kulud</t>
  </si>
  <si>
    <t>KATUSE REKONSTRUEERIMINE</t>
  </si>
  <si>
    <t>MÄRJAMAA UJULA KATUSE REKONSTRUEERIMINE</t>
  </si>
  <si>
    <t>MÄRJAMAA-ORGITA KERGLIIKLUSTEE</t>
  </si>
  <si>
    <t>MÄRJAMAA UUE JÄÄTMEJAAMA EELPROJEKTI KOOSTAMINE</t>
  </si>
  <si>
    <t xml:space="preserve">MÄRJAMAA SPORDIHOONE EHITUS </t>
  </si>
  <si>
    <t xml:space="preserve"> MÄRJAMAA SPORDIHOONE PARKLA PROJEKTEERIMINE JA EHITAMINE SH SADEMEVETE ÄRAVOOLUSÜSTEEMI PROJEKTEERIMINE JA EHITAMINE</t>
  </si>
  <si>
    <t>SIPA MÕISA SADEMEVETE ÄRAVOOLUSÜSTEEMI PROJEKTEERIMINE JA EHITAMINE</t>
  </si>
  <si>
    <t>VARBOLA LASTEAED - ALGKOOLI HOONE REKONSTRUEERIMINE</t>
  </si>
  <si>
    <t>VARBOLA LASTEAED-ALGKOOLI VALGUSTUS JA RIPPLAGI KOOLIRUUMISESSE</t>
  </si>
  <si>
    <t>KASTI-ORGITA LASTEAIA ORGITA HOONE SADEMEVETE ÄRAVOOLUSÜSTEEMI PROJEKTEERIMINE JA EHITAMINE</t>
  </si>
  <si>
    <t>MÄRJAMAA GÜMNAASIUMI MINI-MULTIVÄLJAKU RAJAMINE</t>
  </si>
  <si>
    <t>MÄRJAMAA GÜMNAASIUMI MINI-MULTIVÄLJAKU RAJAMINE (PRIA)</t>
  </si>
  <si>
    <t>MÄRJAMAA UJULA KATUSE REKONSTRUEERIMINE (MATA)</t>
  </si>
  <si>
    <t>Kivi-Vigala Põhikool (alusharidus) alates 01.01.2019</t>
  </si>
  <si>
    <t>Vigala Hooldekodu OÜ</t>
  </si>
  <si>
    <t>Tekkepõhine eelarve 2019</t>
  </si>
  <si>
    <t>Kassapõhine täitmine 2018</t>
  </si>
  <si>
    <t>pikapäevarühma oode</t>
  </si>
  <si>
    <t>Isiksusekeskse erihoolekande teenusmudeli pilootprojekt</t>
  </si>
  <si>
    <t>Töökohaõppe juhendaja tasu</t>
  </si>
  <si>
    <t>Muu kaupade ja teenuste müük (vanametall, Märjamaa gümnaasiumi veoauto, ühiskaartide müük)</t>
  </si>
  <si>
    <t>Vajaduspõhise peretoetuse maksmise hüvitis</t>
  </si>
  <si>
    <t>Ühinemistoetus</t>
  </si>
  <si>
    <t>Annetused Märjamaa Valla Raamatukogule</t>
  </si>
  <si>
    <t>Varbola Rahvamaja projektid</t>
  </si>
  <si>
    <t>Valgu Rahvamaja projektid</t>
  </si>
  <si>
    <t>Vana-Vigala Rahvamaja projektid</t>
  </si>
  <si>
    <t>Annetused Märjamaa Lasteaiale Pillerpall</t>
  </si>
  <si>
    <t>Kasti-Orgita Lasteaiale Töötukassa toetus</t>
  </si>
  <si>
    <t>Varbola Lasteaed-Algkooli projektid</t>
  </si>
  <si>
    <t>Märjamaa Muusika- ja Kunstikooli projektid</t>
  </si>
  <si>
    <t>Muud kultuuriürituste projektid</t>
  </si>
  <si>
    <t>Märjamaa Päevade ja Märjamaa Folgi projektid</t>
  </si>
  <si>
    <t>Sipa-Laukna Lasteaia projektid</t>
  </si>
  <si>
    <t>Valgu Põhikooli (alusharidus) projektid</t>
  </si>
  <si>
    <t>Annetused Valgu Põhikoolile</t>
  </si>
  <si>
    <t>Väärteomenetluse seadustiku alusel määratud trahvid</t>
  </si>
  <si>
    <t>Eespool nimetamata muud tulud</t>
  </si>
  <si>
    <t>RAIKKÜLA VALLA TEED, TÕRVAAUGU TEE</t>
  </si>
  <si>
    <t>KASE 7-3 KORTERI PÄRIMISMENETLUSE ALGATAMINE</t>
  </si>
  <si>
    <t>Transpordivahendite soetamine</t>
  </si>
  <si>
    <t>SÕIDUATO VÄLJA OSTMINE SEOSES KASUTUSRENDILEPINGU LÕPPEMISEGA</t>
  </si>
  <si>
    <t>0160003</t>
  </si>
  <si>
    <t>Haldusreform</t>
  </si>
  <si>
    <t>Vana-Vigala Vabatahtlik Tuletõrjeselts</t>
  </si>
  <si>
    <t>HIIETSE SILLA REKONSTRUEERIMINE</t>
  </si>
  <si>
    <t>0451202</t>
  </si>
  <si>
    <t>Ühistranspordi korraldamine</t>
  </si>
  <si>
    <t>Eri-ja vormiriietus</t>
  </si>
  <si>
    <t>KIVI-VIGALA KALAPÄÄSU EHITUS</t>
  </si>
  <si>
    <t>VALLAMAJA AKENDE JA UKSE VAHETUS</t>
  </si>
  <si>
    <t>HAJAASUSTUSE PROGRAMM 2016/2017/2018</t>
  </si>
  <si>
    <t>60</t>
  </si>
  <si>
    <t>TÄNAVAVALGUSTUSE REKONSTRUEERIMINE</t>
  </si>
  <si>
    <t>0810212</t>
  </si>
  <si>
    <t>Raikküla Vabatahtliku Tuletõrje Selts</t>
  </si>
  <si>
    <t>0810213</t>
  </si>
  <si>
    <t>Tiiu Pippar</t>
  </si>
  <si>
    <t>0810216</t>
  </si>
  <si>
    <t>Naiskodukaitse Märjamaa jaoskond (Nele Pernits)</t>
  </si>
  <si>
    <t>0810217</t>
  </si>
  <si>
    <t>0810215</t>
  </si>
  <si>
    <t>0810218</t>
  </si>
  <si>
    <t>Varbola Kultuuri ja Hariduse Selts</t>
  </si>
  <si>
    <t>0810219</t>
  </si>
  <si>
    <t>MTÜ Gegeri Fitness ja Harrastussport</t>
  </si>
  <si>
    <t>0810221</t>
  </si>
  <si>
    <t>Russalu Külade Ühendus</t>
  </si>
  <si>
    <t>Põhivara soetus</t>
  </si>
  <si>
    <t>Osaluste soetus</t>
  </si>
  <si>
    <t>Õppetoetused - spordistipendiumid</t>
  </si>
  <si>
    <t>MTÜ Vigala Motorsport</t>
  </si>
  <si>
    <t>MTÜ Frisbeeklubi Freeflyers</t>
  </si>
  <si>
    <t>Lähetuskulud - Vana-Vigala maadlus</t>
  </si>
  <si>
    <t>Sõidukite ülalpidamise kulud - Vana-Vigala maadlus</t>
  </si>
  <si>
    <t>KAASAVA EELARVE 2018 - ORGITA VÄLIJÕUSAAL</t>
  </si>
  <si>
    <t>Kaasav eelarve 2018/2019/2020</t>
  </si>
  <si>
    <t>Märjamaa Spordiklubi - sporditegevuse korraldamine ja üritused</t>
  </si>
  <si>
    <t>Mittetulundusühing Scarlet</t>
  </si>
  <si>
    <t>MTÜ Raplamaa Lasterikaste Perede Ühendus</t>
  </si>
  <si>
    <t>Triin Põri</t>
  </si>
  <si>
    <t>Mari Kann</t>
  </si>
  <si>
    <t>Mittetulundusühing Rapla Kirikumuusika Festival</t>
  </si>
  <si>
    <t>MÄRJAMAA RAHVAMAJA RAHVATANTSURÜHMALE HOPSANI RAHVARIIETE OSTMINE (PRIA)</t>
  </si>
  <si>
    <t>ATS SÜSTEEMI PAIGALDUS</t>
  </si>
  <si>
    <t>08202041</t>
  </si>
  <si>
    <t>08202071</t>
  </si>
  <si>
    <t>Riigikantselei-Tammepargi istutamine</t>
  </si>
  <si>
    <t>Vigala muusikapäevad, laulupidu ja folk</t>
  </si>
  <si>
    <t>Põrgupõhja risti selts</t>
  </si>
  <si>
    <t>Vigala meeskvintett- ja meeskoor</t>
  </si>
  <si>
    <t>Kultuuri- ja spordiürituste projektid</t>
  </si>
  <si>
    <t>SILLAOTSA TALUMUUSEUMI VEOVAHENDITE KUURI EHITUS</t>
  </si>
  <si>
    <t>SILLAOTSA TALUMUUSEUMI TULETÕRJE VEEVÕTUKOHA EHITUS</t>
  </si>
  <si>
    <t>Märjamaa Päevad ja Folk projektid</t>
  </si>
  <si>
    <t>LAUKNA LASTEAIA HOONE REKONSTRUEERIMINE</t>
  </si>
  <si>
    <t xml:space="preserve">Töötajate töötasu </t>
  </si>
  <si>
    <t>VIGALA HARIDUSASUTUSTE ENERGIATÕHUSUSE PARENDAMINE  - KIVI-VIGALA LASTEAIA SOOJUSTAMISE I ja II ETAPP</t>
  </si>
  <si>
    <t>09210011</t>
  </si>
  <si>
    <t>VALGU PÕHIKOOLI ABIHOONE PROJEKTEERIMINE JA EHITAMINE</t>
  </si>
  <si>
    <t>VALGU PÕHIKOOLI KÜTTESÜSTEEMI PROJEKTEERIMINE JA  EHITUS</t>
  </si>
  <si>
    <t>MÄRJAMAA MUUSIKA- JA KUNSTIKOOLILE KLAVERI SOETAMINE</t>
  </si>
  <si>
    <t>09510011</t>
  </si>
  <si>
    <t>Õhtuoode</t>
  </si>
  <si>
    <t>0960112</t>
  </si>
  <si>
    <t>Osavalla koolitoidutoetused teistes koolides õppijatele</t>
  </si>
  <si>
    <t>09609</t>
  </si>
  <si>
    <t>Muud hariduse abiteenused</t>
  </si>
  <si>
    <t>0960938</t>
  </si>
  <si>
    <t>1040204</t>
  </si>
  <si>
    <t>Vajaduspõhine peretoetus</t>
  </si>
  <si>
    <t>1090003</t>
  </si>
  <si>
    <t xml:space="preserve">Osavalla muu sotsiaalse kaitse haldus </t>
  </si>
  <si>
    <t>Põhivara müük (+)</t>
  </si>
  <si>
    <t>Kinnisvarainvesteeringute müük (osavald)</t>
  </si>
  <si>
    <t>Maa müük (osavald)</t>
  </si>
  <si>
    <t xml:space="preserve">Rajatiste ja hoonete müük </t>
  </si>
  <si>
    <t>VALGU RAHVAMAJA ATS SÜSTEEMI PAIGALDUS</t>
  </si>
  <si>
    <t>KIVI-VIGALA KALAPÄÄSU EHITUS (KIK)</t>
  </si>
  <si>
    <t>MÄRJAMAA MUUSIKA- JA KUNSTIKOOLI KLAVER</t>
  </si>
  <si>
    <t>Osaluste soetus (-)</t>
  </si>
  <si>
    <t>SIHTASUTUS MÄRJAMAA VALLA SPORDIKESKUS</t>
  </si>
  <si>
    <t>Lastekaitsepäev</t>
  </si>
  <si>
    <t>Kultuuritöötajate tänuüritus</t>
  </si>
  <si>
    <t>Koduhoolduse arendused - FleetComplete</t>
  </si>
  <si>
    <t>Parimate PK ja GÜ lõpetajate tunnustamine</t>
  </si>
  <si>
    <t>Administreerimiskulud (õpetajatele, lilled, meened juubeliteks ja tähtpäevadeks)</t>
  </si>
  <si>
    <t>Töövõtulepingu alusel füüsilistele isikutele makstav tasu (koolide ja lasteaedade külastamine enne õa algust 400 €, tasemetööd 600 €</t>
  </si>
  <si>
    <t>Kolme aastaõpetaja premeerimine (GÜ, PK, LA)</t>
  </si>
  <si>
    <t>Erisoodustuse maksud</t>
  </si>
  <si>
    <t>KAASAV EELARVE 2018 - VALGU PÕHIKOOLI TEISALDATAVAD KORVPALLIKONSTRUKTSIOONID</t>
  </si>
  <si>
    <t>Sildade ja truupide remont (lisa suvehoolduse lepingutele 2016-2019)</t>
  </si>
  <si>
    <t>HAJAASUSTUSE PROGRAMM 2019/2020 (EAS)</t>
  </si>
  <si>
    <t>SIPA MÕISA HOONE IDATIIVA KATUSE REMONT KOOS LISATÖÖDEGA</t>
  </si>
  <si>
    <t>MÄRJAMAA GÜMNAASIUMI VANA OSA KORIDORIDE VEE- JA KANALISATSIOONITORUSTIKE, PÕRANDATE, SEINTE, LAGEDE, VALGUSTUSE JA SISEPEATREPI KÄSIPUUDE REKONSTRUEERIMINE</t>
  </si>
  <si>
    <t>MÄRJAMAA GÜMNAASIUMI ALGKLASSIDE MAJA AKENDE VAHETAMINE (83 TK)</t>
  </si>
  <si>
    <t>VARBOLA NOORTEKESKUSE JA RAHVAMAJA REKONSTRUEERIMINE</t>
  </si>
  <si>
    <t>MÄRJAMAA GÜMNAASIUMI TERRITOORIUMILE MINI-MULTIVÄLJAKU RAJAMIMNE (LEADER PROJEKT+2018 KAASAVA EELARVE JÄÄK)</t>
  </si>
  <si>
    <t>VALLAMAJA KESKKÜTTESÜSTEEMI REKONTRUEERIMINE</t>
  </si>
  <si>
    <t>VALLAMAJA WC-DE REKONSTRUEERIMINE</t>
  </si>
  <si>
    <t>VIGALA HOOLDEKODU PUURKAEV, REOVEEPUHASTI REKONSTRUEERIMINE JA ENERGIASÄÄST</t>
  </si>
  <si>
    <t>VANA-VIGALA MÕISAPARK</t>
  </si>
  <si>
    <t>VIGALA HARIDUSASUTUSTE ENERGIATÕHUSUSE PARENDAMINE 2019 - KIVI-VIGALA LASTEAIA SOOJUSTAMISE II ETAPP. 2020 VENTILATSIOONI REK.</t>
  </si>
  <si>
    <t>Õpetajate päeva teatrietendus120-le ja kohvilaud</t>
  </si>
  <si>
    <t>Eelarve 2020</t>
  </si>
  <si>
    <t>Toetused spordiklubidele (noorte pearahad)</t>
  </si>
  <si>
    <t>Eakate päev (osavald)</t>
  </si>
  <si>
    <t>Märjamaa haljastus (sh ametiasutuse ja hallatavate asutuste kinnisvara hooldus)</t>
  </si>
  <si>
    <t>Bussijaama tulu</t>
  </si>
  <si>
    <t>VALLAMAJA KESKKÜTTESÜSTEEMI REKONSTRUEERIMINE</t>
  </si>
  <si>
    <t>MÄRJAMAA-ORGITA KERGLIIKLUSTEE REKONSTRUEERIMINE</t>
  </si>
  <si>
    <t>MÄRJAMAA GÜMNAASIUMI VANA OSA KORIDORIDE,  VEE- JA KANALISATSIOONITORUSTIKE, PÕRANDATE, SEINTE, LAGEDE, VALGUSTUSE JA SISEPEATREPI KÄSIPUUDE REKONSTRUEERIMINE</t>
  </si>
  <si>
    <t>MÄRJAMAA VALLA 2020. AASTA ALAEELARVETE EELNÕU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</si>
</sst>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44" fontId="11" fillId="0" borderId="0" applyFont="0" applyFill="0" applyBorder="0" applyAlignment="0" applyProtection="0"/>
  </cellStyleXfs>
  <cellXfs count="283">
    <xf numFmtId="0" fontId="0" fillId="0" borderId="0" xfId="0"/>
    <xf numFmtId="0" fontId="3" fillId="0" borderId="0" xfId="5" applyFont="1"/>
    <xf numFmtId="0" fontId="3" fillId="0" borderId="6" xfId="6" applyFont="1" applyFill="1" applyBorder="1" applyAlignment="1" applyProtection="1">
      <alignment horizontal="left"/>
      <protection locked="0"/>
    </xf>
    <xf numFmtId="0" fontId="4" fillId="0" borderId="6" xfId="6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3" fillId="0" borderId="3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0" fontId="4" fillId="0" borderId="1" xfId="6" applyFont="1" applyFill="1" applyBorder="1" applyAlignment="1">
      <alignment horizontal="left"/>
    </xf>
    <xf numFmtId="0" fontId="4" fillId="0" borderId="0" xfId="5" applyFont="1"/>
    <xf numFmtId="0" fontId="4" fillId="0" borderId="0" xfId="6" applyFont="1" applyFill="1" applyBorder="1" applyAlignment="1">
      <alignment horizontal="left"/>
    </xf>
    <xf numFmtId="0" fontId="5" fillId="0" borderId="0" xfId="5" applyFont="1"/>
    <xf numFmtId="0" fontId="6" fillId="0" borderId="0" xfId="5" applyFont="1"/>
    <xf numFmtId="0" fontId="4" fillId="0" borderId="0" xfId="5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4" fillId="0" borderId="3" xfId="6" applyFont="1" applyFill="1" applyBorder="1" applyAlignment="1">
      <alignment horizontal="left"/>
    </xf>
    <xf numFmtId="0" fontId="3" fillId="0" borderId="5" xfId="5" applyFont="1" applyBorder="1" applyAlignment="1">
      <alignment horizontal="left"/>
    </xf>
    <xf numFmtId="0" fontId="3" fillId="0" borderId="0" xfId="5" applyFont="1" applyFill="1"/>
    <xf numFmtId="0" fontId="6" fillId="0" borderId="0" xfId="6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/>
    </xf>
    <xf numFmtId="0" fontId="4" fillId="0" borderId="4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7" xfId="5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/>
    </xf>
    <xf numFmtId="49" fontId="4" fillId="0" borderId="0" xfId="6" applyNumberFormat="1" applyFont="1" applyFill="1" applyBorder="1" applyAlignment="1">
      <alignment horizontal="left"/>
    </xf>
    <xf numFmtId="49" fontId="4" fillId="0" borderId="7" xfId="6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7" xfId="6" applyNumberFormat="1" applyFont="1" applyFill="1" applyBorder="1" applyAlignment="1">
      <alignment horizontal="left"/>
    </xf>
    <xf numFmtId="0" fontId="4" fillId="0" borderId="5" xfId="5" applyFont="1" applyBorder="1" applyAlignment="1">
      <alignment horizontal="left"/>
    </xf>
    <xf numFmtId="0" fontId="3" fillId="0" borderId="2" xfId="6" applyFont="1" applyFill="1" applyBorder="1" applyAlignment="1">
      <alignment horizontal="left"/>
    </xf>
    <xf numFmtId="0" fontId="3" fillId="0" borderId="7" xfId="6" applyFont="1" applyFill="1" applyBorder="1" applyAlignment="1">
      <alignment horizontal="left"/>
    </xf>
    <xf numFmtId="0" fontId="3" fillId="0" borderId="4" xfId="6" applyFont="1" applyFill="1" applyBorder="1" applyAlignment="1">
      <alignment horizontal="left"/>
    </xf>
    <xf numFmtId="0" fontId="4" fillId="0" borderId="7" xfId="5" applyFont="1" applyBorder="1" applyAlignment="1">
      <alignment horizontal="left"/>
    </xf>
    <xf numFmtId="0" fontId="3" fillId="0" borderId="7" xfId="5" applyFont="1" applyBorder="1" applyAlignment="1">
      <alignment horizontal="left"/>
    </xf>
    <xf numFmtId="0" fontId="4" fillId="0" borderId="7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5" xfId="6" applyFont="1" applyFill="1" applyBorder="1" applyAlignment="1">
      <alignment horizontal="left"/>
    </xf>
    <xf numFmtId="0" fontId="3" fillId="0" borderId="4" xfId="5" applyFont="1" applyBorder="1" applyAlignment="1">
      <alignment horizontal="left"/>
    </xf>
    <xf numFmtId="0" fontId="3" fillId="0" borderId="7" xfId="5" applyFont="1" applyFill="1" applyBorder="1" applyAlignment="1">
      <alignment horizontal="left"/>
    </xf>
    <xf numFmtId="49" fontId="5" fillId="0" borderId="7" xfId="6" applyNumberFormat="1" applyFont="1" applyFill="1" applyBorder="1" applyAlignment="1">
      <alignment horizontal="left"/>
    </xf>
    <xf numFmtId="49" fontId="4" fillId="0" borderId="2" xfId="6" applyNumberFormat="1" applyFont="1" applyFill="1" applyBorder="1" applyAlignment="1">
      <alignment horizontal="left"/>
    </xf>
    <xf numFmtId="49" fontId="4" fillId="0" borderId="4" xfId="6" applyNumberFormat="1" applyFont="1" applyFill="1" applyBorder="1" applyAlignment="1">
      <alignment horizontal="left"/>
    </xf>
    <xf numFmtId="0" fontId="3" fillId="0" borderId="6" xfId="6" applyFont="1" applyFill="1" applyBorder="1" applyProtection="1">
      <protection locked="0"/>
    </xf>
    <xf numFmtId="0" fontId="4" fillId="0" borderId="6" xfId="6" applyFont="1" applyFill="1" applyBorder="1"/>
    <xf numFmtId="0" fontId="3" fillId="0" borderId="0" xfId="6" applyFont="1" applyFill="1" applyBorder="1"/>
    <xf numFmtId="0" fontId="4" fillId="0" borderId="0" xfId="6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5" applyFont="1" applyFill="1" applyBorder="1"/>
    <xf numFmtId="0" fontId="3" fillId="0" borderId="0" xfId="5" applyFont="1" applyFill="1" applyBorder="1"/>
    <xf numFmtId="0" fontId="3" fillId="0" borderId="1" xfId="6" applyFont="1" applyFill="1" applyBorder="1"/>
    <xf numFmtId="0" fontId="4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5" applyFont="1" applyBorder="1"/>
    <xf numFmtId="3" fontId="4" fillId="0" borderId="10" xfId="5" applyNumberFormat="1" applyFont="1" applyBorder="1"/>
    <xf numFmtId="0" fontId="5" fillId="0" borderId="0" xfId="6" applyFont="1" applyFill="1" applyBorder="1" applyAlignment="1">
      <alignment horizontal="left"/>
    </xf>
    <xf numFmtId="3" fontId="3" fillId="0" borderId="0" xfId="5" applyNumberFormat="1" applyFont="1"/>
    <xf numFmtId="0" fontId="3" fillId="0" borderId="0" xfId="5" applyFont="1" applyFill="1" applyBorder="1" applyAlignment="1">
      <alignment wrapText="1"/>
    </xf>
    <xf numFmtId="3" fontId="4" fillId="0" borderId="9" xfId="6" applyNumberFormat="1" applyFont="1" applyFill="1" applyBorder="1" applyAlignment="1" applyProtection="1"/>
    <xf numFmtId="3" fontId="4" fillId="0" borderId="10" xfId="6" applyNumberFormat="1" applyFont="1" applyFill="1" applyBorder="1" applyAlignment="1" applyProtection="1"/>
    <xf numFmtId="3" fontId="4" fillId="0" borderId="10" xfId="6" applyNumberFormat="1" applyFont="1" applyFill="1" applyBorder="1" applyAlignment="1" applyProtection="1">
      <protection locked="0"/>
    </xf>
    <xf numFmtId="3" fontId="3" fillId="0" borderId="10" xfId="6" applyNumberFormat="1" applyFont="1" applyFill="1" applyBorder="1" applyAlignment="1" applyProtection="1">
      <protection locked="0"/>
    </xf>
    <xf numFmtId="3" fontId="3" fillId="0" borderId="10" xfId="6" applyNumberFormat="1" applyFont="1" applyFill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4" fillId="0" borderId="0" xfId="5" applyFont="1" applyFill="1" applyBorder="1" applyAlignment="1">
      <alignment wrapText="1"/>
    </xf>
    <xf numFmtId="0" fontId="4" fillId="0" borderId="6" xfId="6" applyFont="1" applyFill="1" applyBorder="1" applyAlignment="1">
      <alignment wrapText="1"/>
    </xf>
    <xf numFmtId="0" fontId="3" fillId="0" borderId="3" xfId="6" applyFont="1" applyFill="1" applyBorder="1" applyAlignment="1">
      <alignment wrapText="1"/>
    </xf>
    <xf numFmtId="0" fontId="4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0" fontId="3" fillId="0" borderId="0" xfId="5" applyFont="1" applyBorder="1" applyAlignment="1">
      <alignment wrapText="1"/>
    </xf>
    <xf numFmtId="0" fontId="4" fillId="0" borderId="0" xfId="5" applyFont="1" applyBorder="1" applyAlignment="1">
      <alignment wrapText="1"/>
    </xf>
    <xf numFmtId="0" fontId="4" fillId="0" borderId="3" xfId="5" applyFont="1" applyBorder="1" applyAlignment="1">
      <alignment wrapText="1"/>
    </xf>
    <xf numFmtId="0" fontId="5" fillId="0" borderId="0" xfId="6" applyFont="1" applyFill="1" applyBorder="1" applyAlignment="1">
      <alignment wrapText="1"/>
    </xf>
    <xf numFmtId="0" fontId="3" fillId="2" borderId="5" xfId="5" applyFont="1" applyFill="1" applyBorder="1" applyAlignment="1">
      <alignment horizontal="left"/>
    </xf>
    <xf numFmtId="0" fontId="4" fillId="2" borderId="6" xfId="6" applyFont="1" applyFill="1" applyBorder="1" applyAlignment="1">
      <alignment horizontal="left"/>
    </xf>
    <xf numFmtId="0" fontId="4" fillId="2" borderId="3" xfId="6" applyFont="1" applyFill="1" applyBorder="1"/>
    <xf numFmtId="0" fontId="4" fillId="2" borderId="6" xfId="6" applyFont="1" applyFill="1" applyBorder="1" applyAlignment="1">
      <alignment wrapText="1"/>
    </xf>
    <xf numFmtId="0" fontId="3" fillId="3" borderId="4" xfId="5" applyFont="1" applyFill="1" applyBorder="1" applyAlignment="1">
      <alignment horizontal="left"/>
    </xf>
    <xf numFmtId="0" fontId="4" fillId="3" borderId="1" xfId="5" applyFont="1" applyFill="1" applyBorder="1" applyAlignment="1">
      <alignment horizontal="left"/>
    </xf>
    <xf numFmtId="0" fontId="3" fillId="3" borderId="1" xfId="5" applyFont="1" applyFill="1" applyBorder="1"/>
    <xf numFmtId="0" fontId="3" fillId="2" borderId="4" xfId="5" applyFont="1" applyFill="1" applyBorder="1" applyAlignment="1">
      <alignment horizontal="left"/>
    </xf>
    <xf numFmtId="0" fontId="4" fillId="2" borderId="6" xfId="5" applyFont="1" applyFill="1" applyBorder="1" applyAlignment="1">
      <alignment horizontal="left"/>
    </xf>
    <xf numFmtId="0" fontId="3" fillId="2" borderId="6" xfId="5" applyFont="1" applyFill="1" applyBorder="1"/>
    <xf numFmtId="0" fontId="3" fillId="3" borderId="5" xfId="5" applyFont="1" applyFill="1" applyBorder="1" applyAlignment="1">
      <alignment horizontal="left"/>
    </xf>
    <xf numFmtId="0" fontId="4" fillId="3" borderId="6" xfId="6" applyFont="1" applyFill="1" applyBorder="1" applyAlignment="1">
      <alignment horizontal="left"/>
    </xf>
    <xf numFmtId="0" fontId="3" fillId="3" borderId="6" xfId="6" applyFont="1" applyFill="1" applyBorder="1"/>
    <xf numFmtId="0" fontId="4" fillId="3" borderId="5" xfId="5" applyFont="1" applyFill="1" applyBorder="1" applyAlignment="1">
      <alignment horizontal="left"/>
    </xf>
    <xf numFmtId="49" fontId="4" fillId="2" borderId="5" xfId="6" applyNumberFormat="1" applyFont="1" applyFill="1" applyBorder="1" applyAlignment="1">
      <alignment horizontal="left"/>
    </xf>
    <xf numFmtId="0" fontId="4" fillId="2" borderId="6" xfId="6" applyFont="1" applyFill="1" applyBorder="1"/>
    <xf numFmtId="0" fontId="3" fillId="2" borderId="6" xfId="5" applyFont="1" applyFill="1" applyBorder="1" applyAlignment="1">
      <alignment wrapText="1"/>
    </xf>
    <xf numFmtId="3" fontId="3" fillId="0" borderId="10" xfId="5" applyNumberFormat="1" applyFont="1" applyBorder="1"/>
    <xf numFmtId="3" fontId="3" fillId="0" borderId="11" xfId="5" applyNumberFormat="1" applyFont="1" applyBorder="1"/>
    <xf numFmtId="3" fontId="4" fillId="0" borderId="8" xfId="6" applyNumberFormat="1" applyFont="1" applyFill="1" applyBorder="1" applyAlignment="1" applyProtection="1"/>
    <xf numFmtId="3" fontId="4" fillId="0" borderId="11" xfId="6" applyNumberFormat="1" applyFont="1" applyFill="1" applyBorder="1" applyAlignment="1" applyProtection="1"/>
    <xf numFmtId="3" fontId="4" fillId="2" borderId="8" xfId="6" applyNumberFormat="1" applyFont="1" applyFill="1" applyBorder="1" applyAlignment="1" applyProtection="1"/>
    <xf numFmtId="3" fontId="4" fillId="3" borderId="11" xfId="5" applyNumberFormat="1" applyFont="1" applyFill="1" applyBorder="1"/>
    <xf numFmtId="3" fontId="3" fillId="0" borderId="10" xfId="5" applyNumberFormat="1" applyFont="1" applyBorder="1" applyAlignment="1" applyProtection="1">
      <protection locked="0"/>
    </xf>
    <xf numFmtId="3" fontId="4" fillId="0" borderId="10" xfId="5" applyNumberFormat="1" applyFont="1" applyBorder="1" applyAlignment="1" applyProtection="1">
      <protection locked="0"/>
    </xf>
    <xf numFmtId="3" fontId="4" fillId="3" borderId="8" xfId="5" applyNumberFormat="1" applyFont="1" applyFill="1" applyBorder="1"/>
    <xf numFmtId="3" fontId="4" fillId="3" borderId="8" xfId="5" applyNumberFormat="1" applyFont="1" applyFill="1" applyBorder="1" applyAlignment="1">
      <alignment wrapText="1"/>
    </xf>
    <xf numFmtId="3" fontId="4" fillId="3" borderId="8" xfId="6" applyNumberFormat="1" applyFont="1" applyFill="1" applyBorder="1" applyAlignment="1" applyProtection="1"/>
    <xf numFmtId="3" fontId="4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4" fillId="0" borderId="10" xfId="1" applyNumberFormat="1" applyFont="1" applyBorder="1" applyAlignment="1">
      <alignment horizontal="right" wrapText="1"/>
    </xf>
    <xf numFmtId="3" fontId="3" fillId="0" borderId="10" xfId="1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3" fontId="4" fillId="0" borderId="10" xfId="5" applyNumberFormat="1" applyFont="1" applyBorder="1" applyAlignment="1" applyProtection="1"/>
    <xf numFmtId="3" fontId="4" fillId="2" borderId="8" xfId="5" applyNumberFormat="1" applyFont="1" applyFill="1" applyBorder="1" applyAlignment="1" applyProtection="1"/>
    <xf numFmtId="3" fontId="3" fillId="0" borderId="10" xfId="5" applyNumberFormat="1" applyFont="1" applyBorder="1" applyAlignment="1" applyProtection="1"/>
    <xf numFmtId="3" fontId="4" fillId="2" borderId="8" xfId="5" applyNumberFormat="1" applyFont="1" applyFill="1" applyBorder="1" applyAlignment="1" applyProtection="1">
      <protection locked="0"/>
    </xf>
    <xf numFmtId="3" fontId="3" fillId="0" borderId="10" xfId="5" applyNumberFormat="1" applyFont="1" applyBorder="1" applyAlignment="1">
      <alignment horizontal="right"/>
    </xf>
    <xf numFmtId="3" fontId="3" fillId="0" borderId="10" xfId="0" applyNumberFormat="1" applyFont="1" applyBorder="1"/>
    <xf numFmtId="3" fontId="3" fillId="0" borderId="10" xfId="0" applyNumberFormat="1" applyFont="1" applyBorder="1" applyAlignment="1">
      <alignment wrapText="1"/>
    </xf>
    <xf numFmtId="3" fontId="3" fillId="0" borderId="9" xfId="6" applyNumberFormat="1" applyFont="1" applyFill="1" applyBorder="1" applyAlignment="1" applyProtection="1"/>
    <xf numFmtId="3" fontId="3" fillId="0" borderId="11" xfId="6" applyNumberFormat="1" applyFont="1" applyFill="1" applyBorder="1" applyAlignment="1" applyProtection="1">
      <protection locked="0"/>
    </xf>
    <xf numFmtId="3" fontId="4" fillId="2" borderId="8" xfId="5" applyNumberFormat="1" applyFont="1" applyFill="1" applyBorder="1"/>
    <xf numFmtId="3" fontId="4" fillId="0" borderId="9" xfId="5" applyNumberFormat="1" applyFont="1" applyFill="1" applyBorder="1"/>
    <xf numFmtId="3" fontId="4" fillId="0" borderId="9" xfId="5" applyNumberFormat="1" applyFont="1" applyBorder="1" applyAlignment="1" applyProtection="1">
      <protection locked="0"/>
    </xf>
    <xf numFmtId="3" fontId="4" fillId="0" borderId="9" xfId="5" applyNumberFormat="1" applyFont="1" applyBorder="1" applyAlignment="1" applyProtection="1"/>
    <xf numFmtId="0" fontId="4" fillId="0" borderId="0" xfId="6" applyFont="1" applyFill="1" applyBorder="1" applyAlignment="1" applyProtection="1">
      <alignment horizontal="left"/>
      <protection locked="0"/>
    </xf>
    <xf numFmtId="3" fontId="4" fillId="0" borderId="0" xfId="5" applyNumberFormat="1" applyFont="1" applyAlignment="1">
      <alignment horizontal="right"/>
    </xf>
    <xf numFmtId="0" fontId="3" fillId="0" borderId="0" xfId="5" applyFont="1" applyAlignment="1">
      <alignment wrapText="1"/>
    </xf>
    <xf numFmtId="3" fontId="3" fillId="0" borderId="0" xfId="5" applyNumberFormat="1" applyFont="1" applyBorder="1"/>
    <xf numFmtId="3" fontId="3" fillId="0" borderId="8" xfId="5" applyNumberFormat="1" applyFont="1" applyBorder="1" applyAlignment="1">
      <alignment horizontal="center" wrapText="1"/>
    </xf>
    <xf numFmtId="3" fontId="9" fillId="0" borderId="10" xfId="6" applyNumberFormat="1" applyFont="1" applyFill="1" applyBorder="1" applyAlignment="1" applyProtection="1">
      <protection locked="0"/>
    </xf>
    <xf numFmtId="3" fontId="4" fillId="2" borderId="12" xfId="6" applyNumberFormat="1" applyFont="1" applyFill="1" applyBorder="1" applyAlignment="1" applyProtection="1"/>
    <xf numFmtId="3" fontId="8" fillId="0" borderId="10" xfId="6" applyNumberFormat="1" applyFont="1" applyFill="1" applyBorder="1" applyAlignment="1" applyProtection="1">
      <protection locked="0"/>
    </xf>
    <xf numFmtId="3" fontId="4" fillId="0" borderId="7" xfId="6" applyNumberFormat="1" applyFont="1" applyFill="1" applyBorder="1" applyAlignment="1" applyProtection="1">
      <protection locked="0"/>
    </xf>
    <xf numFmtId="3" fontId="4" fillId="0" borderId="7" xfId="5" applyNumberFormat="1" applyFont="1" applyBorder="1" applyAlignment="1" applyProtection="1">
      <protection locked="0"/>
    </xf>
    <xf numFmtId="3" fontId="4" fillId="0" borderId="7" xfId="6" applyNumberFormat="1" applyFont="1" applyFill="1" applyBorder="1" applyAlignment="1" applyProtection="1"/>
    <xf numFmtId="3" fontId="4" fillId="0" borderId="7" xfId="5" applyNumberFormat="1" applyFont="1" applyBorder="1"/>
    <xf numFmtId="0" fontId="4" fillId="0" borderId="5" xfId="5" applyFont="1" applyFill="1" applyBorder="1" applyAlignment="1">
      <alignment horizontal="left"/>
    </xf>
    <xf numFmtId="0" fontId="3" fillId="0" borderId="6" xfId="6" applyFont="1" applyFill="1" applyBorder="1"/>
    <xf numFmtId="3" fontId="4" fillId="0" borderId="8" xfId="5" applyNumberFormat="1" applyFont="1" applyFill="1" applyBorder="1" applyAlignment="1">
      <alignment horizontal="left"/>
    </xf>
    <xf numFmtId="3" fontId="4" fillId="0" borderId="5" xfId="6" applyNumberFormat="1" applyFont="1" applyFill="1" applyBorder="1" applyAlignment="1" applyProtection="1"/>
    <xf numFmtId="3" fontId="3" fillId="0" borderId="7" xfId="5" applyNumberFormat="1" applyFont="1" applyBorder="1"/>
    <xf numFmtId="3" fontId="4" fillId="0" borderId="2" xfId="6" applyNumberFormat="1" applyFont="1" applyFill="1" applyBorder="1" applyAlignment="1" applyProtection="1"/>
    <xf numFmtId="3" fontId="3" fillId="0" borderId="7" xfId="6" applyNumberFormat="1" applyFont="1" applyFill="1" applyBorder="1" applyAlignment="1" applyProtection="1"/>
    <xf numFmtId="3" fontId="3" fillId="0" borderId="4" xfId="5" applyNumberFormat="1" applyFont="1" applyBorder="1"/>
    <xf numFmtId="3" fontId="3" fillId="0" borderId="7" xfId="6" applyNumberFormat="1" applyFont="1" applyFill="1" applyBorder="1" applyAlignment="1" applyProtection="1">
      <protection locked="0"/>
    </xf>
    <xf numFmtId="3" fontId="4" fillId="2" borderId="5" xfId="6" applyNumberFormat="1" applyFont="1" applyFill="1" applyBorder="1" applyAlignment="1" applyProtection="1"/>
    <xf numFmtId="3" fontId="4" fillId="0" borderId="4" xfId="6" applyNumberFormat="1" applyFont="1" applyFill="1" applyBorder="1" applyAlignment="1" applyProtection="1"/>
    <xf numFmtId="3" fontId="3" fillId="0" borderId="2" xfId="6" applyNumberFormat="1" applyFont="1" applyFill="1" applyBorder="1" applyAlignment="1" applyProtection="1"/>
    <xf numFmtId="3" fontId="3" fillId="0" borderId="4" xfId="6" applyNumberFormat="1" applyFont="1" applyFill="1" applyBorder="1" applyAlignment="1" applyProtection="1">
      <protection locked="0"/>
    </xf>
    <xf numFmtId="3" fontId="4" fillId="3" borderId="4" xfId="5" applyNumberFormat="1" applyFont="1" applyFill="1" applyBorder="1"/>
    <xf numFmtId="3" fontId="4" fillId="2" borderId="5" xfId="5" applyNumberFormat="1" applyFont="1" applyFill="1" applyBorder="1"/>
    <xf numFmtId="3" fontId="4" fillId="3" borderId="5" xfId="5" applyNumberFormat="1" applyFont="1" applyFill="1" applyBorder="1"/>
    <xf numFmtId="3" fontId="4" fillId="3" borderId="5" xfId="5" applyNumberFormat="1" applyFont="1" applyFill="1" applyBorder="1" applyAlignment="1">
      <alignment wrapText="1"/>
    </xf>
    <xf numFmtId="3" fontId="4" fillId="0" borderId="5" xfId="5" applyNumberFormat="1" applyFont="1" applyFill="1" applyBorder="1" applyAlignment="1">
      <alignment horizontal="left"/>
    </xf>
    <xf numFmtId="3" fontId="4" fillId="3" borderId="5" xfId="6" applyNumberFormat="1" applyFont="1" applyFill="1" applyBorder="1" applyAlignment="1" applyProtection="1"/>
    <xf numFmtId="3" fontId="4" fillId="2" borderId="5" xfId="5" applyNumberFormat="1" applyFont="1" applyFill="1" applyBorder="1" applyAlignment="1" applyProtection="1"/>
    <xf numFmtId="3" fontId="4" fillId="0" borderId="2" xfId="5" applyNumberFormat="1" applyFont="1" applyBorder="1" applyAlignment="1" applyProtection="1">
      <protection locked="0"/>
    </xf>
    <xf numFmtId="3" fontId="4" fillId="0" borderId="7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4" fillId="0" borderId="7" xfId="1" applyNumberFormat="1" applyFont="1" applyBorder="1" applyAlignment="1">
      <alignment horizontal="right" wrapText="1"/>
    </xf>
    <xf numFmtId="3" fontId="3" fillId="0" borderId="7" xfId="1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wrapText="1"/>
    </xf>
    <xf numFmtId="3" fontId="3" fillId="0" borderId="7" xfId="5" applyNumberFormat="1" applyFont="1" applyBorder="1" applyAlignment="1" applyProtection="1">
      <protection locked="0"/>
    </xf>
    <xf numFmtId="3" fontId="4" fillId="0" borderId="7" xfId="5" applyNumberFormat="1" applyFont="1" applyBorder="1" applyAlignment="1" applyProtection="1"/>
    <xf numFmtId="3" fontId="4" fillId="0" borderId="2" xfId="5" applyNumberFormat="1" applyFont="1" applyBorder="1" applyAlignment="1" applyProtection="1"/>
    <xf numFmtId="3" fontId="4" fillId="2" borderId="5" xfId="5" applyNumberFormat="1" applyFont="1" applyFill="1" applyBorder="1" applyAlignment="1" applyProtection="1">
      <protection locked="0"/>
    </xf>
    <xf numFmtId="3" fontId="3" fillId="0" borderId="7" xfId="5" applyNumberFormat="1" applyFont="1" applyBorder="1" applyAlignment="1" applyProtection="1">
      <alignment wrapText="1"/>
      <protection locked="0"/>
    </xf>
    <xf numFmtId="3" fontId="4" fillId="0" borderId="7" xfId="5" applyNumberFormat="1" applyFont="1" applyBorder="1" applyAlignment="1" applyProtection="1">
      <alignment wrapText="1"/>
      <protection locked="0"/>
    </xf>
    <xf numFmtId="3" fontId="3" fillId="0" borderId="7" xfId="0" applyNumberFormat="1" applyFont="1" applyBorder="1" applyAlignment="1">
      <alignment wrapText="1"/>
    </xf>
    <xf numFmtId="0" fontId="8" fillId="0" borderId="0" xfId="6" applyFont="1" applyFill="1" applyBorder="1" applyAlignment="1">
      <alignment horizontal="left"/>
    </xf>
    <xf numFmtId="0" fontId="8" fillId="0" borderId="0" xfId="5" applyFont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3" fontId="4" fillId="0" borderId="7" xfId="0" applyNumberFormat="1" applyFont="1" applyBorder="1"/>
    <xf numFmtId="3" fontId="8" fillId="0" borderId="7" xfId="5" applyNumberFormat="1" applyFont="1" applyBorder="1" applyAlignment="1" applyProtection="1">
      <protection locked="0"/>
    </xf>
    <xf numFmtId="3" fontId="9" fillId="0" borderId="7" xfId="5" applyNumberFormat="1" applyFont="1" applyBorder="1" applyAlignment="1" applyProtection="1">
      <protection locked="0"/>
    </xf>
    <xf numFmtId="0" fontId="7" fillId="0" borderId="0" xfId="5" applyFont="1"/>
    <xf numFmtId="3" fontId="3" fillId="0" borderId="5" xfId="5" applyNumberFormat="1" applyFont="1" applyBorder="1" applyAlignment="1">
      <alignment horizontal="center" wrapText="1"/>
    </xf>
    <xf numFmtId="3" fontId="3" fillId="0" borderId="2" xfId="5" applyNumberFormat="1" applyFont="1" applyBorder="1"/>
    <xf numFmtId="3" fontId="5" fillId="0" borderId="7" xfId="5" applyNumberFormat="1" applyFont="1" applyBorder="1"/>
    <xf numFmtId="3" fontId="9" fillId="0" borderId="7" xfId="6" applyNumberFormat="1" applyFont="1" applyFill="1" applyBorder="1" applyAlignment="1" applyProtection="1">
      <protection locked="0"/>
    </xf>
    <xf numFmtId="3" fontId="4" fillId="0" borderId="2" xfId="5" applyNumberFormat="1" applyFont="1" applyFill="1" applyBorder="1"/>
    <xf numFmtId="3" fontId="4" fillId="0" borderId="4" xfId="5" applyNumberFormat="1" applyFont="1" applyBorder="1"/>
    <xf numFmtId="3" fontId="4" fillId="0" borderId="2" xfId="5" applyNumberFormat="1" applyFont="1" applyBorder="1"/>
    <xf numFmtId="3" fontId="10" fillId="0" borderId="7" xfId="5" applyNumberFormat="1" applyFont="1" applyBorder="1"/>
    <xf numFmtId="4" fontId="4" fillId="0" borderId="0" xfId="5" applyNumberFormat="1" applyFont="1" applyAlignment="1">
      <alignment horizontal="right"/>
    </xf>
    <xf numFmtId="4" fontId="3" fillId="0" borderId="0" xfId="5" applyNumberFormat="1" applyFont="1" applyAlignment="1">
      <alignment wrapText="1"/>
    </xf>
    <xf numFmtId="4" fontId="3" fillId="0" borderId="0" xfId="5" applyNumberFormat="1" applyFont="1"/>
    <xf numFmtId="4" fontId="4" fillId="2" borderId="9" xfId="6" applyNumberFormat="1" applyFont="1" applyFill="1" applyBorder="1" applyAlignment="1" applyProtection="1"/>
    <xf numFmtId="4" fontId="4" fillId="0" borderId="8" xfId="6" applyNumberFormat="1" applyFont="1" applyFill="1" applyBorder="1" applyAlignment="1" applyProtection="1"/>
    <xf numFmtId="4" fontId="3" fillId="0" borderId="10" xfId="5" applyNumberFormat="1" applyFont="1" applyBorder="1"/>
    <xf numFmtId="4" fontId="4" fillId="0" borderId="9" xfId="6" applyNumberFormat="1" applyFont="1" applyFill="1" applyBorder="1" applyAlignment="1" applyProtection="1"/>
    <xf numFmtId="4" fontId="3" fillId="0" borderId="10" xfId="6" applyNumberFormat="1" applyFont="1" applyFill="1" applyBorder="1" applyAlignment="1" applyProtection="1"/>
    <xf numFmtId="4" fontId="4" fillId="0" borderId="10" xfId="6" applyNumberFormat="1" applyFont="1" applyFill="1" applyBorder="1" applyAlignment="1" applyProtection="1"/>
    <xf numFmtId="4" fontId="4" fillId="0" borderId="10" xfId="5" applyNumberFormat="1" applyFont="1" applyBorder="1"/>
    <xf numFmtId="4" fontId="4" fillId="0" borderId="10" xfId="6" applyNumberFormat="1" applyFont="1" applyFill="1" applyBorder="1" applyAlignment="1" applyProtection="1">
      <protection locked="0"/>
    </xf>
    <xf numFmtId="4" fontId="3" fillId="0" borderId="10" xfId="6" applyNumberFormat="1" applyFont="1" applyFill="1" applyBorder="1" applyAlignment="1" applyProtection="1">
      <protection locked="0"/>
    </xf>
    <xf numFmtId="4" fontId="3" fillId="0" borderId="9" xfId="5" applyNumberFormat="1" applyFont="1" applyBorder="1"/>
    <xf numFmtId="4" fontId="4" fillId="2" borderId="8" xfId="6" applyNumberFormat="1" applyFont="1" applyFill="1" applyBorder="1" applyAlignment="1" applyProtection="1"/>
    <xf numFmtId="4" fontId="4" fillId="0" borderId="11" xfId="6" applyNumberFormat="1" applyFont="1" applyFill="1" applyBorder="1" applyAlignment="1" applyProtection="1"/>
    <xf numFmtId="4" fontId="3" fillId="0" borderId="9" xfId="6" applyNumberFormat="1" applyFont="1" applyFill="1" applyBorder="1" applyAlignment="1" applyProtection="1"/>
    <xf numFmtId="4" fontId="3" fillId="0" borderId="11" xfId="6" applyNumberFormat="1" applyFont="1" applyFill="1" applyBorder="1" applyAlignment="1" applyProtection="1">
      <protection locked="0"/>
    </xf>
    <xf numFmtId="4" fontId="4" fillId="3" borderId="11" xfId="5" applyNumberFormat="1" applyFont="1" applyFill="1" applyBorder="1"/>
    <xf numFmtId="4" fontId="4" fillId="2" borderId="8" xfId="5" applyNumberFormat="1" applyFont="1" applyFill="1" applyBorder="1"/>
    <xf numFmtId="4" fontId="3" fillId="0" borderId="10" xfId="5" applyNumberFormat="1" applyFont="1" applyBorder="1" applyAlignment="1" applyProtection="1">
      <protection locked="0"/>
    </xf>
    <xf numFmtId="4" fontId="4" fillId="0" borderId="10" xfId="5" applyNumberFormat="1" applyFont="1" applyBorder="1" applyAlignment="1" applyProtection="1">
      <protection locked="0"/>
    </xf>
    <xf numFmtId="4" fontId="3" fillId="0" borderId="11" xfId="5" applyNumberFormat="1" applyFont="1" applyBorder="1" applyAlignment="1" applyProtection="1">
      <protection locked="0"/>
    </xf>
    <xf numFmtId="4" fontId="4" fillId="3" borderId="8" xfId="5" applyNumberFormat="1" applyFont="1" applyFill="1" applyBorder="1"/>
    <xf numFmtId="4" fontId="4" fillId="0" borderId="9" xfId="5" applyNumberFormat="1" applyFont="1" applyFill="1" applyBorder="1"/>
    <xf numFmtId="4" fontId="3" fillId="0" borderId="11" xfId="5" applyNumberFormat="1" applyFont="1" applyBorder="1"/>
    <xf numFmtId="4" fontId="4" fillId="3" borderId="8" xfId="5" applyNumberFormat="1" applyFont="1" applyFill="1" applyBorder="1" applyAlignment="1">
      <alignment wrapText="1"/>
    </xf>
    <xf numFmtId="4" fontId="4" fillId="0" borderId="8" xfId="5" applyNumberFormat="1" applyFont="1" applyFill="1" applyBorder="1" applyAlignment="1">
      <alignment horizontal="left"/>
    </xf>
    <xf numFmtId="4" fontId="4" fillId="3" borderId="8" xfId="6" applyNumberFormat="1" applyFont="1" applyFill="1" applyBorder="1" applyAlignment="1" applyProtection="1"/>
    <xf numFmtId="4" fontId="4" fillId="2" borderId="8" xfId="5" applyNumberFormat="1" applyFont="1" applyFill="1" applyBorder="1" applyAlignment="1" applyProtection="1"/>
    <xf numFmtId="4" fontId="4" fillId="0" borderId="9" xfId="5" applyNumberFormat="1" applyFont="1" applyBorder="1" applyAlignment="1" applyProtection="1">
      <protection locked="0"/>
    </xf>
    <xf numFmtId="4" fontId="4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1" applyNumberFormat="1" applyFont="1" applyBorder="1" applyAlignment="1">
      <alignment horizontal="right" wrapText="1"/>
    </xf>
    <xf numFmtId="4" fontId="3" fillId="0" borderId="10" xfId="1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wrapText="1"/>
    </xf>
    <xf numFmtId="4" fontId="4" fillId="0" borderId="10" xfId="5" applyNumberFormat="1" applyFont="1" applyBorder="1" applyAlignment="1" applyProtection="1"/>
    <xf numFmtId="4" fontId="4" fillId="0" borderId="9" xfId="5" applyNumberFormat="1" applyFont="1" applyBorder="1" applyAlignment="1" applyProtection="1"/>
    <xf numFmtId="4" fontId="3" fillId="0" borderId="10" xfId="5" applyNumberFormat="1" applyFont="1" applyBorder="1" applyAlignment="1" applyProtection="1"/>
    <xf numFmtId="4" fontId="4" fillId="2" borderId="8" xfId="5" applyNumberFormat="1" applyFont="1" applyFill="1" applyBorder="1" applyAlignment="1" applyProtection="1">
      <protection locked="0"/>
    </xf>
    <xf numFmtId="4" fontId="3" fillId="0" borderId="10" xfId="5" applyNumberFormat="1" applyFont="1" applyBorder="1" applyAlignment="1">
      <alignment horizontal="right"/>
    </xf>
    <xf numFmtId="4" fontId="3" fillId="0" borderId="10" xfId="0" applyNumberFormat="1" applyFont="1" applyBorder="1"/>
    <xf numFmtId="4" fontId="4" fillId="0" borderId="10" xfId="0" applyNumberFormat="1" applyFont="1" applyBorder="1"/>
    <xf numFmtId="4" fontId="8" fillId="0" borderId="10" xfId="5" applyNumberFormat="1" applyFont="1" applyBorder="1" applyAlignment="1" applyProtection="1">
      <protection locked="0"/>
    </xf>
    <xf numFmtId="4" fontId="3" fillId="0" borderId="10" xfId="5" applyNumberFormat="1" applyFont="1" applyBorder="1" applyAlignment="1">
      <alignment wrapText="1"/>
    </xf>
    <xf numFmtId="4" fontId="9" fillId="0" borderId="10" xfId="5" applyNumberFormat="1" applyFont="1" applyBorder="1" applyAlignment="1" applyProtection="1">
      <protection locked="0"/>
    </xf>
    <xf numFmtId="4" fontId="3" fillId="0" borderId="10" xfId="5" applyNumberFormat="1" applyFont="1" applyBorder="1" applyAlignment="1" applyProtection="1">
      <alignment wrapText="1"/>
      <protection locked="0"/>
    </xf>
    <xf numFmtId="4" fontId="4" fillId="0" borderId="10" xfId="5" applyNumberFormat="1" applyFont="1" applyBorder="1" applyAlignment="1" applyProtection="1">
      <alignment wrapText="1"/>
      <protection locked="0"/>
    </xf>
    <xf numFmtId="4" fontId="3" fillId="0" borderId="10" xfId="0" applyNumberFormat="1" applyFont="1" applyBorder="1" applyAlignment="1">
      <alignment wrapText="1"/>
    </xf>
    <xf numFmtId="44" fontId="3" fillId="0" borderId="7" xfId="7" applyFont="1" applyFill="1" applyBorder="1" applyAlignment="1">
      <alignment horizontal="left"/>
    </xf>
    <xf numFmtId="44" fontId="3" fillId="0" borderId="0" xfId="7" applyFont="1" applyFill="1" applyBorder="1" applyAlignment="1">
      <alignment horizontal="left"/>
    </xf>
    <xf numFmtId="44" fontId="3" fillId="0" borderId="0" xfId="7" applyFont="1" applyFill="1" applyBorder="1" applyAlignment="1">
      <alignment wrapText="1"/>
    </xf>
    <xf numFmtId="44" fontId="3" fillId="0" borderId="0" xfId="7" applyFont="1"/>
    <xf numFmtId="3" fontId="9" fillId="0" borderId="10" xfId="7" applyNumberFormat="1" applyFont="1" applyFill="1" applyBorder="1" applyAlignment="1" applyProtection="1">
      <protection locked="0"/>
    </xf>
    <xf numFmtId="3" fontId="3" fillId="0" borderId="7" xfId="7" applyNumberFormat="1" applyFont="1" applyBorder="1"/>
    <xf numFmtId="4" fontId="3" fillId="0" borderId="8" xfId="6" applyNumberFormat="1" applyFont="1" applyFill="1" applyBorder="1" applyAlignment="1" applyProtection="1">
      <alignment horizontal="center" wrapText="1"/>
      <protection locked="0"/>
    </xf>
    <xf numFmtId="3" fontId="4" fillId="0" borderId="0" xfId="5" applyNumberFormat="1" applyFont="1" applyBorder="1" applyAlignment="1" applyProtection="1">
      <protection locked="0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5" applyNumberFormat="1" applyFont="1" applyBorder="1" applyAlignment="1" applyProtection="1">
      <protection locked="0"/>
    </xf>
    <xf numFmtId="3" fontId="3" fillId="0" borderId="1" xfId="5" applyNumberFormat="1" applyFont="1" applyBorder="1"/>
    <xf numFmtId="4" fontId="4" fillId="0" borderId="10" xfId="5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11" xfId="5" applyNumberFormat="1" applyFont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4" fontId="4" fillId="0" borderId="10" xfId="6" applyNumberFormat="1" applyFont="1" applyFill="1" applyBorder="1" applyAlignment="1" applyProtection="1">
      <alignment wrapText="1"/>
      <protection locked="0"/>
    </xf>
    <xf numFmtId="4" fontId="3" fillId="0" borderId="10" xfId="6" applyNumberFormat="1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 horizontal="left" vertical="center" wrapText="1"/>
    </xf>
    <xf numFmtId="2" fontId="3" fillId="0" borderId="0" xfId="6" applyNumberFormat="1" applyFont="1" applyFill="1" applyBorder="1" applyAlignment="1">
      <alignment wrapText="1"/>
    </xf>
    <xf numFmtId="3" fontId="4" fillId="0" borderId="10" xfId="5" applyNumberFormat="1" applyFont="1" applyFill="1" applyBorder="1"/>
    <xf numFmtId="3" fontId="9" fillId="0" borderId="11" xfId="6" applyNumberFormat="1" applyFont="1" applyFill="1" applyBorder="1" applyAlignment="1" applyProtection="1">
      <protection locked="0"/>
    </xf>
    <xf numFmtId="3" fontId="4" fillId="2" borderId="2" xfId="5" applyNumberFormat="1" applyFont="1" applyFill="1" applyBorder="1"/>
    <xf numFmtId="3" fontId="3" fillId="0" borderId="10" xfId="5" applyNumberFormat="1" applyFont="1" applyFill="1" applyBorder="1"/>
    <xf numFmtId="3" fontId="4" fillId="0" borderId="7" xfId="5" applyNumberFormat="1" applyFont="1" applyFill="1" applyBorder="1"/>
    <xf numFmtId="3" fontId="3" fillId="0" borderId="2" xfId="5" applyNumberFormat="1" applyFont="1" applyBorder="1" applyAlignment="1">
      <alignment horizontal="center" wrapText="1"/>
    </xf>
    <xf numFmtId="0" fontId="3" fillId="0" borderId="8" xfId="5" applyFont="1" applyBorder="1" applyAlignment="1">
      <alignment horizontal="center" wrapText="1"/>
    </xf>
    <xf numFmtId="3" fontId="3" fillId="0" borderId="4" xfId="5" applyNumberFormat="1" applyFont="1" applyBorder="1" applyAlignment="1" applyProtection="1">
      <protection locked="0"/>
    </xf>
    <xf numFmtId="3" fontId="3" fillId="0" borderId="7" xfId="5" applyNumberFormat="1" applyFont="1" applyFill="1" applyBorder="1"/>
    <xf numFmtId="3" fontId="3" fillId="0" borderId="7" xfId="5" applyNumberFormat="1" applyFont="1" applyBorder="1" applyAlignment="1" applyProtection="1"/>
    <xf numFmtId="3" fontId="3" fillId="0" borderId="7" xfId="0" applyNumberFormat="1" applyFont="1" applyBorder="1"/>
    <xf numFmtId="10" fontId="4" fillId="2" borderId="13" xfId="5" applyNumberFormat="1" applyFont="1" applyFill="1" applyBorder="1"/>
    <xf numFmtId="10" fontId="4" fillId="0" borderId="13" xfId="5" applyNumberFormat="1" applyFont="1" applyFill="1" applyBorder="1"/>
    <xf numFmtId="10" fontId="3" fillId="0" borderId="14" xfId="5" applyNumberFormat="1" applyFont="1" applyFill="1" applyBorder="1"/>
    <xf numFmtId="10" fontId="4" fillId="0" borderId="14" xfId="5" applyNumberFormat="1" applyFont="1" applyFill="1" applyBorder="1"/>
    <xf numFmtId="10" fontId="4" fillId="3" borderId="13" xfId="5" applyNumberFormat="1" applyFont="1" applyFill="1" applyBorder="1"/>
    <xf numFmtId="10" fontId="4" fillId="2" borderId="15" xfId="5" applyNumberFormat="1" applyFont="1" applyFill="1" applyBorder="1"/>
    <xf numFmtId="10" fontId="3" fillId="0" borderId="15" xfId="5" applyNumberFormat="1" applyFont="1" applyFill="1" applyBorder="1"/>
    <xf numFmtId="3" fontId="4" fillId="0" borderId="8" xfId="5" applyNumberFormat="1" applyFont="1" applyFill="1" applyBorder="1"/>
    <xf numFmtId="3" fontId="3" fillId="0" borderId="11" xfId="5" applyNumberFormat="1" applyFont="1" applyFill="1" applyBorder="1"/>
    <xf numFmtId="3" fontId="4" fillId="0" borderId="10" xfId="5" applyNumberFormat="1" applyFont="1" applyFill="1" applyBorder="1" applyAlignment="1">
      <alignment horizontal="left"/>
    </xf>
    <xf numFmtId="0" fontId="4" fillId="3" borderId="6" xfId="6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</cellXfs>
  <cellStyles count="8">
    <cellStyle name="Koma" xfId="1" builtinId="3"/>
    <cellStyle name="Normaallaad" xfId="0" builtinId="0"/>
    <cellStyle name="Normaallaad 2" xfId="3"/>
    <cellStyle name="Normaallaad 3" xfId="4"/>
    <cellStyle name="Normal 2" xfId="5"/>
    <cellStyle name="Normal_Sheet1" xfId="2"/>
    <cellStyle name="Normal_Sheet1 2" xfId="6"/>
    <cellStyle name="Valuuta" xfId="7" builtinId="4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4"/>
  <sheetViews>
    <sheetView tabSelected="1" topLeftCell="A14" zoomScaleNormal="100" workbookViewId="0">
      <selection activeCell="L21" sqref="K20:L21"/>
    </sheetView>
  </sheetViews>
  <sheetFormatPr defaultRowHeight="12.75" x14ac:dyDescent="0.2"/>
  <cols>
    <col min="1" max="1" width="8.85546875" style="1" customWidth="1"/>
    <col min="2" max="2" width="6.5703125" style="1" customWidth="1"/>
    <col min="3" max="3" width="42.28515625" style="1" customWidth="1"/>
    <col min="4" max="4" width="13.85546875" style="193" customWidth="1"/>
    <col min="5" max="5" width="14.140625" style="68" customWidth="1"/>
    <col min="6" max="6" width="11.28515625" style="68" customWidth="1"/>
    <col min="7" max="7" width="10.5703125" style="68" customWidth="1"/>
    <col min="8" max="8" width="10.7109375" style="1" customWidth="1"/>
    <col min="9" max="205" width="9.140625" style="1"/>
    <col min="206" max="206" width="8.42578125" style="1" customWidth="1"/>
    <col min="207" max="207" width="3.5703125" style="1" customWidth="1"/>
    <col min="208" max="208" width="47.5703125" style="1" customWidth="1"/>
    <col min="209" max="209" width="14" style="1" customWidth="1"/>
    <col min="210" max="210" width="13.28515625" style="1" customWidth="1"/>
    <col min="211" max="211" width="14.42578125" style="1" customWidth="1"/>
    <col min="212" max="212" width="10" style="1" customWidth="1"/>
    <col min="213" max="461" width="9.140625" style="1"/>
    <col min="462" max="462" width="8.42578125" style="1" customWidth="1"/>
    <col min="463" max="463" width="3.5703125" style="1" customWidth="1"/>
    <col min="464" max="464" width="47.5703125" style="1" customWidth="1"/>
    <col min="465" max="465" width="14" style="1" customWidth="1"/>
    <col min="466" max="466" width="13.28515625" style="1" customWidth="1"/>
    <col min="467" max="467" width="14.42578125" style="1" customWidth="1"/>
    <col min="468" max="468" width="10" style="1" customWidth="1"/>
    <col min="469" max="717" width="9.140625" style="1"/>
    <col min="718" max="718" width="8.42578125" style="1" customWidth="1"/>
    <col min="719" max="719" width="3.5703125" style="1" customWidth="1"/>
    <col min="720" max="720" width="47.5703125" style="1" customWidth="1"/>
    <col min="721" max="721" width="14" style="1" customWidth="1"/>
    <col min="722" max="722" width="13.28515625" style="1" customWidth="1"/>
    <col min="723" max="723" width="14.42578125" style="1" customWidth="1"/>
    <col min="724" max="724" width="10" style="1" customWidth="1"/>
    <col min="725" max="973" width="9.140625" style="1"/>
    <col min="974" max="974" width="8.42578125" style="1" customWidth="1"/>
    <col min="975" max="975" width="3.5703125" style="1" customWidth="1"/>
    <col min="976" max="976" width="47.5703125" style="1" customWidth="1"/>
    <col min="977" max="977" width="14" style="1" customWidth="1"/>
    <col min="978" max="978" width="13.28515625" style="1" customWidth="1"/>
    <col min="979" max="979" width="14.42578125" style="1" customWidth="1"/>
    <col min="980" max="980" width="10" style="1" customWidth="1"/>
    <col min="981" max="1229" width="9.140625" style="1"/>
    <col min="1230" max="1230" width="8.42578125" style="1" customWidth="1"/>
    <col min="1231" max="1231" width="3.5703125" style="1" customWidth="1"/>
    <col min="1232" max="1232" width="47.5703125" style="1" customWidth="1"/>
    <col min="1233" max="1233" width="14" style="1" customWidth="1"/>
    <col min="1234" max="1234" width="13.28515625" style="1" customWidth="1"/>
    <col min="1235" max="1235" width="14.42578125" style="1" customWidth="1"/>
    <col min="1236" max="1236" width="10" style="1" customWidth="1"/>
    <col min="1237" max="1485" width="9.140625" style="1"/>
    <col min="1486" max="1486" width="8.42578125" style="1" customWidth="1"/>
    <col min="1487" max="1487" width="3.5703125" style="1" customWidth="1"/>
    <col min="1488" max="1488" width="47.5703125" style="1" customWidth="1"/>
    <col min="1489" max="1489" width="14" style="1" customWidth="1"/>
    <col min="1490" max="1490" width="13.28515625" style="1" customWidth="1"/>
    <col min="1491" max="1491" width="14.42578125" style="1" customWidth="1"/>
    <col min="1492" max="1492" width="10" style="1" customWidth="1"/>
    <col min="1493" max="1741" width="9.140625" style="1"/>
    <col min="1742" max="1742" width="8.42578125" style="1" customWidth="1"/>
    <col min="1743" max="1743" width="3.5703125" style="1" customWidth="1"/>
    <col min="1744" max="1744" width="47.5703125" style="1" customWidth="1"/>
    <col min="1745" max="1745" width="14" style="1" customWidth="1"/>
    <col min="1746" max="1746" width="13.28515625" style="1" customWidth="1"/>
    <col min="1747" max="1747" width="14.42578125" style="1" customWidth="1"/>
    <col min="1748" max="1748" width="10" style="1" customWidth="1"/>
    <col min="1749" max="1997" width="9.140625" style="1"/>
    <col min="1998" max="1998" width="8.42578125" style="1" customWidth="1"/>
    <col min="1999" max="1999" width="3.5703125" style="1" customWidth="1"/>
    <col min="2000" max="2000" width="47.5703125" style="1" customWidth="1"/>
    <col min="2001" max="2001" width="14" style="1" customWidth="1"/>
    <col min="2002" max="2002" width="13.28515625" style="1" customWidth="1"/>
    <col min="2003" max="2003" width="14.42578125" style="1" customWidth="1"/>
    <col min="2004" max="2004" width="10" style="1" customWidth="1"/>
    <col min="2005" max="2253" width="9.140625" style="1"/>
    <col min="2254" max="2254" width="8.42578125" style="1" customWidth="1"/>
    <col min="2255" max="2255" width="3.5703125" style="1" customWidth="1"/>
    <col min="2256" max="2256" width="47.5703125" style="1" customWidth="1"/>
    <col min="2257" max="2257" width="14" style="1" customWidth="1"/>
    <col min="2258" max="2258" width="13.28515625" style="1" customWidth="1"/>
    <col min="2259" max="2259" width="14.42578125" style="1" customWidth="1"/>
    <col min="2260" max="2260" width="10" style="1" customWidth="1"/>
    <col min="2261" max="2509" width="9.140625" style="1"/>
    <col min="2510" max="2510" width="8.42578125" style="1" customWidth="1"/>
    <col min="2511" max="2511" width="3.5703125" style="1" customWidth="1"/>
    <col min="2512" max="2512" width="47.5703125" style="1" customWidth="1"/>
    <col min="2513" max="2513" width="14" style="1" customWidth="1"/>
    <col min="2514" max="2514" width="13.28515625" style="1" customWidth="1"/>
    <col min="2515" max="2515" width="14.42578125" style="1" customWidth="1"/>
    <col min="2516" max="2516" width="10" style="1" customWidth="1"/>
    <col min="2517" max="2765" width="9.140625" style="1"/>
    <col min="2766" max="2766" width="8.42578125" style="1" customWidth="1"/>
    <col min="2767" max="2767" width="3.5703125" style="1" customWidth="1"/>
    <col min="2768" max="2768" width="47.5703125" style="1" customWidth="1"/>
    <col min="2769" max="2769" width="14" style="1" customWidth="1"/>
    <col min="2770" max="2770" width="13.28515625" style="1" customWidth="1"/>
    <col min="2771" max="2771" width="14.42578125" style="1" customWidth="1"/>
    <col min="2772" max="2772" width="10" style="1" customWidth="1"/>
    <col min="2773" max="3021" width="9.140625" style="1"/>
    <col min="3022" max="3022" width="8.42578125" style="1" customWidth="1"/>
    <col min="3023" max="3023" width="3.5703125" style="1" customWidth="1"/>
    <col min="3024" max="3024" width="47.5703125" style="1" customWidth="1"/>
    <col min="3025" max="3025" width="14" style="1" customWidth="1"/>
    <col min="3026" max="3026" width="13.28515625" style="1" customWidth="1"/>
    <col min="3027" max="3027" width="14.42578125" style="1" customWidth="1"/>
    <col min="3028" max="3028" width="10" style="1" customWidth="1"/>
    <col min="3029" max="3277" width="9.140625" style="1"/>
    <col min="3278" max="3278" width="8.42578125" style="1" customWidth="1"/>
    <col min="3279" max="3279" width="3.5703125" style="1" customWidth="1"/>
    <col min="3280" max="3280" width="47.5703125" style="1" customWidth="1"/>
    <col min="3281" max="3281" width="14" style="1" customWidth="1"/>
    <col min="3282" max="3282" width="13.28515625" style="1" customWidth="1"/>
    <col min="3283" max="3283" width="14.42578125" style="1" customWidth="1"/>
    <col min="3284" max="3284" width="10" style="1" customWidth="1"/>
    <col min="3285" max="3533" width="9.140625" style="1"/>
    <col min="3534" max="3534" width="8.42578125" style="1" customWidth="1"/>
    <col min="3535" max="3535" width="3.5703125" style="1" customWidth="1"/>
    <col min="3536" max="3536" width="47.5703125" style="1" customWidth="1"/>
    <col min="3537" max="3537" width="14" style="1" customWidth="1"/>
    <col min="3538" max="3538" width="13.28515625" style="1" customWidth="1"/>
    <col min="3539" max="3539" width="14.42578125" style="1" customWidth="1"/>
    <col min="3540" max="3540" width="10" style="1" customWidth="1"/>
    <col min="3541" max="3789" width="9.140625" style="1"/>
    <col min="3790" max="3790" width="8.42578125" style="1" customWidth="1"/>
    <col min="3791" max="3791" width="3.5703125" style="1" customWidth="1"/>
    <col min="3792" max="3792" width="47.5703125" style="1" customWidth="1"/>
    <col min="3793" max="3793" width="14" style="1" customWidth="1"/>
    <col min="3794" max="3794" width="13.28515625" style="1" customWidth="1"/>
    <col min="3795" max="3795" width="14.42578125" style="1" customWidth="1"/>
    <col min="3796" max="3796" width="10" style="1" customWidth="1"/>
    <col min="3797" max="4045" width="9.140625" style="1"/>
    <col min="4046" max="4046" width="8.42578125" style="1" customWidth="1"/>
    <col min="4047" max="4047" width="3.5703125" style="1" customWidth="1"/>
    <col min="4048" max="4048" width="47.5703125" style="1" customWidth="1"/>
    <col min="4049" max="4049" width="14" style="1" customWidth="1"/>
    <col min="4050" max="4050" width="13.28515625" style="1" customWidth="1"/>
    <col min="4051" max="4051" width="14.42578125" style="1" customWidth="1"/>
    <col min="4052" max="4052" width="10" style="1" customWidth="1"/>
    <col min="4053" max="4301" width="9.140625" style="1"/>
    <col min="4302" max="4302" width="8.42578125" style="1" customWidth="1"/>
    <col min="4303" max="4303" width="3.5703125" style="1" customWidth="1"/>
    <col min="4304" max="4304" width="47.5703125" style="1" customWidth="1"/>
    <col min="4305" max="4305" width="14" style="1" customWidth="1"/>
    <col min="4306" max="4306" width="13.28515625" style="1" customWidth="1"/>
    <col min="4307" max="4307" width="14.42578125" style="1" customWidth="1"/>
    <col min="4308" max="4308" width="10" style="1" customWidth="1"/>
    <col min="4309" max="4557" width="9.140625" style="1"/>
    <col min="4558" max="4558" width="8.42578125" style="1" customWidth="1"/>
    <col min="4559" max="4559" width="3.5703125" style="1" customWidth="1"/>
    <col min="4560" max="4560" width="47.5703125" style="1" customWidth="1"/>
    <col min="4561" max="4561" width="14" style="1" customWidth="1"/>
    <col min="4562" max="4562" width="13.28515625" style="1" customWidth="1"/>
    <col min="4563" max="4563" width="14.42578125" style="1" customWidth="1"/>
    <col min="4564" max="4564" width="10" style="1" customWidth="1"/>
    <col min="4565" max="4813" width="9.140625" style="1"/>
    <col min="4814" max="4814" width="8.42578125" style="1" customWidth="1"/>
    <col min="4815" max="4815" width="3.5703125" style="1" customWidth="1"/>
    <col min="4816" max="4816" width="47.5703125" style="1" customWidth="1"/>
    <col min="4817" max="4817" width="14" style="1" customWidth="1"/>
    <col min="4818" max="4818" width="13.28515625" style="1" customWidth="1"/>
    <col min="4819" max="4819" width="14.42578125" style="1" customWidth="1"/>
    <col min="4820" max="4820" width="10" style="1" customWidth="1"/>
    <col min="4821" max="5069" width="9.140625" style="1"/>
    <col min="5070" max="5070" width="8.42578125" style="1" customWidth="1"/>
    <col min="5071" max="5071" width="3.5703125" style="1" customWidth="1"/>
    <col min="5072" max="5072" width="47.5703125" style="1" customWidth="1"/>
    <col min="5073" max="5073" width="14" style="1" customWidth="1"/>
    <col min="5074" max="5074" width="13.28515625" style="1" customWidth="1"/>
    <col min="5075" max="5075" width="14.42578125" style="1" customWidth="1"/>
    <col min="5076" max="5076" width="10" style="1" customWidth="1"/>
    <col min="5077" max="5325" width="9.140625" style="1"/>
    <col min="5326" max="5326" width="8.42578125" style="1" customWidth="1"/>
    <col min="5327" max="5327" width="3.5703125" style="1" customWidth="1"/>
    <col min="5328" max="5328" width="47.5703125" style="1" customWidth="1"/>
    <col min="5329" max="5329" width="14" style="1" customWidth="1"/>
    <col min="5330" max="5330" width="13.28515625" style="1" customWidth="1"/>
    <col min="5331" max="5331" width="14.42578125" style="1" customWidth="1"/>
    <col min="5332" max="5332" width="10" style="1" customWidth="1"/>
    <col min="5333" max="5581" width="9.140625" style="1"/>
    <col min="5582" max="5582" width="8.42578125" style="1" customWidth="1"/>
    <col min="5583" max="5583" width="3.5703125" style="1" customWidth="1"/>
    <col min="5584" max="5584" width="47.5703125" style="1" customWidth="1"/>
    <col min="5585" max="5585" width="14" style="1" customWidth="1"/>
    <col min="5586" max="5586" width="13.28515625" style="1" customWidth="1"/>
    <col min="5587" max="5587" width="14.42578125" style="1" customWidth="1"/>
    <col min="5588" max="5588" width="10" style="1" customWidth="1"/>
    <col min="5589" max="5837" width="9.140625" style="1"/>
    <col min="5838" max="5838" width="8.42578125" style="1" customWidth="1"/>
    <col min="5839" max="5839" width="3.5703125" style="1" customWidth="1"/>
    <col min="5840" max="5840" width="47.5703125" style="1" customWidth="1"/>
    <col min="5841" max="5841" width="14" style="1" customWidth="1"/>
    <col min="5842" max="5842" width="13.28515625" style="1" customWidth="1"/>
    <col min="5843" max="5843" width="14.42578125" style="1" customWidth="1"/>
    <col min="5844" max="5844" width="10" style="1" customWidth="1"/>
    <col min="5845" max="6093" width="9.140625" style="1"/>
    <col min="6094" max="6094" width="8.42578125" style="1" customWidth="1"/>
    <col min="6095" max="6095" width="3.5703125" style="1" customWidth="1"/>
    <col min="6096" max="6096" width="47.5703125" style="1" customWidth="1"/>
    <col min="6097" max="6097" width="14" style="1" customWidth="1"/>
    <col min="6098" max="6098" width="13.28515625" style="1" customWidth="1"/>
    <col min="6099" max="6099" width="14.42578125" style="1" customWidth="1"/>
    <col min="6100" max="6100" width="10" style="1" customWidth="1"/>
    <col min="6101" max="6349" width="9.140625" style="1"/>
    <col min="6350" max="6350" width="8.42578125" style="1" customWidth="1"/>
    <col min="6351" max="6351" width="3.5703125" style="1" customWidth="1"/>
    <col min="6352" max="6352" width="47.5703125" style="1" customWidth="1"/>
    <col min="6353" max="6353" width="14" style="1" customWidth="1"/>
    <col min="6354" max="6354" width="13.28515625" style="1" customWidth="1"/>
    <col min="6355" max="6355" width="14.42578125" style="1" customWidth="1"/>
    <col min="6356" max="6356" width="10" style="1" customWidth="1"/>
    <col min="6357" max="6605" width="9.140625" style="1"/>
    <col min="6606" max="6606" width="8.42578125" style="1" customWidth="1"/>
    <col min="6607" max="6607" width="3.5703125" style="1" customWidth="1"/>
    <col min="6608" max="6608" width="47.5703125" style="1" customWidth="1"/>
    <col min="6609" max="6609" width="14" style="1" customWidth="1"/>
    <col min="6610" max="6610" width="13.28515625" style="1" customWidth="1"/>
    <col min="6611" max="6611" width="14.42578125" style="1" customWidth="1"/>
    <col min="6612" max="6612" width="10" style="1" customWidth="1"/>
    <col min="6613" max="6861" width="9.140625" style="1"/>
    <col min="6862" max="6862" width="8.42578125" style="1" customWidth="1"/>
    <col min="6863" max="6863" width="3.5703125" style="1" customWidth="1"/>
    <col min="6864" max="6864" width="47.5703125" style="1" customWidth="1"/>
    <col min="6865" max="6865" width="14" style="1" customWidth="1"/>
    <col min="6866" max="6866" width="13.28515625" style="1" customWidth="1"/>
    <col min="6867" max="6867" width="14.42578125" style="1" customWidth="1"/>
    <col min="6868" max="6868" width="10" style="1" customWidth="1"/>
    <col min="6869" max="7117" width="9.140625" style="1"/>
    <col min="7118" max="7118" width="8.42578125" style="1" customWidth="1"/>
    <col min="7119" max="7119" width="3.5703125" style="1" customWidth="1"/>
    <col min="7120" max="7120" width="47.5703125" style="1" customWidth="1"/>
    <col min="7121" max="7121" width="14" style="1" customWidth="1"/>
    <col min="7122" max="7122" width="13.28515625" style="1" customWidth="1"/>
    <col min="7123" max="7123" width="14.42578125" style="1" customWidth="1"/>
    <col min="7124" max="7124" width="10" style="1" customWidth="1"/>
    <col min="7125" max="7373" width="9.140625" style="1"/>
    <col min="7374" max="7374" width="8.42578125" style="1" customWidth="1"/>
    <col min="7375" max="7375" width="3.5703125" style="1" customWidth="1"/>
    <col min="7376" max="7376" width="47.5703125" style="1" customWidth="1"/>
    <col min="7377" max="7377" width="14" style="1" customWidth="1"/>
    <col min="7378" max="7378" width="13.28515625" style="1" customWidth="1"/>
    <col min="7379" max="7379" width="14.42578125" style="1" customWidth="1"/>
    <col min="7380" max="7380" width="10" style="1" customWidth="1"/>
    <col min="7381" max="7629" width="9.140625" style="1"/>
    <col min="7630" max="7630" width="8.42578125" style="1" customWidth="1"/>
    <col min="7631" max="7631" width="3.5703125" style="1" customWidth="1"/>
    <col min="7632" max="7632" width="47.5703125" style="1" customWidth="1"/>
    <col min="7633" max="7633" width="14" style="1" customWidth="1"/>
    <col min="7634" max="7634" width="13.28515625" style="1" customWidth="1"/>
    <col min="7635" max="7635" width="14.42578125" style="1" customWidth="1"/>
    <col min="7636" max="7636" width="10" style="1" customWidth="1"/>
    <col min="7637" max="7885" width="9.140625" style="1"/>
    <col min="7886" max="7886" width="8.42578125" style="1" customWidth="1"/>
    <col min="7887" max="7887" width="3.5703125" style="1" customWidth="1"/>
    <col min="7888" max="7888" width="47.5703125" style="1" customWidth="1"/>
    <col min="7889" max="7889" width="14" style="1" customWidth="1"/>
    <col min="7890" max="7890" width="13.28515625" style="1" customWidth="1"/>
    <col min="7891" max="7891" width="14.42578125" style="1" customWidth="1"/>
    <col min="7892" max="7892" width="10" style="1" customWidth="1"/>
    <col min="7893" max="8141" width="9.140625" style="1"/>
    <col min="8142" max="8142" width="8.42578125" style="1" customWidth="1"/>
    <col min="8143" max="8143" width="3.5703125" style="1" customWidth="1"/>
    <col min="8144" max="8144" width="47.5703125" style="1" customWidth="1"/>
    <col min="8145" max="8145" width="14" style="1" customWidth="1"/>
    <col min="8146" max="8146" width="13.28515625" style="1" customWidth="1"/>
    <col min="8147" max="8147" width="14.42578125" style="1" customWidth="1"/>
    <col min="8148" max="8148" width="10" style="1" customWidth="1"/>
    <col min="8149" max="8397" width="9.140625" style="1"/>
    <col min="8398" max="8398" width="8.42578125" style="1" customWidth="1"/>
    <col min="8399" max="8399" width="3.5703125" style="1" customWidth="1"/>
    <col min="8400" max="8400" width="47.5703125" style="1" customWidth="1"/>
    <col min="8401" max="8401" width="14" style="1" customWidth="1"/>
    <col min="8402" max="8402" width="13.28515625" style="1" customWidth="1"/>
    <col min="8403" max="8403" width="14.42578125" style="1" customWidth="1"/>
    <col min="8404" max="8404" width="10" style="1" customWidth="1"/>
    <col min="8405" max="8653" width="9.140625" style="1"/>
    <col min="8654" max="8654" width="8.42578125" style="1" customWidth="1"/>
    <col min="8655" max="8655" width="3.5703125" style="1" customWidth="1"/>
    <col min="8656" max="8656" width="47.5703125" style="1" customWidth="1"/>
    <col min="8657" max="8657" width="14" style="1" customWidth="1"/>
    <col min="8658" max="8658" width="13.28515625" style="1" customWidth="1"/>
    <col min="8659" max="8659" width="14.42578125" style="1" customWidth="1"/>
    <col min="8660" max="8660" width="10" style="1" customWidth="1"/>
    <col min="8661" max="8909" width="9.140625" style="1"/>
    <col min="8910" max="8910" width="8.42578125" style="1" customWidth="1"/>
    <col min="8911" max="8911" width="3.5703125" style="1" customWidth="1"/>
    <col min="8912" max="8912" width="47.5703125" style="1" customWidth="1"/>
    <col min="8913" max="8913" width="14" style="1" customWidth="1"/>
    <col min="8914" max="8914" width="13.28515625" style="1" customWidth="1"/>
    <col min="8915" max="8915" width="14.42578125" style="1" customWidth="1"/>
    <col min="8916" max="8916" width="10" style="1" customWidth="1"/>
    <col min="8917" max="9165" width="9.140625" style="1"/>
    <col min="9166" max="9166" width="8.42578125" style="1" customWidth="1"/>
    <col min="9167" max="9167" width="3.5703125" style="1" customWidth="1"/>
    <col min="9168" max="9168" width="47.5703125" style="1" customWidth="1"/>
    <col min="9169" max="9169" width="14" style="1" customWidth="1"/>
    <col min="9170" max="9170" width="13.28515625" style="1" customWidth="1"/>
    <col min="9171" max="9171" width="14.42578125" style="1" customWidth="1"/>
    <col min="9172" max="9172" width="10" style="1" customWidth="1"/>
    <col min="9173" max="9421" width="9.140625" style="1"/>
    <col min="9422" max="9422" width="8.42578125" style="1" customWidth="1"/>
    <col min="9423" max="9423" width="3.5703125" style="1" customWidth="1"/>
    <col min="9424" max="9424" width="47.5703125" style="1" customWidth="1"/>
    <col min="9425" max="9425" width="14" style="1" customWidth="1"/>
    <col min="9426" max="9426" width="13.28515625" style="1" customWidth="1"/>
    <col min="9427" max="9427" width="14.42578125" style="1" customWidth="1"/>
    <col min="9428" max="9428" width="10" style="1" customWidth="1"/>
    <col min="9429" max="9677" width="9.140625" style="1"/>
    <col min="9678" max="9678" width="8.42578125" style="1" customWidth="1"/>
    <col min="9679" max="9679" width="3.5703125" style="1" customWidth="1"/>
    <col min="9680" max="9680" width="47.5703125" style="1" customWidth="1"/>
    <col min="9681" max="9681" width="14" style="1" customWidth="1"/>
    <col min="9682" max="9682" width="13.28515625" style="1" customWidth="1"/>
    <col min="9683" max="9683" width="14.42578125" style="1" customWidth="1"/>
    <col min="9684" max="9684" width="10" style="1" customWidth="1"/>
    <col min="9685" max="9933" width="9.140625" style="1"/>
    <col min="9934" max="9934" width="8.42578125" style="1" customWidth="1"/>
    <col min="9935" max="9935" width="3.5703125" style="1" customWidth="1"/>
    <col min="9936" max="9936" width="47.5703125" style="1" customWidth="1"/>
    <col min="9937" max="9937" width="14" style="1" customWidth="1"/>
    <col min="9938" max="9938" width="13.28515625" style="1" customWidth="1"/>
    <col min="9939" max="9939" width="14.42578125" style="1" customWidth="1"/>
    <col min="9940" max="9940" width="10" style="1" customWidth="1"/>
    <col min="9941" max="10189" width="9.140625" style="1"/>
    <col min="10190" max="10190" width="8.42578125" style="1" customWidth="1"/>
    <col min="10191" max="10191" width="3.5703125" style="1" customWidth="1"/>
    <col min="10192" max="10192" width="47.5703125" style="1" customWidth="1"/>
    <col min="10193" max="10193" width="14" style="1" customWidth="1"/>
    <col min="10194" max="10194" width="13.28515625" style="1" customWidth="1"/>
    <col min="10195" max="10195" width="14.42578125" style="1" customWidth="1"/>
    <col min="10196" max="10196" width="10" style="1" customWidth="1"/>
    <col min="10197" max="10445" width="9.140625" style="1"/>
    <col min="10446" max="10446" width="8.42578125" style="1" customWidth="1"/>
    <col min="10447" max="10447" width="3.5703125" style="1" customWidth="1"/>
    <col min="10448" max="10448" width="47.5703125" style="1" customWidth="1"/>
    <col min="10449" max="10449" width="14" style="1" customWidth="1"/>
    <col min="10450" max="10450" width="13.28515625" style="1" customWidth="1"/>
    <col min="10451" max="10451" width="14.42578125" style="1" customWidth="1"/>
    <col min="10452" max="10452" width="10" style="1" customWidth="1"/>
    <col min="10453" max="10701" width="9.140625" style="1"/>
    <col min="10702" max="10702" width="8.42578125" style="1" customWidth="1"/>
    <col min="10703" max="10703" width="3.5703125" style="1" customWidth="1"/>
    <col min="10704" max="10704" width="47.5703125" style="1" customWidth="1"/>
    <col min="10705" max="10705" width="14" style="1" customWidth="1"/>
    <col min="10706" max="10706" width="13.28515625" style="1" customWidth="1"/>
    <col min="10707" max="10707" width="14.42578125" style="1" customWidth="1"/>
    <col min="10708" max="10708" width="10" style="1" customWidth="1"/>
    <col min="10709" max="10957" width="9.140625" style="1"/>
    <col min="10958" max="10958" width="8.42578125" style="1" customWidth="1"/>
    <col min="10959" max="10959" width="3.5703125" style="1" customWidth="1"/>
    <col min="10960" max="10960" width="47.5703125" style="1" customWidth="1"/>
    <col min="10961" max="10961" width="14" style="1" customWidth="1"/>
    <col min="10962" max="10962" width="13.28515625" style="1" customWidth="1"/>
    <col min="10963" max="10963" width="14.42578125" style="1" customWidth="1"/>
    <col min="10964" max="10964" width="10" style="1" customWidth="1"/>
    <col min="10965" max="11213" width="9.140625" style="1"/>
    <col min="11214" max="11214" width="8.42578125" style="1" customWidth="1"/>
    <col min="11215" max="11215" width="3.5703125" style="1" customWidth="1"/>
    <col min="11216" max="11216" width="47.5703125" style="1" customWidth="1"/>
    <col min="11217" max="11217" width="14" style="1" customWidth="1"/>
    <col min="11218" max="11218" width="13.28515625" style="1" customWidth="1"/>
    <col min="11219" max="11219" width="14.42578125" style="1" customWidth="1"/>
    <col min="11220" max="11220" width="10" style="1" customWidth="1"/>
    <col min="11221" max="11469" width="9.140625" style="1"/>
    <col min="11470" max="11470" width="8.42578125" style="1" customWidth="1"/>
    <col min="11471" max="11471" width="3.5703125" style="1" customWidth="1"/>
    <col min="11472" max="11472" width="47.5703125" style="1" customWidth="1"/>
    <col min="11473" max="11473" width="14" style="1" customWidth="1"/>
    <col min="11474" max="11474" width="13.28515625" style="1" customWidth="1"/>
    <col min="11475" max="11475" width="14.42578125" style="1" customWidth="1"/>
    <col min="11476" max="11476" width="10" style="1" customWidth="1"/>
    <col min="11477" max="11725" width="9.140625" style="1"/>
    <col min="11726" max="11726" width="8.42578125" style="1" customWidth="1"/>
    <col min="11727" max="11727" width="3.5703125" style="1" customWidth="1"/>
    <col min="11728" max="11728" width="47.5703125" style="1" customWidth="1"/>
    <col min="11729" max="11729" width="14" style="1" customWidth="1"/>
    <col min="11730" max="11730" width="13.28515625" style="1" customWidth="1"/>
    <col min="11731" max="11731" width="14.42578125" style="1" customWidth="1"/>
    <col min="11732" max="11732" width="10" style="1" customWidth="1"/>
    <col min="11733" max="11981" width="9.140625" style="1"/>
    <col min="11982" max="11982" width="8.42578125" style="1" customWidth="1"/>
    <col min="11983" max="11983" width="3.5703125" style="1" customWidth="1"/>
    <col min="11984" max="11984" width="47.5703125" style="1" customWidth="1"/>
    <col min="11985" max="11985" width="14" style="1" customWidth="1"/>
    <col min="11986" max="11986" width="13.28515625" style="1" customWidth="1"/>
    <col min="11987" max="11987" width="14.42578125" style="1" customWidth="1"/>
    <col min="11988" max="11988" width="10" style="1" customWidth="1"/>
    <col min="11989" max="12237" width="9.140625" style="1"/>
    <col min="12238" max="12238" width="8.42578125" style="1" customWidth="1"/>
    <col min="12239" max="12239" width="3.5703125" style="1" customWidth="1"/>
    <col min="12240" max="12240" width="47.5703125" style="1" customWidth="1"/>
    <col min="12241" max="12241" width="14" style="1" customWidth="1"/>
    <col min="12242" max="12242" width="13.28515625" style="1" customWidth="1"/>
    <col min="12243" max="12243" width="14.42578125" style="1" customWidth="1"/>
    <col min="12244" max="12244" width="10" style="1" customWidth="1"/>
    <col min="12245" max="12493" width="9.140625" style="1"/>
    <col min="12494" max="12494" width="8.42578125" style="1" customWidth="1"/>
    <col min="12495" max="12495" width="3.5703125" style="1" customWidth="1"/>
    <col min="12496" max="12496" width="47.5703125" style="1" customWidth="1"/>
    <col min="12497" max="12497" width="14" style="1" customWidth="1"/>
    <col min="12498" max="12498" width="13.28515625" style="1" customWidth="1"/>
    <col min="12499" max="12499" width="14.42578125" style="1" customWidth="1"/>
    <col min="12500" max="12500" width="10" style="1" customWidth="1"/>
    <col min="12501" max="12749" width="9.140625" style="1"/>
    <col min="12750" max="12750" width="8.42578125" style="1" customWidth="1"/>
    <col min="12751" max="12751" width="3.5703125" style="1" customWidth="1"/>
    <col min="12752" max="12752" width="47.5703125" style="1" customWidth="1"/>
    <col min="12753" max="12753" width="14" style="1" customWidth="1"/>
    <col min="12754" max="12754" width="13.28515625" style="1" customWidth="1"/>
    <col min="12755" max="12755" width="14.42578125" style="1" customWidth="1"/>
    <col min="12756" max="12756" width="10" style="1" customWidth="1"/>
    <col min="12757" max="13005" width="9.140625" style="1"/>
    <col min="13006" max="13006" width="8.42578125" style="1" customWidth="1"/>
    <col min="13007" max="13007" width="3.5703125" style="1" customWidth="1"/>
    <col min="13008" max="13008" width="47.5703125" style="1" customWidth="1"/>
    <col min="13009" max="13009" width="14" style="1" customWidth="1"/>
    <col min="13010" max="13010" width="13.28515625" style="1" customWidth="1"/>
    <col min="13011" max="13011" width="14.42578125" style="1" customWidth="1"/>
    <col min="13012" max="13012" width="10" style="1" customWidth="1"/>
    <col min="13013" max="13261" width="9.140625" style="1"/>
    <col min="13262" max="13262" width="8.42578125" style="1" customWidth="1"/>
    <col min="13263" max="13263" width="3.5703125" style="1" customWidth="1"/>
    <col min="13264" max="13264" width="47.5703125" style="1" customWidth="1"/>
    <col min="13265" max="13265" width="14" style="1" customWidth="1"/>
    <col min="13266" max="13266" width="13.28515625" style="1" customWidth="1"/>
    <col min="13267" max="13267" width="14.42578125" style="1" customWidth="1"/>
    <col min="13268" max="13268" width="10" style="1" customWidth="1"/>
    <col min="13269" max="13517" width="9.140625" style="1"/>
    <col min="13518" max="13518" width="8.42578125" style="1" customWidth="1"/>
    <col min="13519" max="13519" width="3.5703125" style="1" customWidth="1"/>
    <col min="13520" max="13520" width="47.5703125" style="1" customWidth="1"/>
    <col min="13521" max="13521" width="14" style="1" customWidth="1"/>
    <col min="13522" max="13522" width="13.28515625" style="1" customWidth="1"/>
    <col min="13523" max="13523" width="14.42578125" style="1" customWidth="1"/>
    <col min="13524" max="13524" width="10" style="1" customWidth="1"/>
    <col min="13525" max="13773" width="9.140625" style="1"/>
    <col min="13774" max="13774" width="8.42578125" style="1" customWidth="1"/>
    <col min="13775" max="13775" width="3.5703125" style="1" customWidth="1"/>
    <col min="13776" max="13776" width="47.5703125" style="1" customWidth="1"/>
    <col min="13777" max="13777" width="14" style="1" customWidth="1"/>
    <col min="13778" max="13778" width="13.28515625" style="1" customWidth="1"/>
    <col min="13779" max="13779" width="14.42578125" style="1" customWidth="1"/>
    <col min="13780" max="13780" width="10" style="1" customWidth="1"/>
    <col min="13781" max="14029" width="9.140625" style="1"/>
    <col min="14030" max="14030" width="8.42578125" style="1" customWidth="1"/>
    <col min="14031" max="14031" width="3.5703125" style="1" customWidth="1"/>
    <col min="14032" max="14032" width="47.5703125" style="1" customWidth="1"/>
    <col min="14033" max="14033" width="14" style="1" customWidth="1"/>
    <col min="14034" max="14034" width="13.28515625" style="1" customWidth="1"/>
    <col min="14035" max="14035" width="14.42578125" style="1" customWidth="1"/>
    <col min="14036" max="14036" width="10" style="1" customWidth="1"/>
    <col min="14037" max="14285" width="9.140625" style="1"/>
    <col min="14286" max="14286" width="8.42578125" style="1" customWidth="1"/>
    <col min="14287" max="14287" width="3.5703125" style="1" customWidth="1"/>
    <col min="14288" max="14288" width="47.5703125" style="1" customWidth="1"/>
    <col min="14289" max="14289" width="14" style="1" customWidth="1"/>
    <col min="14290" max="14290" width="13.28515625" style="1" customWidth="1"/>
    <col min="14291" max="14291" width="14.42578125" style="1" customWidth="1"/>
    <col min="14292" max="14292" width="10" style="1" customWidth="1"/>
    <col min="14293" max="14541" width="9.140625" style="1"/>
    <col min="14542" max="14542" width="8.42578125" style="1" customWidth="1"/>
    <col min="14543" max="14543" width="3.5703125" style="1" customWidth="1"/>
    <col min="14544" max="14544" width="47.5703125" style="1" customWidth="1"/>
    <col min="14545" max="14545" width="14" style="1" customWidth="1"/>
    <col min="14546" max="14546" width="13.28515625" style="1" customWidth="1"/>
    <col min="14547" max="14547" width="14.42578125" style="1" customWidth="1"/>
    <col min="14548" max="14548" width="10" style="1" customWidth="1"/>
    <col min="14549" max="14797" width="9.140625" style="1"/>
    <col min="14798" max="14798" width="8.42578125" style="1" customWidth="1"/>
    <col min="14799" max="14799" width="3.5703125" style="1" customWidth="1"/>
    <col min="14800" max="14800" width="47.5703125" style="1" customWidth="1"/>
    <col min="14801" max="14801" width="14" style="1" customWidth="1"/>
    <col min="14802" max="14802" width="13.28515625" style="1" customWidth="1"/>
    <col min="14803" max="14803" width="14.42578125" style="1" customWidth="1"/>
    <col min="14804" max="14804" width="10" style="1" customWidth="1"/>
    <col min="14805" max="15053" width="9.140625" style="1"/>
    <col min="15054" max="15054" width="8.42578125" style="1" customWidth="1"/>
    <col min="15055" max="15055" width="3.5703125" style="1" customWidth="1"/>
    <col min="15056" max="15056" width="47.5703125" style="1" customWidth="1"/>
    <col min="15057" max="15057" width="14" style="1" customWidth="1"/>
    <col min="15058" max="15058" width="13.28515625" style="1" customWidth="1"/>
    <col min="15059" max="15059" width="14.42578125" style="1" customWidth="1"/>
    <col min="15060" max="15060" width="10" style="1" customWidth="1"/>
    <col min="15061" max="15309" width="9.140625" style="1"/>
    <col min="15310" max="15310" width="8.42578125" style="1" customWidth="1"/>
    <col min="15311" max="15311" width="3.5703125" style="1" customWidth="1"/>
    <col min="15312" max="15312" width="47.5703125" style="1" customWidth="1"/>
    <col min="15313" max="15313" width="14" style="1" customWidth="1"/>
    <col min="15314" max="15314" width="13.28515625" style="1" customWidth="1"/>
    <col min="15315" max="15315" width="14.42578125" style="1" customWidth="1"/>
    <col min="15316" max="15316" width="10" style="1" customWidth="1"/>
    <col min="15317" max="15565" width="9.140625" style="1"/>
    <col min="15566" max="15566" width="8.42578125" style="1" customWidth="1"/>
    <col min="15567" max="15567" width="3.5703125" style="1" customWidth="1"/>
    <col min="15568" max="15568" width="47.5703125" style="1" customWidth="1"/>
    <col min="15569" max="15569" width="14" style="1" customWidth="1"/>
    <col min="15570" max="15570" width="13.28515625" style="1" customWidth="1"/>
    <col min="15571" max="15571" width="14.42578125" style="1" customWidth="1"/>
    <col min="15572" max="15572" width="10" style="1" customWidth="1"/>
    <col min="15573" max="15821" width="9.140625" style="1"/>
    <col min="15822" max="15822" width="8.42578125" style="1" customWidth="1"/>
    <col min="15823" max="15823" width="3.5703125" style="1" customWidth="1"/>
    <col min="15824" max="15824" width="47.5703125" style="1" customWidth="1"/>
    <col min="15825" max="15825" width="14" style="1" customWidth="1"/>
    <col min="15826" max="15826" width="13.28515625" style="1" customWidth="1"/>
    <col min="15827" max="15827" width="14.42578125" style="1" customWidth="1"/>
    <col min="15828" max="15828" width="10" style="1" customWidth="1"/>
    <col min="15829" max="16077" width="9.140625" style="1"/>
    <col min="16078" max="16078" width="8.42578125" style="1" customWidth="1"/>
    <col min="16079" max="16079" width="3.5703125" style="1" customWidth="1"/>
    <col min="16080" max="16080" width="47.5703125" style="1" customWidth="1"/>
    <col min="16081" max="16081" width="14" style="1" customWidth="1"/>
    <col min="16082" max="16082" width="13.28515625" style="1" customWidth="1"/>
    <col min="16083" max="16083" width="14.42578125" style="1" customWidth="1"/>
    <col min="16084" max="16084" width="10" style="1" customWidth="1"/>
    <col min="16085" max="16384" width="9.140625" style="1"/>
  </cols>
  <sheetData>
    <row r="1" spans="1:10" x14ac:dyDescent="0.2">
      <c r="D1" s="191"/>
      <c r="E1" s="132"/>
    </row>
    <row r="2" spans="1:10" x14ac:dyDescent="0.2">
      <c r="D2" s="192"/>
      <c r="E2" s="133"/>
    </row>
    <row r="3" spans="1:10" ht="13.5" thickBot="1" x14ac:dyDescent="0.25">
      <c r="A3" s="131" t="s">
        <v>701</v>
      </c>
    </row>
    <row r="4" spans="1:10" ht="26.25" thickBot="1" x14ac:dyDescent="0.25">
      <c r="A4" s="16" t="s">
        <v>83</v>
      </c>
      <c r="B4" s="2" t="s">
        <v>84</v>
      </c>
      <c r="C4" s="50"/>
      <c r="D4" s="245" t="s">
        <v>565</v>
      </c>
      <c r="E4" s="135" t="s">
        <v>564</v>
      </c>
      <c r="F4" s="183" t="s">
        <v>693</v>
      </c>
      <c r="G4" s="265" t="s">
        <v>544</v>
      </c>
      <c r="H4" s="266" t="s">
        <v>545</v>
      </c>
    </row>
    <row r="5" spans="1:10" ht="13.5" thickBot="1" x14ac:dyDescent="0.25">
      <c r="A5" s="85"/>
      <c r="B5" s="86" t="s">
        <v>85</v>
      </c>
      <c r="C5" s="87"/>
      <c r="D5" s="194">
        <f>D6+D9+D108+D160</f>
        <v>10609842.329999998</v>
      </c>
      <c r="E5" s="137">
        <f>E6+E9+E108+E160</f>
        <v>10708329</v>
      </c>
      <c r="F5" s="152">
        <f>F6+F9+F108+F160</f>
        <v>11383910</v>
      </c>
      <c r="G5" s="127">
        <f t="shared" ref="G5:G68" si="0">SUM(F5-E5)</f>
        <v>675581</v>
      </c>
      <c r="H5" s="271">
        <f t="shared" ref="H5:H16" si="1">SUM(F5/E5-1)</f>
        <v>6.3089301794892583E-2</v>
      </c>
    </row>
    <row r="6" spans="1:10" ht="13.5" thickBot="1" x14ac:dyDescent="0.25">
      <c r="A6" s="36">
        <v>30</v>
      </c>
      <c r="B6" s="4" t="s">
        <v>86</v>
      </c>
      <c r="C6" s="51"/>
      <c r="D6" s="195">
        <f>SUM(D7:D8)</f>
        <v>5867704</v>
      </c>
      <c r="E6" s="104">
        <f>SUM(E7:E8)</f>
        <v>6206886</v>
      </c>
      <c r="F6" s="146">
        <f>SUM(F7:F8)</f>
        <v>6806600</v>
      </c>
      <c r="G6" s="278">
        <f t="shared" si="0"/>
        <v>599714</v>
      </c>
      <c r="H6" s="272">
        <f t="shared" si="1"/>
        <v>9.662075314416918E-2</v>
      </c>
    </row>
    <row r="7" spans="1:10" x14ac:dyDescent="0.2">
      <c r="A7" s="37">
        <v>3000</v>
      </c>
      <c r="B7" s="5"/>
      <c r="C7" s="52" t="s">
        <v>11</v>
      </c>
      <c r="D7" s="196">
        <v>5368024</v>
      </c>
      <c r="E7" s="102">
        <v>5716586</v>
      </c>
      <c r="F7" s="184">
        <v>6300000</v>
      </c>
      <c r="G7" s="263">
        <f t="shared" si="0"/>
        <v>583414</v>
      </c>
      <c r="H7" s="273">
        <f t="shared" si="1"/>
        <v>0.10205636720937994</v>
      </c>
    </row>
    <row r="8" spans="1:10" ht="13.5" thickBot="1" x14ac:dyDescent="0.25">
      <c r="A8" s="38">
        <v>3030</v>
      </c>
      <c r="B8" s="6"/>
      <c r="C8" s="52" t="s">
        <v>12</v>
      </c>
      <c r="D8" s="196">
        <v>499680</v>
      </c>
      <c r="E8" s="102">
        <v>490300</v>
      </c>
      <c r="F8" s="150">
        <v>506600</v>
      </c>
      <c r="G8" s="263">
        <f t="shared" si="0"/>
        <v>16300</v>
      </c>
      <c r="H8" s="273">
        <f t="shared" si="1"/>
        <v>3.3244952070161204E-2</v>
      </c>
    </row>
    <row r="9" spans="1:10" ht="13.5" thickBot="1" x14ac:dyDescent="0.25">
      <c r="A9" s="36">
        <v>32</v>
      </c>
      <c r="B9" s="3" t="s">
        <v>87</v>
      </c>
      <c r="C9" s="51"/>
      <c r="D9" s="195">
        <f>SUM(D10+D12+D92)</f>
        <v>693697.5</v>
      </c>
      <c r="E9" s="104">
        <f>SUM(E10+E12+E92)</f>
        <v>653914</v>
      </c>
      <c r="F9" s="146">
        <f>SUM(F10+F12+F92)</f>
        <v>696204</v>
      </c>
      <c r="G9" s="278">
        <f t="shared" si="0"/>
        <v>42290</v>
      </c>
      <c r="H9" s="272">
        <f t="shared" si="1"/>
        <v>6.4672112846643426E-2</v>
      </c>
    </row>
    <row r="10" spans="1:10" s="9" customFormat="1" x14ac:dyDescent="0.2">
      <c r="A10" s="40">
        <v>320</v>
      </c>
      <c r="B10" s="10"/>
      <c r="C10" s="53" t="s">
        <v>133</v>
      </c>
      <c r="D10" s="197">
        <f>SUM(D11:D11)</f>
        <v>14975</v>
      </c>
      <c r="E10" s="148">
        <f>SUM(E11:E11)</f>
        <v>12500</v>
      </c>
      <c r="F10" s="148">
        <f>SUM(F11:F11)</f>
        <v>12500</v>
      </c>
      <c r="G10" s="260">
        <f t="shared" si="0"/>
        <v>0</v>
      </c>
      <c r="H10" s="274">
        <f t="shared" si="1"/>
        <v>0</v>
      </c>
    </row>
    <row r="11" spans="1:10" x14ac:dyDescent="0.2">
      <c r="A11" s="41">
        <v>320</v>
      </c>
      <c r="B11" s="10"/>
      <c r="C11" s="52" t="s">
        <v>541</v>
      </c>
      <c r="D11" s="198">
        <v>14975</v>
      </c>
      <c r="E11" s="147">
        <v>12500</v>
      </c>
      <c r="F11" s="147">
        <v>12500</v>
      </c>
      <c r="G11" s="263">
        <f t="shared" si="0"/>
        <v>0</v>
      </c>
      <c r="H11" s="273">
        <f t="shared" si="1"/>
        <v>0</v>
      </c>
    </row>
    <row r="12" spans="1:10" s="9" customFormat="1" x14ac:dyDescent="0.2">
      <c r="A12" s="40">
        <v>322</v>
      </c>
      <c r="B12" s="10"/>
      <c r="C12" s="53" t="s">
        <v>134</v>
      </c>
      <c r="D12" s="199">
        <f>SUM(D13+D60+D78+D81+D85+D88+D90)</f>
        <v>631859.91</v>
      </c>
      <c r="E12" s="141">
        <f>SUM(E13+E60+E78+E81+E85+E88+E90)</f>
        <v>599856</v>
      </c>
      <c r="F12" s="141">
        <f>SUM(F13+F60+F78+F81+F85+F88+F90)</f>
        <v>642561</v>
      </c>
      <c r="G12" s="260">
        <f t="shared" si="0"/>
        <v>42705</v>
      </c>
      <c r="H12" s="274">
        <f t="shared" si="1"/>
        <v>7.1192086100664076E-2</v>
      </c>
    </row>
    <row r="13" spans="1:10" s="9" customFormat="1" x14ac:dyDescent="0.2">
      <c r="A13" s="40">
        <v>3220</v>
      </c>
      <c r="B13" s="10"/>
      <c r="C13" s="54" t="s">
        <v>32</v>
      </c>
      <c r="D13" s="199">
        <f>SUM(D14+D18+D21+D25+D28+D31+D38+D43+D46+D49+D53+D55+D57)</f>
        <v>343389.07</v>
      </c>
      <c r="E13" s="141">
        <f>SUM(E14+E18+E21+E25+E28+E31+E38+E43+E46+E49+E53+E55+E57)</f>
        <v>341266</v>
      </c>
      <c r="F13" s="141">
        <f>SUM(F14+F18+F21+F25+F28+F31+F38+F43+F46+F49+F53+F55+F57)</f>
        <v>387541</v>
      </c>
      <c r="G13" s="260">
        <f t="shared" si="0"/>
        <v>46275</v>
      </c>
      <c r="H13" s="274">
        <f t="shared" si="1"/>
        <v>0.13559803789419389</v>
      </c>
    </row>
    <row r="14" spans="1:10" s="12" customFormat="1" ht="13.5" x14ac:dyDescent="0.25">
      <c r="A14" s="40">
        <v>3220</v>
      </c>
      <c r="B14" s="18"/>
      <c r="C14" s="23" t="s">
        <v>75</v>
      </c>
      <c r="D14" s="199">
        <f>SUM(D15:D17)</f>
        <v>49164.090000000004</v>
      </c>
      <c r="E14" s="141">
        <f>SUM(E15:E16)</f>
        <v>49319</v>
      </c>
      <c r="F14" s="141">
        <f>SUM(F15:F16)</f>
        <v>48800</v>
      </c>
      <c r="G14" s="260">
        <f t="shared" si="0"/>
        <v>-519</v>
      </c>
      <c r="H14" s="274">
        <f t="shared" si="1"/>
        <v>-1.0523327723595322E-2</v>
      </c>
    </row>
    <row r="15" spans="1:10" x14ac:dyDescent="0.2">
      <c r="A15" s="41">
        <v>3220</v>
      </c>
      <c r="B15" s="6"/>
      <c r="C15" s="21" t="s">
        <v>152</v>
      </c>
      <c r="D15" s="198">
        <v>30776.84</v>
      </c>
      <c r="E15" s="147">
        <v>32319</v>
      </c>
      <c r="F15" s="147">
        <v>31800</v>
      </c>
      <c r="G15" s="263">
        <f t="shared" si="0"/>
        <v>-519</v>
      </c>
      <c r="H15" s="273">
        <f t="shared" si="1"/>
        <v>-1.6058665181472254E-2</v>
      </c>
    </row>
    <row r="16" spans="1:10" x14ac:dyDescent="0.2">
      <c r="A16" s="41">
        <v>3220</v>
      </c>
      <c r="B16" s="6"/>
      <c r="C16" s="21" t="s">
        <v>153</v>
      </c>
      <c r="D16" s="198">
        <v>17813.84</v>
      </c>
      <c r="E16" s="147">
        <v>17000</v>
      </c>
      <c r="F16" s="147">
        <v>17000</v>
      </c>
      <c r="G16" s="263">
        <f t="shared" si="0"/>
        <v>0</v>
      </c>
      <c r="H16" s="273">
        <f t="shared" si="1"/>
        <v>0</v>
      </c>
      <c r="J16" s="68"/>
    </row>
    <row r="17" spans="1:8" x14ac:dyDescent="0.2">
      <c r="A17" s="41">
        <v>3220</v>
      </c>
      <c r="B17" s="6"/>
      <c r="C17" s="21" t="s">
        <v>207</v>
      </c>
      <c r="D17" s="198">
        <v>573.41</v>
      </c>
      <c r="E17" s="147"/>
      <c r="F17" s="147">
        <v>0</v>
      </c>
      <c r="G17" s="263">
        <f t="shared" si="0"/>
        <v>0</v>
      </c>
      <c r="H17" s="273"/>
    </row>
    <row r="18" spans="1:8" ht="13.5" x14ac:dyDescent="0.25">
      <c r="A18" s="40">
        <v>3220</v>
      </c>
      <c r="B18" s="18"/>
      <c r="C18" s="54" t="s">
        <v>287</v>
      </c>
      <c r="D18" s="199">
        <f>SUM(D19:D20)</f>
        <v>54224.240000000005</v>
      </c>
      <c r="E18" s="141">
        <f>SUM(E19:E20)</f>
        <v>51649</v>
      </c>
      <c r="F18" s="141">
        <f>SUM(F19:F20)</f>
        <v>54200</v>
      </c>
      <c r="G18" s="260">
        <f t="shared" si="0"/>
        <v>2551</v>
      </c>
      <c r="H18" s="274">
        <f t="shared" ref="H18:H33" si="2">SUM(F18/E18-1)</f>
        <v>4.939108211194787E-2</v>
      </c>
    </row>
    <row r="19" spans="1:8" x14ac:dyDescent="0.2">
      <c r="A19" s="41">
        <v>3220</v>
      </c>
      <c r="B19" s="6"/>
      <c r="C19" s="55" t="s">
        <v>152</v>
      </c>
      <c r="D19" s="198">
        <v>32228.75</v>
      </c>
      <c r="E19" s="147">
        <v>32149</v>
      </c>
      <c r="F19" s="147">
        <v>34700</v>
      </c>
      <c r="G19" s="263">
        <f t="shared" si="0"/>
        <v>2551</v>
      </c>
      <c r="H19" s="273">
        <f t="shared" si="2"/>
        <v>7.9349279915393867E-2</v>
      </c>
    </row>
    <row r="20" spans="1:8" x14ac:dyDescent="0.2">
      <c r="A20" s="41">
        <v>3220</v>
      </c>
      <c r="B20" s="6"/>
      <c r="C20" s="55" t="s">
        <v>153</v>
      </c>
      <c r="D20" s="198">
        <v>21995.49</v>
      </c>
      <c r="E20" s="147">
        <v>19500</v>
      </c>
      <c r="F20" s="147">
        <v>19500</v>
      </c>
      <c r="G20" s="263">
        <f t="shared" si="0"/>
        <v>0</v>
      </c>
      <c r="H20" s="273">
        <f t="shared" si="2"/>
        <v>0</v>
      </c>
    </row>
    <row r="21" spans="1:8" ht="13.5" x14ac:dyDescent="0.25">
      <c r="A21" s="40">
        <v>3220</v>
      </c>
      <c r="B21" s="18"/>
      <c r="C21" s="54" t="s">
        <v>148</v>
      </c>
      <c r="D21" s="199">
        <f>SUM(D22:D24)</f>
        <v>16520.460000000003</v>
      </c>
      <c r="E21" s="141">
        <f>SUM(E22:E24)</f>
        <v>14546</v>
      </c>
      <c r="F21" s="141">
        <f>SUM(F22:F24)</f>
        <v>14376</v>
      </c>
      <c r="G21" s="260">
        <f t="shared" si="0"/>
        <v>-170</v>
      </c>
      <c r="H21" s="274">
        <f t="shared" si="2"/>
        <v>-1.1687061735184967E-2</v>
      </c>
    </row>
    <row r="22" spans="1:8" x14ac:dyDescent="0.2">
      <c r="A22" s="41">
        <v>3220</v>
      </c>
      <c r="B22" s="6"/>
      <c r="C22" s="55" t="s">
        <v>152</v>
      </c>
      <c r="D22" s="198">
        <v>10656</v>
      </c>
      <c r="E22" s="147">
        <v>9696</v>
      </c>
      <c r="F22" s="147">
        <v>9526</v>
      </c>
      <c r="G22" s="263">
        <f t="shared" si="0"/>
        <v>-170</v>
      </c>
      <c r="H22" s="273">
        <f t="shared" si="2"/>
        <v>-1.753300330033003E-2</v>
      </c>
    </row>
    <row r="23" spans="1:8" x14ac:dyDescent="0.2">
      <c r="A23" s="41">
        <v>3220</v>
      </c>
      <c r="B23" s="6"/>
      <c r="C23" s="55" t="s">
        <v>153</v>
      </c>
      <c r="D23" s="198">
        <v>5645.97</v>
      </c>
      <c r="E23" s="147">
        <v>4600</v>
      </c>
      <c r="F23" s="147">
        <v>4600</v>
      </c>
      <c r="G23" s="263">
        <f t="shared" si="0"/>
        <v>0</v>
      </c>
      <c r="H23" s="273">
        <f t="shared" si="2"/>
        <v>0</v>
      </c>
    </row>
    <row r="24" spans="1:8" x14ac:dyDescent="0.2">
      <c r="A24" s="41">
        <v>3220</v>
      </c>
      <c r="B24" s="6"/>
      <c r="C24" s="55" t="s">
        <v>207</v>
      </c>
      <c r="D24" s="198">
        <v>218.49</v>
      </c>
      <c r="E24" s="147">
        <v>250</v>
      </c>
      <c r="F24" s="147">
        <v>250</v>
      </c>
      <c r="G24" s="263">
        <f t="shared" si="0"/>
        <v>0</v>
      </c>
      <c r="H24" s="273">
        <f t="shared" si="2"/>
        <v>0</v>
      </c>
    </row>
    <row r="25" spans="1:8" ht="13.5" x14ac:dyDescent="0.25">
      <c r="A25" s="40">
        <v>3220</v>
      </c>
      <c r="B25" s="18"/>
      <c r="C25" s="54" t="s">
        <v>472</v>
      </c>
      <c r="D25" s="199">
        <f>SUM(D26:D27)</f>
        <v>4514.59</v>
      </c>
      <c r="E25" s="141">
        <f>SUM(E26:E27)</f>
        <v>6494</v>
      </c>
      <c r="F25" s="141">
        <f>SUM(F26:F27)</f>
        <v>8150</v>
      </c>
      <c r="G25" s="260">
        <f t="shared" si="0"/>
        <v>1656</v>
      </c>
      <c r="H25" s="274">
        <f t="shared" si="2"/>
        <v>0.25500461964890664</v>
      </c>
    </row>
    <row r="26" spans="1:8" x14ac:dyDescent="0.2">
      <c r="A26" s="41">
        <v>3220</v>
      </c>
      <c r="B26" s="6"/>
      <c r="C26" s="55" t="s">
        <v>152</v>
      </c>
      <c r="D26" s="198">
        <v>1135.96</v>
      </c>
      <c r="E26" s="147">
        <v>3194</v>
      </c>
      <c r="F26" s="147">
        <v>4650</v>
      </c>
      <c r="G26" s="263">
        <f t="shared" si="0"/>
        <v>1456</v>
      </c>
      <c r="H26" s="273">
        <f t="shared" si="2"/>
        <v>0.45585472761427681</v>
      </c>
    </row>
    <row r="27" spans="1:8" x14ac:dyDescent="0.2">
      <c r="A27" s="41">
        <v>3220</v>
      </c>
      <c r="B27" s="6"/>
      <c r="C27" s="55" t="s">
        <v>153</v>
      </c>
      <c r="D27" s="198">
        <v>3378.63</v>
      </c>
      <c r="E27" s="147">
        <v>3300</v>
      </c>
      <c r="F27" s="147">
        <v>3500</v>
      </c>
      <c r="G27" s="263">
        <f t="shared" si="0"/>
        <v>200</v>
      </c>
      <c r="H27" s="273">
        <f t="shared" si="2"/>
        <v>6.0606060606060552E-2</v>
      </c>
    </row>
    <row r="28" spans="1:8" ht="13.5" x14ac:dyDescent="0.25">
      <c r="A28" s="40">
        <v>3220</v>
      </c>
      <c r="B28" s="18"/>
      <c r="C28" s="54" t="s">
        <v>285</v>
      </c>
      <c r="D28" s="199">
        <f>SUM(D29:D30)</f>
        <v>6861.84</v>
      </c>
      <c r="E28" s="141">
        <f>SUM(E29:E30)</f>
        <v>8951</v>
      </c>
      <c r="F28" s="141">
        <f>SUM(F29:F30)</f>
        <v>11706</v>
      </c>
      <c r="G28" s="260">
        <f t="shared" si="0"/>
        <v>2755</v>
      </c>
      <c r="H28" s="274">
        <f t="shared" si="2"/>
        <v>0.30778683945927821</v>
      </c>
    </row>
    <row r="29" spans="1:8" x14ac:dyDescent="0.2">
      <c r="A29" s="41">
        <v>3220</v>
      </c>
      <c r="B29" s="6"/>
      <c r="C29" s="55" t="s">
        <v>152</v>
      </c>
      <c r="D29" s="198">
        <v>1621</v>
      </c>
      <c r="E29" s="147">
        <v>4177</v>
      </c>
      <c r="F29" s="147">
        <v>6463</v>
      </c>
      <c r="G29" s="263">
        <f t="shared" si="0"/>
        <v>2286</v>
      </c>
      <c r="H29" s="273">
        <f t="shared" si="2"/>
        <v>0.5472827388077568</v>
      </c>
    </row>
    <row r="30" spans="1:8" x14ac:dyDescent="0.2">
      <c r="A30" s="41">
        <v>3220</v>
      </c>
      <c r="B30" s="6"/>
      <c r="C30" s="55" t="s">
        <v>153</v>
      </c>
      <c r="D30" s="198">
        <v>5240.84</v>
      </c>
      <c r="E30" s="147">
        <v>4774</v>
      </c>
      <c r="F30" s="147">
        <v>5243</v>
      </c>
      <c r="G30" s="263">
        <f t="shared" si="0"/>
        <v>469</v>
      </c>
      <c r="H30" s="273">
        <f t="shared" si="2"/>
        <v>9.8240469208211056E-2</v>
      </c>
    </row>
    <row r="31" spans="1:8" ht="13.5" x14ac:dyDescent="0.25">
      <c r="A31" s="40">
        <v>3220</v>
      </c>
      <c r="B31" s="18"/>
      <c r="C31" s="54" t="s">
        <v>76</v>
      </c>
      <c r="D31" s="199">
        <f>SUM(D32:D37)</f>
        <v>15331</v>
      </c>
      <c r="E31" s="141">
        <f>SUM(E32:E37)</f>
        <v>15073</v>
      </c>
      <c r="F31" s="141">
        <f>SUM(F32:F37)</f>
        <v>14478</v>
      </c>
      <c r="G31" s="260">
        <f t="shared" si="0"/>
        <v>-595</v>
      </c>
      <c r="H31" s="274">
        <f t="shared" si="2"/>
        <v>-3.9474557155178114E-2</v>
      </c>
    </row>
    <row r="32" spans="1:8" x14ac:dyDescent="0.2">
      <c r="A32" s="41">
        <v>3220</v>
      </c>
      <c r="B32" s="6"/>
      <c r="C32" s="55" t="s">
        <v>152</v>
      </c>
      <c r="D32" s="198">
        <v>8264.9</v>
      </c>
      <c r="E32" s="147">
        <v>8335</v>
      </c>
      <c r="F32" s="147">
        <v>7655</v>
      </c>
      <c r="G32" s="263">
        <f t="shared" si="0"/>
        <v>-680</v>
      </c>
      <c r="H32" s="273">
        <f t="shared" si="2"/>
        <v>-8.1583683263347306E-2</v>
      </c>
    </row>
    <row r="33" spans="1:8" x14ac:dyDescent="0.2">
      <c r="A33" s="41">
        <v>3220</v>
      </c>
      <c r="B33" s="6"/>
      <c r="C33" s="55" t="s">
        <v>153</v>
      </c>
      <c r="D33" s="198">
        <v>5347.99</v>
      </c>
      <c r="E33" s="147">
        <v>6038</v>
      </c>
      <c r="F33" s="147">
        <v>5760</v>
      </c>
      <c r="G33" s="263">
        <f t="shared" si="0"/>
        <v>-278</v>
      </c>
      <c r="H33" s="273">
        <f t="shared" si="2"/>
        <v>-4.6041735674064221E-2</v>
      </c>
    </row>
    <row r="34" spans="1:8" x14ac:dyDescent="0.2">
      <c r="A34" s="41">
        <v>3220</v>
      </c>
      <c r="B34" s="6"/>
      <c r="C34" s="55" t="s">
        <v>566</v>
      </c>
      <c r="D34" s="198">
        <v>521.83000000000004</v>
      </c>
      <c r="E34" s="147">
        <v>0</v>
      </c>
      <c r="F34" s="147">
        <v>0</v>
      </c>
      <c r="G34" s="263">
        <f t="shared" si="0"/>
        <v>0</v>
      </c>
      <c r="H34" s="273"/>
    </row>
    <row r="35" spans="1:8" x14ac:dyDescent="0.2">
      <c r="A35" s="41">
        <v>3220</v>
      </c>
      <c r="B35" s="6"/>
      <c r="C35" s="55" t="s">
        <v>467</v>
      </c>
      <c r="D35" s="198">
        <v>596.28</v>
      </c>
      <c r="E35" s="147">
        <v>550</v>
      </c>
      <c r="F35" s="147">
        <v>963</v>
      </c>
      <c r="G35" s="263">
        <f t="shared" si="0"/>
        <v>413</v>
      </c>
      <c r="H35" s="273">
        <f>SUM(F35/E35-1)</f>
        <v>0.75090909090909097</v>
      </c>
    </row>
    <row r="36" spans="1:8" x14ac:dyDescent="0.2">
      <c r="A36" s="41">
        <v>3220</v>
      </c>
      <c r="B36" s="6"/>
      <c r="C36" s="55" t="s">
        <v>70</v>
      </c>
      <c r="D36" s="198">
        <v>0</v>
      </c>
      <c r="E36" s="147">
        <v>150</v>
      </c>
      <c r="F36" s="147">
        <v>100</v>
      </c>
      <c r="G36" s="263">
        <f t="shared" si="0"/>
        <v>-50</v>
      </c>
      <c r="H36" s="273">
        <f>SUM(F36/E36-1)</f>
        <v>-0.33333333333333337</v>
      </c>
    </row>
    <row r="37" spans="1:8" x14ac:dyDescent="0.2">
      <c r="A37" s="41">
        <v>3220</v>
      </c>
      <c r="B37" s="6"/>
      <c r="C37" s="55" t="s">
        <v>29</v>
      </c>
      <c r="D37" s="198">
        <v>600</v>
      </c>
      <c r="E37" s="147">
        <v>0</v>
      </c>
      <c r="F37" s="147">
        <v>0</v>
      </c>
      <c r="G37" s="263">
        <f t="shared" si="0"/>
        <v>0</v>
      </c>
      <c r="H37" s="273"/>
    </row>
    <row r="38" spans="1:8" ht="13.5" x14ac:dyDescent="0.25">
      <c r="A38" s="40">
        <v>3220</v>
      </c>
      <c r="B38" s="18"/>
      <c r="C38" s="54" t="s">
        <v>31</v>
      </c>
      <c r="D38" s="199">
        <f>SUM(D39:D42)</f>
        <v>10115.029999999999</v>
      </c>
      <c r="E38" s="141">
        <f>SUM(E39:E42)</f>
        <v>10494</v>
      </c>
      <c r="F38" s="141">
        <f>SUM(F39:F42)</f>
        <v>10631</v>
      </c>
      <c r="G38" s="260">
        <f t="shared" si="0"/>
        <v>137</v>
      </c>
      <c r="H38" s="274">
        <f>SUM(F38/E38-1)</f>
        <v>1.3055079092815003E-2</v>
      </c>
    </row>
    <row r="39" spans="1:8" x14ac:dyDescent="0.2">
      <c r="A39" s="41">
        <v>3220</v>
      </c>
      <c r="B39" s="6"/>
      <c r="C39" s="55" t="s">
        <v>152</v>
      </c>
      <c r="D39" s="198">
        <v>5555.9</v>
      </c>
      <c r="E39" s="147">
        <v>6294</v>
      </c>
      <c r="F39" s="147">
        <v>6431</v>
      </c>
      <c r="G39" s="263">
        <f t="shared" si="0"/>
        <v>137</v>
      </c>
      <c r="H39" s="273">
        <f>SUM(F39/E39-1)</f>
        <v>2.1766761995551276E-2</v>
      </c>
    </row>
    <row r="40" spans="1:8" x14ac:dyDescent="0.2">
      <c r="A40" s="41">
        <v>3220</v>
      </c>
      <c r="B40" s="6"/>
      <c r="C40" s="55" t="s">
        <v>153</v>
      </c>
      <c r="D40" s="198">
        <v>2794.13</v>
      </c>
      <c r="E40" s="147">
        <v>3200</v>
      </c>
      <c r="F40" s="147">
        <v>3200</v>
      </c>
      <c r="G40" s="263">
        <f t="shared" si="0"/>
        <v>0</v>
      </c>
      <c r="H40" s="273">
        <f>SUM(F40/E40-1)</f>
        <v>0</v>
      </c>
    </row>
    <row r="41" spans="1:8" x14ac:dyDescent="0.2">
      <c r="A41" s="41">
        <v>3220</v>
      </c>
      <c r="B41" s="6"/>
      <c r="C41" s="55" t="s">
        <v>29</v>
      </c>
      <c r="D41" s="198">
        <v>1051.3599999999999</v>
      </c>
      <c r="E41" s="147">
        <v>1000</v>
      </c>
      <c r="F41" s="147">
        <v>1000</v>
      </c>
      <c r="G41" s="263">
        <f t="shared" si="0"/>
        <v>0</v>
      </c>
      <c r="H41" s="273">
        <f>SUM(F41/E41-1)</f>
        <v>0</v>
      </c>
    </row>
    <row r="42" spans="1:8" x14ac:dyDescent="0.2">
      <c r="A42" s="41">
        <v>3220</v>
      </c>
      <c r="B42" s="6"/>
      <c r="C42" s="55" t="s">
        <v>207</v>
      </c>
      <c r="D42" s="198">
        <v>713.64</v>
      </c>
      <c r="E42" s="147">
        <v>0</v>
      </c>
      <c r="F42" s="147">
        <v>0</v>
      </c>
      <c r="G42" s="263">
        <f t="shared" si="0"/>
        <v>0</v>
      </c>
      <c r="H42" s="273"/>
    </row>
    <row r="43" spans="1:8" ht="13.5" x14ac:dyDescent="0.25">
      <c r="A43" s="40">
        <v>3220</v>
      </c>
      <c r="B43" s="18"/>
      <c r="C43" s="54" t="s">
        <v>283</v>
      </c>
      <c r="D43" s="199">
        <f>SUM(D44:D45)</f>
        <v>4020.36</v>
      </c>
      <c r="E43" s="141">
        <f>SUM(E44:E45)</f>
        <v>3000</v>
      </c>
      <c r="F43" s="141">
        <f>SUM(F44:F45)</f>
        <v>3000</v>
      </c>
      <c r="G43" s="260">
        <f t="shared" si="0"/>
        <v>0</v>
      </c>
      <c r="H43" s="274">
        <f>SUM(F43/E43-1)</f>
        <v>0</v>
      </c>
    </row>
    <row r="44" spans="1:8" x14ac:dyDescent="0.2">
      <c r="A44" s="41">
        <v>3220</v>
      </c>
      <c r="B44" s="6"/>
      <c r="C44" s="55" t="s">
        <v>282</v>
      </c>
      <c r="D44" s="198">
        <v>2972.36</v>
      </c>
      <c r="E44" s="147">
        <v>2000</v>
      </c>
      <c r="F44" s="147">
        <v>2000</v>
      </c>
      <c r="G44" s="263">
        <f t="shared" si="0"/>
        <v>0</v>
      </c>
      <c r="H44" s="273">
        <f>SUM(F44/E44-1)</f>
        <v>0</v>
      </c>
    </row>
    <row r="45" spans="1:8" x14ac:dyDescent="0.2">
      <c r="A45" s="41">
        <v>3220</v>
      </c>
      <c r="B45" s="6"/>
      <c r="C45" s="55" t="s">
        <v>469</v>
      </c>
      <c r="D45" s="198">
        <v>1048</v>
      </c>
      <c r="E45" s="147">
        <v>1000</v>
      </c>
      <c r="F45" s="147">
        <v>1000</v>
      </c>
      <c r="G45" s="263">
        <f t="shared" si="0"/>
        <v>0</v>
      </c>
      <c r="H45" s="273">
        <f>SUM(F45/E45-1)</f>
        <v>0</v>
      </c>
    </row>
    <row r="46" spans="1:8" ht="13.5" x14ac:dyDescent="0.25">
      <c r="A46" s="40">
        <v>3220</v>
      </c>
      <c r="B46" s="18"/>
      <c r="C46" s="54" t="s">
        <v>284</v>
      </c>
      <c r="D46" s="199">
        <f>SUM(D47:D48)</f>
        <v>1800</v>
      </c>
      <c r="E46" s="141">
        <f>SUM(E47:E48)</f>
        <v>2000</v>
      </c>
      <c r="F46" s="141">
        <f>SUM(F47:F48)</f>
        <v>2000</v>
      </c>
      <c r="G46" s="260">
        <f t="shared" si="0"/>
        <v>0</v>
      </c>
      <c r="H46" s="274">
        <f>SUM(F46/E46-1)</f>
        <v>0</v>
      </c>
    </row>
    <row r="47" spans="1:8" x14ac:dyDescent="0.2">
      <c r="A47" s="41">
        <v>3220</v>
      </c>
      <c r="B47" s="6"/>
      <c r="C47" s="55" t="s">
        <v>29</v>
      </c>
      <c r="D47" s="198">
        <v>1230</v>
      </c>
      <c r="E47" s="147">
        <v>2000</v>
      </c>
      <c r="F47" s="147">
        <v>2000</v>
      </c>
      <c r="G47" s="263">
        <f t="shared" si="0"/>
        <v>0</v>
      </c>
      <c r="H47" s="273">
        <f>SUM(F47/E47-1)</f>
        <v>0</v>
      </c>
    </row>
    <row r="48" spans="1:8" x14ac:dyDescent="0.2">
      <c r="A48" s="41">
        <v>3220</v>
      </c>
      <c r="B48" s="6"/>
      <c r="C48" s="55" t="s">
        <v>207</v>
      </c>
      <c r="D48" s="198">
        <v>570</v>
      </c>
      <c r="E48" s="147">
        <v>0</v>
      </c>
      <c r="F48" s="147">
        <v>0</v>
      </c>
      <c r="G48" s="263">
        <f t="shared" si="0"/>
        <v>0</v>
      </c>
      <c r="H48" s="273"/>
    </row>
    <row r="49" spans="1:8" ht="13.5" x14ac:dyDescent="0.25">
      <c r="A49" s="40">
        <v>3220</v>
      </c>
      <c r="B49" s="18"/>
      <c r="C49" s="54" t="s">
        <v>30</v>
      </c>
      <c r="D49" s="199">
        <f>SUM(D50:D52)</f>
        <v>17027.330000000002</v>
      </c>
      <c r="E49" s="141">
        <f>SUM(E50:E52)</f>
        <v>16000</v>
      </c>
      <c r="F49" s="141">
        <f>SUM(F50:F52)</f>
        <v>16000</v>
      </c>
      <c r="G49" s="260">
        <f t="shared" si="0"/>
        <v>0</v>
      </c>
      <c r="H49" s="274">
        <f t="shared" ref="H49:H76" si="3">SUM(F49/E49-1)</f>
        <v>0</v>
      </c>
    </row>
    <row r="50" spans="1:8" x14ac:dyDescent="0.2">
      <c r="A50" s="41">
        <v>3220</v>
      </c>
      <c r="B50" s="6"/>
      <c r="C50" s="55" t="s">
        <v>29</v>
      </c>
      <c r="D50" s="198">
        <v>3190</v>
      </c>
      <c r="E50" s="147">
        <v>2200</v>
      </c>
      <c r="F50" s="147">
        <v>2200</v>
      </c>
      <c r="G50" s="263">
        <f t="shared" si="0"/>
        <v>0</v>
      </c>
      <c r="H50" s="273">
        <f t="shared" si="3"/>
        <v>0</v>
      </c>
    </row>
    <row r="51" spans="1:8" x14ac:dyDescent="0.2">
      <c r="A51" s="41">
        <v>3220</v>
      </c>
      <c r="B51" s="6"/>
      <c r="C51" s="55" t="s">
        <v>261</v>
      </c>
      <c r="D51" s="198">
        <v>1011</v>
      </c>
      <c r="E51" s="147">
        <v>1000</v>
      </c>
      <c r="F51" s="147">
        <v>1000</v>
      </c>
      <c r="G51" s="263">
        <f t="shared" si="0"/>
        <v>0</v>
      </c>
      <c r="H51" s="273">
        <f t="shared" si="3"/>
        <v>0</v>
      </c>
    </row>
    <row r="52" spans="1:8" x14ac:dyDescent="0.2">
      <c r="A52" s="41">
        <v>3220</v>
      </c>
      <c r="B52" s="6"/>
      <c r="C52" s="55" t="s">
        <v>154</v>
      </c>
      <c r="D52" s="198">
        <v>12826.33</v>
      </c>
      <c r="E52" s="147">
        <v>12800</v>
      </c>
      <c r="F52" s="147">
        <v>12800</v>
      </c>
      <c r="G52" s="263">
        <f t="shared" si="0"/>
        <v>0</v>
      </c>
      <c r="H52" s="273">
        <f t="shared" si="3"/>
        <v>0</v>
      </c>
    </row>
    <row r="53" spans="1:8" s="9" customFormat="1" x14ac:dyDescent="0.2">
      <c r="A53" s="40">
        <v>3220</v>
      </c>
      <c r="B53" s="10"/>
      <c r="C53" s="54" t="s">
        <v>247</v>
      </c>
      <c r="D53" s="199">
        <f>SUM(D54)</f>
        <v>37224.129999999997</v>
      </c>
      <c r="E53" s="141">
        <f>SUM(E54)</f>
        <v>44700</v>
      </c>
      <c r="F53" s="141">
        <f>SUM(F54)</f>
        <v>45200</v>
      </c>
      <c r="G53" s="260">
        <f t="shared" si="0"/>
        <v>500</v>
      </c>
      <c r="H53" s="274">
        <f t="shared" si="3"/>
        <v>1.1185682326621871E-2</v>
      </c>
    </row>
    <row r="54" spans="1:8" x14ac:dyDescent="0.2">
      <c r="A54" s="41">
        <v>3220</v>
      </c>
      <c r="B54" s="6"/>
      <c r="C54" s="55" t="s">
        <v>262</v>
      </c>
      <c r="D54" s="198">
        <v>37224.129999999997</v>
      </c>
      <c r="E54" s="147">
        <v>44700</v>
      </c>
      <c r="F54" s="147">
        <v>45200</v>
      </c>
      <c r="G54" s="263">
        <f t="shared" si="0"/>
        <v>500</v>
      </c>
      <c r="H54" s="273">
        <f t="shared" si="3"/>
        <v>1.1185682326621871E-2</v>
      </c>
    </row>
    <row r="55" spans="1:8" ht="13.5" x14ac:dyDescent="0.25">
      <c r="A55" s="40">
        <v>3220</v>
      </c>
      <c r="B55" s="18"/>
      <c r="C55" s="54" t="s">
        <v>286</v>
      </c>
      <c r="D55" s="199">
        <f>SUM(D56)</f>
        <v>12675</v>
      </c>
      <c r="E55" s="141">
        <f>SUM(E56)</f>
        <v>11700</v>
      </c>
      <c r="F55" s="141">
        <f>SUM(F56)</f>
        <v>19000</v>
      </c>
      <c r="G55" s="260">
        <f t="shared" si="0"/>
        <v>7300</v>
      </c>
      <c r="H55" s="274">
        <f t="shared" si="3"/>
        <v>0.62393162393162394</v>
      </c>
    </row>
    <row r="56" spans="1:8" x14ac:dyDescent="0.2">
      <c r="A56" s="41">
        <v>3220</v>
      </c>
      <c r="B56" s="6"/>
      <c r="C56" s="55" t="s">
        <v>152</v>
      </c>
      <c r="D56" s="198">
        <v>12675</v>
      </c>
      <c r="E56" s="147">
        <v>11700</v>
      </c>
      <c r="F56" s="147">
        <v>19000</v>
      </c>
      <c r="G56" s="263">
        <f t="shared" si="0"/>
        <v>7300</v>
      </c>
      <c r="H56" s="273">
        <f t="shared" si="3"/>
        <v>0.62393162393162394</v>
      </c>
    </row>
    <row r="57" spans="1:8" ht="13.5" x14ac:dyDescent="0.25">
      <c r="A57" s="40">
        <v>3220</v>
      </c>
      <c r="B57" s="18"/>
      <c r="C57" s="54" t="s">
        <v>38</v>
      </c>
      <c r="D57" s="199">
        <f>SUM(D58:D59)</f>
        <v>113911</v>
      </c>
      <c r="E57" s="141">
        <f>SUM(E58:E59)</f>
        <v>107340</v>
      </c>
      <c r="F57" s="141">
        <f>SUM(F58:F59)</f>
        <v>140000</v>
      </c>
      <c r="G57" s="260">
        <f t="shared" si="0"/>
        <v>32660</v>
      </c>
      <c r="H57" s="274">
        <f t="shared" si="3"/>
        <v>0.30426681572573133</v>
      </c>
    </row>
    <row r="58" spans="1:8" x14ac:dyDescent="0.2">
      <c r="A58" s="41">
        <v>3220</v>
      </c>
      <c r="B58" s="67"/>
      <c r="C58" s="55" t="s">
        <v>263</v>
      </c>
      <c r="D58" s="198">
        <v>60310</v>
      </c>
      <c r="E58" s="147">
        <v>62952</v>
      </c>
      <c r="F58" s="147">
        <v>80000</v>
      </c>
      <c r="G58" s="263">
        <f t="shared" si="0"/>
        <v>17048</v>
      </c>
      <c r="H58" s="273">
        <f t="shared" si="3"/>
        <v>0.27080950565510231</v>
      </c>
    </row>
    <row r="59" spans="1:8" x14ac:dyDescent="0.2">
      <c r="A59" s="41">
        <v>3220</v>
      </c>
      <c r="B59" s="67"/>
      <c r="C59" s="55" t="s">
        <v>264</v>
      </c>
      <c r="D59" s="198">
        <v>53601</v>
      </c>
      <c r="E59" s="147">
        <v>44388</v>
      </c>
      <c r="F59" s="147">
        <v>60000</v>
      </c>
      <c r="G59" s="263">
        <f t="shared" si="0"/>
        <v>15612</v>
      </c>
      <c r="H59" s="273">
        <f t="shared" si="3"/>
        <v>0.3517166801838334</v>
      </c>
    </row>
    <row r="60" spans="1:8" s="9" customFormat="1" ht="25.5" x14ac:dyDescent="0.2">
      <c r="A60" s="40">
        <v>3221</v>
      </c>
      <c r="B60" s="10"/>
      <c r="C60" s="54" t="s">
        <v>33</v>
      </c>
      <c r="D60" s="199">
        <f>SUM(D61:D77)</f>
        <v>154026.40000000002</v>
      </c>
      <c r="E60" s="141">
        <f>SUM(E61:E77)</f>
        <v>142920</v>
      </c>
      <c r="F60" s="141">
        <f>SUM(F61:F77)</f>
        <v>129470</v>
      </c>
      <c r="G60" s="260">
        <f t="shared" si="0"/>
        <v>-13450</v>
      </c>
      <c r="H60" s="274">
        <f t="shared" si="3"/>
        <v>-9.410859221942347E-2</v>
      </c>
    </row>
    <row r="61" spans="1:8" x14ac:dyDescent="0.2">
      <c r="A61" s="41">
        <v>3221</v>
      </c>
      <c r="B61" s="6"/>
      <c r="C61" s="55" t="s">
        <v>77</v>
      </c>
      <c r="D61" s="196">
        <v>2451.98</v>
      </c>
      <c r="E61" s="147">
        <v>2220</v>
      </c>
      <c r="F61" s="147">
        <v>2220</v>
      </c>
      <c r="G61" s="263">
        <f t="shared" si="0"/>
        <v>0</v>
      </c>
      <c r="H61" s="273">
        <f t="shared" si="3"/>
        <v>0</v>
      </c>
    </row>
    <row r="62" spans="1:8" x14ac:dyDescent="0.2">
      <c r="A62" s="41">
        <v>3221</v>
      </c>
      <c r="B62" s="6"/>
      <c r="C62" s="55" t="s">
        <v>183</v>
      </c>
      <c r="D62" s="196">
        <v>32526.71</v>
      </c>
      <c r="E62" s="147">
        <v>30000</v>
      </c>
      <c r="F62" s="147">
        <v>28000</v>
      </c>
      <c r="G62" s="263">
        <f t="shared" si="0"/>
        <v>-2000</v>
      </c>
      <c r="H62" s="273">
        <f t="shared" si="3"/>
        <v>-6.6666666666666652E-2</v>
      </c>
    </row>
    <row r="63" spans="1:8" x14ac:dyDescent="0.2">
      <c r="A63" s="41">
        <v>3221</v>
      </c>
      <c r="B63" s="6"/>
      <c r="C63" s="55" t="s">
        <v>9</v>
      </c>
      <c r="D63" s="196">
        <v>2000</v>
      </c>
      <c r="E63" s="147">
        <v>1700</v>
      </c>
      <c r="F63" s="147">
        <v>1700</v>
      </c>
      <c r="G63" s="263">
        <f t="shared" si="0"/>
        <v>0</v>
      </c>
      <c r="H63" s="273">
        <f t="shared" si="3"/>
        <v>0</v>
      </c>
    </row>
    <row r="64" spans="1:8" x14ac:dyDescent="0.2">
      <c r="A64" s="41">
        <v>3221</v>
      </c>
      <c r="B64" s="6"/>
      <c r="C64" s="55" t="s">
        <v>236</v>
      </c>
      <c r="D64" s="196">
        <v>330</v>
      </c>
      <c r="E64" s="147">
        <v>400</v>
      </c>
      <c r="F64" s="147">
        <v>200</v>
      </c>
      <c r="G64" s="263">
        <f t="shared" si="0"/>
        <v>-200</v>
      </c>
      <c r="H64" s="273">
        <f t="shared" si="3"/>
        <v>-0.5</v>
      </c>
    </row>
    <row r="65" spans="1:8" x14ac:dyDescent="0.2">
      <c r="A65" s="41">
        <v>3221</v>
      </c>
      <c r="B65" s="6"/>
      <c r="C65" s="55" t="s">
        <v>10</v>
      </c>
      <c r="D65" s="196">
        <v>2040.01</v>
      </c>
      <c r="E65" s="147">
        <v>2700</v>
      </c>
      <c r="F65" s="147">
        <v>2550</v>
      </c>
      <c r="G65" s="263">
        <f t="shared" si="0"/>
        <v>-150</v>
      </c>
      <c r="H65" s="273">
        <f t="shared" si="3"/>
        <v>-5.555555555555558E-2</v>
      </c>
    </row>
    <row r="66" spans="1:8" x14ac:dyDescent="0.2">
      <c r="A66" s="41">
        <v>3221</v>
      </c>
      <c r="B66" s="6"/>
      <c r="C66" s="55" t="s">
        <v>288</v>
      </c>
      <c r="D66" s="196">
        <v>264.8</v>
      </c>
      <c r="E66" s="147">
        <v>500</v>
      </c>
      <c r="F66" s="147">
        <v>500</v>
      </c>
      <c r="G66" s="263">
        <f t="shared" si="0"/>
        <v>0</v>
      </c>
      <c r="H66" s="273">
        <f t="shared" si="3"/>
        <v>0</v>
      </c>
    </row>
    <row r="67" spans="1:8" x14ac:dyDescent="0.2">
      <c r="A67" s="41">
        <v>3221</v>
      </c>
      <c r="B67" s="6"/>
      <c r="C67" s="55" t="s">
        <v>289</v>
      </c>
      <c r="D67" s="196">
        <v>1293.9000000000001</v>
      </c>
      <c r="E67" s="147">
        <v>1300</v>
      </c>
      <c r="F67" s="147">
        <v>1500</v>
      </c>
      <c r="G67" s="263">
        <f t="shared" si="0"/>
        <v>200</v>
      </c>
      <c r="H67" s="273">
        <f t="shared" si="3"/>
        <v>0.15384615384615374</v>
      </c>
    </row>
    <row r="68" spans="1:8" x14ac:dyDescent="0.2">
      <c r="A68" s="41">
        <v>3221</v>
      </c>
      <c r="B68" s="6"/>
      <c r="C68" s="55" t="s">
        <v>290</v>
      </c>
      <c r="D68" s="196">
        <v>558</v>
      </c>
      <c r="E68" s="147">
        <v>600</v>
      </c>
      <c r="F68" s="147">
        <v>500</v>
      </c>
      <c r="G68" s="263">
        <f t="shared" si="0"/>
        <v>-100</v>
      </c>
      <c r="H68" s="273">
        <f t="shared" si="3"/>
        <v>-0.16666666666666663</v>
      </c>
    </row>
    <row r="69" spans="1:8" x14ac:dyDescent="0.2">
      <c r="A69" s="41">
        <v>3221</v>
      </c>
      <c r="B69" s="6"/>
      <c r="C69" s="55" t="s">
        <v>292</v>
      </c>
      <c r="D69" s="196">
        <v>224</v>
      </c>
      <c r="E69" s="147">
        <v>500</v>
      </c>
      <c r="F69" s="147">
        <v>500</v>
      </c>
      <c r="G69" s="263">
        <f t="shared" ref="G69:G132" si="4">SUM(F69-E69)</f>
        <v>0</v>
      </c>
      <c r="H69" s="273">
        <f t="shared" si="3"/>
        <v>0</v>
      </c>
    </row>
    <row r="70" spans="1:8" x14ac:dyDescent="0.2">
      <c r="A70" s="41">
        <v>3221</v>
      </c>
      <c r="B70" s="6"/>
      <c r="C70" s="55" t="s">
        <v>248</v>
      </c>
      <c r="D70" s="196">
        <v>808</v>
      </c>
      <c r="E70" s="147">
        <v>400</v>
      </c>
      <c r="F70" s="147">
        <v>400</v>
      </c>
      <c r="G70" s="263">
        <f t="shared" si="4"/>
        <v>0</v>
      </c>
      <c r="H70" s="273">
        <f t="shared" si="3"/>
        <v>0</v>
      </c>
    </row>
    <row r="71" spans="1:8" x14ac:dyDescent="0.2">
      <c r="A71" s="41">
        <v>3221</v>
      </c>
      <c r="B71" s="6"/>
      <c r="C71" s="55" t="s">
        <v>155</v>
      </c>
      <c r="D71" s="196">
        <v>3036</v>
      </c>
      <c r="E71" s="147">
        <v>2600</v>
      </c>
      <c r="F71" s="147">
        <v>2600</v>
      </c>
      <c r="G71" s="263">
        <f t="shared" si="4"/>
        <v>0</v>
      </c>
      <c r="H71" s="273">
        <f t="shared" si="3"/>
        <v>0</v>
      </c>
    </row>
    <row r="72" spans="1:8" x14ac:dyDescent="0.2">
      <c r="A72" s="41">
        <v>3221</v>
      </c>
      <c r="B72" s="6"/>
      <c r="C72" s="55" t="s">
        <v>156</v>
      </c>
      <c r="D72" s="196">
        <v>70454.600000000006</v>
      </c>
      <c r="E72" s="147">
        <v>60000</v>
      </c>
      <c r="F72" s="147">
        <v>50000</v>
      </c>
      <c r="G72" s="263">
        <f t="shared" si="4"/>
        <v>-10000</v>
      </c>
      <c r="H72" s="273">
        <f t="shared" si="3"/>
        <v>-0.16666666666666663</v>
      </c>
    </row>
    <row r="73" spans="1:8" x14ac:dyDescent="0.2">
      <c r="A73" s="41">
        <v>3221</v>
      </c>
      <c r="B73" s="6"/>
      <c r="C73" s="55" t="s">
        <v>265</v>
      </c>
      <c r="D73" s="196">
        <v>30477.4</v>
      </c>
      <c r="E73" s="147">
        <v>27000</v>
      </c>
      <c r="F73" s="147">
        <v>30000</v>
      </c>
      <c r="G73" s="263">
        <f t="shared" si="4"/>
        <v>3000</v>
      </c>
      <c r="H73" s="273">
        <f t="shared" si="3"/>
        <v>0.11111111111111116</v>
      </c>
    </row>
    <row r="74" spans="1:8" x14ac:dyDescent="0.2">
      <c r="A74" s="41">
        <v>3221</v>
      </c>
      <c r="B74" s="6"/>
      <c r="C74" s="55" t="s">
        <v>73</v>
      </c>
      <c r="D74" s="196">
        <v>6253</v>
      </c>
      <c r="E74" s="147">
        <v>6000</v>
      </c>
      <c r="F74" s="147">
        <v>6000</v>
      </c>
      <c r="G74" s="263">
        <f t="shared" si="4"/>
        <v>0</v>
      </c>
      <c r="H74" s="273">
        <f t="shared" si="3"/>
        <v>0</v>
      </c>
    </row>
    <row r="75" spans="1:8" x14ac:dyDescent="0.2">
      <c r="A75" s="41">
        <v>3221</v>
      </c>
      <c r="B75" s="6"/>
      <c r="C75" s="55" t="s">
        <v>249</v>
      </c>
      <c r="D75" s="196">
        <v>0</v>
      </c>
      <c r="E75" s="147">
        <v>6000</v>
      </c>
      <c r="F75" s="147">
        <v>1600</v>
      </c>
      <c r="G75" s="263">
        <f t="shared" si="4"/>
        <v>-4400</v>
      </c>
      <c r="H75" s="273">
        <f t="shared" si="3"/>
        <v>-0.73333333333333339</v>
      </c>
    </row>
    <row r="76" spans="1:8" x14ac:dyDescent="0.2">
      <c r="A76" s="41">
        <v>3221</v>
      </c>
      <c r="B76" s="6"/>
      <c r="C76" s="55" t="s">
        <v>291</v>
      </c>
      <c r="D76" s="196">
        <v>1308</v>
      </c>
      <c r="E76" s="147">
        <v>1000</v>
      </c>
      <c r="F76" s="147">
        <v>1000</v>
      </c>
      <c r="G76" s="263">
        <f t="shared" si="4"/>
        <v>0</v>
      </c>
      <c r="H76" s="273">
        <f t="shared" si="3"/>
        <v>0</v>
      </c>
    </row>
    <row r="77" spans="1:8" x14ac:dyDescent="0.2">
      <c r="A77" s="41">
        <v>3221</v>
      </c>
      <c r="B77" s="6"/>
      <c r="C77" s="55" t="s">
        <v>695</v>
      </c>
      <c r="D77" s="196">
        <v>0</v>
      </c>
      <c r="E77" s="147">
        <v>0</v>
      </c>
      <c r="F77" s="147">
        <v>200</v>
      </c>
      <c r="G77" s="263">
        <f t="shared" si="4"/>
        <v>200</v>
      </c>
      <c r="H77" s="273"/>
    </row>
    <row r="78" spans="1:8" s="9" customFormat="1" ht="25.5" x14ac:dyDescent="0.2">
      <c r="A78" s="40">
        <v>3222</v>
      </c>
      <c r="B78" s="10"/>
      <c r="C78" s="54" t="s">
        <v>13</v>
      </c>
      <c r="D78" s="199">
        <f>SUM(D79:D80)</f>
        <v>114193.68</v>
      </c>
      <c r="E78" s="141">
        <f>SUM(E79:E80)</f>
        <v>109600</v>
      </c>
      <c r="F78" s="141">
        <f>SUM(F79:F80)</f>
        <v>119500</v>
      </c>
      <c r="G78" s="260">
        <f t="shared" si="4"/>
        <v>9900</v>
      </c>
      <c r="H78" s="274">
        <f>SUM(F78/E78-1)</f>
        <v>9.0328467153284686E-2</v>
      </c>
    </row>
    <row r="79" spans="1:8" x14ac:dyDescent="0.2">
      <c r="A79" s="41">
        <v>3222</v>
      </c>
      <c r="B79" s="6"/>
      <c r="C79" s="55" t="s">
        <v>157</v>
      </c>
      <c r="D79" s="196">
        <v>105453.68</v>
      </c>
      <c r="E79" s="147">
        <v>100000</v>
      </c>
      <c r="F79" s="147">
        <v>110000</v>
      </c>
      <c r="G79" s="263">
        <f t="shared" si="4"/>
        <v>10000</v>
      </c>
      <c r="H79" s="273">
        <f>SUM(F79/E79-1)</f>
        <v>0.10000000000000009</v>
      </c>
    </row>
    <row r="80" spans="1:8" x14ac:dyDescent="0.2">
      <c r="A80" s="41">
        <v>3222</v>
      </c>
      <c r="B80" s="6"/>
      <c r="C80" s="55" t="s">
        <v>158</v>
      </c>
      <c r="D80" s="196">
        <v>8740</v>
      </c>
      <c r="E80" s="147">
        <v>9600</v>
      </c>
      <c r="F80" s="147">
        <v>9500</v>
      </c>
      <c r="G80" s="263">
        <f t="shared" si="4"/>
        <v>-100</v>
      </c>
      <c r="H80" s="273">
        <f>SUM(F80/E80-1)</f>
        <v>-1.041666666666663E-2</v>
      </c>
    </row>
    <row r="81" spans="1:8" s="9" customFormat="1" x14ac:dyDescent="0.2">
      <c r="A81" s="40">
        <v>3224</v>
      </c>
      <c r="B81" s="10"/>
      <c r="C81" s="54" t="s">
        <v>14</v>
      </c>
      <c r="D81" s="199">
        <f>SUM(D82:D84)</f>
        <v>10732.96</v>
      </c>
      <c r="E81" s="141">
        <f>SUM(E82:E84)</f>
        <v>1620</v>
      </c>
      <c r="F81" s="141">
        <f>SUM(F82:F84)</f>
        <v>1650</v>
      </c>
      <c r="G81" s="260">
        <f t="shared" si="4"/>
        <v>30</v>
      </c>
      <c r="H81" s="274">
        <f>SUM(F81/E81-1)</f>
        <v>1.8518518518518601E-2</v>
      </c>
    </row>
    <row r="82" spans="1:8" x14ac:dyDescent="0.2">
      <c r="A82" s="41">
        <v>3224</v>
      </c>
      <c r="B82" s="6"/>
      <c r="C82" s="55" t="s">
        <v>184</v>
      </c>
      <c r="D82" s="196">
        <v>1491.5</v>
      </c>
      <c r="E82" s="147">
        <v>1620</v>
      </c>
      <c r="F82" s="147">
        <v>1650</v>
      </c>
      <c r="G82" s="263">
        <f t="shared" si="4"/>
        <v>30</v>
      </c>
      <c r="H82" s="273">
        <f>SUM(F82/E82-1)</f>
        <v>1.8518518518518601E-2</v>
      </c>
    </row>
    <row r="83" spans="1:8" ht="25.5" x14ac:dyDescent="0.2">
      <c r="A83" s="41">
        <v>3224</v>
      </c>
      <c r="B83" s="6"/>
      <c r="C83" s="55" t="s">
        <v>567</v>
      </c>
      <c r="D83" s="196">
        <v>8725</v>
      </c>
      <c r="E83" s="147">
        <v>0</v>
      </c>
      <c r="F83" s="147">
        <v>0</v>
      </c>
      <c r="G83" s="263">
        <f t="shared" si="4"/>
        <v>0</v>
      </c>
      <c r="H83" s="273"/>
    </row>
    <row r="84" spans="1:8" x14ac:dyDescent="0.2">
      <c r="A84" s="41">
        <v>3224</v>
      </c>
      <c r="B84" s="6"/>
      <c r="C84" s="55" t="s">
        <v>568</v>
      </c>
      <c r="D84" s="196">
        <v>516.46</v>
      </c>
      <c r="E84" s="147">
        <v>0</v>
      </c>
      <c r="F84" s="147">
        <v>0</v>
      </c>
      <c r="G84" s="263">
        <f t="shared" si="4"/>
        <v>0</v>
      </c>
      <c r="H84" s="273"/>
    </row>
    <row r="85" spans="1:8" s="9" customFormat="1" ht="25.5" x14ac:dyDescent="0.2">
      <c r="A85" s="40">
        <v>3225</v>
      </c>
      <c r="B85" s="10"/>
      <c r="C85" s="54" t="s">
        <v>15</v>
      </c>
      <c r="D85" s="199">
        <f>SUM(D86:D86)</f>
        <v>1264.0999999999999</v>
      </c>
      <c r="E85" s="141">
        <f>SUM(E86:E86)</f>
        <v>900</v>
      </c>
      <c r="F85" s="141">
        <f>SUM(F86:F87)</f>
        <v>1250</v>
      </c>
      <c r="G85" s="260">
        <f t="shared" si="4"/>
        <v>350</v>
      </c>
      <c r="H85" s="274">
        <f>SUM(F85/E85-1)</f>
        <v>0.38888888888888884</v>
      </c>
    </row>
    <row r="86" spans="1:8" x14ac:dyDescent="0.2">
      <c r="A86" s="41">
        <v>3225</v>
      </c>
      <c r="B86" s="6"/>
      <c r="C86" s="55" t="s">
        <v>69</v>
      </c>
      <c r="D86" s="196">
        <v>1264.0999999999999</v>
      </c>
      <c r="E86" s="147">
        <v>900</v>
      </c>
      <c r="F86" s="147">
        <v>1000</v>
      </c>
      <c r="G86" s="263">
        <f t="shared" si="4"/>
        <v>100</v>
      </c>
      <c r="H86" s="273">
        <f>SUM(F86/E86-1)</f>
        <v>0.11111111111111116</v>
      </c>
    </row>
    <row r="87" spans="1:8" x14ac:dyDescent="0.2">
      <c r="A87" s="41">
        <v>3225</v>
      </c>
      <c r="B87" s="6"/>
      <c r="C87" s="55" t="s">
        <v>697</v>
      </c>
      <c r="D87" s="196"/>
      <c r="E87" s="147"/>
      <c r="F87" s="147">
        <v>250</v>
      </c>
      <c r="G87" s="263">
        <f t="shared" si="4"/>
        <v>250</v>
      </c>
      <c r="H87" s="273"/>
    </row>
    <row r="88" spans="1:8" s="9" customFormat="1" ht="25.5" x14ac:dyDescent="0.2">
      <c r="A88" s="40">
        <v>3227</v>
      </c>
      <c r="B88" s="10"/>
      <c r="C88" s="56" t="s">
        <v>71</v>
      </c>
      <c r="D88" s="199">
        <f>SUM(D89)</f>
        <v>8172.9</v>
      </c>
      <c r="E88" s="141">
        <f>SUM(E89)</f>
        <v>3400</v>
      </c>
      <c r="F88" s="141">
        <f>SUM(F89)</f>
        <v>3000</v>
      </c>
      <c r="G88" s="260">
        <f t="shared" si="4"/>
        <v>-400</v>
      </c>
      <c r="H88" s="274">
        <f t="shared" ref="H88:H106" si="5">SUM(F88/E88-1)</f>
        <v>-0.11764705882352944</v>
      </c>
    </row>
    <row r="89" spans="1:8" x14ac:dyDescent="0.2">
      <c r="A89" s="41">
        <v>3227</v>
      </c>
      <c r="B89" s="6"/>
      <c r="C89" s="57" t="s">
        <v>237</v>
      </c>
      <c r="D89" s="198">
        <v>8172.9</v>
      </c>
      <c r="E89" s="147">
        <v>3400</v>
      </c>
      <c r="F89" s="147">
        <v>3000</v>
      </c>
      <c r="G89" s="263">
        <f t="shared" si="4"/>
        <v>-400</v>
      </c>
      <c r="H89" s="273">
        <f t="shared" si="5"/>
        <v>-0.11764705882352944</v>
      </c>
    </row>
    <row r="90" spans="1:8" s="9" customFormat="1" ht="25.5" x14ac:dyDescent="0.2">
      <c r="A90" s="40">
        <v>3229</v>
      </c>
      <c r="B90" s="10"/>
      <c r="C90" s="54" t="s">
        <v>34</v>
      </c>
      <c r="D90" s="200">
        <f>SUM(D91)</f>
        <v>80.8</v>
      </c>
      <c r="E90" s="142">
        <f>SUM(E91)</f>
        <v>150</v>
      </c>
      <c r="F90" s="142">
        <f>SUM(F91)</f>
        <v>150</v>
      </c>
      <c r="G90" s="260">
        <f t="shared" si="4"/>
        <v>0</v>
      </c>
      <c r="H90" s="273">
        <f t="shared" si="5"/>
        <v>0</v>
      </c>
    </row>
    <row r="91" spans="1:8" x14ac:dyDescent="0.2">
      <c r="A91" s="41">
        <v>3229</v>
      </c>
      <c r="B91" s="6"/>
      <c r="C91" s="55" t="s">
        <v>68</v>
      </c>
      <c r="D91" s="196">
        <v>80.8</v>
      </c>
      <c r="E91" s="147">
        <v>150</v>
      </c>
      <c r="F91" s="147">
        <v>150</v>
      </c>
      <c r="G91" s="263">
        <f t="shared" si="4"/>
        <v>0</v>
      </c>
      <c r="H91" s="273">
        <f t="shared" si="5"/>
        <v>0</v>
      </c>
    </row>
    <row r="92" spans="1:8" s="9" customFormat="1" x14ac:dyDescent="0.2">
      <c r="A92" s="40">
        <v>323</v>
      </c>
      <c r="B92" s="10"/>
      <c r="C92" s="54" t="s">
        <v>135</v>
      </c>
      <c r="D92" s="199">
        <f>SUM(D93+D100+D103)</f>
        <v>46862.59</v>
      </c>
      <c r="E92" s="141">
        <f>SUM(E93+E100+E103)</f>
        <v>41558</v>
      </c>
      <c r="F92" s="141">
        <f>SUM(F93+F100+F103)</f>
        <v>41143</v>
      </c>
      <c r="G92" s="260">
        <f t="shared" si="4"/>
        <v>-415</v>
      </c>
      <c r="H92" s="274">
        <f t="shared" si="5"/>
        <v>-9.9860436017132903E-3</v>
      </c>
    </row>
    <row r="93" spans="1:8" s="9" customFormat="1" x14ac:dyDescent="0.2">
      <c r="A93" s="42">
        <v>3233</v>
      </c>
      <c r="B93" s="19"/>
      <c r="C93" s="54" t="s">
        <v>78</v>
      </c>
      <c r="D93" s="199">
        <f>SUM(D94:D99)</f>
        <v>41807.759999999995</v>
      </c>
      <c r="E93" s="141">
        <f>SUM(E94:E99)</f>
        <v>38713</v>
      </c>
      <c r="F93" s="141">
        <f>SUM(F94:F99)</f>
        <v>39213</v>
      </c>
      <c r="G93" s="260">
        <f t="shared" si="4"/>
        <v>500</v>
      </c>
      <c r="H93" s="274">
        <f t="shared" si="5"/>
        <v>1.2915558081264766E-2</v>
      </c>
    </row>
    <row r="94" spans="1:8" x14ac:dyDescent="0.2">
      <c r="A94" s="43">
        <v>3233</v>
      </c>
      <c r="B94" s="14"/>
      <c r="C94" s="55" t="s">
        <v>159</v>
      </c>
      <c r="D94" s="196">
        <v>1053.19</v>
      </c>
      <c r="E94" s="147">
        <v>1000</v>
      </c>
      <c r="F94" s="147">
        <v>1000</v>
      </c>
      <c r="G94" s="263">
        <f t="shared" si="4"/>
        <v>0</v>
      </c>
      <c r="H94" s="273">
        <f t="shared" si="5"/>
        <v>0</v>
      </c>
    </row>
    <row r="95" spans="1:8" x14ac:dyDescent="0.2">
      <c r="A95" s="43">
        <v>3233</v>
      </c>
      <c r="B95" s="14"/>
      <c r="C95" s="55" t="s">
        <v>250</v>
      </c>
      <c r="D95" s="196">
        <v>2921.29</v>
      </c>
      <c r="E95" s="147">
        <v>2800</v>
      </c>
      <c r="F95" s="147">
        <v>2800</v>
      </c>
      <c r="G95" s="263">
        <f t="shared" si="4"/>
        <v>0</v>
      </c>
      <c r="H95" s="273">
        <f t="shared" si="5"/>
        <v>0</v>
      </c>
    </row>
    <row r="96" spans="1:8" x14ac:dyDescent="0.2">
      <c r="A96" s="43">
        <v>3233</v>
      </c>
      <c r="B96" s="14"/>
      <c r="C96" s="55" t="s">
        <v>160</v>
      </c>
      <c r="D96" s="196">
        <v>7180.57</v>
      </c>
      <c r="E96" s="147">
        <v>7200</v>
      </c>
      <c r="F96" s="147">
        <v>8200</v>
      </c>
      <c r="G96" s="263">
        <f t="shared" si="4"/>
        <v>1000</v>
      </c>
      <c r="H96" s="273">
        <f t="shared" si="5"/>
        <v>0.13888888888888884</v>
      </c>
    </row>
    <row r="97" spans="1:8" ht="25.5" x14ac:dyDescent="0.2">
      <c r="A97" s="43">
        <v>3233</v>
      </c>
      <c r="B97" s="14"/>
      <c r="C97" s="55" t="s">
        <v>161</v>
      </c>
      <c r="D97" s="196">
        <v>18414.54</v>
      </c>
      <c r="E97" s="147">
        <v>16000</v>
      </c>
      <c r="F97" s="147">
        <v>20000</v>
      </c>
      <c r="G97" s="263">
        <f t="shared" si="4"/>
        <v>4000</v>
      </c>
      <c r="H97" s="273">
        <f t="shared" si="5"/>
        <v>0.25</v>
      </c>
    </row>
    <row r="98" spans="1:8" x14ac:dyDescent="0.2">
      <c r="A98" s="43">
        <v>3233</v>
      </c>
      <c r="B98" s="14"/>
      <c r="C98" s="55" t="s">
        <v>238</v>
      </c>
      <c r="D98" s="196">
        <v>213.1</v>
      </c>
      <c r="E98" s="147">
        <v>213</v>
      </c>
      <c r="F98" s="147">
        <v>213</v>
      </c>
      <c r="G98" s="263">
        <f t="shared" si="4"/>
        <v>0</v>
      </c>
      <c r="H98" s="273">
        <f t="shared" si="5"/>
        <v>0</v>
      </c>
    </row>
    <row r="99" spans="1:8" ht="25.5" x14ac:dyDescent="0.2">
      <c r="A99" s="43">
        <v>3233</v>
      </c>
      <c r="B99" s="14"/>
      <c r="C99" s="55" t="s">
        <v>461</v>
      </c>
      <c r="D99" s="196">
        <v>12025.07</v>
      </c>
      <c r="E99" s="147">
        <v>11500</v>
      </c>
      <c r="F99" s="147">
        <v>7000</v>
      </c>
      <c r="G99" s="263">
        <f t="shared" si="4"/>
        <v>-4500</v>
      </c>
      <c r="H99" s="273">
        <f t="shared" si="5"/>
        <v>-0.39130434782608692</v>
      </c>
    </row>
    <row r="100" spans="1:8" s="9" customFormat="1" x14ac:dyDescent="0.2">
      <c r="A100" s="42">
        <v>3237</v>
      </c>
      <c r="B100" s="19"/>
      <c r="C100" s="54" t="s">
        <v>35</v>
      </c>
      <c r="D100" s="199">
        <f>SUM(D101:D102)</f>
        <v>1054.44</v>
      </c>
      <c r="E100" s="141">
        <f>SUM(E101:E102)</f>
        <v>580</v>
      </c>
      <c r="F100" s="141">
        <f>SUM(F101:F102)</f>
        <v>880</v>
      </c>
      <c r="G100" s="260">
        <f t="shared" si="4"/>
        <v>300</v>
      </c>
      <c r="H100" s="274">
        <f t="shared" si="5"/>
        <v>0.51724137931034475</v>
      </c>
    </row>
    <row r="101" spans="1:8" x14ac:dyDescent="0.2">
      <c r="A101" s="43">
        <v>3237</v>
      </c>
      <c r="B101" s="14"/>
      <c r="C101" s="55" t="s">
        <v>239</v>
      </c>
      <c r="D101" s="196">
        <v>380</v>
      </c>
      <c r="E101" s="147">
        <v>80</v>
      </c>
      <c r="F101" s="147">
        <v>380</v>
      </c>
      <c r="G101" s="263">
        <f t="shared" si="4"/>
        <v>300</v>
      </c>
      <c r="H101" s="273">
        <f t="shared" si="5"/>
        <v>3.75</v>
      </c>
    </row>
    <row r="102" spans="1:8" x14ac:dyDescent="0.2">
      <c r="A102" s="43">
        <v>3237</v>
      </c>
      <c r="B102" s="14"/>
      <c r="C102" s="55" t="s">
        <v>7</v>
      </c>
      <c r="D102" s="196">
        <v>674.44</v>
      </c>
      <c r="E102" s="147">
        <v>500</v>
      </c>
      <c r="F102" s="147">
        <v>500</v>
      </c>
      <c r="G102" s="263">
        <f t="shared" si="4"/>
        <v>0</v>
      </c>
      <c r="H102" s="273">
        <f t="shared" si="5"/>
        <v>0</v>
      </c>
    </row>
    <row r="103" spans="1:8" s="9" customFormat="1" x14ac:dyDescent="0.2">
      <c r="A103" s="42">
        <v>3238</v>
      </c>
      <c r="B103" s="19"/>
      <c r="C103" s="54" t="s">
        <v>79</v>
      </c>
      <c r="D103" s="199">
        <f>SUM(D104:D107)</f>
        <v>4000.39</v>
      </c>
      <c r="E103" s="141">
        <f>SUM(E104:E106)</f>
        <v>2265</v>
      </c>
      <c r="F103" s="141">
        <f>SUM(F104:F106)</f>
        <v>1050</v>
      </c>
      <c r="G103" s="260">
        <f t="shared" si="4"/>
        <v>-1215</v>
      </c>
      <c r="H103" s="274">
        <f t="shared" si="5"/>
        <v>-0.53642384105960272</v>
      </c>
    </row>
    <row r="104" spans="1:8" x14ac:dyDescent="0.2">
      <c r="A104" s="43">
        <v>3238</v>
      </c>
      <c r="B104" s="14"/>
      <c r="C104" s="55" t="s">
        <v>2</v>
      </c>
      <c r="D104" s="196">
        <v>56.78</v>
      </c>
      <c r="E104" s="147">
        <v>50</v>
      </c>
      <c r="F104" s="147">
        <v>50</v>
      </c>
      <c r="G104" s="263">
        <f t="shared" si="4"/>
        <v>0</v>
      </c>
      <c r="H104" s="273">
        <f t="shared" si="5"/>
        <v>0</v>
      </c>
    </row>
    <row r="105" spans="1:8" x14ac:dyDescent="0.2">
      <c r="A105" s="43">
        <v>3238</v>
      </c>
      <c r="B105" s="14"/>
      <c r="C105" s="55" t="s">
        <v>473</v>
      </c>
      <c r="D105" s="196">
        <v>1731</v>
      </c>
      <c r="E105" s="147">
        <v>1000</v>
      </c>
      <c r="F105" s="147">
        <v>1000</v>
      </c>
      <c r="G105" s="263">
        <f t="shared" si="4"/>
        <v>0</v>
      </c>
      <c r="H105" s="273">
        <f t="shared" si="5"/>
        <v>0</v>
      </c>
    </row>
    <row r="106" spans="1:8" x14ac:dyDescent="0.2">
      <c r="A106" s="43">
        <v>3238</v>
      </c>
      <c r="B106" s="14"/>
      <c r="C106" s="55" t="s">
        <v>293</v>
      </c>
      <c r="D106" s="196">
        <v>1565</v>
      </c>
      <c r="E106" s="147">
        <v>1215</v>
      </c>
      <c r="F106" s="147">
        <v>0</v>
      </c>
      <c r="G106" s="263">
        <f t="shared" si="4"/>
        <v>-1215</v>
      </c>
      <c r="H106" s="273">
        <f t="shared" si="5"/>
        <v>-1</v>
      </c>
    </row>
    <row r="107" spans="1:8" ht="26.25" thickBot="1" x14ac:dyDescent="0.25">
      <c r="A107" s="43">
        <v>3238</v>
      </c>
      <c r="B107" s="14"/>
      <c r="C107" s="55" t="s">
        <v>569</v>
      </c>
      <c r="D107" s="196">
        <v>647.61</v>
      </c>
      <c r="E107" s="147">
        <v>0</v>
      </c>
      <c r="F107" s="150">
        <v>0</v>
      </c>
      <c r="G107" s="263">
        <f t="shared" si="4"/>
        <v>0</v>
      </c>
      <c r="H107" s="273"/>
    </row>
    <row r="108" spans="1:8" ht="13.5" thickBot="1" x14ac:dyDescent="0.25">
      <c r="A108" s="36"/>
      <c r="B108" s="3" t="s">
        <v>88</v>
      </c>
      <c r="C108" s="51"/>
      <c r="D108" s="195">
        <f>D109+D131</f>
        <v>3963165.29</v>
      </c>
      <c r="E108" s="104">
        <f>E109+E131</f>
        <v>3767529</v>
      </c>
      <c r="F108" s="146">
        <f>F109+F131</f>
        <v>3801106</v>
      </c>
      <c r="G108" s="278">
        <f t="shared" si="4"/>
        <v>33577</v>
      </c>
      <c r="H108" s="272">
        <f t="shared" ref="H108:H123" si="6">SUM(F108/E108-1)</f>
        <v>8.9122074441896348E-3</v>
      </c>
    </row>
    <row r="109" spans="1:8" x14ac:dyDescent="0.2">
      <c r="A109" s="40">
        <v>352</v>
      </c>
      <c r="B109" s="10"/>
      <c r="C109" s="61" t="s">
        <v>96</v>
      </c>
      <c r="D109" s="197">
        <f>SUM(D110+D111)</f>
        <v>3729296</v>
      </c>
      <c r="E109" s="70">
        <f>SUM(E110+E111)</f>
        <v>3663220</v>
      </c>
      <c r="F109" s="148">
        <f>SUM(F110+F111)</f>
        <v>3663220</v>
      </c>
      <c r="G109" s="260">
        <f t="shared" si="4"/>
        <v>0</v>
      </c>
      <c r="H109" s="274">
        <f t="shared" si="6"/>
        <v>0</v>
      </c>
    </row>
    <row r="110" spans="1:8" s="9" customFormat="1" x14ac:dyDescent="0.2">
      <c r="A110" s="28">
        <v>35200</v>
      </c>
      <c r="B110" s="10"/>
      <c r="C110" s="61" t="s">
        <v>228</v>
      </c>
      <c r="D110" s="200">
        <v>789725</v>
      </c>
      <c r="E110" s="138">
        <v>662334</v>
      </c>
      <c r="F110" s="142">
        <v>662334</v>
      </c>
      <c r="G110" s="260">
        <f t="shared" si="4"/>
        <v>0</v>
      </c>
      <c r="H110" s="274">
        <f t="shared" si="6"/>
        <v>0</v>
      </c>
    </row>
    <row r="111" spans="1:8" s="9" customFormat="1" x14ac:dyDescent="0.2">
      <c r="A111" s="28">
        <v>35201</v>
      </c>
      <c r="B111" s="10"/>
      <c r="C111" s="76" t="s">
        <v>229</v>
      </c>
      <c r="D111" s="201">
        <f>SUM(D112+D120+D121+D122+D123+D124+D125+D126+D127+D128+D129+D130)</f>
        <v>2939571</v>
      </c>
      <c r="E111" s="72">
        <f>SUM(E112+E120+E121+E122+E123+E125+E126+E127+E128+E129+E130)</f>
        <v>3000886</v>
      </c>
      <c r="F111" s="139">
        <f>SUM(F112+F120+F121+F122+F123+F125+F126+F127+F128+F129+F130)</f>
        <v>3000886</v>
      </c>
      <c r="G111" s="260">
        <f t="shared" si="4"/>
        <v>0</v>
      </c>
      <c r="H111" s="274">
        <f t="shared" si="6"/>
        <v>0</v>
      </c>
    </row>
    <row r="112" spans="1:8" x14ac:dyDescent="0.2">
      <c r="A112" s="38"/>
      <c r="B112" s="6"/>
      <c r="C112" s="69" t="s">
        <v>162</v>
      </c>
      <c r="D112" s="202">
        <f>SUM(D113:D119)</f>
        <v>1793918</v>
      </c>
      <c r="E112" s="73">
        <f>SUM(E113:E119)</f>
        <v>1934711</v>
      </c>
      <c r="F112" s="151">
        <f>SUM(F113:F119)</f>
        <v>1934711</v>
      </c>
      <c r="G112" s="263">
        <f t="shared" si="4"/>
        <v>0</v>
      </c>
      <c r="H112" s="273">
        <f t="shared" si="6"/>
        <v>0</v>
      </c>
    </row>
    <row r="113" spans="1:8" x14ac:dyDescent="0.2">
      <c r="A113" s="38"/>
      <c r="B113" s="6"/>
      <c r="C113" s="69" t="s">
        <v>271</v>
      </c>
      <c r="D113" s="202">
        <v>1328822</v>
      </c>
      <c r="E113" s="136">
        <v>1424326</v>
      </c>
      <c r="F113" s="186">
        <v>1424326</v>
      </c>
      <c r="G113" s="263">
        <f t="shared" si="4"/>
        <v>0</v>
      </c>
      <c r="H113" s="273">
        <f t="shared" si="6"/>
        <v>0</v>
      </c>
    </row>
    <row r="114" spans="1:8" x14ac:dyDescent="0.2">
      <c r="A114" s="38"/>
      <c r="B114" s="6"/>
      <c r="C114" s="69" t="s">
        <v>272</v>
      </c>
      <c r="D114" s="202">
        <v>125205</v>
      </c>
      <c r="E114" s="136">
        <v>153137</v>
      </c>
      <c r="F114" s="186">
        <v>153137</v>
      </c>
      <c r="G114" s="263">
        <f t="shared" si="4"/>
        <v>0</v>
      </c>
      <c r="H114" s="273">
        <f t="shared" si="6"/>
        <v>0</v>
      </c>
    </row>
    <row r="115" spans="1:8" x14ac:dyDescent="0.2">
      <c r="A115" s="38"/>
      <c r="B115" s="6"/>
      <c r="C115" s="69" t="s">
        <v>273</v>
      </c>
      <c r="D115" s="202">
        <v>85821</v>
      </c>
      <c r="E115" s="136">
        <v>85821</v>
      </c>
      <c r="F115" s="186">
        <v>85821</v>
      </c>
      <c r="G115" s="263">
        <f t="shared" si="4"/>
        <v>0</v>
      </c>
      <c r="H115" s="273">
        <f t="shared" si="6"/>
        <v>0</v>
      </c>
    </row>
    <row r="116" spans="1:8" ht="25.5" x14ac:dyDescent="0.2">
      <c r="A116" s="38"/>
      <c r="B116" s="6"/>
      <c r="C116" s="69" t="s">
        <v>274</v>
      </c>
      <c r="D116" s="202">
        <v>11810</v>
      </c>
      <c r="E116" s="136">
        <v>11810</v>
      </c>
      <c r="F116" s="186">
        <v>11810</v>
      </c>
      <c r="G116" s="263">
        <f t="shared" si="4"/>
        <v>0</v>
      </c>
      <c r="H116" s="273">
        <f t="shared" si="6"/>
        <v>0</v>
      </c>
    </row>
    <row r="117" spans="1:8" x14ac:dyDescent="0.2">
      <c r="A117" s="38"/>
      <c r="B117" s="6"/>
      <c r="C117" s="69" t="s">
        <v>275</v>
      </c>
      <c r="D117" s="202">
        <v>41325</v>
      </c>
      <c r="E117" s="136">
        <v>40755</v>
      </c>
      <c r="F117" s="186">
        <v>40755</v>
      </c>
      <c r="G117" s="263">
        <f t="shared" si="4"/>
        <v>0</v>
      </c>
      <c r="H117" s="273">
        <f t="shared" si="6"/>
        <v>0</v>
      </c>
    </row>
    <row r="118" spans="1:8" x14ac:dyDescent="0.2">
      <c r="A118" s="38"/>
      <c r="B118" s="6"/>
      <c r="C118" s="69" t="s">
        <v>276</v>
      </c>
      <c r="D118" s="202">
        <v>126175</v>
      </c>
      <c r="E118" s="136">
        <v>124950</v>
      </c>
      <c r="F118" s="186">
        <v>124950</v>
      </c>
      <c r="G118" s="263">
        <f t="shared" si="4"/>
        <v>0</v>
      </c>
      <c r="H118" s="273">
        <f t="shared" si="6"/>
        <v>0</v>
      </c>
    </row>
    <row r="119" spans="1:8" x14ac:dyDescent="0.2">
      <c r="A119" s="38"/>
      <c r="B119" s="6"/>
      <c r="C119" s="69" t="s">
        <v>266</v>
      </c>
      <c r="D119" s="202">
        <v>74760</v>
      </c>
      <c r="E119" s="136">
        <v>93912</v>
      </c>
      <c r="F119" s="186">
        <v>93912</v>
      </c>
      <c r="G119" s="263">
        <f t="shared" si="4"/>
        <v>0</v>
      </c>
      <c r="H119" s="273">
        <f t="shared" si="6"/>
        <v>0</v>
      </c>
    </row>
    <row r="120" spans="1:8" ht="25.5" x14ac:dyDescent="0.2">
      <c r="A120" s="38"/>
      <c r="B120" s="6"/>
      <c r="C120" s="69" t="s">
        <v>277</v>
      </c>
      <c r="D120" s="202">
        <v>108970</v>
      </c>
      <c r="E120" s="136">
        <v>116027</v>
      </c>
      <c r="F120" s="186">
        <v>116027</v>
      </c>
      <c r="G120" s="263">
        <f t="shared" si="4"/>
        <v>0</v>
      </c>
      <c r="H120" s="273">
        <f t="shared" si="6"/>
        <v>0</v>
      </c>
    </row>
    <row r="121" spans="1:8" x14ac:dyDescent="0.2">
      <c r="A121" s="38"/>
      <c r="B121" s="6"/>
      <c r="C121" s="69" t="s">
        <v>278</v>
      </c>
      <c r="D121" s="202">
        <v>161498</v>
      </c>
      <c r="E121" s="136">
        <v>162723</v>
      </c>
      <c r="F121" s="186">
        <v>162723</v>
      </c>
      <c r="G121" s="263">
        <f t="shared" si="4"/>
        <v>0</v>
      </c>
      <c r="H121" s="273">
        <f t="shared" si="6"/>
        <v>0</v>
      </c>
    </row>
    <row r="122" spans="1:8" ht="25.5" x14ac:dyDescent="0.2">
      <c r="A122" s="38"/>
      <c r="B122" s="6"/>
      <c r="C122" s="69" t="s">
        <v>279</v>
      </c>
      <c r="D122" s="202">
        <v>22380</v>
      </c>
      <c r="E122" s="136">
        <v>17181</v>
      </c>
      <c r="F122" s="186">
        <v>17181</v>
      </c>
      <c r="G122" s="263">
        <f t="shared" si="4"/>
        <v>0</v>
      </c>
      <c r="H122" s="273">
        <f t="shared" si="6"/>
        <v>0</v>
      </c>
    </row>
    <row r="123" spans="1:8" x14ac:dyDescent="0.2">
      <c r="A123" s="38"/>
      <c r="B123" s="6"/>
      <c r="C123" s="69" t="s">
        <v>280</v>
      </c>
      <c r="D123" s="202">
        <v>125706</v>
      </c>
      <c r="E123" s="136">
        <v>106586</v>
      </c>
      <c r="F123" s="186">
        <v>109418</v>
      </c>
      <c r="G123" s="263">
        <f t="shared" si="4"/>
        <v>2832</v>
      </c>
      <c r="H123" s="273">
        <f t="shared" si="6"/>
        <v>2.6570093633310199E-2</v>
      </c>
    </row>
    <row r="124" spans="1:8" x14ac:dyDescent="0.2">
      <c r="A124" s="38"/>
      <c r="B124" s="6"/>
      <c r="C124" s="69" t="s">
        <v>570</v>
      </c>
      <c r="D124" s="202">
        <v>2580</v>
      </c>
      <c r="E124" s="136">
        <v>0</v>
      </c>
      <c r="F124" s="186">
        <v>0</v>
      </c>
      <c r="G124" s="263">
        <f t="shared" si="4"/>
        <v>0</v>
      </c>
      <c r="H124" s="273"/>
    </row>
    <row r="125" spans="1:8" x14ac:dyDescent="0.2">
      <c r="A125" s="38"/>
      <c r="B125" s="6"/>
      <c r="C125" s="69" t="s">
        <v>281</v>
      </c>
      <c r="D125" s="202">
        <v>16700</v>
      </c>
      <c r="E125" s="136">
        <v>2832</v>
      </c>
      <c r="F125" s="186">
        <v>0</v>
      </c>
      <c r="G125" s="263">
        <f t="shared" si="4"/>
        <v>-2832</v>
      </c>
      <c r="H125" s="273">
        <f>SUM(F125/E125-1)</f>
        <v>-1</v>
      </c>
    </row>
    <row r="126" spans="1:8" x14ac:dyDescent="0.2">
      <c r="A126" s="38"/>
      <c r="B126" s="6"/>
      <c r="C126" s="69" t="s">
        <v>268</v>
      </c>
      <c r="D126" s="202">
        <v>25150</v>
      </c>
      <c r="E126" s="136">
        <v>26881</v>
      </c>
      <c r="F126" s="186">
        <v>26881</v>
      </c>
      <c r="G126" s="263">
        <f t="shared" si="4"/>
        <v>0</v>
      </c>
      <c r="H126" s="273">
        <f>SUM(F126/E126-1)</f>
        <v>0</v>
      </c>
    </row>
    <row r="127" spans="1:8" x14ac:dyDescent="0.2">
      <c r="A127" s="38"/>
      <c r="B127" s="6"/>
      <c r="C127" s="69" t="s">
        <v>269</v>
      </c>
      <c r="D127" s="202">
        <v>189206</v>
      </c>
      <c r="E127" s="136">
        <v>159278</v>
      </c>
      <c r="F127" s="186">
        <v>159278</v>
      </c>
      <c r="G127" s="263">
        <f t="shared" si="4"/>
        <v>0</v>
      </c>
      <c r="H127" s="273">
        <f>SUM(F127/E127-1)</f>
        <v>0</v>
      </c>
    </row>
    <row r="128" spans="1:8" x14ac:dyDescent="0.2">
      <c r="A128" s="38"/>
      <c r="B128" s="6"/>
      <c r="C128" s="69" t="s">
        <v>267</v>
      </c>
      <c r="D128" s="202">
        <v>1180</v>
      </c>
      <c r="E128" s="136">
        <v>1278</v>
      </c>
      <c r="F128" s="186">
        <v>1278</v>
      </c>
      <c r="G128" s="263">
        <f t="shared" si="4"/>
        <v>0</v>
      </c>
      <c r="H128" s="273">
        <f>SUM(F128/E128-1)</f>
        <v>0</v>
      </c>
    </row>
    <row r="129" spans="1:8" x14ac:dyDescent="0.2">
      <c r="A129" s="38"/>
      <c r="B129" s="6"/>
      <c r="C129" s="69" t="s">
        <v>227</v>
      </c>
      <c r="D129" s="202">
        <v>474348</v>
      </c>
      <c r="E129" s="136">
        <v>473389</v>
      </c>
      <c r="F129" s="186">
        <v>473389</v>
      </c>
      <c r="G129" s="263">
        <f t="shared" si="4"/>
        <v>0</v>
      </c>
      <c r="H129" s="273">
        <f>SUM(F129/E129-1)</f>
        <v>0</v>
      </c>
    </row>
    <row r="130" spans="1:8" x14ac:dyDescent="0.2">
      <c r="A130" s="38"/>
      <c r="B130" s="6"/>
      <c r="C130" s="69" t="s">
        <v>452</v>
      </c>
      <c r="D130" s="196">
        <v>17935</v>
      </c>
      <c r="E130" s="136">
        <v>0</v>
      </c>
      <c r="F130" s="186">
        <v>0</v>
      </c>
      <c r="G130" s="263">
        <f t="shared" si="4"/>
        <v>0</v>
      </c>
      <c r="H130" s="273"/>
    </row>
    <row r="131" spans="1:8" s="9" customFormat="1" x14ac:dyDescent="0.2">
      <c r="A131" s="28">
        <v>3500</v>
      </c>
      <c r="B131" s="10"/>
      <c r="C131" s="76" t="s">
        <v>95</v>
      </c>
      <c r="D131" s="199">
        <f>SUM(D132:D159)</f>
        <v>233869.28999999998</v>
      </c>
      <c r="E131" s="71">
        <f>SUM(E132:E159)</f>
        <v>104309</v>
      </c>
      <c r="F131" s="141">
        <f>SUM(F132:F159)</f>
        <v>137886</v>
      </c>
      <c r="G131" s="260">
        <f t="shared" si="4"/>
        <v>33577</v>
      </c>
      <c r="H131" s="274">
        <f>SUM(F131/E131-1)</f>
        <v>0.32189935671897918</v>
      </c>
    </row>
    <row r="132" spans="1:8" x14ac:dyDescent="0.2">
      <c r="A132" s="38"/>
      <c r="B132" s="6"/>
      <c r="C132" s="69" t="s">
        <v>497</v>
      </c>
      <c r="D132" s="196">
        <v>2917.11</v>
      </c>
      <c r="E132" s="136">
        <v>1610</v>
      </c>
      <c r="F132" s="147">
        <v>1164</v>
      </c>
      <c r="G132" s="263">
        <f t="shared" si="4"/>
        <v>-446</v>
      </c>
      <c r="H132" s="273">
        <f>SUM(F132/E132-1)</f>
        <v>-0.27701863354037271</v>
      </c>
    </row>
    <row r="133" spans="1:8" x14ac:dyDescent="0.2">
      <c r="A133" s="38"/>
      <c r="B133" s="6"/>
      <c r="C133" s="69" t="s">
        <v>259</v>
      </c>
      <c r="D133" s="196">
        <v>3900.43</v>
      </c>
      <c r="E133" s="136">
        <v>3800</v>
      </c>
      <c r="F133" s="147">
        <v>3800</v>
      </c>
      <c r="G133" s="263">
        <f t="shared" ref="G133:G196" si="7">SUM(F133-E133)</f>
        <v>0</v>
      </c>
      <c r="H133" s="273">
        <f>SUM(F133/E133-1)</f>
        <v>0</v>
      </c>
    </row>
    <row r="134" spans="1:8" x14ac:dyDescent="0.2">
      <c r="A134" s="38"/>
      <c r="B134" s="6"/>
      <c r="C134" s="69" t="s">
        <v>217</v>
      </c>
      <c r="D134" s="196">
        <v>2403.92</v>
      </c>
      <c r="E134" s="136">
        <v>2700</v>
      </c>
      <c r="F134" s="147">
        <v>2700</v>
      </c>
      <c r="G134" s="263">
        <f t="shared" si="7"/>
        <v>0</v>
      </c>
      <c r="H134" s="273">
        <f>SUM(F134/E134-1)</f>
        <v>0</v>
      </c>
    </row>
    <row r="135" spans="1:8" x14ac:dyDescent="0.2">
      <c r="A135" s="38"/>
      <c r="B135" s="6"/>
      <c r="C135" s="69" t="s">
        <v>571</v>
      </c>
      <c r="D135" s="196">
        <v>3300</v>
      </c>
      <c r="E135" s="136">
        <v>0</v>
      </c>
      <c r="F135" s="147">
        <v>0</v>
      </c>
      <c r="G135" s="263">
        <f t="shared" si="7"/>
        <v>0</v>
      </c>
      <c r="H135" s="273"/>
    </row>
    <row r="136" spans="1:8" x14ac:dyDescent="0.2">
      <c r="A136" s="38"/>
      <c r="B136" s="6"/>
      <c r="C136" s="69" t="s">
        <v>294</v>
      </c>
      <c r="D136" s="196">
        <v>68000</v>
      </c>
      <c r="E136" s="136">
        <v>52000</v>
      </c>
      <c r="F136" s="147">
        <v>76000</v>
      </c>
      <c r="G136" s="263">
        <f t="shared" si="7"/>
        <v>24000</v>
      </c>
      <c r="H136" s="273">
        <f>SUM(F136/E136-1)</f>
        <v>0.46153846153846145</v>
      </c>
    </row>
    <row r="137" spans="1:8" x14ac:dyDescent="0.2">
      <c r="A137" s="38"/>
      <c r="B137" s="6"/>
      <c r="C137" s="69" t="s">
        <v>270</v>
      </c>
      <c r="D137" s="196">
        <v>13708.12</v>
      </c>
      <c r="E137" s="136">
        <v>0</v>
      </c>
      <c r="F137" s="147">
        <v>14000</v>
      </c>
      <c r="G137" s="263">
        <f t="shared" si="7"/>
        <v>14000</v>
      </c>
      <c r="H137" s="273"/>
    </row>
    <row r="138" spans="1:8" ht="25.5" x14ac:dyDescent="0.2">
      <c r="A138" s="38"/>
      <c r="B138" s="6"/>
      <c r="C138" s="69" t="s">
        <v>468</v>
      </c>
      <c r="D138" s="196">
        <v>0</v>
      </c>
      <c r="E138" s="136">
        <v>34813</v>
      </c>
      <c r="F138" s="147">
        <v>40222</v>
      </c>
      <c r="G138" s="263">
        <f t="shared" si="7"/>
        <v>5409</v>
      </c>
      <c r="H138" s="273">
        <f>SUM(F138/E138-1)</f>
        <v>0.15537299284749939</v>
      </c>
    </row>
    <row r="139" spans="1:8" s="242" customFormat="1" x14ac:dyDescent="0.2">
      <c r="A139" s="239"/>
      <c r="B139" s="240"/>
      <c r="C139" s="241" t="s">
        <v>525</v>
      </c>
      <c r="D139" s="102">
        <v>61232.5</v>
      </c>
      <c r="E139" s="243">
        <v>0</v>
      </c>
      <c r="F139" s="244"/>
      <c r="G139" s="263">
        <f t="shared" si="7"/>
        <v>0</v>
      </c>
      <c r="H139" s="273"/>
    </row>
    <row r="140" spans="1:8" x14ac:dyDescent="0.2">
      <c r="A140" s="38"/>
      <c r="B140" s="6"/>
      <c r="C140" s="69" t="s">
        <v>572</v>
      </c>
      <c r="D140" s="196">
        <v>243.87</v>
      </c>
      <c r="E140" s="136">
        <v>0</v>
      </c>
      <c r="F140" s="147"/>
      <c r="G140" s="263">
        <f t="shared" si="7"/>
        <v>0</v>
      </c>
      <c r="H140" s="273"/>
    </row>
    <row r="141" spans="1:8" x14ac:dyDescent="0.2">
      <c r="A141" s="38"/>
      <c r="B141" s="6"/>
      <c r="C141" s="69" t="s">
        <v>515</v>
      </c>
      <c r="D141" s="196">
        <v>6770</v>
      </c>
      <c r="E141" s="136">
        <v>1360</v>
      </c>
      <c r="F141" s="147"/>
      <c r="G141" s="263">
        <f t="shared" si="7"/>
        <v>-1360</v>
      </c>
      <c r="H141" s="273">
        <f>SUM(F141/E141-1)</f>
        <v>-1</v>
      </c>
    </row>
    <row r="142" spans="1:8" x14ac:dyDescent="0.2">
      <c r="A142" s="38"/>
      <c r="B142" s="6"/>
      <c r="C142" s="69" t="s">
        <v>573</v>
      </c>
      <c r="D142" s="196">
        <v>99.96</v>
      </c>
      <c r="E142" s="136">
        <v>0</v>
      </c>
      <c r="F142" s="147"/>
      <c r="G142" s="263">
        <f t="shared" si="7"/>
        <v>0</v>
      </c>
      <c r="H142" s="273"/>
    </row>
    <row r="143" spans="1:8" x14ac:dyDescent="0.2">
      <c r="A143" s="38"/>
      <c r="B143" s="6"/>
      <c r="C143" s="69" t="s">
        <v>574</v>
      </c>
      <c r="D143" s="196">
        <v>400</v>
      </c>
      <c r="E143" s="136">
        <v>0</v>
      </c>
      <c r="F143" s="147"/>
      <c r="G143" s="263">
        <f t="shared" si="7"/>
        <v>0</v>
      </c>
      <c r="H143" s="273"/>
    </row>
    <row r="144" spans="1:8" x14ac:dyDescent="0.2">
      <c r="A144" s="38"/>
      <c r="B144" s="6"/>
      <c r="C144" s="69" t="s">
        <v>575</v>
      </c>
      <c r="D144" s="196">
        <v>526</v>
      </c>
      <c r="E144" s="136">
        <v>0</v>
      </c>
      <c r="F144" s="147"/>
      <c r="G144" s="263">
        <f t="shared" si="7"/>
        <v>0</v>
      </c>
      <c r="H144" s="273"/>
    </row>
    <row r="145" spans="1:8" x14ac:dyDescent="0.2">
      <c r="A145" s="38"/>
      <c r="B145" s="6"/>
      <c r="C145" s="69" t="s">
        <v>514</v>
      </c>
      <c r="D145" s="196">
        <v>4906</v>
      </c>
      <c r="E145" s="136">
        <v>706</v>
      </c>
      <c r="F145" s="147"/>
      <c r="G145" s="263">
        <f t="shared" si="7"/>
        <v>-706</v>
      </c>
      <c r="H145" s="273">
        <f>SUM(F145/E145-1)</f>
        <v>-1</v>
      </c>
    </row>
    <row r="146" spans="1:8" x14ac:dyDescent="0.2">
      <c r="A146" s="38"/>
      <c r="B146" s="6"/>
      <c r="C146" s="69" t="s">
        <v>576</v>
      </c>
      <c r="D146" s="196">
        <v>125</v>
      </c>
      <c r="E146" s="136">
        <v>0</v>
      </c>
      <c r="F146" s="147"/>
      <c r="G146" s="263">
        <f t="shared" si="7"/>
        <v>0</v>
      </c>
      <c r="H146" s="273"/>
    </row>
    <row r="147" spans="1:8" x14ac:dyDescent="0.2">
      <c r="A147" s="38"/>
      <c r="B147" s="6"/>
      <c r="C147" s="69" t="s">
        <v>577</v>
      </c>
      <c r="D147" s="196">
        <v>1220</v>
      </c>
      <c r="E147" s="136">
        <v>0</v>
      </c>
      <c r="F147" s="147"/>
      <c r="G147" s="263">
        <f t="shared" si="7"/>
        <v>0</v>
      </c>
      <c r="H147" s="273"/>
    </row>
    <row r="148" spans="1:8" x14ac:dyDescent="0.2">
      <c r="A148" s="38"/>
      <c r="B148" s="6"/>
      <c r="C148" s="69" t="s">
        <v>582</v>
      </c>
      <c r="D148" s="196">
        <v>1041.97</v>
      </c>
      <c r="E148" s="136">
        <v>0</v>
      </c>
      <c r="F148" s="147"/>
      <c r="G148" s="263">
        <f t="shared" si="7"/>
        <v>0</v>
      </c>
      <c r="H148" s="273"/>
    </row>
    <row r="149" spans="1:8" x14ac:dyDescent="0.2">
      <c r="A149" s="38"/>
      <c r="B149" s="6"/>
      <c r="C149" s="69" t="s">
        <v>578</v>
      </c>
      <c r="D149" s="196">
        <v>6045.16</v>
      </c>
      <c r="E149" s="136">
        <v>0</v>
      </c>
      <c r="F149" s="147"/>
      <c r="G149" s="263">
        <f t="shared" si="7"/>
        <v>0</v>
      </c>
      <c r="H149" s="273"/>
    </row>
    <row r="150" spans="1:8" x14ac:dyDescent="0.2">
      <c r="A150" s="38"/>
      <c r="B150" s="6"/>
      <c r="C150" s="69" t="s">
        <v>529</v>
      </c>
      <c r="D150" s="196">
        <v>18281.53</v>
      </c>
      <c r="E150" s="136">
        <v>0</v>
      </c>
      <c r="F150" s="147"/>
      <c r="G150" s="263">
        <f t="shared" si="7"/>
        <v>0</v>
      </c>
      <c r="H150" s="273"/>
    </row>
    <row r="151" spans="1:8" x14ac:dyDescent="0.2">
      <c r="A151" s="38"/>
      <c r="B151" s="6"/>
      <c r="C151" s="69" t="s">
        <v>583</v>
      </c>
      <c r="D151" s="196">
        <v>118.8</v>
      </c>
      <c r="E151" s="136">
        <v>0</v>
      </c>
      <c r="F151" s="147"/>
      <c r="G151" s="263">
        <f t="shared" si="7"/>
        <v>0</v>
      </c>
      <c r="H151" s="273"/>
    </row>
    <row r="152" spans="1:8" x14ac:dyDescent="0.2">
      <c r="A152" s="38"/>
      <c r="B152" s="6"/>
      <c r="C152" s="69" t="s">
        <v>584</v>
      </c>
      <c r="D152" s="196">
        <v>2100</v>
      </c>
      <c r="E152" s="136">
        <v>0</v>
      </c>
      <c r="F152" s="147"/>
      <c r="G152" s="263">
        <f t="shared" si="7"/>
        <v>0</v>
      </c>
      <c r="H152" s="273"/>
    </row>
    <row r="153" spans="1:8" x14ac:dyDescent="0.2">
      <c r="A153" s="38"/>
      <c r="B153" s="6"/>
      <c r="C153" s="69" t="s">
        <v>516</v>
      </c>
      <c r="D153" s="196">
        <v>2300</v>
      </c>
      <c r="E153" s="136">
        <v>903</v>
      </c>
      <c r="F153" s="147"/>
      <c r="G153" s="263">
        <f t="shared" si="7"/>
        <v>-903</v>
      </c>
      <c r="H153" s="273">
        <f>SUM(F153/E153-1)</f>
        <v>-1</v>
      </c>
    </row>
    <row r="154" spans="1:8" x14ac:dyDescent="0.2">
      <c r="A154" s="38"/>
      <c r="B154" s="6"/>
      <c r="C154" s="69" t="s">
        <v>517</v>
      </c>
      <c r="D154" s="196">
        <v>2454.17</v>
      </c>
      <c r="E154" s="136">
        <v>1478</v>
      </c>
      <c r="F154" s="147"/>
      <c r="G154" s="263">
        <f t="shared" si="7"/>
        <v>-1478</v>
      </c>
      <c r="H154" s="273">
        <f>SUM(F154/E154-1)</f>
        <v>-1</v>
      </c>
    </row>
    <row r="155" spans="1:8" x14ac:dyDescent="0.2">
      <c r="A155" s="38"/>
      <c r="B155" s="6"/>
      <c r="C155" s="69" t="s">
        <v>533</v>
      </c>
      <c r="D155" s="196">
        <v>19540.75</v>
      </c>
      <c r="E155" s="136">
        <v>0</v>
      </c>
      <c r="F155" s="147"/>
      <c r="G155" s="263">
        <f t="shared" si="7"/>
        <v>0</v>
      </c>
      <c r="H155" s="273"/>
    </row>
    <row r="156" spans="1:8" x14ac:dyDescent="0.2">
      <c r="A156" s="38"/>
      <c r="B156" s="6"/>
      <c r="C156" s="69" t="s">
        <v>579</v>
      </c>
      <c r="D156" s="196">
        <v>1750</v>
      </c>
      <c r="E156" s="136">
        <v>0</v>
      </c>
      <c r="F156" s="147"/>
      <c r="G156" s="263">
        <f t="shared" si="7"/>
        <v>0</v>
      </c>
      <c r="H156" s="273"/>
    </row>
    <row r="157" spans="1:8" x14ac:dyDescent="0.2">
      <c r="A157" s="38"/>
      <c r="B157" s="6"/>
      <c r="C157" s="69" t="s">
        <v>580</v>
      </c>
      <c r="D157" s="196">
        <v>700</v>
      </c>
      <c r="E157" s="136">
        <v>0</v>
      </c>
      <c r="F157" s="147"/>
      <c r="G157" s="263">
        <f t="shared" si="7"/>
        <v>0</v>
      </c>
      <c r="H157" s="273"/>
    </row>
    <row r="158" spans="1:8" x14ac:dyDescent="0.2">
      <c r="A158" s="38"/>
      <c r="B158" s="6"/>
      <c r="C158" s="69" t="s">
        <v>581</v>
      </c>
      <c r="D158" s="196">
        <v>9784</v>
      </c>
      <c r="E158" s="136">
        <v>0</v>
      </c>
      <c r="F158" s="147"/>
      <c r="G158" s="263">
        <f t="shared" si="7"/>
        <v>0</v>
      </c>
      <c r="H158" s="273"/>
    </row>
    <row r="159" spans="1:8" ht="13.5" thickBot="1" x14ac:dyDescent="0.25">
      <c r="A159" s="38"/>
      <c r="B159" s="6"/>
      <c r="C159" s="69" t="s">
        <v>518</v>
      </c>
      <c r="D159" s="196">
        <v>0</v>
      </c>
      <c r="E159" s="136">
        <v>4939</v>
      </c>
      <c r="F159" s="147"/>
      <c r="G159" s="263">
        <f t="shared" si="7"/>
        <v>-4939</v>
      </c>
      <c r="H159" s="273">
        <f>SUM(F159/E159-1)</f>
        <v>-1</v>
      </c>
    </row>
    <row r="160" spans="1:8" ht="13.5" thickBot="1" x14ac:dyDescent="0.25">
      <c r="A160" s="36" t="s">
        <v>89</v>
      </c>
      <c r="B160" s="3" t="s">
        <v>90</v>
      </c>
      <c r="C160" s="77"/>
      <c r="D160" s="195">
        <f>SUM(D161:D164)</f>
        <v>85275.540000000008</v>
      </c>
      <c r="E160" s="104">
        <f>SUM(E161:E164)</f>
        <v>80000</v>
      </c>
      <c r="F160" s="146">
        <f>SUM(F161:F164)</f>
        <v>80000</v>
      </c>
      <c r="G160" s="278">
        <f t="shared" si="7"/>
        <v>0</v>
      </c>
      <c r="H160" s="272">
        <f>SUM(F160/E160-1)</f>
        <v>0</v>
      </c>
    </row>
    <row r="161" spans="1:8" x14ac:dyDescent="0.2">
      <c r="A161" s="37" t="s">
        <v>200</v>
      </c>
      <c r="B161" s="5"/>
      <c r="C161" s="78" t="s">
        <v>208</v>
      </c>
      <c r="D161" s="203">
        <v>66517</v>
      </c>
      <c r="E161" s="186">
        <v>70000</v>
      </c>
      <c r="F161" s="184">
        <v>70000</v>
      </c>
      <c r="G161" s="263">
        <f t="shared" si="7"/>
        <v>0</v>
      </c>
      <c r="H161" s="273">
        <f>SUM(F161/E161-1)</f>
        <v>0</v>
      </c>
    </row>
    <row r="162" spans="1:8" x14ac:dyDescent="0.2">
      <c r="A162" s="38">
        <v>38254</v>
      </c>
      <c r="B162" s="6"/>
      <c r="C162" s="62" t="s">
        <v>209</v>
      </c>
      <c r="D162" s="196">
        <v>6728</v>
      </c>
      <c r="E162" s="186">
        <v>10000</v>
      </c>
      <c r="F162" s="147">
        <v>10000</v>
      </c>
      <c r="G162" s="263">
        <f t="shared" si="7"/>
        <v>0</v>
      </c>
      <c r="H162" s="273">
        <f>SUM(F162/E162-1)</f>
        <v>0</v>
      </c>
    </row>
    <row r="163" spans="1:8" ht="25.5" x14ac:dyDescent="0.2">
      <c r="A163" s="38">
        <v>3880</v>
      </c>
      <c r="B163" s="6"/>
      <c r="C163" s="62" t="s">
        <v>585</v>
      </c>
      <c r="D163" s="196">
        <v>4921.24</v>
      </c>
      <c r="E163" s="186">
        <v>0</v>
      </c>
      <c r="F163" s="147">
        <v>0</v>
      </c>
      <c r="G163" s="263">
        <f t="shared" si="7"/>
        <v>0</v>
      </c>
      <c r="H163" s="273"/>
    </row>
    <row r="164" spans="1:8" ht="13.5" thickBot="1" x14ac:dyDescent="0.25">
      <c r="A164" s="38">
        <v>3888</v>
      </c>
      <c r="B164" s="6"/>
      <c r="C164" s="62" t="s">
        <v>586</v>
      </c>
      <c r="D164" s="196">
        <v>7109.3</v>
      </c>
      <c r="E164" s="186">
        <v>0</v>
      </c>
      <c r="F164" s="150">
        <v>0</v>
      </c>
      <c r="G164" s="263">
        <f t="shared" si="7"/>
        <v>0</v>
      </c>
      <c r="H164" s="273"/>
    </row>
    <row r="165" spans="1:8" ht="13.5" thickBot="1" x14ac:dyDescent="0.25">
      <c r="A165" s="85"/>
      <c r="B165" s="86" t="s">
        <v>91</v>
      </c>
      <c r="C165" s="88"/>
      <c r="D165" s="204">
        <f>D166+D170</f>
        <v>9505820.1600000001</v>
      </c>
      <c r="E165" s="106">
        <f>E166+E170</f>
        <v>10200798</v>
      </c>
      <c r="F165" s="152">
        <f>F166+F170</f>
        <v>10538671</v>
      </c>
      <c r="G165" s="127">
        <f t="shared" si="7"/>
        <v>337873</v>
      </c>
      <c r="H165" s="271">
        <f t="shared" ref="H165:H175" si="8">SUM(F165/E165-1)</f>
        <v>3.3122212595524392E-2</v>
      </c>
    </row>
    <row r="166" spans="1:8" ht="13.5" thickBot="1" x14ac:dyDescent="0.25">
      <c r="A166" s="44" t="s">
        <v>92</v>
      </c>
      <c r="B166" s="8" t="s">
        <v>93</v>
      </c>
      <c r="C166" s="79"/>
      <c r="D166" s="205">
        <f>D167+D168+D169</f>
        <v>583215.6</v>
      </c>
      <c r="E166" s="105">
        <f>E167+E168+E169</f>
        <v>645354</v>
      </c>
      <c r="F166" s="153">
        <f>F167+F168+F169</f>
        <v>652724</v>
      </c>
      <c r="G166" s="278">
        <f t="shared" si="7"/>
        <v>7370</v>
      </c>
      <c r="H166" s="272">
        <f t="shared" si="8"/>
        <v>1.1420088819469543E-2</v>
      </c>
    </row>
    <row r="167" spans="1:8" ht="25.5" x14ac:dyDescent="0.2">
      <c r="A167" s="38">
        <v>413</v>
      </c>
      <c r="B167" s="6"/>
      <c r="C167" s="62" t="s">
        <v>94</v>
      </c>
      <c r="D167" s="198">
        <f>D268+D373+D576+D581+D1064+D1271+D1324+D1379+D1437+D1462+D1481+D1518+D1547+D1552+D1577+D1584+D1595+D1607+D1619</f>
        <v>343817.36</v>
      </c>
      <c r="E167" s="74">
        <f>E268+E373+E576+E1064+E1271+E1379+E1462+E1481+E1518+E1547+E1552+E1577+E1595+E1607</f>
        <v>388857</v>
      </c>
      <c r="F167" s="149">
        <f>F268+F373+F576+F581+F1064+F1271+F1324+F1379+F1437+F1462+F1481+F1518+F1547+F1552+F1577+F1584+F1595+F1607+F1619</f>
        <v>359602</v>
      </c>
      <c r="G167" s="263">
        <f t="shared" si="7"/>
        <v>-29255</v>
      </c>
      <c r="H167" s="273">
        <f t="shared" si="8"/>
        <v>-7.5233311988725959E-2</v>
      </c>
    </row>
    <row r="168" spans="1:8" x14ac:dyDescent="0.2">
      <c r="A168" s="38">
        <v>4500</v>
      </c>
      <c r="B168" s="6"/>
      <c r="C168" s="62" t="s">
        <v>95</v>
      </c>
      <c r="D168" s="198">
        <f>D345+D376+D463+D525+D550+D569+D583+D642+D906+D1273</f>
        <v>196782</v>
      </c>
      <c r="E168" s="74">
        <f>E345+E525+E550+E569+E642+E906+E1273</f>
        <v>206584</v>
      </c>
      <c r="F168" s="149">
        <f>F345+F376+F463+F525+F550+F569+F583+F642+F906+F1273</f>
        <v>241583</v>
      </c>
      <c r="G168" s="263">
        <f t="shared" si="7"/>
        <v>34999</v>
      </c>
      <c r="H168" s="273">
        <f t="shared" si="8"/>
        <v>0.16941776710684264</v>
      </c>
    </row>
    <row r="169" spans="1:8" ht="13.5" thickBot="1" x14ac:dyDescent="0.25">
      <c r="A169" s="39">
        <v>4528</v>
      </c>
      <c r="B169" s="7"/>
      <c r="C169" s="80" t="s">
        <v>96</v>
      </c>
      <c r="D169" s="202">
        <f>D348+D378+D441+D614+D1203+D1241</f>
        <v>42616.24</v>
      </c>
      <c r="E169" s="73">
        <f>E348+E441+E614+E1203+E1241</f>
        <v>49913</v>
      </c>
      <c r="F169" s="151">
        <f>F348+F378+F441+F614+F1203+F1241</f>
        <v>51539</v>
      </c>
      <c r="G169" s="263">
        <f t="shared" si="7"/>
        <v>1626</v>
      </c>
      <c r="H169" s="273">
        <f t="shared" si="8"/>
        <v>3.2576683429166753E-2</v>
      </c>
    </row>
    <row r="170" spans="1:8" ht="13.5" thickBot="1" x14ac:dyDescent="0.25">
      <c r="A170" s="45"/>
      <c r="B170" s="3" t="s">
        <v>97</v>
      </c>
      <c r="C170" s="51"/>
      <c r="D170" s="195">
        <f>D171+D172+D173</f>
        <v>8922604.5600000005</v>
      </c>
      <c r="E170" s="104">
        <f>E171+E172+E173</f>
        <v>9555444</v>
      </c>
      <c r="F170" s="146">
        <f>F171+F172+F173</f>
        <v>9885947</v>
      </c>
      <c r="G170" s="278">
        <f t="shared" si="7"/>
        <v>330503</v>
      </c>
      <c r="H170" s="272">
        <f t="shared" si="8"/>
        <v>3.4587927049753109E-2</v>
      </c>
    </row>
    <row r="171" spans="1:8" x14ac:dyDescent="0.2">
      <c r="A171" s="38">
        <v>50</v>
      </c>
      <c r="B171" s="6"/>
      <c r="C171" s="52" t="s">
        <v>16</v>
      </c>
      <c r="D171" s="206">
        <f>D270+D286+D295+D329+D354+D379+D424+D449+D464+D499+D532+D599+D615+D633+D682+D700+D725+D739+D757+D777+D793+D817+D825+D833+D864+D883+D896+D910+D941+D966+D993+D1000+D1008+D1017+D1041+D1067+D1093+D1104+D1137+D1167+D1177+D1204+D1236+D1242+D1265+D1284+D1295+D1326+D1339+D1349+D1361+D1368+D1381+D1400+D1411+D1425+D1440+D1466+D1469+D1496+D1520+D1535+D1555+D1572+D1587+D1609</f>
        <v>5599100.1099999994</v>
      </c>
      <c r="E171" s="125">
        <f>E270+E286+E295+E329+E379+E424+E449+E464+E499+E532+E599+E615+E633+E682+E700+E725+E739+E757+E777+E793+E817+E825+E864+E883+E896+E910+E941+E966+E1000+E1008+E1017+E1041+E1067+E1104+E1137+E1177+E1204+E1236+E1242+E1284+E1295+E1326+E1339+E1349+E1361+E1368+E1400+E1411+E1425+E1440+E1466+E1496+E1520+E1535+E1555+E1572+E1587+E1609</f>
        <v>6112334</v>
      </c>
      <c r="F171" s="154">
        <f>F270+F286+F295+F329+F379+F424+F449+F464+F499+F532+F599+F615+F633+F682+F700+F725+F739+F757+F777+F793+F817+F825+F833+F864+F883+F896+F910+F941+F966+F993+F1000+F1008+F1017+F1041+F354+F1067+F1093+F1104+F1137+F1167+F1177+F1204+F1236+F1242+F1265+F1284+F1295+F1326+F1339+F1349+F1361+F1368+F1381+F1400+F1411+F1425+F1440+F1466+F1469+F1496+F1520+F1535+F1555+F1572+F1587+F1609</f>
        <v>6347081</v>
      </c>
      <c r="G171" s="263">
        <f t="shared" si="7"/>
        <v>234747</v>
      </c>
      <c r="H171" s="273">
        <f t="shared" si="8"/>
        <v>3.8405460172824313E-2</v>
      </c>
    </row>
    <row r="172" spans="1:8" x14ac:dyDescent="0.2">
      <c r="A172" s="38">
        <v>55</v>
      </c>
      <c r="B172" s="6"/>
      <c r="C172" s="52" t="s">
        <v>17</v>
      </c>
      <c r="D172" s="198">
        <f>D276+D291+D302+D334+D362+D384+D392+D400+D416+D428+D433+D436+D442+D453+D469+D490+D496+D503+D510+D515+D520+D536+D578+D586+D591+D604+D621+D637+D687+D706+D719+D730+D743+D754+D761+D774+D782+D798+D814+D821+D829+D836+D851+D854+D868+D887+D901+D917+D935+D948+D972+D997+D1004+D1013+D1023+D1047+D1061+D1074+D1096+D1111+D1132+D1144+D1170+D1184+D1199+D1211+D1230+D1233+D1248+D1268+D1281+D1288+D1299+D1306+D1312+D1318+D1321+D1331+D1343+D1353+D1358+D1365+D1372+D1385+D1389+D1393+D1397+D1404+D1416+D1422+D1430+D1434+D1444+D1458+D1476+D1484+D1490+D1493+D1501+D1525+D1539+D1549+D1560+D1569+D1579+D1591+D1597+D1600+D1604+D1616</f>
        <v>3310219.49</v>
      </c>
      <c r="E172" s="74">
        <f>E276+E291+E302+E334+E384+E392+E400+E416+E428+E436+E442+E453+E469+E490+E496+E503+E510+E515+E520+E536+E578+E586+E604+E621+E637+E687+E706+E719+E730+E743+E761+E782+E798+E821+E829+E836+E854+E868+E887+E901+E917+E935+E948+E972+E1004+E1013+E1023+E1047+E1061+E1074+E1111+E1132+E1144+E1170+E1184+E1199+E1211+E1230+E1233+E1248+E1281+E1288+E1299+E1306+E1312+E1318+E1321+E1331+E1343+E1358+E1365+E1385+E1389+E1393+E1397+E1404+E1416+E1422+E1430+E1434+E1444+E1484+E1490+E1493+E1501+E1525+E1539+E1549+E1560+E1569+E1579+E1591+E1597+E1600+E1604+E1616</f>
        <v>3398560</v>
      </c>
      <c r="F172" s="149">
        <f>F276+F291+F302+F334+F362+F384+F392+F400+F416+F428+F433+F436+F442+F453+F469+F490+F496+F503+F510+F515+F520+F536+F578+F586+F591+F604+F621+F637+F687+F706+F719+F730+F743+F754+F761+F774+F782+F798+F814+F821+F829+F836+F851+F854+F868+F887+F901+F917+F935+F948+F972+F997+F1004+F1013+F1023+F1047+F1061+F1074+F1096+F1111+F1132+F1144+F1170+F1184+F1199+F1211+F1230+F1233+F1248+F1268+F1281+F1288+F1299+F1306+F1312+F1318+F1321+F1331+F1343+F1353+F1358+F1365+F1372+F1385+F1389+F1393+F1397+F1404+F1416+F1422+F1458+F1430+F1434+F1444+F1476+F1484+F1490+F1493+F1501+F1525+F1539+F1549+F1560+F1569+F1579+F1591+F1597+F1600+F1604+F1616</f>
        <v>3487230</v>
      </c>
      <c r="G172" s="263">
        <f t="shared" si="7"/>
        <v>88670</v>
      </c>
      <c r="H172" s="273">
        <f t="shared" si="8"/>
        <v>2.6090461842662727E-2</v>
      </c>
    </row>
    <row r="173" spans="1:8" ht="13.5" thickBot="1" x14ac:dyDescent="0.25">
      <c r="A173" s="39">
        <v>60</v>
      </c>
      <c r="B173" s="7"/>
      <c r="C173" s="60" t="s">
        <v>59</v>
      </c>
      <c r="D173" s="207">
        <f>D315+D343+D395+D475+D487+D611+D1158+D1487</f>
        <v>13284.96</v>
      </c>
      <c r="E173" s="126">
        <f>E315+E343+E395+E611+E1158+E1487</f>
        <v>44550</v>
      </c>
      <c r="F173" s="155">
        <f>F315+F343+F395+F475+F487+F611+F1158+F1487</f>
        <v>51636</v>
      </c>
      <c r="G173" s="263">
        <f t="shared" si="7"/>
        <v>7086</v>
      </c>
      <c r="H173" s="273">
        <f t="shared" si="8"/>
        <v>0.15905723905723912</v>
      </c>
    </row>
    <row r="174" spans="1:8" ht="13.5" thickBot="1" x14ac:dyDescent="0.25">
      <c r="A174" s="89"/>
      <c r="B174" s="90" t="s">
        <v>98</v>
      </c>
      <c r="C174" s="91"/>
      <c r="D174" s="208">
        <f>D5-D165</f>
        <v>1104022.1699999981</v>
      </c>
      <c r="E174" s="107">
        <f>E5-E165</f>
        <v>507531</v>
      </c>
      <c r="F174" s="156">
        <f>F5-F165</f>
        <v>845239</v>
      </c>
      <c r="G174" s="110">
        <f t="shared" si="7"/>
        <v>337708</v>
      </c>
      <c r="H174" s="275">
        <f t="shared" si="8"/>
        <v>0.66539383801186536</v>
      </c>
    </row>
    <row r="175" spans="1:8" ht="13.5" thickBot="1" x14ac:dyDescent="0.25">
      <c r="A175" s="92"/>
      <c r="B175" s="93" t="s">
        <v>99</v>
      </c>
      <c r="C175" s="94"/>
      <c r="D175" s="209">
        <f>D176+D180+D228+D242+D248+D250+D252</f>
        <v>-409643.94999999995</v>
      </c>
      <c r="E175" s="127">
        <f>E180+E228+E242+E250+E252</f>
        <v>-4277957</v>
      </c>
      <c r="F175" s="157">
        <f>F180+F228+F242+F250+F252</f>
        <v>-3049632</v>
      </c>
      <c r="G175" s="127">
        <f t="shared" si="7"/>
        <v>1228325</v>
      </c>
      <c r="H175" s="271">
        <f t="shared" si="8"/>
        <v>-0.28712887950954158</v>
      </c>
    </row>
    <row r="176" spans="1:8" x14ac:dyDescent="0.2">
      <c r="A176" s="28">
        <v>381</v>
      </c>
      <c r="B176" s="10"/>
      <c r="C176" s="61" t="s">
        <v>662</v>
      </c>
      <c r="D176" s="256">
        <f>SUM(D177:D179)</f>
        <v>35222.050000000003</v>
      </c>
      <c r="E176" s="128"/>
      <c r="F176" s="264"/>
      <c r="G176" s="263">
        <f t="shared" si="7"/>
        <v>0</v>
      </c>
      <c r="H176" s="273"/>
    </row>
    <row r="177" spans="1:8" x14ac:dyDescent="0.2">
      <c r="A177" s="38">
        <v>3810</v>
      </c>
      <c r="B177" s="6"/>
      <c r="C177" s="62" t="s">
        <v>663</v>
      </c>
      <c r="D177" s="257">
        <v>17602.05</v>
      </c>
      <c r="E177" s="260"/>
      <c r="F177" s="264"/>
      <c r="G177" s="263">
        <f t="shared" si="7"/>
        <v>0</v>
      </c>
      <c r="H177" s="273"/>
    </row>
    <row r="178" spans="1:8" x14ac:dyDescent="0.2">
      <c r="A178" s="38">
        <v>3810</v>
      </c>
      <c r="B178" s="6"/>
      <c r="C178" s="62" t="s">
        <v>664</v>
      </c>
      <c r="D178" s="234">
        <v>15620</v>
      </c>
      <c r="E178" s="260"/>
      <c r="F178" s="264"/>
      <c r="G178" s="263">
        <f t="shared" si="7"/>
        <v>0</v>
      </c>
      <c r="H178" s="273"/>
    </row>
    <row r="179" spans="1:8" x14ac:dyDescent="0.2">
      <c r="A179" s="38">
        <v>3811</v>
      </c>
      <c r="B179" s="6"/>
      <c r="C179" s="62" t="s">
        <v>665</v>
      </c>
      <c r="D179" s="234">
        <v>2000</v>
      </c>
      <c r="E179" s="260"/>
      <c r="F179" s="264"/>
      <c r="G179" s="263">
        <f t="shared" si="7"/>
        <v>0</v>
      </c>
      <c r="H179" s="273"/>
    </row>
    <row r="180" spans="1:8" s="9" customFormat="1" x14ac:dyDescent="0.2">
      <c r="A180" s="28">
        <v>15</v>
      </c>
      <c r="B180" s="10"/>
      <c r="C180" s="53" t="s">
        <v>100</v>
      </c>
      <c r="D180" s="201">
        <f>SUM(D181+D182+D220+D223)</f>
        <v>-1022895.34</v>
      </c>
      <c r="E180" s="72">
        <f>SUM(E181+E182+E220+E223)</f>
        <v>-3167113</v>
      </c>
      <c r="F180" s="139">
        <f>SUM(F181+F182+F220+F223)</f>
        <v>-999891</v>
      </c>
      <c r="G180" s="260">
        <f t="shared" si="7"/>
        <v>2167222</v>
      </c>
      <c r="H180" s="274">
        <f>SUM(F180/E180-1)</f>
        <v>-0.68428944594019847</v>
      </c>
    </row>
    <row r="181" spans="1:8" s="9" customFormat="1" x14ac:dyDescent="0.2">
      <c r="A181" s="28"/>
      <c r="B181" s="10">
        <v>1550</v>
      </c>
      <c r="C181" s="53" t="s">
        <v>462</v>
      </c>
      <c r="D181" s="201">
        <f>-D319-D398</f>
        <v>-3923.2799999999997</v>
      </c>
      <c r="E181" s="138">
        <v>-2000</v>
      </c>
      <c r="F181" s="142"/>
      <c r="G181" s="263">
        <f t="shared" si="7"/>
        <v>2000</v>
      </c>
      <c r="H181" s="274">
        <f>SUM(F181/E181-1)</f>
        <v>-1</v>
      </c>
    </row>
    <row r="182" spans="1:8" s="9" customFormat="1" x14ac:dyDescent="0.2">
      <c r="A182" s="28"/>
      <c r="B182" s="10">
        <v>1551</v>
      </c>
      <c r="C182" s="61" t="s">
        <v>178</v>
      </c>
      <c r="D182" s="201">
        <f>SUM(D183:D219)</f>
        <v>-956490.6399999999</v>
      </c>
      <c r="E182" s="72">
        <f>SUM(E183:E216)</f>
        <v>-2994053</v>
      </c>
      <c r="F182" s="139">
        <f>SUM(F183:F219)</f>
        <v>-979891</v>
      </c>
      <c r="G182" s="260">
        <f t="shared" si="7"/>
        <v>2014162</v>
      </c>
      <c r="H182" s="274">
        <f>SUM(F182/E182-1)</f>
        <v>-0.67272089037836003</v>
      </c>
    </row>
    <row r="183" spans="1:8" s="9" customFormat="1" ht="25.5" x14ac:dyDescent="0.2">
      <c r="A183" s="28"/>
      <c r="B183" s="10"/>
      <c r="C183" s="55" t="s">
        <v>588</v>
      </c>
      <c r="D183" s="210">
        <f>-D322</f>
        <v>-242.28</v>
      </c>
      <c r="E183" s="72"/>
      <c r="F183" s="139"/>
      <c r="G183" s="263">
        <f t="shared" si="7"/>
        <v>0</v>
      </c>
      <c r="H183" s="273"/>
    </row>
    <row r="184" spans="1:8" s="9" customFormat="1" x14ac:dyDescent="0.2">
      <c r="A184" s="28"/>
      <c r="B184" s="10"/>
      <c r="C184" s="55" t="s">
        <v>599</v>
      </c>
      <c r="D184" s="210">
        <f>-D323</f>
        <v>-14225.7</v>
      </c>
      <c r="E184" s="72"/>
      <c r="F184" s="139"/>
      <c r="G184" s="263">
        <f t="shared" si="7"/>
        <v>0</v>
      </c>
      <c r="H184" s="273"/>
    </row>
    <row r="185" spans="1:8" s="9" customFormat="1" ht="25.5" x14ac:dyDescent="0.2">
      <c r="A185" s="28"/>
      <c r="B185" s="10"/>
      <c r="C185" s="55" t="s">
        <v>687</v>
      </c>
      <c r="D185" s="210"/>
      <c r="E185" s="72"/>
      <c r="F185" s="169">
        <f>-F324</f>
        <v>-70000</v>
      </c>
      <c r="G185" s="263">
        <f t="shared" si="7"/>
        <v>-70000</v>
      </c>
      <c r="H185" s="273"/>
    </row>
    <row r="186" spans="1:8" s="9" customFormat="1" x14ac:dyDescent="0.2">
      <c r="A186" s="28"/>
      <c r="B186" s="10"/>
      <c r="C186" s="55" t="s">
        <v>688</v>
      </c>
      <c r="D186" s="210"/>
      <c r="E186" s="72"/>
      <c r="F186" s="169">
        <f>-F325</f>
        <v>-20000</v>
      </c>
      <c r="G186" s="263">
        <f t="shared" si="7"/>
        <v>-20000</v>
      </c>
      <c r="H186" s="273"/>
    </row>
    <row r="187" spans="1:8" s="9" customFormat="1" ht="38.25" x14ac:dyDescent="0.2">
      <c r="A187" s="28"/>
      <c r="B187" s="6"/>
      <c r="C187" s="75" t="s">
        <v>311</v>
      </c>
      <c r="D187" s="210">
        <f>-D412</f>
        <v>-285682.01</v>
      </c>
      <c r="E187" s="136">
        <v>-260000</v>
      </c>
      <c r="F187" s="169">
        <f>-F412</f>
        <v>-400000</v>
      </c>
      <c r="G187" s="263">
        <f t="shared" si="7"/>
        <v>-140000</v>
      </c>
      <c r="H187" s="273">
        <f>SUM(F187/E187-1)</f>
        <v>0.53846153846153855</v>
      </c>
    </row>
    <row r="188" spans="1:8" s="9" customFormat="1" x14ac:dyDescent="0.2">
      <c r="A188" s="28"/>
      <c r="B188" s="6"/>
      <c r="C188" s="75" t="s">
        <v>594</v>
      </c>
      <c r="D188" s="210">
        <f>-D413</f>
        <v>-138592.79999999999</v>
      </c>
      <c r="E188" s="136"/>
      <c r="F188" s="169"/>
      <c r="G188" s="263">
        <f t="shared" si="7"/>
        <v>0</v>
      </c>
      <c r="H188" s="273"/>
    </row>
    <row r="189" spans="1:8" s="9" customFormat="1" x14ac:dyDescent="0.2">
      <c r="A189" s="28"/>
      <c r="B189" s="6"/>
      <c r="C189" s="75" t="s">
        <v>551</v>
      </c>
      <c r="D189" s="210"/>
      <c r="E189" s="136"/>
      <c r="F189" s="169">
        <f>-F414</f>
        <v>-20000</v>
      </c>
      <c r="G189" s="263">
        <f t="shared" si="7"/>
        <v>-20000</v>
      </c>
      <c r="H189" s="273"/>
    </row>
    <row r="190" spans="1:8" s="9" customFormat="1" x14ac:dyDescent="0.2">
      <c r="A190" s="28"/>
      <c r="B190" s="6"/>
      <c r="C190" s="62" t="s">
        <v>315</v>
      </c>
      <c r="D190" s="210">
        <f>-D421</f>
        <v>-30457.3</v>
      </c>
      <c r="E190" s="136">
        <v>-35000</v>
      </c>
      <c r="F190" s="169">
        <f>-F421</f>
        <v>-80000</v>
      </c>
      <c r="G190" s="263">
        <f t="shared" si="7"/>
        <v>-45000</v>
      </c>
      <c r="H190" s="273">
        <f>SUM(F190/E190-1)</f>
        <v>1.2857142857142856</v>
      </c>
    </row>
    <row r="191" spans="1:8" s="9" customFormat="1" x14ac:dyDescent="0.2">
      <c r="A191" s="28"/>
      <c r="B191" s="6"/>
      <c r="C191" s="75" t="s">
        <v>316</v>
      </c>
      <c r="D191" s="210">
        <f>-D422</f>
        <v>-3840</v>
      </c>
      <c r="E191" s="136">
        <v>-206160</v>
      </c>
      <c r="F191" s="169"/>
      <c r="G191" s="263">
        <f t="shared" si="7"/>
        <v>206160</v>
      </c>
      <c r="H191" s="273">
        <f>SUM(F191/E191-1)</f>
        <v>-1</v>
      </c>
    </row>
    <row r="192" spans="1:8" s="9" customFormat="1" ht="25.5" x14ac:dyDescent="0.2">
      <c r="A192" s="28"/>
      <c r="B192" s="6"/>
      <c r="C192" s="62" t="s">
        <v>552</v>
      </c>
      <c r="D192" s="210"/>
      <c r="E192" s="136"/>
      <c r="F192" s="169">
        <f>-F445</f>
        <v>-12000</v>
      </c>
      <c r="G192" s="263">
        <f t="shared" si="7"/>
        <v>-12000</v>
      </c>
      <c r="H192" s="273"/>
    </row>
    <row r="193" spans="1:8" s="9" customFormat="1" x14ac:dyDescent="0.2">
      <c r="A193" s="28"/>
      <c r="B193" s="6"/>
      <c r="C193" s="75" t="s">
        <v>690</v>
      </c>
      <c r="D193" s="210">
        <f>-D480</f>
        <v>0</v>
      </c>
      <c r="E193" s="136">
        <v>-25000</v>
      </c>
      <c r="F193" s="169">
        <f>-F478</f>
        <v>-25000</v>
      </c>
      <c r="G193" s="263">
        <f t="shared" si="7"/>
        <v>0</v>
      </c>
      <c r="H193" s="273">
        <f>SUM(F193/E193-1)</f>
        <v>0</v>
      </c>
    </row>
    <row r="194" spans="1:8" s="9" customFormat="1" x14ac:dyDescent="0.2">
      <c r="A194" s="28"/>
      <c r="B194" s="6"/>
      <c r="C194" s="75" t="s">
        <v>598</v>
      </c>
      <c r="D194" s="210">
        <f>-D481</f>
        <v>-154993.76</v>
      </c>
      <c r="E194" s="136"/>
      <c r="F194" s="169"/>
      <c r="G194" s="263">
        <f t="shared" si="7"/>
        <v>0</v>
      </c>
      <c r="H194" s="273"/>
    </row>
    <row r="195" spans="1:8" s="9" customFormat="1" x14ac:dyDescent="0.2">
      <c r="A195" s="28"/>
      <c r="B195" s="6"/>
      <c r="C195" s="62" t="s">
        <v>602</v>
      </c>
      <c r="D195" s="210">
        <f>-D493</f>
        <v>-9996</v>
      </c>
      <c r="E195" s="136"/>
      <c r="F195" s="169"/>
      <c r="G195" s="263">
        <f t="shared" si="7"/>
        <v>0</v>
      </c>
      <c r="H195" s="273"/>
    </row>
    <row r="196" spans="1:8" s="9" customFormat="1" ht="25.5" x14ac:dyDescent="0.2">
      <c r="A196" s="28"/>
      <c r="B196" s="6"/>
      <c r="C196" s="21" t="s">
        <v>255</v>
      </c>
      <c r="D196" s="210">
        <f>-D528</f>
        <v>-51030.6</v>
      </c>
      <c r="E196" s="136">
        <v>-773373</v>
      </c>
      <c r="F196" s="169">
        <f>-F527</f>
        <v>0</v>
      </c>
      <c r="G196" s="263">
        <f t="shared" si="7"/>
        <v>773373</v>
      </c>
      <c r="H196" s="273">
        <f>SUM(F196/E196-1)</f>
        <v>-1</v>
      </c>
    </row>
    <row r="197" spans="1:8" s="9" customFormat="1" ht="25.5" x14ac:dyDescent="0.2">
      <c r="A197" s="28"/>
      <c r="B197" s="6"/>
      <c r="C197" s="21" t="s">
        <v>550</v>
      </c>
      <c r="D197" s="210"/>
      <c r="E197" s="136"/>
      <c r="F197" s="169">
        <f>-F546</f>
        <v>-146000</v>
      </c>
      <c r="G197" s="263">
        <f t="shared" ref="G197:G260" si="9">SUM(F197-E197)</f>
        <v>-146000</v>
      </c>
      <c r="H197" s="273"/>
    </row>
    <row r="198" spans="1:8" s="9" customFormat="1" ht="25.5" x14ac:dyDescent="0.2">
      <c r="A198" s="28"/>
      <c r="B198" s="6"/>
      <c r="C198" s="62" t="s">
        <v>685</v>
      </c>
      <c r="D198" s="210"/>
      <c r="E198" s="136"/>
      <c r="F198" s="169">
        <f>-F771</f>
        <v>-26000</v>
      </c>
      <c r="G198" s="263">
        <f t="shared" si="9"/>
        <v>-26000</v>
      </c>
      <c r="H198" s="273"/>
    </row>
    <row r="199" spans="1:8" s="9" customFormat="1" x14ac:dyDescent="0.2">
      <c r="A199" s="28"/>
      <c r="B199" s="6"/>
      <c r="C199" s="52" t="s">
        <v>666</v>
      </c>
      <c r="D199" s="210">
        <f>-D751</f>
        <v>-5542.74</v>
      </c>
      <c r="E199" s="136"/>
      <c r="F199" s="169"/>
      <c r="G199" s="263">
        <f t="shared" si="9"/>
        <v>0</v>
      </c>
      <c r="H199" s="273"/>
    </row>
    <row r="200" spans="1:8" s="9" customFormat="1" ht="25.5" x14ac:dyDescent="0.2">
      <c r="A200" s="28"/>
      <c r="B200" s="6"/>
      <c r="C200" s="62" t="s">
        <v>539</v>
      </c>
      <c r="D200" s="210">
        <f>-D812</f>
        <v>-21605.1</v>
      </c>
      <c r="E200" s="136">
        <v>-43617</v>
      </c>
      <c r="F200" s="169">
        <f>-F810</f>
        <v>-25000</v>
      </c>
      <c r="G200" s="263">
        <f t="shared" si="9"/>
        <v>18617</v>
      </c>
      <c r="H200" s="273">
        <f>SUM(F200/E200-1)</f>
        <v>-0.42682898869706765</v>
      </c>
    </row>
    <row r="201" spans="1:8" s="9" customFormat="1" ht="25.5" x14ac:dyDescent="0.2">
      <c r="A201" s="28"/>
      <c r="B201" s="6"/>
      <c r="C201" s="62" t="s">
        <v>641</v>
      </c>
      <c r="D201" s="210">
        <f>-D880</f>
        <v>-88553.56</v>
      </c>
      <c r="E201" s="136"/>
      <c r="F201" s="169"/>
      <c r="G201" s="263">
        <f t="shared" si="9"/>
        <v>0</v>
      </c>
      <c r="H201" s="273"/>
    </row>
    <row r="202" spans="1:8" s="9" customFormat="1" ht="25.5" x14ac:dyDescent="0.2">
      <c r="A202" s="28"/>
      <c r="B202" s="6"/>
      <c r="C202" s="62" t="s">
        <v>642</v>
      </c>
      <c r="D202" s="210">
        <f>-D881</f>
        <v>-39376.800000000003</v>
      </c>
      <c r="E202" s="136"/>
      <c r="F202" s="169"/>
      <c r="G202" s="263">
        <f t="shared" si="9"/>
        <v>0</v>
      </c>
      <c r="H202" s="273"/>
    </row>
    <row r="203" spans="1:8" s="9" customFormat="1" ht="25.5" x14ac:dyDescent="0.2">
      <c r="A203" s="28"/>
      <c r="B203" s="6"/>
      <c r="C203" s="62" t="s">
        <v>358</v>
      </c>
      <c r="D203" s="210">
        <f>-D933</f>
        <v>-42600</v>
      </c>
      <c r="E203" s="136">
        <v>-1201983</v>
      </c>
      <c r="F203" s="169"/>
      <c r="G203" s="263">
        <f t="shared" si="9"/>
        <v>1201983</v>
      </c>
      <c r="H203" s="273">
        <f>SUM(F203/E203-1)</f>
        <v>-1</v>
      </c>
    </row>
    <row r="204" spans="1:8" s="9" customFormat="1" ht="38.25" x14ac:dyDescent="0.2">
      <c r="A204" s="28"/>
      <c r="B204" s="6"/>
      <c r="C204" s="62" t="s">
        <v>558</v>
      </c>
      <c r="D204" s="210"/>
      <c r="E204" s="136"/>
      <c r="F204" s="169">
        <f>-F962</f>
        <v>-20000</v>
      </c>
      <c r="G204" s="263">
        <f t="shared" si="9"/>
        <v>-20000</v>
      </c>
      <c r="H204" s="273"/>
    </row>
    <row r="205" spans="1:8" s="9" customFormat="1" ht="25.5" x14ac:dyDescent="0.2">
      <c r="A205" s="28"/>
      <c r="B205" s="6"/>
      <c r="C205" s="62" t="s">
        <v>644</v>
      </c>
      <c r="D205" s="210">
        <f>-D988</f>
        <v>-29006.400000000001</v>
      </c>
      <c r="E205" s="136"/>
      <c r="F205" s="169"/>
      <c r="G205" s="263">
        <f t="shared" si="9"/>
        <v>0</v>
      </c>
      <c r="H205" s="273"/>
    </row>
    <row r="206" spans="1:8" s="9" customFormat="1" ht="38.25" x14ac:dyDescent="0.2">
      <c r="A206" s="28"/>
      <c r="B206" s="6"/>
      <c r="C206" s="62" t="s">
        <v>555</v>
      </c>
      <c r="D206" s="210"/>
      <c r="E206" s="136"/>
      <c r="F206" s="169">
        <f>-F990</f>
        <v>-20000</v>
      </c>
      <c r="G206" s="263">
        <f t="shared" si="9"/>
        <v>-20000</v>
      </c>
      <c r="H206" s="273"/>
    </row>
    <row r="207" spans="1:8" s="9" customFormat="1" ht="25.5" x14ac:dyDescent="0.2">
      <c r="A207" s="28"/>
      <c r="B207" s="6"/>
      <c r="C207" s="62" t="s">
        <v>682</v>
      </c>
      <c r="D207" s="210"/>
      <c r="E207" s="136"/>
      <c r="F207" s="169">
        <f>-F991</f>
        <v>-15000</v>
      </c>
      <c r="G207" s="263">
        <f t="shared" si="9"/>
        <v>-15000</v>
      </c>
      <c r="H207" s="273"/>
    </row>
    <row r="208" spans="1:8" s="9" customFormat="1" ht="25.5" x14ac:dyDescent="0.2">
      <c r="A208" s="28"/>
      <c r="B208" s="6"/>
      <c r="C208" s="62" t="s">
        <v>556</v>
      </c>
      <c r="D208" s="210"/>
      <c r="E208" s="136"/>
      <c r="F208" s="169">
        <f t="shared" ref="F208:F209" si="10">-F1090</f>
        <v>-8550</v>
      </c>
      <c r="G208" s="263">
        <f t="shared" si="9"/>
        <v>-8550</v>
      </c>
      <c r="H208" s="273"/>
    </row>
    <row r="209" spans="1:8" s="9" customFormat="1" ht="27" customHeight="1" x14ac:dyDescent="0.2">
      <c r="A209" s="28"/>
      <c r="B209" s="6"/>
      <c r="C209" s="62" t="s">
        <v>557</v>
      </c>
      <c r="D209" s="210"/>
      <c r="E209" s="136"/>
      <c r="F209" s="169">
        <f t="shared" si="10"/>
        <v>-10000</v>
      </c>
      <c r="G209" s="263">
        <f t="shared" si="9"/>
        <v>-10000</v>
      </c>
      <c r="H209" s="273"/>
    </row>
    <row r="210" spans="1:8" s="9" customFormat="1" ht="51" x14ac:dyDescent="0.2">
      <c r="A210" s="28"/>
      <c r="B210" s="6"/>
      <c r="C210" s="62" t="s">
        <v>691</v>
      </c>
      <c r="D210" s="210">
        <f>-D1039</f>
        <v>-17839.990000000002</v>
      </c>
      <c r="E210" s="136">
        <v>-14000</v>
      </c>
      <c r="F210" s="169">
        <f>-F1037</f>
        <v>-9000</v>
      </c>
      <c r="G210" s="263">
        <f t="shared" si="9"/>
        <v>5000</v>
      </c>
      <c r="H210" s="273">
        <f t="shared" ref="H210:H216" si="11">SUM(F210/E210-1)</f>
        <v>-0.3571428571428571</v>
      </c>
    </row>
    <row r="211" spans="1:8" s="9" customFormat="1" x14ac:dyDescent="0.2">
      <c r="A211" s="28"/>
      <c r="B211" s="6"/>
      <c r="C211" s="62" t="s">
        <v>498</v>
      </c>
      <c r="D211" s="210">
        <f>-D1127</f>
        <v>-3240</v>
      </c>
      <c r="E211" s="136">
        <v>-20000</v>
      </c>
      <c r="F211" s="147"/>
      <c r="G211" s="263">
        <f t="shared" si="9"/>
        <v>20000</v>
      </c>
      <c r="H211" s="273">
        <f t="shared" si="11"/>
        <v>-1</v>
      </c>
    </row>
    <row r="212" spans="1:8" s="9" customFormat="1" ht="25.5" x14ac:dyDescent="0.2">
      <c r="A212" s="28"/>
      <c r="B212" s="6"/>
      <c r="C212" s="62" t="s">
        <v>456</v>
      </c>
      <c r="D212" s="210">
        <f>-D1128</f>
        <v>0</v>
      </c>
      <c r="E212" s="136">
        <v>-230000</v>
      </c>
      <c r="F212" s="147"/>
      <c r="G212" s="263">
        <f t="shared" si="9"/>
        <v>230000</v>
      </c>
      <c r="H212" s="273">
        <f t="shared" si="11"/>
        <v>-1</v>
      </c>
    </row>
    <row r="213" spans="1:8" s="9" customFormat="1" ht="51" x14ac:dyDescent="0.2">
      <c r="A213" s="28"/>
      <c r="B213" s="6"/>
      <c r="C213" s="62" t="s">
        <v>499</v>
      </c>
      <c r="D213" s="210">
        <f>-D1227</f>
        <v>0</v>
      </c>
      <c r="E213" s="136">
        <v>-6000</v>
      </c>
      <c r="F213" s="169">
        <f>-F1225</f>
        <v>-11000</v>
      </c>
      <c r="G213" s="263">
        <f t="shared" si="9"/>
        <v>-5000</v>
      </c>
      <c r="H213" s="273">
        <f t="shared" si="11"/>
        <v>0.83333333333333326</v>
      </c>
    </row>
    <row r="214" spans="1:8" s="9" customFormat="1" x14ac:dyDescent="0.2">
      <c r="A214" s="28"/>
      <c r="B214" s="6"/>
      <c r="C214" s="62" t="s">
        <v>457</v>
      </c>
      <c r="D214" s="210">
        <f>-D1515</f>
        <v>0</v>
      </c>
      <c r="E214" s="210">
        <f>-E1515</f>
        <v>-30000</v>
      </c>
      <c r="F214" s="147"/>
      <c r="G214" s="263">
        <f t="shared" si="9"/>
        <v>30000</v>
      </c>
      <c r="H214" s="273">
        <f t="shared" si="11"/>
        <v>-1</v>
      </c>
    </row>
    <row r="215" spans="1:8" s="9" customFormat="1" ht="25.5" x14ac:dyDescent="0.2">
      <c r="A215" s="28"/>
      <c r="B215" s="6"/>
      <c r="C215" s="62" t="s">
        <v>519</v>
      </c>
      <c r="D215" s="210">
        <f>-D1228</f>
        <v>-1080</v>
      </c>
      <c r="E215" s="136">
        <v>-48920</v>
      </c>
      <c r="F215" s="147"/>
      <c r="G215" s="263">
        <f t="shared" si="9"/>
        <v>48920</v>
      </c>
      <c r="H215" s="273">
        <f t="shared" si="11"/>
        <v>-1</v>
      </c>
    </row>
    <row r="216" spans="1:8" s="9" customFormat="1" x14ac:dyDescent="0.2">
      <c r="A216" s="28"/>
      <c r="B216" s="6"/>
      <c r="C216" s="21" t="s">
        <v>537</v>
      </c>
      <c r="D216" s="210">
        <f>-D1161</f>
        <v>-18585.599999999999</v>
      </c>
      <c r="E216" s="136">
        <v>-100000</v>
      </c>
      <c r="F216" s="147"/>
      <c r="G216" s="263">
        <f t="shared" si="9"/>
        <v>100000</v>
      </c>
      <c r="H216" s="273">
        <f t="shared" si="11"/>
        <v>-1</v>
      </c>
    </row>
    <row r="217" spans="1:8" s="9" customFormat="1" ht="76.5" x14ac:dyDescent="0.2">
      <c r="A217" s="28"/>
      <c r="B217" s="6"/>
      <c r="C217" s="55" t="s">
        <v>683</v>
      </c>
      <c r="D217" s="210"/>
      <c r="E217" s="136"/>
      <c r="F217" s="169">
        <f t="shared" ref="F217:F219" si="12">-F1163</f>
        <v>-16000</v>
      </c>
      <c r="G217" s="263">
        <f t="shared" si="9"/>
        <v>-16000</v>
      </c>
      <c r="H217" s="273"/>
    </row>
    <row r="218" spans="1:8" s="9" customFormat="1" ht="25.5" x14ac:dyDescent="0.2">
      <c r="A218" s="28"/>
      <c r="B218" s="6"/>
      <c r="C218" s="55" t="s">
        <v>684</v>
      </c>
      <c r="D218" s="210"/>
      <c r="E218" s="136"/>
      <c r="F218" s="169">
        <f t="shared" si="12"/>
        <v>-16800</v>
      </c>
      <c r="G218" s="263">
        <f t="shared" si="9"/>
        <v>-16800</v>
      </c>
      <c r="H218" s="273"/>
    </row>
    <row r="219" spans="1:8" s="9" customFormat="1" ht="51" x14ac:dyDescent="0.2">
      <c r="A219" s="28"/>
      <c r="B219" s="6"/>
      <c r="C219" s="55" t="s">
        <v>686</v>
      </c>
      <c r="D219" s="210"/>
      <c r="E219" s="136"/>
      <c r="F219" s="169">
        <f t="shared" si="12"/>
        <v>-29541</v>
      </c>
      <c r="G219" s="263">
        <f t="shared" si="9"/>
        <v>-29541</v>
      </c>
      <c r="H219" s="273"/>
    </row>
    <row r="220" spans="1:8" s="9" customFormat="1" ht="25.5" x14ac:dyDescent="0.2">
      <c r="A220" s="28"/>
      <c r="B220" s="10">
        <v>1554</v>
      </c>
      <c r="C220" s="54" t="s">
        <v>230</v>
      </c>
      <c r="D220" s="211">
        <f>SUM(D221:D222)</f>
        <v>-21164.42</v>
      </c>
      <c r="E220" s="109">
        <f>SUM(E221:E222)</f>
        <v>-140000</v>
      </c>
      <c r="F220" s="140">
        <f>SUM(F221:F222)</f>
        <v>0</v>
      </c>
      <c r="G220" s="260">
        <f t="shared" si="9"/>
        <v>140000</v>
      </c>
      <c r="H220" s="274">
        <f>SUM(F220/E220-1)</f>
        <v>-1</v>
      </c>
    </row>
    <row r="221" spans="1:8" s="9" customFormat="1" ht="25.5" x14ac:dyDescent="0.2">
      <c r="A221" s="28"/>
      <c r="B221" s="10"/>
      <c r="C221" s="55" t="s">
        <v>590</v>
      </c>
      <c r="D221" s="210">
        <f>-D327</f>
        <v>-6444.42</v>
      </c>
      <c r="E221" s="108">
        <v>0</v>
      </c>
      <c r="F221" s="169">
        <v>0</v>
      </c>
      <c r="G221" s="263">
        <f t="shared" si="9"/>
        <v>0</v>
      </c>
      <c r="H221" s="273"/>
    </row>
    <row r="222" spans="1:8" s="9" customFormat="1" ht="25.5" x14ac:dyDescent="0.2">
      <c r="A222" s="28"/>
      <c r="B222" s="6"/>
      <c r="C222" s="62" t="s">
        <v>361</v>
      </c>
      <c r="D222" s="210">
        <f>-D1130</f>
        <v>-14720</v>
      </c>
      <c r="E222" s="136">
        <v>-140000</v>
      </c>
      <c r="F222" s="147">
        <v>0</v>
      </c>
      <c r="G222" s="263">
        <f t="shared" si="9"/>
        <v>140000</v>
      </c>
      <c r="H222" s="273">
        <f>SUM(F222/E222-1)</f>
        <v>-1</v>
      </c>
    </row>
    <row r="223" spans="1:8" s="9" customFormat="1" x14ac:dyDescent="0.2">
      <c r="A223" s="28"/>
      <c r="B223" s="10">
        <v>1556</v>
      </c>
      <c r="C223" s="61" t="s">
        <v>333</v>
      </c>
      <c r="D223" s="211">
        <f>SUM(D224:D227)</f>
        <v>-41317</v>
      </c>
      <c r="E223" s="109">
        <f>SUM(E224:E225)</f>
        <v>-31060</v>
      </c>
      <c r="F223" s="140">
        <f>SUM(F224:F227)</f>
        <v>-20000</v>
      </c>
      <c r="G223" s="260">
        <f t="shared" si="9"/>
        <v>11060</v>
      </c>
      <c r="H223" s="274">
        <f>SUM(F223/E223-1)</f>
        <v>-0.35608499678042493</v>
      </c>
    </row>
    <row r="224" spans="1:8" s="9" customFormat="1" x14ac:dyDescent="0.2">
      <c r="A224" s="28"/>
      <c r="B224" s="6"/>
      <c r="C224" s="62" t="s">
        <v>546</v>
      </c>
      <c r="D224" s="210">
        <f>-D596</f>
        <v>0</v>
      </c>
      <c r="E224" s="136">
        <v>-20000</v>
      </c>
      <c r="F224" s="169">
        <f>-F595</f>
        <v>-20000</v>
      </c>
      <c r="G224" s="263">
        <f t="shared" si="9"/>
        <v>0</v>
      </c>
      <c r="H224" s="273">
        <f>SUM(F224/E224-1)</f>
        <v>0</v>
      </c>
    </row>
    <row r="225" spans="1:8" s="9" customFormat="1" x14ac:dyDescent="0.2">
      <c r="A225" s="28"/>
      <c r="B225" s="6"/>
      <c r="C225" s="62" t="s">
        <v>520</v>
      </c>
      <c r="D225" s="210">
        <f>-D597</f>
        <v>-8327</v>
      </c>
      <c r="E225" s="136">
        <v>-11060</v>
      </c>
      <c r="F225" s="147"/>
      <c r="G225" s="263">
        <f t="shared" si="9"/>
        <v>11060</v>
      </c>
      <c r="H225" s="273">
        <f>SUM(F225/E225-1)</f>
        <v>-1</v>
      </c>
    </row>
    <row r="226" spans="1:8" s="9" customFormat="1" ht="38.25" x14ac:dyDescent="0.2">
      <c r="A226" s="28"/>
      <c r="B226" s="6"/>
      <c r="C226" s="62" t="s">
        <v>632</v>
      </c>
      <c r="D226" s="210">
        <f>-D722</f>
        <v>-5140</v>
      </c>
      <c r="E226" s="136"/>
      <c r="F226" s="147"/>
      <c r="G226" s="263">
        <f t="shared" si="9"/>
        <v>0</v>
      </c>
      <c r="H226" s="273"/>
    </row>
    <row r="227" spans="1:8" s="9" customFormat="1" ht="25.5" x14ac:dyDescent="0.2">
      <c r="A227" s="28"/>
      <c r="B227" s="6"/>
      <c r="C227" s="62" t="s">
        <v>650</v>
      </c>
      <c r="D227" s="210">
        <f>-D1262</f>
        <v>-27850</v>
      </c>
      <c r="E227" s="136"/>
      <c r="F227" s="147"/>
      <c r="G227" s="263">
        <f t="shared" si="9"/>
        <v>0</v>
      </c>
      <c r="H227" s="273"/>
    </row>
    <row r="228" spans="1:8" s="9" customFormat="1" x14ac:dyDescent="0.2">
      <c r="A228" s="28">
        <v>3502</v>
      </c>
      <c r="B228" s="10"/>
      <c r="C228" s="61" t="s">
        <v>101</v>
      </c>
      <c r="D228" s="199">
        <f>SUM(D229:D241)</f>
        <v>684816.14</v>
      </c>
      <c r="E228" s="71">
        <f>SUM(E229:E240)</f>
        <v>1250310</v>
      </c>
      <c r="F228" s="141">
        <f>SUM(F229:F241)</f>
        <v>144541</v>
      </c>
      <c r="G228" s="260">
        <f t="shared" si="9"/>
        <v>-1105769</v>
      </c>
      <c r="H228" s="274">
        <f>SUM(F228/E228-1)</f>
        <v>-0.88439586982428353</v>
      </c>
    </row>
    <row r="229" spans="1:8" s="9" customFormat="1" ht="25.5" x14ac:dyDescent="0.2">
      <c r="A229" s="28"/>
      <c r="B229" s="10"/>
      <c r="C229" s="75" t="s">
        <v>397</v>
      </c>
      <c r="D229" s="196">
        <v>150000</v>
      </c>
      <c r="E229" s="136">
        <v>25000</v>
      </c>
      <c r="F229" s="147">
        <v>0</v>
      </c>
      <c r="G229" s="263">
        <f t="shared" si="9"/>
        <v>-25000</v>
      </c>
      <c r="H229" s="273">
        <f>SUM(F229/E229-1)</f>
        <v>-1</v>
      </c>
    </row>
    <row r="230" spans="1:8" s="9" customFormat="1" x14ac:dyDescent="0.2">
      <c r="A230" s="28"/>
      <c r="B230" s="10"/>
      <c r="C230" s="75" t="s">
        <v>455</v>
      </c>
      <c r="D230" s="196">
        <v>0</v>
      </c>
      <c r="E230" s="136">
        <v>5000</v>
      </c>
      <c r="F230" s="147">
        <v>5000</v>
      </c>
      <c r="G230" s="263">
        <f t="shared" si="9"/>
        <v>0</v>
      </c>
      <c r="H230" s="273">
        <f>SUM(F230/E230-1)</f>
        <v>0</v>
      </c>
    </row>
    <row r="231" spans="1:8" s="9" customFormat="1" x14ac:dyDescent="0.2">
      <c r="A231" s="28"/>
      <c r="B231" s="10"/>
      <c r="C231" s="258" t="s">
        <v>667</v>
      </c>
      <c r="D231" s="196">
        <v>148576.16</v>
      </c>
      <c r="E231" s="136">
        <v>0</v>
      </c>
      <c r="F231" s="147">
        <v>0</v>
      </c>
      <c r="G231" s="263">
        <f t="shared" si="9"/>
        <v>0</v>
      </c>
      <c r="H231" s="273"/>
    </row>
    <row r="232" spans="1:8" s="9" customFormat="1" ht="25.5" x14ac:dyDescent="0.2">
      <c r="A232" s="28"/>
      <c r="B232" s="10"/>
      <c r="C232" s="21" t="s">
        <v>561</v>
      </c>
      <c r="D232" s="196">
        <v>0</v>
      </c>
      <c r="E232" s="136">
        <v>0</v>
      </c>
      <c r="F232" s="147">
        <v>80000</v>
      </c>
      <c r="G232" s="263">
        <f t="shared" si="9"/>
        <v>80000</v>
      </c>
      <c r="H232" s="273"/>
    </row>
    <row r="233" spans="1:8" s="9" customFormat="1" ht="38.25" x14ac:dyDescent="0.2">
      <c r="A233" s="28"/>
      <c r="B233" s="10"/>
      <c r="C233" s="21" t="s">
        <v>450</v>
      </c>
      <c r="D233" s="196">
        <v>4574.1099999999997</v>
      </c>
      <c r="E233" s="136">
        <v>518113</v>
      </c>
      <c r="F233" s="147">
        <v>0</v>
      </c>
      <c r="G233" s="263">
        <f t="shared" si="9"/>
        <v>-518113</v>
      </c>
      <c r="H233" s="273">
        <f t="shared" ref="H233:H238" si="13">SUM(F233/E233-1)</f>
        <v>-1</v>
      </c>
    </row>
    <row r="234" spans="1:8" s="9" customFormat="1" ht="25.5" x14ac:dyDescent="0.2">
      <c r="A234" s="28"/>
      <c r="B234" s="10"/>
      <c r="C234" s="63" t="s">
        <v>398</v>
      </c>
      <c r="D234" s="196">
        <v>327550</v>
      </c>
      <c r="E234" s="136">
        <v>215425</v>
      </c>
      <c r="F234" s="147">
        <v>0</v>
      </c>
      <c r="G234" s="263">
        <f t="shared" si="9"/>
        <v>-215425</v>
      </c>
      <c r="H234" s="273">
        <f t="shared" si="13"/>
        <v>-1</v>
      </c>
    </row>
    <row r="235" spans="1:8" s="9" customFormat="1" ht="25.5" x14ac:dyDescent="0.2">
      <c r="A235" s="28"/>
      <c r="B235" s="10"/>
      <c r="C235" s="62" t="s">
        <v>399</v>
      </c>
      <c r="D235" s="196">
        <v>0</v>
      </c>
      <c r="E235" s="136">
        <v>70000</v>
      </c>
      <c r="F235" s="147">
        <v>0</v>
      </c>
      <c r="G235" s="263">
        <f t="shared" si="9"/>
        <v>-70000</v>
      </c>
      <c r="H235" s="273">
        <f t="shared" si="13"/>
        <v>-1</v>
      </c>
    </row>
    <row r="236" spans="1:8" s="9" customFormat="1" ht="25.5" x14ac:dyDescent="0.2">
      <c r="A236" s="28"/>
      <c r="B236" s="10"/>
      <c r="C236" s="62" t="s">
        <v>400</v>
      </c>
      <c r="D236" s="196">
        <v>14458.4</v>
      </c>
      <c r="E236" s="136">
        <v>259125</v>
      </c>
      <c r="F236" s="147">
        <v>0</v>
      </c>
      <c r="G236" s="263">
        <f t="shared" si="9"/>
        <v>-259125</v>
      </c>
      <c r="H236" s="273">
        <f t="shared" si="13"/>
        <v>-1</v>
      </c>
    </row>
    <row r="237" spans="1:8" s="9" customFormat="1" x14ac:dyDescent="0.2">
      <c r="A237" s="28"/>
      <c r="B237" s="10"/>
      <c r="C237" s="21" t="s">
        <v>681</v>
      </c>
      <c r="D237" s="196">
        <v>0</v>
      </c>
      <c r="E237" s="136">
        <v>30000</v>
      </c>
      <c r="F237" s="147">
        <v>30000</v>
      </c>
      <c r="G237" s="263">
        <f t="shared" si="9"/>
        <v>0</v>
      </c>
      <c r="H237" s="273">
        <f t="shared" si="13"/>
        <v>0</v>
      </c>
    </row>
    <row r="238" spans="1:8" s="9" customFormat="1" x14ac:dyDescent="0.2">
      <c r="A238" s="28"/>
      <c r="B238" s="10"/>
      <c r="C238" s="21" t="s">
        <v>521</v>
      </c>
      <c r="D238" s="196">
        <v>29657.47</v>
      </c>
      <c r="E238" s="136">
        <v>27647</v>
      </c>
      <c r="F238" s="147">
        <v>0</v>
      </c>
      <c r="G238" s="263">
        <f t="shared" si="9"/>
        <v>-27647</v>
      </c>
      <c r="H238" s="273">
        <f t="shared" si="13"/>
        <v>-1</v>
      </c>
    </row>
    <row r="239" spans="1:8" s="9" customFormat="1" ht="25.5" x14ac:dyDescent="0.2">
      <c r="A239" s="28"/>
      <c r="B239" s="10"/>
      <c r="C239" s="259" t="s">
        <v>668</v>
      </c>
      <c r="D239" s="196">
        <v>10000</v>
      </c>
      <c r="E239" s="136">
        <v>0</v>
      </c>
      <c r="F239" s="147">
        <v>0</v>
      </c>
      <c r="G239" s="263">
        <f t="shared" si="9"/>
        <v>0</v>
      </c>
      <c r="H239" s="273"/>
    </row>
    <row r="240" spans="1:8" s="9" customFormat="1" x14ac:dyDescent="0.2">
      <c r="A240" s="28"/>
      <c r="B240" s="10"/>
      <c r="C240" s="21" t="s">
        <v>536</v>
      </c>
      <c r="D240" s="196">
        <v>0</v>
      </c>
      <c r="E240" s="136">
        <v>100000</v>
      </c>
      <c r="F240" s="147">
        <v>0</v>
      </c>
      <c r="G240" s="263">
        <f t="shared" si="9"/>
        <v>-100000</v>
      </c>
      <c r="H240" s="273">
        <f>SUM(F240/E240-1)</f>
        <v>-1</v>
      </c>
    </row>
    <row r="241" spans="1:8" s="9" customFormat="1" ht="25.5" x14ac:dyDescent="0.2">
      <c r="A241" s="28"/>
      <c r="B241" s="10"/>
      <c r="C241" s="55" t="s">
        <v>560</v>
      </c>
      <c r="D241" s="196">
        <v>0</v>
      </c>
      <c r="E241" s="136">
        <v>0</v>
      </c>
      <c r="F241" s="147">
        <v>29541</v>
      </c>
      <c r="G241" s="263">
        <f t="shared" si="9"/>
        <v>29541</v>
      </c>
      <c r="H241" s="273"/>
    </row>
    <row r="242" spans="1:8" s="9" customFormat="1" x14ac:dyDescent="0.2">
      <c r="A242" s="28">
        <v>4502</v>
      </c>
      <c r="B242" s="10"/>
      <c r="C242" s="61" t="s">
        <v>102</v>
      </c>
      <c r="D242" s="201">
        <f>SUM(D243:D247)</f>
        <v>-83791.38</v>
      </c>
      <c r="E242" s="72">
        <f>SUM(E243:E245)</f>
        <v>-2295294</v>
      </c>
      <c r="F242" s="139">
        <f>SUM(F243:F247)</f>
        <v>-2125609</v>
      </c>
      <c r="G242" s="260">
        <f t="shared" si="9"/>
        <v>169685</v>
      </c>
      <c r="H242" s="274">
        <f>SUM(F242/E242-1)</f>
        <v>-7.3927348740509879E-2</v>
      </c>
    </row>
    <row r="243" spans="1:8" x14ac:dyDescent="0.2">
      <c r="A243" s="38"/>
      <c r="B243" s="6">
        <v>4502</v>
      </c>
      <c r="C243" s="21" t="s">
        <v>547</v>
      </c>
      <c r="D243" s="210">
        <f>-D485</f>
        <v>0</v>
      </c>
      <c r="E243" s="108">
        <v>-60000</v>
      </c>
      <c r="F243" s="169">
        <f>-F485</f>
        <v>-60000</v>
      </c>
      <c r="G243" s="263">
        <f t="shared" si="9"/>
        <v>0</v>
      </c>
      <c r="H243" s="273">
        <f>SUM(F243/E243-1)</f>
        <v>0</v>
      </c>
    </row>
    <row r="244" spans="1:8" x14ac:dyDescent="0.2">
      <c r="A244" s="38"/>
      <c r="B244" s="6">
        <v>4502</v>
      </c>
      <c r="C244" s="21" t="s">
        <v>600</v>
      </c>
      <c r="D244" s="210">
        <f>-D486</f>
        <v>-80851.38</v>
      </c>
      <c r="E244" s="136">
        <v>-55294</v>
      </c>
      <c r="F244" s="147">
        <v>0</v>
      </c>
      <c r="G244" s="263">
        <f t="shared" si="9"/>
        <v>55294</v>
      </c>
      <c r="H244" s="273">
        <f>SUM(F244/E244-1)</f>
        <v>-1</v>
      </c>
    </row>
    <row r="245" spans="1:8" x14ac:dyDescent="0.2">
      <c r="A245" s="38"/>
      <c r="B245" s="6">
        <v>4502</v>
      </c>
      <c r="C245" s="63" t="s">
        <v>553</v>
      </c>
      <c r="D245" s="210">
        <f>-D570</f>
        <v>-2940</v>
      </c>
      <c r="E245" s="136">
        <v>-2180000</v>
      </c>
      <c r="F245" s="169">
        <f t="shared" ref="F245:F246" si="14">-F571</f>
        <v>-1865609</v>
      </c>
      <c r="G245" s="263">
        <f t="shared" si="9"/>
        <v>314391</v>
      </c>
      <c r="H245" s="273">
        <f>SUM(F245/E245-1)</f>
        <v>-0.14421605504587154</v>
      </c>
    </row>
    <row r="246" spans="1:8" ht="51" x14ac:dyDescent="0.2">
      <c r="A246" s="38"/>
      <c r="B246" s="6">
        <v>4502</v>
      </c>
      <c r="C246" s="63" t="s">
        <v>554</v>
      </c>
      <c r="D246" s="169">
        <f>-D572</f>
        <v>0</v>
      </c>
      <c r="E246" s="108">
        <f>-E572</f>
        <v>0</v>
      </c>
      <c r="F246" s="169">
        <f t="shared" si="14"/>
        <v>-170000</v>
      </c>
      <c r="G246" s="263">
        <f t="shared" si="9"/>
        <v>-170000</v>
      </c>
      <c r="H246" s="273"/>
    </row>
    <row r="247" spans="1:8" ht="38.25" x14ac:dyDescent="0.2">
      <c r="A247" s="38"/>
      <c r="B247" s="6">
        <v>4502</v>
      </c>
      <c r="C247" s="63" t="s">
        <v>689</v>
      </c>
      <c r="D247" s="147">
        <f>-D1512</f>
        <v>0</v>
      </c>
      <c r="E247" s="102">
        <v>0</v>
      </c>
      <c r="F247" s="147">
        <f>-F1512</f>
        <v>-30000</v>
      </c>
      <c r="G247" s="263">
        <f t="shared" si="9"/>
        <v>-30000</v>
      </c>
      <c r="H247" s="273"/>
    </row>
    <row r="248" spans="1:8" x14ac:dyDescent="0.2">
      <c r="A248" s="28">
        <v>1501</v>
      </c>
      <c r="B248" s="10"/>
      <c r="C248" s="23" t="s">
        <v>669</v>
      </c>
      <c r="D248" s="142">
        <f>SUM(D249)</f>
        <v>-200</v>
      </c>
      <c r="E248" s="102"/>
      <c r="F248" s="147"/>
      <c r="G248" s="263">
        <f t="shared" si="9"/>
        <v>0</v>
      </c>
      <c r="H248" s="273"/>
    </row>
    <row r="249" spans="1:8" ht="25.5" x14ac:dyDescent="0.2">
      <c r="A249" s="38"/>
      <c r="B249" s="6"/>
      <c r="C249" s="21" t="s">
        <v>670</v>
      </c>
      <c r="D249" s="147">
        <v>-200</v>
      </c>
      <c r="E249" s="102"/>
      <c r="F249" s="147"/>
      <c r="G249" s="263">
        <f t="shared" si="9"/>
        <v>0</v>
      </c>
      <c r="H249" s="273"/>
    </row>
    <row r="250" spans="1:8" s="9" customFormat="1" x14ac:dyDescent="0.2">
      <c r="A250" s="29">
        <v>655</v>
      </c>
      <c r="B250" s="26"/>
      <c r="C250" s="61" t="s">
        <v>103</v>
      </c>
      <c r="D250" s="200">
        <f>SUM(D251)</f>
        <v>181.22</v>
      </c>
      <c r="E250" s="66">
        <f>SUM(E251)</f>
        <v>100</v>
      </c>
      <c r="F250" s="142">
        <f>SUM(F251)</f>
        <v>150</v>
      </c>
      <c r="G250" s="260">
        <f t="shared" si="9"/>
        <v>50</v>
      </c>
      <c r="H250" s="274">
        <f t="shared" ref="H250:H263" si="15">SUM(F250/E250-1)</f>
        <v>0.5</v>
      </c>
    </row>
    <row r="251" spans="1:8" s="9" customFormat="1" x14ac:dyDescent="0.2">
      <c r="A251" s="29"/>
      <c r="B251" s="30">
        <v>6550</v>
      </c>
      <c r="C251" s="57" t="s">
        <v>512</v>
      </c>
      <c r="D251" s="196">
        <v>181.22</v>
      </c>
      <c r="E251" s="136">
        <v>100</v>
      </c>
      <c r="F251" s="147">
        <v>150</v>
      </c>
      <c r="G251" s="263">
        <f t="shared" si="9"/>
        <v>50</v>
      </c>
      <c r="H251" s="273">
        <f t="shared" si="15"/>
        <v>0.5</v>
      </c>
    </row>
    <row r="252" spans="1:8" s="9" customFormat="1" x14ac:dyDescent="0.2">
      <c r="A252" s="28">
        <v>650</v>
      </c>
      <c r="B252" s="10"/>
      <c r="C252" s="61" t="s">
        <v>104</v>
      </c>
      <c r="D252" s="201">
        <f>SUM(D253:D255)</f>
        <v>-22976.639999999999</v>
      </c>
      <c r="E252" s="72">
        <f>SUM(E253:E255)</f>
        <v>-65960</v>
      </c>
      <c r="F252" s="142">
        <v>-68823</v>
      </c>
      <c r="G252" s="260">
        <f t="shared" si="9"/>
        <v>-2863</v>
      </c>
      <c r="H252" s="274">
        <f t="shared" si="15"/>
        <v>4.3405093996361499E-2</v>
      </c>
    </row>
    <row r="253" spans="1:8" s="9" customFormat="1" ht="25.5" x14ac:dyDescent="0.2">
      <c r="A253" s="28"/>
      <c r="B253" s="24" t="s">
        <v>40</v>
      </c>
      <c r="C253" s="63" t="s">
        <v>65</v>
      </c>
      <c r="D253" s="210">
        <f>-D368</f>
        <v>-21190.48</v>
      </c>
      <c r="E253" s="136">
        <v>-64470</v>
      </c>
      <c r="F253" s="169">
        <f t="shared" ref="F253:F255" si="16">-F368</f>
        <v>-67729</v>
      </c>
      <c r="G253" s="263">
        <f t="shared" si="9"/>
        <v>-3259</v>
      </c>
      <c r="H253" s="273">
        <f t="shared" si="15"/>
        <v>5.0550643710252752E-2</v>
      </c>
    </row>
    <row r="254" spans="1:8" s="9" customFormat="1" x14ac:dyDescent="0.2">
      <c r="A254" s="28"/>
      <c r="B254" s="20">
        <v>6502</v>
      </c>
      <c r="C254" s="21" t="s">
        <v>74</v>
      </c>
      <c r="D254" s="210">
        <f>-D369</f>
        <v>-536.57000000000005</v>
      </c>
      <c r="E254" s="136">
        <v>-419</v>
      </c>
      <c r="F254" s="169">
        <f t="shared" si="16"/>
        <v>-213</v>
      </c>
      <c r="G254" s="263">
        <f t="shared" si="9"/>
        <v>206</v>
      </c>
      <c r="H254" s="273">
        <f t="shared" si="15"/>
        <v>-0.49164677804295942</v>
      </c>
    </row>
    <row r="255" spans="1:8" s="9" customFormat="1" ht="26.25" thickBot="1" x14ac:dyDescent="0.25">
      <c r="A255" s="27"/>
      <c r="B255" s="20">
        <v>6508</v>
      </c>
      <c r="C255" s="21" t="s">
        <v>451</v>
      </c>
      <c r="D255" s="212">
        <f>-D370</f>
        <v>-1249.5899999999999</v>
      </c>
      <c r="E255" s="261">
        <v>-1071</v>
      </c>
      <c r="F255" s="267">
        <f t="shared" si="16"/>
        <v>-881</v>
      </c>
      <c r="G255" s="263">
        <f t="shared" si="9"/>
        <v>190</v>
      </c>
      <c r="H255" s="273">
        <f t="shared" si="15"/>
        <v>-0.17740429505135391</v>
      </c>
    </row>
    <row r="256" spans="1:8" s="17" customFormat="1" ht="13.5" thickBot="1" x14ac:dyDescent="0.25">
      <c r="A256" s="95"/>
      <c r="B256" s="96" t="s">
        <v>105</v>
      </c>
      <c r="C256" s="97"/>
      <c r="D256" s="213">
        <f>D174+D175</f>
        <v>694378.21999999811</v>
      </c>
      <c r="E256" s="110">
        <f>E174+E175</f>
        <v>-3770426</v>
      </c>
      <c r="F256" s="158">
        <f>F174+F175</f>
        <v>-2204393</v>
      </c>
      <c r="G256" s="110">
        <f t="shared" si="9"/>
        <v>1566033</v>
      </c>
      <c r="H256" s="275">
        <f t="shared" si="15"/>
        <v>-0.41534643565475093</v>
      </c>
    </row>
    <row r="257" spans="1:8" ht="13.5" thickBot="1" x14ac:dyDescent="0.25">
      <c r="A257" s="85"/>
      <c r="B257" s="93" t="s">
        <v>106</v>
      </c>
      <c r="C257" s="94"/>
      <c r="D257" s="209">
        <f>D258+D260</f>
        <v>-547085.1</v>
      </c>
      <c r="E257" s="127">
        <f>E258+E260</f>
        <v>2802730</v>
      </c>
      <c r="F257" s="262">
        <f>F258+F260</f>
        <v>2204393</v>
      </c>
      <c r="G257" s="127">
        <f t="shared" si="9"/>
        <v>-598337</v>
      </c>
      <c r="H257" s="276">
        <f t="shared" si="15"/>
        <v>-0.2134836391660988</v>
      </c>
    </row>
    <row r="258" spans="1:8" x14ac:dyDescent="0.2">
      <c r="A258" s="29">
        <v>2585</v>
      </c>
      <c r="B258" s="26"/>
      <c r="C258" s="58" t="s">
        <v>201</v>
      </c>
      <c r="D258" s="214">
        <f>SUM(D259)</f>
        <v>0</v>
      </c>
      <c r="E258" s="128">
        <f>SUM(E259)</f>
        <v>3327245</v>
      </c>
      <c r="F258" s="187">
        <f>SUM(F259)</f>
        <v>2700000</v>
      </c>
      <c r="G258" s="260">
        <f t="shared" si="9"/>
        <v>-627245</v>
      </c>
      <c r="H258" s="274">
        <f t="shared" si="15"/>
        <v>-0.18851782781249948</v>
      </c>
    </row>
    <row r="259" spans="1:8" x14ac:dyDescent="0.2">
      <c r="A259" s="46"/>
      <c r="B259" s="31">
        <v>25852</v>
      </c>
      <c r="C259" s="59" t="s">
        <v>203</v>
      </c>
      <c r="D259" s="196">
        <v>0</v>
      </c>
      <c r="E259" s="136">
        <v>3327245</v>
      </c>
      <c r="F259" s="268">
        <v>2700000</v>
      </c>
      <c r="G259" s="263">
        <f t="shared" si="9"/>
        <v>-627245</v>
      </c>
      <c r="H259" s="273">
        <f t="shared" si="15"/>
        <v>-0.18851782781249948</v>
      </c>
    </row>
    <row r="260" spans="1:8" s="9" customFormat="1" x14ac:dyDescent="0.2">
      <c r="A260" s="33" t="s">
        <v>202</v>
      </c>
      <c r="B260" s="32"/>
      <c r="C260" s="10" t="s">
        <v>107</v>
      </c>
      <c r="D260" s="200">
        <f>SUM(D261:D262)</f>
        <v>-547085.1</v>
      </c>
      <c r="E260" s="66">
        <f>SUM(E261:E262)</f>
        <v>-524515</v>
      </c>
      <c r="F260" s="142">
        <f>SUM(F261:F262)</f>
        <v>-495607</v>
      </c>
      <c r="G260" s="260">
        <f t="shared" si="9"/>
        <v>28908</v>
      </c>
      <c r="H260" s="274">
        <f t="shared" si="15"/>
        <v>-5.5113771770111453E-2</v>
      </c>
    </row>
    <row r="261" spans="1:8" x14ac:dyDescent="0.2">
      <c r="A261" s="33"/>
      <c r="B261" s="34" t="s">
        <v>204</v>
      </c>
      <c r="C261" s="57" t="s">
        <v>60</v>
      </c>
      <c r="D261" s="196">
        <v>-538335.14</v>
      </c>
      <c r="E261" s="136">
        <v>-515469</v>
      </c>
      <c r="F261" s="147">
        <v>-474522</v>
      </c>
      <c r="G261" s="263">
        <f t="shared" ref="G261:G323" si="17">SUM(F261-E261)</f>
        <v>40947</v>
      </c>
      <c r="H261" s="273">
        <f t="shared" si="15"/>
        <v>-7.9436396757127992E-2</v>
      </c>
    </row>
    <row r="262" spans="1:8" ht="13.5" thickBot="1" x14ac:dyDescent="0.25">
      <c r="A262" s="35"/>
      <c r="B262" s="34" t="s">
        <v>205</v>
      </c>
      <c r="C262" s="57" t="s">
        <v>72</v>
      </c>
      <c r="D262" s="215">
        <v>-8749.9599999999991</v>
      </c>
      <c r="E262" s="136">
        <v>-9046</v>
      </c>
      <c r="F262" s="150">
        <v>-21085</v>
      </c>
      <c r="G262" s="263">
        <f t="shared" si="17"/>
        <v>-12039</v>
      </c>
      <c r="H262" s="273">
        <f t="shared" si="15"/>
        <v>1.3308644704841921</v>
      </c>
    </row>
    <row r="263" spans="1:8" ht="13.5" thickBot="1" x14ac:dyDescent="0.25">
      <c r="A263" s="98">
        <v>100</v>
      </c>
      <c r="B263" s="96" t="s">
        <v>108</v>
      </c>
      <c r="C263" s="97"/>
      <c r="D263" s="216">
        <f>SUM(D256+D257)</f>
        <v>147293.11999999813</v>
      </c>
      <c r="E263" s="111">
        <f>SUM(E256+E257)</f>
        <v>-967696</v>
      </c>
      <c r="F263" s="159">
        <f>SUM(F256+F257)</f>
        <v>0</v>
      </c>
      <c r="G263" s="110">
        <f t="shared" si="17"/>
        <v>967696</v>
      </c>
      <c r="H263" s="275">
        <f t="shared" si="15"/>
        <v>-1</v>
      </c>
    </row>
    <row r="264" spans="1:8" ht="13.5" thickBot="1" x14ac:dyDescent="0.25">
      <c r="A264" s="143"/>
      <c r="B264" s="3"/>
      <c r="C264" s="144"/>
      <c r="D264" s="217">
        <f>SUBTOTAL(9,D267:D1619)</f>
        <v>46944775.040000029</v>
      </c>
      <c r="E264" s="145">
        <f>SUBTOTAL(9,E267:E1617)</f>
        <v>69734218</v>
      </c>
      <c r="F264" s="160">
        <f>SUBTOTAL(9,F267:F1617)</f>
        <v>59245772</v>
      </c>
      <c r="G264" s="280">
        <f t="shared" si="17"/>
        <v>-10488446</v>
      </c>
      <c r="H264" s="272">
        <f t="shared" ref="H264:H288" si="18">SUM(F264/E264-1)</f>
        <v>-0.15040601731563119</v>
      </c>
    </row>
    <row r="265" spans="1:8" ht="24.75" customHeight="1" thickBot="1" x14ac:dyDescent="0.25">
      <c r="A265" s="95"/>
      <c r="B265" s="281" t="s">
        <v>109</v>
      </c>
      <c r="C265" s="282"/>
      <c r="D265" s="218">
        <f>D266+D371+D390+D439+D482+D523+D530+D908+D1479</f>
        <v>10635683.52</v>
      </c>
      <c r="E265" s="112">
        <f>E266+E371+E390+E439+E482+E523+E530+E908+E1479</f>
        <v>15729165</v>
      </c>
      <c r="F265" s="161">
        <f>F266+F371+F390+F439+F482+F523+F530+F908+F1479</f>
        <v>13732994</v>
      </c>
      <c r="G265" s="110">
        <f t="shared" si="17"/>
        <v>-1996171</v>
      </c>
      <c r="H265" s="275">
        <f t="shared" si="18"/>
        <v>-0.12690889821551243</v>
      </c>
    </row>
    <row r="266" spans="1:8" ht="13.5" thickBot="1" x14ac:dyDescent="0.25">
      <c r="A266" s="99" t="s">
        <v>39</v>
      </c>
      <c r="B266" s="86" t="s">
        <v>110</v>
      </c>
      <c r="C266" s="100"/>
      <c r="D266" s="219">
        <f>SUM(D267+D285+D294+D328+D342+D344+D353+D366)</f>
        <v>1155899.01</v>
      </c>
      <c r="E266" s="119">
        <f>SUM(E267+E285+E294+E328+E342+E344+E366)</f>
        <v>1235111</v>
      </c>
      <c r="F266" s="162">
        <f>SUM(F267+F285+F294+F328+F342+F344+F366)</f>
        <v>1393792</v>
      </c>
      <c r="G266" s="127">
        <f t="shared" si="17"/>
        <v>158681</v>
      </c>
      <c r="H266" s="271">
        <f t="shared" si="18"/>
        <v>0.12847509252204858</v>
      </c>
    </row>
    <row r="267" spans="1:8" s="9" customFormat="1" x14ac:dyDescent="0.2">
      <c r="A267" s="33" t="s">
        <v>296</v>
      </c>
      <c r="B267" s="10" t="s">
        <v>136</v>
      </c>
      <c r="C267" s="53"/>
      <c r="D267" s="220">
        <f>SUM(D268+D270+D276)</f>
        <v>83851.87999999999</v>
      </c>
      <c r="E267" s="129">
        <f>SUM(E268+E270+E276)</f>
        <v>88170</v>
      </c>
      <c r="F267" s="163">
        <f>SUM(F268+F270+F276)</f>
        <v>89397</v>
      </c>
      <c r="G267" s="260">
        <f t="shared" si="17"/>
        <v>1227</v>
      </c>
      <c r="H267" s="274">
        <f t="shared" si="18"/>
        <v>1.3916298060564714E-2</v>
      </c>
    </row>
    <row r="268" spans="1:8" s="9" customFormat="1" ht="25.5" x14ac:dyDescent="0.2">
      <c r="A268" s="33"/>
      <c r="B268" s="22">
        <v>413</v>
      </c>
      <c r="C268" s="64" t="s">
        <v>94</v>
      </c>
      <c r="D268" s="221">
        <f>SUM(D269)</f>
        <v>2000</v>
      </c>
      <c r="E268" s="113">
        <f>SUM(E269)</f>
        <v>2000</v>
      </c>
      <c r="F268" s="164">
        <f>SUM(F269)</f>
        <v>1875</v>
      </c>
      <c r="G268" s="260">
        <f t="shared" si="17"/>
        <v>-125</v>
      </c>
      <c r="H268" s="274">
        <f t="shared" si="18"/>
        <v>-6.25E-2</v>
      </c>
    </row>
    <row r="269" spans="1:8" s="9" customFormat="1" x14ac:dyDescent="0.2">
      <c r="A269" s="33"/>
      <c r="B269" s="20">
        <v>4139</v>
      </c>
      <c r="C269" s="63" t="s">
        <v>167</v>
      </c>
      <c r="D269" s="222">
        <v>2000</v>
      </c>
      <c r="E269" s="114">
        <v>2000</v>
      </c>
      <c r="F269" s="165">
        <v>1875</v>
      </c>
      <c r="G269" s="263">
        <f t="shared" si="17"/>
        <v>-125</v>
      </c>
      <c r="H269" s="273">
        <f t="shared" si="18"/>
        <v>-6.25E-2</v>
      </c>
    </row>
    <row r="270" spans="1:8" s="9" customFormat="1" x14ac:dyDescent="0.2">
      <c r="A270" s="33"/>
      <c r="B270" s="10">
        <v>50</v>
      </c>
      <c r="C270" s="61" t="s">
        <v>16</v>
      </c>
      <c r="D270" s="223">
        <f>SUM(D271+D274+D275)</f>
        <v>72884.789999999994</v>
      </c>
      <c r="E270" s="115">
        <f>SUM(E271+E274+E275)</f>
        <v>78469</v>
      </c>
      <c r="F270" s="166">
        <f>SUM(F271+F274+F275)</f>
        <v>80066</v>
      </c>
      <c r="G270" s="260">
        <f t="shared" si="17"/>
        <v>1597</v>
      </c>
      <c r="H270" s="274">
        <f t="shared" si="18"/>
        <v>2.0351986134651945E-2</v>
      </c>
    </row>
    <row r="271" spans="1:8" x14ac:dyDescent="0.2">
      <c r="A271" s="35"/>
      <c r="B271" s="6">
        <v>500</v>
      </c>
      <c r="C271" s="62" t="s">
        <v>163</v>
      </c>
      <c r="D271" s="224">
        <f>SUM(D272:D273)</f>
        <v>54583.979999999996</v>
      </c>
      <c r="E271" s="116">
        <f>SUM(E272:E273)</f>
        <v>58549</v>
      </c>
      <c r="F271" s="167">
        <f>SUM(F272:F273)</f>
        <v>59360</v>
      </c>
      <c r="G271" s="263">
        <f t="shared" si="17"/>
        <v>811</v>
      </c>
      <c r="H271" s="273">
        <f t="shared" si="18"/>
        <v>1.385164563015584E-2</v>
      </c>
    </row>
    <row r="272" spans="1:8" x14ac:dyDescent="0.2">
      <c r="A272" s="35"/>
      <c r="B272" s="6">
        <v>5000</v>
      </c>
      <c r="C272" s="63" t="s">
        <v>295</v>
      </c>
      <c r="D272" s="224">
        <v>39031.879999999997</v>
      </c>
      <c r="E272" s="114">
        <v>42325</v>
      </c>
      <c r="F272" s="165">
        <v>42325</v>
      </c>
      <c r="G272" s="263">
        <f t="shared" si="17"/>
        <v>0</v>
      </c>
      <c r="H272" s="273">
        <f t="shared" si="18"/>
        <v>0</v>
      </c>
    </row>
    <row r="273" spans="1:8" x14ac:dyDescent="0.2">
      <c r="A273" s="35"/>
      <c r="B273" s="6">
        <v>5001</v>
      </c>
      <c r="C273" s="62" t="s">
        <v>169</v>
      </c>
      <c r="D273" s="224">
        <v>15552.1</v>
      </c>
      <c r="E273" s="114">
        <v>16224</v>
      </c>
      <c r="F273" s="165">
        <v>17035</v>
      </c>
      <c r="G273" s="263">
        <f t="shared" si="17"/>
        <v>811</v>
      </c>
      <c r="H273" s="273">
        <f t="shared" si="18"/>
        <v>4.9987672583826415E-2</v>
      </c>
    </row>
    <row r="274" spans="1:8" x14ac:dyDescent="0.2">
      <c r="A274" s="35"/>
      <c r="B274" s="6">
        <v>5050</v>
      </c>
      <c r="C274" s="62" t="s">
        <v>62</v>
      </c>
      <c r="D274" s="224">
        <v>348.19</v>
      </c>
      <c r="E274" s="114">
        <v>350</v>
      </c>
      <c r="F274" s="165">
        <v>749</v>
      </c>
      <c r="G274" s="263">
        <f t="shared" si="17"/>
        <v>399</v>
      </c>
      <c r="H274" s="273">
        <f t="shared" si="18"/>
        <v>1.1400000000000001</v>
      </c>
    </row>
    <row r="275" spans="1:8" x14ac:dyDescent="0.2">
      <c r="A275" s="35"/>
      <c r="B275" s="6">
        <v>506</v>
      </c>
      <c r="C275" s="62" t="s">
        <v>164</v>
      </c>
      <c r="D275" s="224">
        <v>17952.62</v>
      </c>
      <c r="E275" s="114">
        <v>19570</v>
      </c>
      <c r="F275" s="165">
        <v>19957</v>
      </c>
      <c r="G275" s="263">
        <f t="shared" si="17"/>
        <v>387</v>
      </c>
      <c r="H275" s="273">
        <f t="shared" si="18"/>
        <v>1.9775166070516104E-2</v>
      </c>
    </row>
    <row r="276" spans="1:8" s="9" customFormat="1" x14ac:dyDescent="0.2">
      <c r="A276" s="33"/>
      <c r="B276" s="10">
        <v>55</v>
      </c>
      <c r="C276" s="61" t="s">
        <v>17</v>
      </c>
      <c r="D276" s="223">
        <f>SUM(D277:D284)</f>
        <v>8967.09</v>
      </c>
      <c r="E276" s="115">
        <f>SUM(E277:E284)</f>
        <v>7701</v>
      </c>
      <c r="F276" s="166">
        <f>SUM(F277:F284)</f>
        <v>7456</v>
      </c>
      <c r="G276" s="260">
        <f t="shared" si="17"/>
        <v>-245</v>
      </c>
      <c r="H276" s="274">
        <f t="shared" si="18"/>
        <v>-3.1814050123360582E-2</v>
      </c>
    </row>
    <row r="277" spans="1:8" x14ac:dyDescent="0.2">
      <c r="A277" s="35"/>
      <c r="B277" s="6">
        <v>5500</v>
      </c>
      <c r="C277" s="62" t="s">
        <v>18</v>
      </c>
      <c r="D277" s="224">
        <v>5999.5</v>
      </c>
      <c r="E277" s="116">
        <v>4055</v>
      </c>
      <c r="F277" s="167">
        <v>2630</v>
      </c>
      <c r="G277" s="263">
        <f t="shared" si="17"/>
        <v>-1425</v>
      </c>
      <c r="H277" s="273">
        <f t="shared" si="18"/>
        <v>-0.35141800246609123</v>
      </c>
    </row>
    <row r="278" spans="1:8" x14ac:dyDescent="0.2">
      <c r="A278" s="35"/>
      <c r="B278" s="6">
        <v>5503</v>
      </c>
      <c r="C278" s="62" t="s">
        <v>19</v>
      </c>
      <c r="D278" s="224">
        <v>0</v>
      </c>
      <c r="E278" s="116">
        <v>200</v>
      </c>
      <c r="F278" s="167">
        <v>200</v>
      </c>
      <c r="G278" s="263">
        <f t="shared" si="17"/>
        <v>0</v>
      </c>
      <c r="H278" s="273">
        <f t="shared" si="18"/>
        <v>0</v>
      </c>
    </row>
    <row r="279" spans="1:8" x14ac:dyDescent="0.2">
      <c r="A279" s="35"/>
      <c r="B279" s="6">
        <v>5504</v>
      </c>
      <c r="C279" s="62" t="s">
        <v>20</v>
      </c>
      <c r="D279" s="224">
        <v>1060.07</v>
      </c>
      <c r="E279" s="116">
        <v>1220</v>
      </c>
      <c r="F279" s="167">
        <v>1100</v>
      </c>
      <c r="G279" s="263">
        <f t="shared" si="17"/>
        <v>-120</v>
      </c>
      <c r="H279" s="273">
        <f t="shared" si="18"/>
        <v>-9.8360655737704916E-2</v>
      </c>
    </row>
    <row r="280" spans="1:8" x14ac:dyDescent="0.2">
      <c r="A280" s="35"/>
      <c r="B280" s="6">
        <v>5511</v>
      </c>
      <c r="C280" s="62" t="s">
        <v>165</v>
      </c>
      <c r="D280" s="224">
        <v>2.4</v>
      </c>
      <c r="E280" s="116">
        <v>400</v>
      </c>
      <c r="F280" s="167">
        <v>450</v>
      </c>
      <c r="G280" s="263">
        <f t="shared" si="17"/>
        <v>50</v>
      </c>
      <c r="H280" s="273">
        <f t="shared" si="18"/>
        <v>0.125</v>
      </c>
    </row>
    <row r="281" spans="1:8" x14ac:dyDescent="0.2">
      <c r="A281" s="35"/>
      <c r="B281" s="6">
        <v>5513</v>
      </c>
      <c r="C281" s="62" t="s">
        <v>21</v>
      </c>
      <c r="D281" s="224">
        <v>908.1</v>
      </c>
      <c r="E281" s="116">
        <v>950</v>
      </c>
      <c r="F281" s="167">
        <v>1550</v>
      </c>
      <c r="G281" s="263">
        <f t="shared" si="17"/>
        <v>600</v>
      </c>
      <c r="H281" s="273">
        <f t="shared" si="18"/>
        <v>0.63157894736842102</v>
      </c>
    </row>
    <row r="282" spans="1:8" x14ac:dyDescent="0.2">
      <c r="A282" s="35"/>
      <c r="B282" s="6">
        <v>5514</v>
      </c>
      <c r="C282" s="62" t="s">
        <v>166</v>
      </c>
      <c r="D282" s="224">
        <v>492.12</v>
      </c>
      <c r="E282" s="116">
        <v>376</v>
      </c>
      <c r="F282" s="167">
        <v>626</v>
      </c>
      <c r="G282" s="263">
        <f t="shared" si="17"/>
        <v>250</v>
      </c>
      <c r="H282" s="273">
        <f t="shared" si="18"/>
        <v>0.66489361702127669</v>
      </c>
    </row>
    <row r="283" spans="1:8" x14ac:dyDescent="0.2">
      <c r="A283" s="35"/>
      <c r="B283" s="6">
        <v>5515</v>
      </c>
      <c r="C283" s="62" t="s">
        <v>22</v>
      </c>
      <c r="D283" s="224">
        <v>504.9</v>
      </c>
      <c r="E283" s="116">
        <v>300</v>
      </c>
      <c r="F283" s="167">
        <v>250</v>
      </c>
      <c r="G283" s="263">
        <f t="shared" si="17"/>
        <v>-50</v>
      </c>
      <c r="H283" s="273">
        <f t="shared" si="18"/>
        <v>-0.16666666666666663</v>
      </c>
    </row>
    <row r="284" spans="1:8" x14ac:dyDescent="0.2">
      <c r="A284" s="35"/>
      <c r="B284" s="6">
        <v>5540</v>
      </c>
      <c r="C284" s="62" t="s">
        <v>177</v>
      </c>
      <c r="D284" s="224">
        <v>0</v>
      </c>
      <c r="E284" s="116">
        <v>200</v>
      </c>
      <c r="F284" s="167">
        <v>650</v>
      </c>
      <c r="G284" s="263">
        <f t="shared" si="17"/>
        <v>450</v>
      </c>
      <c r="H284" s="273">
        <f t="shared" si="18"/>
        <v>2.25</v>
      </c>
    </row>
    <row r="285" spans="1:8" x14ac:dyDescent="0.2">
      <c r="A285" s="33" t="s">
        <v>297</v>
      </c>
      <c r="B285" s="10" t="s">
        <v>500</v>
      </c>
      <c r="C285" s="61"/>
      <c r="D285" s="211">
        <f>SUM(D286+D291)</f>
        <v>2821.23</v>
      </c>
      <c r="E285" s="109">
        <f>SUM(E286+E291)</f>
        <v>3930</v>
      </c>
      <c r="F285" s="140">
        <f>SUM(F286+F291)</f>
        <v>3930</v>
      </c>
      <c r="G285" s="260">
        <f t="shared" si="17"/>
        <v>0</v>
      </c>
      <c r="H285" s="274">
        <f t="shared" si="18"/>
        <v>0</v>
      </c>
    </row>
    <row r="286" spans="1:8" x14ac:dyDescent="0.2">
      <c r="A286" s="33"/>
      <c r="B286" s="10">
        <v>50</v>
      </c>
      <c r="C286" s="61" t="s">
        <v>16</v>
      </c>
      <c r="D286" s="223">
        <f>SUM(D287+D289+D290)</f>
        <v>1970.5900000000001</v>
      </c>
      <c r="E286" s="115">
        <f>SUM(E287+E290)</f>
        <v>2926</v>
      </c>
      <c r="F286" s="166">
        <f>SUM(F287+F290)</f>
        <v>2926</v>
      </c>
      <c r="G286" s="260">
        <f t="shared" si="17"/>
        <v>0</v>
      </c>
      <c r="H286" s="274">
        <f t="shared" si="18"/>
        <v>0</v>
      </c>
    </row>
    <row r="287" spans="1:8" x14ac:dyDescent="0.2">
      <c r="A287" s="35"/>
      <c r="B287" s="6">
        <v>500</v>
      </c>
      <c r="C287" s="62" t="s">
        <v>163</v>
      </c>
      <c r="D287" s="224">
        <f>SUM(D288)</f>
        <v>1497.9</v>
      </c>
      <c r="E287" s="116">
        <f>SUM(E288)</f>
        <v>2200</v>
      </c>
      <c r="F287" s="167">
        <f>SUM(F288)</f>
        <v>2200</v>
      </c>
      <c r="G287" s="263">
        <f t="shared" si="17"/>
        <v>0</v>
      </c>
      <c r="H287" s="273">
        <f t="shared" si="18"/>
        <v>0</v>
      </c>
    </row>
    <row r="288" spans="1:8" x14ac:dyDescent="0.2">
      <c r="A288" s="35"/>
      <c r="B288" s="6">
        <v>5000</v>
      </c>
      <c r="C288" s="63" t="s">
        <v>295</v>
      </c>
      <c r="D288" s="224">
        <v>1497.9</v>
      </c>
      <c r="E288" s="116">
        <v>2200</v>
      </c>
      <c r="F288" s="167">
        <v>2200</v>
      </c>
      <c r="G288" s="263">
        <f t="shared" si="17"/>
        <v>0</v>
      </c>
      <c r="H288" s="273">
        <f t="shared" si="18"/>
        <v>0</v>
      </c>
    </row>
    <row r="289" spans="1:8" x14ac:dyDescent="0.2">
      <c r="A289" s="35"/>
      <c r="B289" s="6">
        <v>5050</v>
      </c>
      <c r="C289" s="62" t="s">
        <v>62</v>
      </c>
      <c r="D289" s="224">
        <v>11.39</v>
      </c>
      <c r="E289" s="116"/>
      <c r="F289" s="167"/>
      <c r="G289" s="263">
        <f t="shared" si="17"/>
        <v>0</v>
      </c>
      <c r="H289" s="273"/>
    </row>
    <row r="290" spans="1:8" x14ac:dyDescent="0.2">
      <c r="A290" s="35"/>
      <c r="B290" s="6">
        <v>506</v>
      </c>
      <c r="C290" s="62" t="s">
        <v>164</v>
      </c>
      <c r="D290" s="224">
        <v>461.3</v>
      </c>
      <c r="E290" s="116">
        <v>726</v>
      </c>
      <c r="F290" s="167">
        <v>726</v>
      </c>
      <c r="G290" s="263">
        <f t="shared" si="17"/>
        <v>0</v>
      </c>
      <c r="H290" s="273">
        <f t="shared" ref="H290:H310" si="19">SUM(F290/E290-1)</f>
        <v>0</v>
      </c>
    </row>
    <row r="291" spans="1:8" x14ac:dyDescent="0.2">
      <c r="A291" s="35"/>
      <c r="B291" s="10">
        <v>55</v>
      </c>
      <c r="C291" s="61" t="s">
        <v>17</v>
      </c>
      <c r="D291" s="223">
        <f>SUM(D292:D293)</f>
        <v>850.64</v>
      </c>
      <c r="E291" s="115">
        <f>SUM(E292:E293)</f>
        <v>1004</v>
      </c>
      <c r="F291" s="166">
        <f>SUM(F292:F293)</f>
        <v>1004</v>
      </c>
      <c r="G291" s="263">
        <f t="shared" si="17"/>
        <v>0</v>
      </c>
      <c r="H291" s="274">
        <f t="shared" si="19"/>
        <v>0</v>
      </c>
    </row>
    <row r="292" spans="1:8" x14ac:dyDescent="0.2">
      <c r="A292" s="35"/>
      <c r="B292" s="6">
        <v>5500</v>
      </c>
      <c r="C292" s="62" t="s">
        <v>18</v>
      </c>
      <c r="D292" s="224">
        <v>850.64</v>
      </c>
      <c r="E292" s="116">
        <v>504</v>
      </c>
      <c r="F292" s="167">
        <v>504</v>
      </c>
      <c r="G292" s="263">
        <f t="shared" si="17"/>
        <v>0</v>
      </c>
      <c r="H292" s="273">
        <f t="shared" si="19"/>
        <v>0</v>
      </c>
    </row>
    <row r="293" spans="1:8" x14ac:dyDescent="0.2">
      <c r="A293" s="35"/>
      <c r="B293" s="6">
        <v>5504</v>
      </c>
      <c r="C293" s="62" t="s">
        <v>20</v>
      </c>
      <c r="D293" s="224">
        <v>0</v>
      </c>
      <c r="E293" s="116">
        <v>500</v>
      </c>
      <c r="F293" s="167">
        <v>500</v>
      </c>
      <c r="G293" s="263">
        <f t="shared" si="17"/>
        <v>0</v>
      </c>
      <c r="H293" s="273">
        <f t="shared" si="19"/>
        <v>0</v>
      </c>
    </row>
    <row r="294" spans="1:8" s="9" customFormat="1" x14ac:dyDescent="0.2">
      <c r="A294" s="33" t="s">
        <v>298</v>
      </c>
      <c r="B294" s="10" t="s">
        <v>137</v>
      </c>
      <c r="C294" s="61"/>
      <c r="D294" s="211">
        <f>SUM(D295+D302+D315+D318)</f>
        <v>846548.82000000007</v>
      </c>
      <c r="E294" s="109">
        <f>SUM(E295+E302+E315)</f>
        <v>877990</v>
      </c>
      <c r="F294" s="140">
        <f>SUM(F295+F302+F315+F318)</f>
        <v>1018558</v>
      </c>
      <c r="G294" s="260">
        <f t="shared" si="17"/>
        <v>140568</v>
      </c>
      <c r="H294" s="274">
        <f t="shared" si="19"/>
        <v>0.16010205127621036</v>
      </c>
    </row>
    <row r="295" spans="1:8" s="9" customFormat="1" x14ac:dyDescent="0.2">
      <c r="A295" s="33"/>
      <c r="B295" s="23">
        <v>50</v>
      </c>
      <c r="C295" s="54" t="s">
        <v>16</v>
      </c>
      <c r="D295" s="225">
        <f>SUM(D296+D300+D301)</f>
        <v>646917.27</v>
      </c>
      <c r="E295" s="117">
        <f>SUM(E296+E300+E301)</f>
        <v>697706</v>
      </c>
      <c r="F295" s="168">
        <f>SUM(F296+F300+F301)</f>
        <v>744688</v>
      </c>
      <c r="G295" s="260">
        <f t="shared" si="17"/>
        <v>46982</v>
      </c>
      <c r="H295" s="274">
        <f t="shared" si="19"/>
        <v>6.7337818508082181E-2</v>
      </c>
    </row>
    <row r="296" spans="1:8" s="9" customFormat="1" x14ac:dyDescent="0.2">
      <c r="A296" s="33"/>
      <c r="B296" s="6">
        <v>500</v>
      </c>
      <c r="C296" s="62" t="s">
        <v>163</v>
      </c>
      <c r="D296" s="224">
        <f>SUM(D297:D299)</f>
        <v>484841.88</v>
      </c>
      <c r="E296" s="116">
        <f>SUM(E297:E299)</f>
        <v>520212</v>
      </c>
      <c r="F296" s="167">
        <f>SUM(F297:F299)</f>
        <v>555325</v>
      </c>
      <c r="G296" s="263">
        <f t="shared" si="17"/>
        <v>35113</v>
      </c>
      <c r="H296" s="273">
        <f t="shared" si="19"/>
        <v>6.7497481795883107E-2</v>
      </c>
    </row>
    <row r="297" spans="1:8" s="9" customFormat="1" x14ac:dyDescent="0.2">
      <c r="A297" s="33"/>
      <c r="B297" s="6">
        <v>5000</v>
      </c>
      <c r="C297" s="63" t="s">
        <v>295</v>
      </c>
      <c r="D297" s="196">
        <v>43405.75</v>
      </c>
      <c r="E297" s="114">
        <v>47569</v>
      </c>
      <c r="F297" s="165">
        <v>48000</v>
      </c>
      <c r="G297" s="263">
        <f t="shared" si="17"/>
        <v>431</v>
      </c>
      <c r="H297" s="273">
        <f t="shared" si="19"/>
        <v>9.0605226092623781E-3</v>
      </c>
    </row>
    <row r="298" spans="1:8" s="9" customFormat="1" x14ac:dyDescent="0.2">
      <c r="A298" s="33"/>
      <c r="B298" s="6">
        <v>5001</v>
      </c>
      <c r="C298" s="62" t="s">
        <v>169</v>
      </c>
      <c r="D298" s="224">
        <v>379973.08</v>
      </c>
      <c r="E298" s="114">
        <v>416787</v>
      </c>
      <c r="F298" s="165">
        <v>447463</v>
      </c>
      <c r="G298" s="263">
        <f t="shared" si="17"/>
        <v>30676</v>
      </c>
      <c r="H298" s="273">
        <f t="shared" si="19"/>
        <v>7.3601143989615814E-2</v>
      </c>
    </row>
    <row r="299" spans="1:8" s="9" customFormat="1" x14ac:dyDescent="0.2">
      <c r="A299" s="33"/>
      <c r="B299" s="6">
        <v>50020</v>
      </c>
      <c r="C299" s="62" t="s">
        <v>170</v>
      </c>
      <c r="D299" s="224">
        <v>61463.05</v>
      </c>
      <c r="E299" s="114">
        <v>55856</v>
      </c>
      <c r="F299" s="165">
        <v>59862</v>
      </c>
      <c r="G299" s="263">
        <f t="shared" si="17"/>
        <v>4006</v>
      </c>
      <c r="H299" s="273">
        <f t="shared" si="19"/>
        <v>7.1720137496419367E-2</v>
      </c>
    </row>
    <row r="300" spans="1:8" s="9" customFormat="1" x14ac:dyDescent="0.2">
      <c r="A300" s="33"/>
      <c r="B300" s="6">
        <v>5050</v>
      </c>
      <c r="C300" s="62" t="s">
        <v>62</v>
      </c>
      <c r="D300" s="196">
        <v>1033.76</v>
      </c>
      <c r="E300" s="114">
        <v>1000</v>
      </c>
      <c r="F300" s="165">
        <v>1000</v>
      </c>
      <c r="G300" s="263">
        <f t="shared" si="17"/>
        <v>0</v>
      </c>
      <c r="H300" s="273">
        <f t="shared" si="19"/>
        <v>0</v>
      </c>
    </row>
    <row r="301" spans="1:8" s="9" customFormat="1" x14ac:dyDescent="0.2">
      <c r="A301" s="33"/>
      <c r="B301" s="6">
        <v>506</v>
      </c>
      <c r="C301" s="62" t="s">
        <v>164</v>
      </c>
      <c r="D301" s="196">
        <v>161041.63</v>
      </c>
      <c r="E301" s="114">
        <v>176494</v>
      </c>
      <c r="F301" s="165">
        <v>188363</v>
      </c>
      <c r="G301" s="263">
        <f t="shared" si="17"/>
        <v>11869</v>
      </c>
      <c r="H301" s="273">
        <f t="shared" si="19"/>
        <v>6.7248744999830024E-2</v>
      </c>
    </row>
    <row r="302" spans="1:8" s="9" customFormat="1" x14ac:dyDescent="0.2">
      <c r="A302" s="33"/>
      <c r="B302" s="23">
        <v>55</v>
      </c>
      <c r="C302" s="54" t="s">
        <v>17</v>
      </c>
      <c r="D302" s="225">
        <f>SUM(D303:D314)</f>
        <v>165612.03</v>
      </c>
      <c r="E302" s="117">
        <f>SUM(E303:E314)</f>
        <v>179284</v>
      </c>
      <c r="F302" s="168">
        <f>SUM(F303:F314)</f>
        <v>182870</v>
      </c>
      <c r="G302" s="260">
        <f t="shared" si="17"/>
        <v>3586</v>
      </c>
      <c r="H302" s="274">
        <f t="shared" si="19"/>
        <v>2.0001784877624385E-2</v>
      </c>
    </row>
    <row r="303" spans="1:8" s="9" customFormat="1" x14ac:dyDescent="0.2">
      <c r="A303" s="33"/>
      <c r="B303" s="6">
        <v>5500</v>
      </c>
      <c r="C303" s="62" t="s">
        <v>18</v>
      </c>
      <c r="D303" s="224">
        <v>41432.550000000003</v>
      </c>
      <c r="E303" s="116">
        <v>37900</v>
      </c>
      <c r="F303" s="167">
        <v>40000</v>
      </c>
      <c r="G303" s="263">
        <f t="shared" si="17"/>
        <v>2100</v>
      </c>
      <c r="H303" s="273">
        <f t="shared" si="19"/>
        <v>5.5408970976253302E-2</v>
      </c>
    </row>
    <row r="304" spans="1:8" s="9" customFormat="1" x14ac:dyDescent="0.2">
      <c r="A304" s="33"/>
      <c r="B304" s="6">
        <v>5503</v>
      </c>
      <c r="C304" s="62" t="s">
        <v>19</v>
      </c>
      <c r="D304" s="224">
        <v>1069.98</v>
      </c>
      <c r="E304" s="116">
        <v>1000</v>
      </c>
      <c r="F304" s="167">
        <v>1000</v>
      </c>
      <c r="G304" s="263">
        <f t="shared" si="17"/>
        <v>0</v>
      </c>
      <c r="H304" s="273">
        <f t="shared" si="19"/>
        <v>0</v>
      </c>
    </row>
    <row r="305" spans="1:8" s="9" customFormat="1" x14ac:dyDescent="0.2">
      <c r="A305" s="33"/>
      <c r="B305" s="6">
        <v>5504</v>
      </c>
      <c r="C305" s="62" t="s">
        <v>20</v>
      </c>
      <c r="D305" s="224">
        <v>6718.32</v>
      </c>
      <c r="E305" s="116">
        <v>7000</v>
      </c>
      <c r="F305" s="167">
        <v>9000</v>
      </c>
      <c r="G305" s="263">
        <f t="shared" si="17"/>
        <v>2000</v>
      </c>
      <c r="H305" s="273">
        <f t="shared" si="19"/>
        <v>0.28571428571428581</v>
      </c>
    </row>
    <row r="306" spans="1:8" s="9" customFormat="1" x14ac:dyDescent="0.2">
      <c r="A306" s="33"/>
      <c r="B306" s="6">
        <v>5511</v>
      </c>
      <c r="C306" s="62" t="s">
        <v>165</v>
      </c>
      <c r="D306" s="224">
        <v>51645.04</v>
      </c>
      <c r="E306" s="114">
        <v>65774</v>
      </c>
      <c r="F306" s="165">
        <v>66000</v>
      </c>
      <c r="G306" s="263">
        <f t="shared" si="17"/>
        <v>226</v>
      </c>
      <c r="H306" s="273">
        <f t="shared" si="19"/>
        <v>3.4360081491167094E-3</v>
      </c>
    </row>
    <row r="307" spans="1:8" s="9" customFormat="1" x14ac:dyDescent="0.2">
      <c r="A307" s="33"/>
      <c r="B307" s="6">
        <v>5513</v>
      </c>
      <c r="C307" s="62" t="s">
        <v>21</v>
      </c>
      <c r="D307" s="224">
        <v>25838.85</v>
      </c>
      <c r="E307" s="116">
        <v>28000</v>
      </c>
      <c r="F307" s="167">
        <v>20000</v>
      </c>
      <c r="G307" s="263">
        <f t="shared" si="17"/>
        <v>-8000</v>
      </c>
      <c r="H307" s="273">
        <f t="shared" si="19"/>
        <v>-0.2857142857142857</v>
      </c>
    </row>
    <row r="308" spans="1:8" s="9" customFormat="1" x14ac:dyDescent="0.2">
      <c r="A308" s="33"/>
      <c r="B308" s="6">
        <v>5514</v>
      </c>
      <c r="C308" s="62" t="s">
        <v>166</v>
      </c>
      <c r="D308" s="224">
        <v>22611.81</v>
      </c>
      <c r="E308" s="116">
        <v>22000</v>
      </c>
      <c r="F308" s="167">
        <v>35000</v>
      </c>
      <c r="G308" s="263">
        <f t="shared" si="17"/>
        <v>13000</v>
      </c>
      <c r="H308" s="273">
        <f t="shared" si="19"/>
        <v>0.59090909090909083</v>
      </c>
    </row>
    <row r="309" spans="1:8" s="9" customFormat="1" x14ac:dyDescent="0.2">
      <c r="A309" s="33"/>
      <c r="B309" s="6">
        <v>5515</v>
      </c>
      <c r="C309" s="62" t="s">
        <v>22</v>
      </c>
      <c r="D309" s="224">
        <v>15321.37</v>
      </c>
      <c r="E309" s="116">
        <v>15000</v>
      </c>
      <c r="F309" s="167">
        <v>8570</v>
      </c>
      <c r="G309" s="263">
        <f t="shared" si="17"/>
        <v>-6430</v>
      </c>
      <c r="H309" s="273">
        <f t="shared" si="19"/>
        <v>-0.42866666666666664</v>
      </c>
    </row>
    <row r="310" spans="1:8" s="9" customFormat="1" x14ac:dyDescent="0.2">
      <c r="A310" s="33"/>
      <c r="B310" s="6">
        <v>5522</v>
      </c>
      <c r="C310" s="62" t="s">
        <v>63</v>
      </c>
      <c r="D310" s="224">
        <v>528.5</v>
      </c>
      <c r="E310" s="116">
        <v>1800</v>
      </c>
      <c r="F310" s="167">
        <v>1000</v>
      </c>
      <c r="G310" s="263">
        <f t="shared" si="17"/>
        <v>-800</v>
      </c>
      <c r="H310" s="273">
        <f t="shared" si="19"/>
        <v>-0.44444444444444442</v>
      </c>
    </row>
    <row r="311" spans="1:8" s="9" customFormat="1" x14ac:dyDescent="0.2">
      <c r="A311" s="33"/>
      <c r="B311" s="6">
        <v>5525</v>
      </c>
      <c r="C311" s="62" t="s">
        <v>37</v>
      </c>
      <c r="D311" s="224">
        <v>0</v>
      </c>
      <c r="E311" s="116">
        <v>0</v>
      </c>
      <c r="F311" s="167">
        <v>1000</v>
      </c>
      <c r="G311" s="263">
        <f t="shared" si="17"/>
        <v>1000</v>
      </c>
      <c r="H311" s="273"/>
    </row>
    <row r="312" spans="1:8" s="9" customFormat="1" x14ac:dyDescent="0.2">
      <c r="A312" s="33"/>
      <c r="B312" s="6">
        <v>5532</v>
      </c>
      <c r="C312" s="62" t="s">
        <v>61</v>
      </c>
      <c r="D312" s="224">
        <v>0</v>
      </c>
      <c r="E312" s="116">
        <v>0</v>
      </c>
      <c r="F312" s="167">
        <v>500</v>
      </c>
      <c r="G312" s="263">
        <f t="shared" si="17"/>
        <v>500</v>
      </c>
      <c r="H312" s="273"/>
    </row>
    <row r="313" spans="1:8" s="9" customFormat="1" x14ac:dyDescent="0.2">
      <c r="A313" s="33"/>
      <c r="B313" s="6">
        <v>5539</v>
      </c>
      <c r="C313" s="62" t="s">
        <v>180</v>
      </c>
      <c r="D313" s="224">
        <v>446.4</v>
      </c>
      <c r="E313" s="116">
        <v>610</v>
      </c>
      <c r="F313" s="167">
        <v>600</v>
      </c>
      <c r="G313" s="263">
        <f t="shared" si="17"/>
        <v>-10</v>
      </c>
      <c r="H313" s="273">
        <f>SUM(F313/E313-1)</f>
        <v>-1.6393442622950838E-2</v>
      </c>
    </row>
    <row r="314" spans="1:8" s="9" customFormat="1" x14ac:dyDescent="0.2">
      <c r="A314" s="33"/>
      <c r="B314" s="6">
        <v>5540</v>
      </c>
      <c r="C314" s="62" t="s">
        <v>177</v>
      </c>
      <c r="D314" s="224">
        <v>-0.79</v>
      </c>
      <c r="E314" s="116">
        <v>200</v>
      </c>
      <c r="F314" s="167">
        <v>200</v>
      </c>
      <c r="G314" s="263">
        <f t="shared" si="17"/>
        <v>0</v>
      </c>
      <c r="H314" s="273">
        <f>SUM(F314/E314-1)</f>
        <v>0</v>
      </c>
    </row>
    <row r="315" spans="1:8" s="9" customFormat="1" x14ac:dyDescent="0.2">
      <c r="A315" s="33"/>
      <c r="B315" s="23">
        <v>60</v>
      </c>
      <c r="C315" s="54" t="s">
        <v>59</v>
      </c>
      <c r="D315" s="225">
        <f>SUM(D316:D317)</f>
        <v>12693.84</v>
      </c>
      <c r="E315" s="117">
        <f>SUM(E316:E316)</f>
        <v>1000</v>
      </c>
      <c r="F315" s="168">
        <f>SUM(F316:F316)</f>
        <v>1000</v>
      </c>
      <c r="G315" s="260">
        <f t="shared" si="17"/>
        <v>0</v>
      </c>
      <c r="H315" s="274">
        <f>SUM(F315/E315-1)</f>
        <v>0</v>
      </c>
    </row>
    <row r="316" spans="1:8" x14ac:dyDescent="0.2">
      <c r="A316" s="35"/>
      <c r="B316" s="21">
        <v>6010</v>
      </c>
      <c r="C316" s="55" t="s">
        <v>168</v>
      </c>
      <c r="D316" s="196">
        <v>235.42</v>
      </c>
      <c r="E316" s="114">
        <v>1000</v>
      </c>
      <c r="F316" s="165">
        <v>1000</v>
      </c>
      <c r="G316" s="263">
        <f t="shared" si="17"/>
        <v>0</v>
      </c>
      <c r="H316" s="273">
        <f>SUM(F316/E316-1)</f>
        <v>0</v>
      </c>
    </row>
    <row r="317" spans="1:8" x14ac:dyDescent="0.2">
      <c r="A317" s="35"/>
      <c r="B317" s="21">
        <v>6080</v>
      </c>
      <c r="C317" s="55" t="s">
        <v>59</v>
      </c>
      <c r="D317" s="196">
        <v>12458.42</v>
      </c>
      <c r="E317" s="114"/>
      <c r="F317" s="147"/>
      <c r="G317" s="263">
        <f t="shared" si="17"/>
        <v>0</v>
      </c>
      <c r="H317" s="273"/>
    </row>
    <row r="318" spans="1:8" x14ac:dyDescent="0.2">
      <c r="A318" s="35"/>
      <c r="B318" s="10">
        <v>15</v>
      </c>
      <c r="C318" s="61" t="s">
        <v>188</v>
      </c>
      <c r="D318" s="200">
        <f>SUM(D319+D321+D326)</f>
        <v>21325.68</v>
      </c>
      <c r="E318" s="114"/>
      <c r="F318" s="142">
        <f>SUM(F319+F321+F326)</f>
        <v>90000</v>
      </c>
      <c r="G318" s="260">
        <f t="shared" si="17"/>
        <v>90000</v>
      </c>
      <c r="H318" s="273"/>
    </row>
    <row r="319" spans="1:8" x14ac:dyDescent="0.2">
      <c r="A319" s="35"/>
      <c r="B319" s="6">
        <v>1550</v>
      </c>
      <c r="C319" s="62" t="s">
        <v>462</v>
      </c>
      <c r="D319" s="238">
        <f>SUM(D320)</f>
        <v>413.28</v>
      </c>
      <c r="E319" s="114"/>
      <c r="F319" s="147"/>
      <c r="G319" s="263">
        <f t="shared" si="17"/>
        <v>0</v>
      </c>
      <c r="H319" s="273"/>
    </row>
    <row r="320" spans="1:8" x14ac:dyDescent="0.2">
      <c r="A320" s="35"/>
      <c r="B320" s="6"/>
      <c r="C320" s="62" t="s">
        <v>587</v>
      </c>
      <c r="D320" s="238">
        <v>413.28</v>
      </c>
      <c r="E320" s="114"/>
      <c r="F320" s="147"/>
      <c r="G320" s="263">
        <f t="shared" si="17"/>
        <v>0</v>
      </c>
      <c r="H320" s="273"/>
    </row>
    <row r="321" spans="1:8" x14ac:dyDescent="0.2">
      <c r="A321" s="35"/>
      <c r="B321" s="6">
        <v>1551</v>
      </c>
      <c r="C321" s="62" t="s">
        <v>178</v>
      </c>
      <c r="D321" s="234">
        <f>SUM(D322:D323)</f>
        <v>14467.980000000001</v>
      </c>
      <c r="E321" s="114"/>
      <c r="F321" s="147">
        <f>SUM(F322:F325)</f>
        <v>90000</v>
      </c>
      <c r="G321" s="263">
        <f t="shared" si="17"/>
        <v>90000</v>
      </c>
      <c r="H321" s="273"/>
    </row>
    <row r="322" spans="1:8" ht="25.5" x14ac:dyDescent="0.2">
      <c r="A322" s="35"/>
      <c r="B322" s="21"/>
      <c r="C322" s="55" t="s">
        <v>588</v>
      </c>
      <c r="D322" s="234">
        <v>242.28</v>
      </c>
      <c r="E322" s="114"/>
      <c r="F322" s="147">
        <v>0</v>
      </c>
      <c r="G322" s="263">
        <f t="shared" si="17"/>
        <v>0</v>
      </c>
      <c r="H322" s="273"/>
    </row>
    <row r="323" spans="1:8" x14ac:dyDescent="0.2">
      <c r="A323" s="35"/>
      <c r="B323" s="21"/>
      <c r="C323" s="55" t="s">
        <v>599</v>
      </c>
      <c r="D323" s="234">
        <v>14225.7</v>
      </c>
      <c r="E323" s="114"/>
      <c r="F323" s="147">
        <v>0</v>
      </c>
      <c r="G323" s="263">
        <f t="shared" si="17"/>
        <v>0</v>
      </c>
      <c r="H323" s="273"/>
    </row>
    <row r="324" spans="1:8" ht="25.5" x14ac:dyDescent="0.2">
      <c r="A324" s="35"/>
      <c r="B324" s="21"/>
      <c r="C324" s="55" t="s">
        <v>698</v>
      </c>
      <c r="D324" s="234"/>
      <c r="E324" s="114"/>
      <c r="F324" s="147">
        <v>70000</v>
      </c>
      <c r="G324" s="263">
        <f t="shared" ref="G324:G387" si="20">SUM(F324-E324)</f>
        <v>70000</v>
      </c>
      <c r="H324" s="273"/>
    </row>
    <row r="325" spans="1:8" x14ac:dyDescent="0.2">
      <c r="A325" s="35"/>
      <c r="B325" s="21"/>
      <c r="C325" s="55" t="s">
        <v>688</v>
      </c>
      <c r="D325" s="234"/>
      <c r="E325" s="114"/>
      <c r="F325" s="147">
        <v>20000</v>
      </c>
      <c r="G325" s="263">
        <f t="shared" si="20"/>
        <v>20000</v>
      </c>
      <c r="H325" s="273"/>
    </row>
    <row r="326" spans="1:8" x14ac:dyDescent="0.2">
      <c r="A326" s="35"/>
      <c r="B326" s="21">
        <v>1554</v>
      </c>
      <c r="C326" s="55" t="s">
        <v>589</v>
      </c>
      <c r="D326" s="234">
        <f>SUM(D327)</f>
        <v>6444.42</v>
      </c>
      <c r="E326" s="114"/>
      <c r="F326" s="147"/>
      <c r="G326" s="263">
        <f t="shared" si="20"/>
        <v>0</v>
      </c>
      <c r="H326" s="273"/>
    </row>
    <row r="327" spans="1:8" ht="25.5" x14ac:dyDescent="0.2">
      <c r="A327" s="35"/>
      <c r="B327" s="21"/>
      <c r="C327" s="55" t="s">
        <v>590</v>
      </c>
      <c r="D327" s="234">
        <v>6444.42</v>
      </c>
      <c r="E327" s="114"/>
      <c r="F327" s="147"/>
      <c r="G327" s="263">
        <f t="shared" si="20"/>
        <v>0</v>
      </c>
      <c r="H327" s="273"/>
    </row>
    <row r="328" spans="1:8" x14ac:dyDescent="0.2">
      <c r="A328" s="33" t="s">
        <v>299</v>
      </c>
      <c r="B328" s="10" t="s">
        <v>501</v>
      </c>
      <c r="C328" s="61"/>
      <c r="D328" s="211">
        <f>SUM(D329+D334)</f>
        <v>76181.349999999991</v>
      </c>
      <c r="E328" s="109">
        <f>SUM(E329+E334)</f>
        <v>87376</v>
      </c>
      <c r="F328" s="140">
        <f>SUM(F329+F334)</f>
        <v>92880</v>
      </c>
      <c r="G328" s="260">
        <f t="shared" si="20"/>
        <v>5504</v>
      </c>
      <c r="H328" s="274">
        <f t="shared" ref="H328:H340" si="21">SUM(F328/E328-1)</f>
        <v>6.2992125984252079E-2</v>
      </c>
    </row>
    <row r="329" spans="1:8" x14ac:dyDescent="0.2">
      <c r="A329" s="33"/>
      <c r="B329" s="23">
        <v>50</v>
      </c>
      <c r="C329" s="54" t="s">
        <v>16</v>
      </c>
      <c r="D329" s="225">
        <f>SUM(D330+D333)</f>
        <v>63724.489999999991</v>
      </c>
      <c r="E329" s="117">
        <f>SUM(E330+E333)</f>
        <v>72186</v>
      </c>
      <c r="F329" s="168">
        <f>SUM(F330+F333)</f>
        <v>77386</v>
      </c>
      <c r="G329" s="260">
        <f t="shared" si="20"/>
        <v>5200</v>
      </c>
      <c r="H329" s="274">
        <f t="shared" si="21"/>
        <v>7.2036128889258366E-2</v>
      </c>
    </row>
    <row r="330" spans="1:8" x14ac:dyDescent="0.2">
      <c r="A330" s="33"/>
      <c r="B330" s="6">
        <v>500</v>
      </c>
      <c r="C330" s="62" t="s">
        <v>163</v>
      </c>
      <c r="D330" s="224">
        <f>SUM(D331:D332)</f>
        <v>48702.079999999994</v>
      </c>
      <c r="E330" s="116">
        <f>SUM(E331:E332)</f>
        <v>53951</v>
      </c>
      <c r="F330" s="167">
        <f>SUM(F331:F332)</f>
        <v>57837</v>
      </c>
      <c r="G330" s="263">
        <f t="shared" si="20"/>
        <v>3886</v>
      </c>
      <c r="H330" s="273">
        <f t="shared" si="21"/>
        <v>7.2028321995885047E-2</v>
      </c>
    </row>
    <row r="331" spans="1:8" x14ac:dyDescent="0.2">
      <c r="A331" s="33"/>
      <c r="B331" s="6">
        <v>5001</v>
      </c>
      <c r="C331" s="62" t="s">
        <v>169</v>
      </c>
      <c r="D331" s="224">
        <v>45008.59</v>
      </c>
      <c r="E331" s="116">
        <v>50831</v>
      </c>
      <c r="F331" s="167">
        <v>54561</v>
      </c>
      <c r="G331" s="263">
        <f t="shared" si="20"/>
        <v>3730</v>
      </c>
      <c r="H331" s="273">
        <f t="shared" si="21"/>
        <v>7.3380417461785141E-2</v>
      </c>
    </row>
    <row r="332" spans="1:8" x14ac:dyDescent="0.2">
      <c r="A332" s="33"/>
      <c r="B332" s="6">
        <v>50020</v>
      </c>
      <c r="C332" s="62" t="s">
        <v>170</v>
      </c>
      <c r="D332" s="224">
        <v>3693.49</v>
      </c>
      <c r="E332" s="116">
        <v>3120</v>
      </c>
      <c r="F332" s="167">
        <v>3276</v>
      </c>
      <c r="G332" s="263">
        <f t="shared" si="20"/>
        <v>156</v>
      </c>
      <c r="H332" s="273">
        <f t="shared" si="21"/>
        <v>5.0000000000000044E-2</v>
      </c>
    </row>
    <row r="333" spans="1:8" x14ac:dyDescent="0.2">
      <c r="A333" s="33"/>
      <c r="B333" s="6">
        <v>506</v>
      </c>
      <c r="C333" s="62" t="s">
        <v>164</v>
      </c>
      <c r="D333" s="224">
        <v>15022.41</v>
      </c>
      <c r="E333" s="116">
        <v>18235</v>
      </c>
      <c r="F333" s="167">
        <v>19549</v>
      </c>
      <c r="G333" s="263">
        <f t="shared" si="20"/>
        <v>1314</v>
      </c>
      <c r="H333" s="273">
        <f t="shared" si="21"/>
        <v>7.205922676172194E-2</v>
      </c>
    </row>
    <row r="334" spans="1:8" x14ac:dyDescent="0.2">
      <c r="A334" s="33"/>
      <c r="B334" s="23">
        <v>55</v>
      </c>
      <c r="C334" s="54" t="s">
        <v>17</v>
      </c>
      <c r="D334" s="225">
        <f>SUM(D335:D341)</f>
        <v>12456.859999999999</v>
      </c>
      <c r="E334" s="117">
        <f>SUM(E335:E340)</f>
        <v>15190</v>
      </c>
      <c r="F334" s="168">
        <f>SUM(F335:F340)</f>
        <v>15494</v>
      </c>
      <c r="G334" s="260">
        <f t="shared" si="20"/>
        <v>304</v>
      </c>
      <c r="H334" s="274">
        <f t="shared" si="21"/>
        <v>2.0013166556945405E-2</v>
      </c>
    </row>
    <row r="335" spans="1:8" x14ac:dyDescent="0.2">
      <c r="A335" s="33"/>
      <c r="B335" s="6">
        <v>5500</v>
      </c>
      <c r="C335" s="62" t="s">
        <v>18</v>
      </c>
      <c r="D335" s="224">
        <v>4137.1499999999996</v>
      </c>
      <c r="E335" s="116">
        <v>5050</v>
      </c>
      <c r="F335" s="167">
        <v>4200</v>
      </c>
      <c r="G335" s="263">
        <f t="shared" si="20"/>
        <v>-850</v>
      </c>
      <c r="H335" s="273">
        <f t="shared" si="21"/>
        <v>-0.16831683168316836</v>
      </c>
    </row>
    <row r="336" spans="1:8" x14ac:dyDescent="0.2">
      <c r="A336" s="33"/>
      <c r="B336" s="6">
        <v>5504</v>
      </c>
      <c r="C336" s="62" t="s">
        <v>20</v>
      </c>
      <c r="D336" s="224">
        <v>476.56</v>
      </c>
      <c r="E336" s="116">
        <v>800</v>
      </c>
      <c r="F336" s="167">
        <v>1124</v>
      </c>
      <c r="G336" s="263">
        <f t="shared" si="20"/>
        <v>324</v>
      </c>
      <c r="H336" s="273">
        <f t="shared" si="21"/>
        <v>0.40500000000000003</v>
      </c>
    </row>
    <row r="337" spans="1:8" x14ac:dyDescent="0.2">
      <c r="A337" s="33"/>
      <c r="B337" s="6">
        <v>5511</v>
      </c>
      <c r="C337" s="62" t="s">
        <v>165</v>
      </c>
      <c r="D337" s="224">
        <v>3525.76</v>
      </c>
      <c r="E337" s="116">
        <v>4280</v>
      </c>
      <c r="F337" s="167">
        <v>3610</v>
      </c>
      <c r="G337" s="263">
        <f t="shared" si="20"/>
        <v>-670</v>
      </c>
      <c r="H337" s="273">
        <f t="shared" si="21"/>
        <v>-0.15654205607476634</v>
      </c>
    </row>
    <row r="338" spans="1:8" x14ac:dyDescent="0.2">
      <c r="A338" s="33"/>
      <c r="B338" s="6">
        <v>5513</v>
      </c>
      <c r="C338" s="62" t="s">
        <v>21</v>
      </c>
      <c r="D338" s="224">
        <v>3496.76</v>
      </c>
      <c r="E338" s="116">
        <v>3900</v>
      </c>
      <c r="F338" s="167">
        <v>3400</v>
      </c>
      <c r="G338" s="263">
        <f t="shared" si="20"/>
        <v>-500</v>
      </c>
      <c r="H338" s="273">
        <f t="shared" si="21"/>
        <v>-0.12820512820512819</v>
      </c>
    </row>
    <row r="339" spans="1:8" x14ac:dyDescent="0.2">
      <c r="A339" s="33"/>
      <c r="B339" s="6">
        <v>5514</v>
      </c>
      <c r="C339" s="62" t="s">
        <v>166</v>
      </c>
      <c r="D339" s="224">
        <v>761.63</v>
      </c>
      <c r="E339" s="116">
        <v>760</v>
      </c>
      <c r="F339" s="167">
        <v>2760</v>
      </c>
      <c r="G339" s="263">
        <f t="shared" si="20"/>
        <v>2000</v>
      </c>
      <c r="H339" s="273">
        <f t="shared" si="21"/>
        <v>2.6315789473684212</v>
      </c>
    </row>
    <row r="340" spans="1:8" x14ac:dyDescent="0.2">
      <c r="A340" s="33"/>
      <c r="B340" s="6">
        <v>5515</v>
      </c>
      <c r="C340" s="62" t="s">
        <v>22</v>
      </c>
      <c r="D340" s="224">
        <v>19</v>
      </c>
      <c r="E340" s="116">
        <v>400</v>
      </c>
      <c r="F340" s="167">
        <v>400</v>
      </c>
      <c r="G340" s="263">
        <f t="shared" si="20"/>
        <v>0</v>
      </c>
      <c r="H340" s="273">
        <f t="shared" si="21"/>
        <v>0</v>
      </c>
    </row>
    <row r="341" spans="1:8" x14ac:dyDescent="0.2">
      <c r="A341" s="33"/>
      <c r="B341" s="6">
        <v>5539</v>
      </c>
      <c r="C341" s="62" t="s">
        <v>180</v>
      </c>
      <c r="D341" s="224">
        <v>40</v>
      </c>
      <c r="E341" s="116"/>
      <c r="F341" s="167"/>
      <c r="G341" s="263">
        <f t="shared" si="20"/>
        <v>0</v>
      </c>
      <c r="H341" s="273"/>
    </row>
    <row r="342" spans="1:8" s="9" customFormat="1" x14ac:dyDescent="0.2">
      <c r="A342" s="33" t="s">
        <v>64</v>
      </c>
      <c r="B342" s="10" t="s">
        <v>185</v>
      </c>
      <c r="C342" s="61"/>
      <c r="D342" s="211">
        <f>SUM(D343)</f>
        <v>0</v>
      </c>
      <c r="E342" s="109">
        <f>SUM(E343)</f>
        <v>43000</v>
      </c>
      <c r="F342" s="140">
        <f>SUM(F343)</f>
        <v>50000</v>
      </c>
      <c r="G342" s="260">
        <f t="shared" si="20"/>
        <v>7000</v>
      </c>
      <c r="H342" s="274">
        <f t="shared" ref="H342:H352" si="22">SUM(F342/E342-1)</f>
        <v>0.16279069767441867</v>
      </c>
    </row>
    <row r="343" spans="1:8" s="9" customFormat="1" x14ac:dyDescent="0.2">
      <c r="A343" s="33"/>
      <c r="B343" s="23">
        <v>60</v>
      </c>
      <c r="C343" s="54" t="s">
        <v>59</v>
      </c>
      <c r="D343" s="200">
        <v>0</v>
      </c>
      <c r="E343" s="113">
        <v>43000</v>
      </c>
      <c r="F343" s="142">
        <v>50000</v>
      </c>
      <c r="G343" s="260">
        <f t="shared" si="20"/>
        <v>7000</v>
      </c>
      <c r="H343" s="274">
        <f t="shared" si="22"/>
        <v>0.16279069767441867</v>
      </c>
    </row>
    <row r="344" spans="1:8" s="9" customFormat="1" x14ac:dyDescent="0.2">
      <c r="A344" s="33" t="s">
        <v>302</v>
      </c>
      <c r="B344" s="10" t="s">
        <v>186</v>
      </c>
      <c r="C344" s="61"/>
      <c r="D344" s="211">
        <f>SUM(D345+D348)</f>
        <v>62416</v>
      </c>
      <c r="E344" s="109">
        <f>SUM(E345+E348)</f>
        <v>68685</v>
      </c>
      <c r="F344" s="140">
        <f>SUM(F345+F348)</f>
        <v>70204</v>
      </c>
      <c r="G344" s="260">
        <f t="shared" si="20"/>
        <v>1519</v>
      </c>
      <c r="H344" s="274">
        <f t="shared" si="22"/>
        <v>2.211545461163289E-2</v>
      </c>
    </row>
    <row r="345" spans="1:8" s="9" customFormat="1" x14ac:dyDescent="0.2">
      <c r="A345" s="33"/>
      <c r="B345" s="22">
        <v>4500</v>
      </c>
      <c r="C345" s="23" t="s">
        <v>95</v>
      </c>
      <c r="D345" s="211">
        <f>SUM(D346:D347)</f>
        <v>26058</v>
      </c>
      <c r="E345" s="109">
        <f>SUM(E346:E347)</f>
        <v>25908</v>
      </c>
      <c r="F345" s="140">
        <f>SUM(F346:F347)</f>
        <v>25793</v>
      </c>
      <c r="G345" s="260">
        <f t="shared" si="20"/>
        <v>-115</v>
      </c>
      <c r="H345" s="274">
        <f t="shared" si="22"/>
        <v>-4.4387833873706928E-3</v>
      </c>
    </row>
    <row r="346" spans="1:8" s="9" customFormat="1" x14ac:dyDescent="0.2">
      <c r="A346" s="33"/>
      <c r="B346" s="22"/>
      <c r="C346" s="63" t="s">
        <v>173</v>
      </c>
      <c r="D346" s="210">
        <v>4623</v>
      </c>
      <c r="E346" s="108">
        <v>4623</v>
      </c>
      <c r="F346" s="147">
        <v>4623</v>
      </c>
      <c r="G346" s="263">
        <f t="shared" si="20"/>
        <v>0</v>
      </c>
      <c r="H346" s="273">
        <f t="shared" si="22"/>
        <v>0</v>
      </c>
    </row>
    <row r="347" spans="1:8" s="9" customFormat="1" x14ac:dyDescent="0.2">
      <c r="A347" s="33"/>
      <c r="B347" s="22"/>
      <c r="C347" s="63" t="s">
        <v>174</v>
      </c>
      <c r="D347" s="210">
        <v>21435</v>
      </c>
      <c r="E347" s="108">
        <v>21285</v>
      </c>
      <c r="F347" s="147">
        <v>21170</v>
      </c>
      <c r="G347" s="263">
        <f t="shared" si="20"/>
        <v>-115</v>
      </c>
      <c r="H347" s="273">
        <f t="shared" si="22"/>
        <v>-5.4028658679821095E-3</v>
      </c>
    </row>
    <row r="348" spans="1:8" s="9" customFormat="1" x14ac:dyDescent="0.2">
      <c r="A348" s="33"/>
      <c r="B348" s="25">
        <v>4528</v>
      </c>
      <c r="C348" s="64" t="s">
        <v>96</v>
      </c>
      <c r="D348" s="211">
        <f>SUM(D349:D352)</f>
        <v>36358</v>
      </c>
      <c r="E348" s="109">
        <f>SUM(E349:E352)</f>
        <v>42777</v>
      </c>
      <c r="F348" s="140">
        <f>SUM(F349:F352)</f>
        <v>44411</v>
      </c>
      <c r="G348" s="260">
        <f t="shared" si="20"/>
        <v>1634</v>
      </c>
      <c r="H348" s="274">
        <f t="shared" si="22"/>
        <v>3.8198097108259166E-2</v>
      </c>
    </row>
    <row r="349" spans="1:8" x14ac:dyDescent="0.2">
      <c r="A349" s="35"/>
      <c r="B349" s="24"/>
      <c r="C349" s="63" t="s">
        <v>173</v>
      </c>
      <c r="D349" s="210">
        <v>25364</v>
      </c>
      <c r="E349" s="114">
        <v>31428</v>
      </c>
      <c r="F349" s="147">
        <v>32811</v>
      </c>
      <c r="G349" s="263">
        <f t="shared" si="20"/>
        <v>1383</v>
      </c>
      <c r="H349" s="273">
        <f t="shared" si="22"/>
        <v>4.4005345551737296E-2</v>
      </c>
    </row>
    <row r="350" spans="1:8" x14ac:dyDescent="0.2">
      <c r="A350" s="35"/>
      <c r="B350" s="24"/>
      <c r="C350" s="63" t="s">
        <v>301</v>
      </c>
      <c r="D350" s="210">
        <v>5920</v>
      </c>
      <c r="E350" s="108">
        <v>6275</v>
      </c>
      <c r="F350" s="147">
        <v>6526</v>
      </c>
      <c r="G350" s="263">
        <f t="shared" si="20"/>
        <v>251</v>
      </c>
      <c r="H350" s="273">
        <f t="shared" si="22"/>
        <v>4.0000000000000036E-2</v>
      </c>
    </row>
    <row r="351" spans="1:8" x14ac:dyDescent="0.2">
      <c r="A351" s="35"/>
      <c r="B351" s="24"/>
      <c r="C351" s="63" t="s">
        <v>175</v>
      </c>
      <c r="D351" s="210">
        <v>600</v>
      </c>
      <c r="E351" s="108">
        <v>600</v>
      </c>
      <c r="F351" s="147">
        <v>600</v>
      </c>
      <c r="G351" s="263">
        <f t="shared" si="20"/>
        <v>0</v>
      </c>
      <c r="H351" s="273">
        <f t="shared" si="22"/>
        <v>0</v>
      </c>
    </row>
    <row r="352" spans="1:8" ht="25.5" x14ac:dyDescent="0.2">
      <c r="A352" s="35"/>
      <c r="B352" s="24"/>
      <c r="C352" s="63" t="s">
        <v>300</v>
      </c>
      <c r="D352" s="210">
        <v>4474</v>
      </c>
      <c r="E352" s="108">
        <v>4474</v>
      </c>
      <c r="F352" s="147">
        <v>4474</v>
      </c>
      <c r="G352" s="263">
        <f t="shared" si="20"/>
        <v>0</v>
      </c>
      <c r="H352" s="273">
        <f t="shared" si="22"/>
        <v>0</v>
      </c>
    </row>
    <row r="353" spans="1:8" x14ac:dyDescent="0.2">
      <c r="A353" s="33" t="s">
        <v>591</v>
      </c>
      <c r="B353" s="10" t="s">
        <v>592</v>
      </c>
      <c r="C353" s="61"/>
      <c r="D353" s="211">
        <f>SUM(D354+D362)</f>
        <v>61103.09</v>
      </c>
      <c r="E353" s="108"/>
      <c r="F353" s="147"/>
      <c r="G353" s="263">
        <f t="shared" si="20"/>
        <v>0</v>
      </c>
      <c r="H353" s="273"/>
    </row>
    <row r="354" spans="1:8" x14ac:dyDescent="0.2">
      <c r="A354" s="35"/>
      <c r="B354" s="23">
        <v>50</v>
      </c>
      <c r="C354" s="54" t="s">
        <v>16</v>
      </c>
      <c r="D354" s="211">
        <f>SUM(D355+D360+D361)</f>
        <v>55176.82</v>
      </c>
      <c r="E354" s="108"/>
      <c r="F354" s="147"/>
      <c r="G354" s="263">
        <f t="shared" si="20"/>
        <v>0</v>
      </c>
      <c r="H354" s="273"/>
    </row>
    <row r="355" spans="1:8" x14ac:dyDescent="0.2">
      <c r="A355" s="35"/>
      <c r="B355" s="6">
        <v>500</v>
      </c>
      <c r="C355" s="62" t="s">
        <v>163</v>
      </c>
      <c r="D355" s="224">
        <f>SUM(D356:D359)</f>
        <v>31124.89</v>
      </c>
      <c r="E355" s="108"/>
      <c r="F355" s="147"/>
      <c r="G355" s="263">
        <f t="shared" si="20"/>
        <v>0</v>
      </c>
      <c r="H355" s="273"/>
    </row>
    <row r="356" spans="1:8" x14ac:dyDescent="0.2">
      <c r="A356" s="35"/>
      <c r="B356" s="6">
        <v>5000</v>
      </c>
      <c r="C356" s="63" t="s">
        <v>295</v>
      </c>
      <c r="D356" s="210">
        <v>120</v>
      </c>
      <c r="E356" s="108"/>
      <c r="F356" s="147"/>
      <c r="G356" s="263">
        <f t="shared" si="20"/>
        <v>0</v>
      </c>
      <c r="H356" s="273"/>
    </row>
    <row r="357" spans="1:8" x14ac:dyDescent="0.2">
      <c r="A357" s="35"/>
      <c r="B357" s="6">
        <v>5001</v>
      </c>
      <c r="C357" s="62" t="s">
        <v>169</v>
      </c>
      <c r="D357" s="210">
        <v>15413.4</v>
      </c>
      <c r="E357" s="108"/>
      <c r="F357" s="147"/>
      <c r="G357" s="263">
        <f t="shared" si="20"/>
        <v>0</v>
      </c>
      <c r="H357" s="273"/>
    </row>
    <row r="358" spans="1:8" x14ac:dyDescent="0.2">
      <c r="A358" s="35"/>
      <c r="B358" s="6">
        <v>5002</v>
      </c>
      <c r="C358" s="62" t="s">
        <v>170</v>
      </c>
      <c r="D358" s="210">
        <v>15531.49</v>
      </c>
      <c r="E358" s="108"/>
      <c r="F358" s="147"/>
      <c r="G358" s="263">
        <f t="shared" si="20"/>
        <v>0</v>
      </c>
      <c r="H358" s="273"/>
    </row>
    <row r="359" spans="1:8" ht="25.5" x14ac:dyDescent="0.2">
      <c r="A359" s="35"/>
      <c r="B359" s="6">
        <v>5005</v>
      </c>
      <c r="C359" s="62" t="s">
        <v>187</v>
      </c>
      <c r="D359" s="210">
        <v>60</v>
      </c>
      <c r="E359" s="108"/>
      <c r="F359" s="147"/>
      <c r="G359" s="263">
        <f t="shared" si="20"/>
        <v>0</v>
      </c>
      <c r="H359" s="273"/>
    </row>
    <row r="360" spans="1:8" x14ac:dyDescent="0.2">
      <c r="A360" s="35"/>
      <c r="B360" s="6">
        <v>5050</v>
      </c>
      <c r="C360" s="62" t="s">
        <v>62</v>
      </c>
      <c r="D360" s="210">
        <v>166.08</v>
      </c>
      <c r="E360" s="108"/>
      <c r="F360" s="147"/>
      <c r="G360" s="263">
        <f t="shared" si="20"/>
        <v>0</v>
      </c>
      <c r="H360" s="273"/>
    </row>
    <row r="361" spans="1:8" x14ac:dyDescent="0.2">
      <c r="A361" s="35"/>
      <c r="B361" s="6">
        <v>506</v>
      </c>
      <c r="C361" s="62" t="s">
        <v>164</v>
      </c>
      <c r="D361" s="210">
        <v>23885.85</v>
      </c>
      <c r="E361" s="108"/>
      <c r="F361" s="147"/>
      <c r="G361" s="263">
        <f t="shared" si="20"/>
        <v>0</v>
      </c>
      <c r="H361" s="273"/>
    </row>
    <row r="362" spans="1:8" x14ac:dyDescent="0.2">
      <c r="A362" s="35"/>
      <c r="B362" s="10">
        <v>55</v>
      </c>
      <c r="C362" s="61" t="s">
        <v>17</v>
      </c>
      <c r="D362" s="211">
        <f>SUM(D363:D365)</f>
        <v>5926.2699999999995</v>
      </c>
      <c r="E362" s="108"/>
      <c r="F362" s="147"/>
      <c r="G362" s="263">
        <f t="shared" si="20"/>
        <v>0</v>
      </c>
      <c r="H362" s="273"/>
    </row>
    <row r="363" spans="1:8" x14ac:dyDescent="0.2">
      <c r="A363" s="35"/>
      <c r="B363" s="6">
        <v>5500</v>
      </c>
      <c r="C363" s="62" t="s">
        <v>18</v>
      </c>
      <c r="D363" s="210">
        <v>16</v>
      </c>
      <c r="E363" s="108"/>
      <c r="F363" s="147"/>
      <c r="G363" s="263">
        <f t="shared" si="20"/>
        <v>0</v>
      </c>
      <c r="H363" s="273"/>
    </row>
    <row r="364" spans="1:8" x14ac:dyDescent="0.2">
      <c r="A364" s="35"/>
      <c r="B364" s="6">
        <v>5511</v>
      </c>
      <c r="C364" s="62" t="s">
        <v>165</v>
      </c>
      <c r="D364" s="210">
        <v>5324.32</v>
      </c>
      <c r="E364" s="108"/>
      <c r="F364" s="147"/>
      <c r="G364" s="263">
        <f t="shared" si="20"/>
        <v>0</v>
      </c>
      <c r="H364" s="273"/>
    </row>
    <row r="365" spans="1:8" x14ac:dyDescent="0.2">
      <c r="A365" s="35"/>
      <c r="B365" s="6">
        <v>5514</v>
      </c>
      <c r="C365" s="62" t="s">
        <v>166</v>
      </c>
      <c r="D365" s="210">
        <v>585.95000000000005</v>
      </c>
      <c r="E365" s="108"/>
      <c r="F365" s="147"/>
      <c r="G365" s="263">
        <f t="shared" si="20"/>
        <v>0</v>
      </c>
      <c r="H365" s="273"/>
    </row>
    <row r="366" spans="1:8" s="9" customFormat="1" x14ac:dyDescent="0.2">
      <c r="A366" s="33" t="s">
        <v>111</v>
      </c>
      <c r="B366" s="10" t="s">
        <v>112</v>
      </c>
      <c r="C366" s="61"/>
      <c r="D366" s="226">
        <f>SUM(D367)</f>
        <v>22976.639999999999</v>
      </c>
      <c r="E366" s="118">
        <f>SUM(E367)</f>
        <v>65960</v>
      </c>
      <c r="F366" s="170">
        <f>SUM(F367)</f>
        <v>68823</v>
      </c>
      <c r="G366" s="260">
        <f t="shared" si="20"/>
        <v>2863</v>
      </c>
      <c r="H366" s="274">
        <f t="shared" ref="H366:H375" si="23">SUM(F366/E366-1)</f>
        <v>4.3405093996361499E-2</v>
      </c>
    </row>
    <row r="367" spans="1:8" s="9" customFormat="1" x14ac:dyDescent="0.2">
      <c r="A367" s="33"/>
      <c r="B367" s="10">
        <v>65</v>
      </c>
      <c r="C367" s="61" t="s">
        <v>151</v>
      </c>
      <c r="D367" s="226">
        <f>SUM(D368:D370)</f>
        <v>22976.639999999999</v>
      </c>
      <c r="E367" s="118">
        <f>SUM(E368:E370)</f>
        <v>65960</v>
      </c>
      <c r="F367" s="170">
        <f>SUM(F368:F370)</f>
        <v>68823</v>
      </c>
      <c r="G367" s="260">
        <f t="shared" si="20"/>
        <v>2863</v>
      </c>
      <c r="H367" s="274">
        <f t="shared" si="23"/>
        <v>4.3405093996361499E-2</v>
      </c>
    </row>
    <row r="368" spans="1:8" s="11" customFormat="1" ht="25.5" x14ac:dyDescent="0.2">
      <c r="A368" s="47"/>
      <c r="B368" s="24" t="s">
        <v>40</v>
      </c>
      <c r="C368" s="63" t="s">
        <v>65</v>
      </c>
      <c r="D368" s="196">
        <v>21190.48</v>
      </c>
      <c r="E368" s="102">
        <v>64470</v>
      </c>
      <c r="F368" s="147">
        <v>67729</v>
      </c>
      <c r="G368" s="263">
        <f t="shared" si="20"/>
        <v>3259</v>
      </c>
      <c r="H368" s="273">
        <f t="shared" si="23"/>
        <v>5.0550643710252752E-2</v>
      </c>
    </row>
    <row r="369" spans="1:8" x14ac:dyDescent="0.2">
      <c r="A369" s="35"/>
      <c r="B369" s="20">
        <v>6502</v>
      </c>
      <c r="C369" s="21" t="s">
        <v>74</v>
      </c>
      <c r="D369" s="196">
        <v>536.57000000000005</v>
      </c>
      <c r="E369" s="102">
        <v>419</v>
      </c>
      <c r="F369" s="147">
        <v>213</v>
      </c>
      <c r="G369" s="263">
        <f t="shared" si="20"/>
        <v>-206</v>
      </c>
      <c r="H369" s="273">
        <f t="shared" si="23"/>
        <v>-0.49164677804295942</v>
      </c>
    </row>
    <row r="370" spans="1:8" ht="26.25" thickBot="1" x14ac:dyDescent="0.25">
      <c r="A370" s="35"/>
      <c r="B370" s="20">
        <v>6508</v>
      </c>
      <c r="C370" s="21" t="s">
        <v>451</v>
      </c>
      <c r="D370" s="215">
        <v>1249.5899999999999</v>
      </c>
      <c r="E370" s="103">
        <v>1071</v>
      </c>
      <c r="F370" s="150">
        <v>881</v>
      </c>
      <c r="G370" s="263">
        <f t="shared" si="20"/>
        <v>-190</v>
      </c>
      <c r="H370" s="273">
        <f t="shared" si="23"/>
        <v>-0.17740429505135391</v>
      </c>
    </row>
    <row r="371" spans="1:8" ht="13.5" thickBot="1" x14ac:dyDescent="0.25">
      <c r="A371" s="99" t="s">
        <v>41</v>
      </c>
      <c r="B371" s="86" t="s">
        <v>113</v>
      </c>
      <c r="C371" s="101"/>
      <c r="D371" s="219">
        <f>SUM(D372+D375)</f>
        <v>10065.4</v>
      </c>
      <c r="E371" s="119">
        <f>SUM(E372+E375)</f>
        <v>8691</v>
      </c>
      <c r="F371" s="162">
        <f>SUM(F372+F375)</f>
        <v>8964</v>
      </c>
      <c r="G371" s="127">
        <f t="shared" si="20"/>
        <v>273</v>
      </c>
      <c r="H371" s="271">
        <f t="shared" si="23"/>
        <v>3.1411805315843866E-2</v>
      </c>
    </row>
    <row r="372" spans="1:8" x14ac:dyDescent="0.2">
      <c r="A372" s="33" t="s">
        <v>251</v>
      </c>
      <c r="B372" s="10" t="s">
        <v>252</v>
      </c>
      <c r="C372" s="81"/>
      <c r="D372" s="227">
        <f t="shared" ref="D372:F373" si="24">SUM(D373)</f>
        <v>0</v>
      </c>
      <c r="E372" s="130">
        <f t="shared" si="24"/>
        <v>1500</v>
      </c>
      <c r="F372" s="171">
        <f t="shared" si="24"/>
        <v>1500</v>
      </c>
      <c r="G372" s="260">
        <f t="shared" si="20"/>
        <v>0</v>
      </c>
      <c r="H372" s="274">
        <f t="shared" si="23"/>
        <v>0</v>
      </c>
    </row>
    <row r="373" spans="1:8" ht="25.5" x14ac:dyDescent="0.2">
      <c r="A373" s="33"/>
      <c r="B373" s="22">
        <v>413</v>
      </c>
      <c r="C373" s="64" t="s">
        <v>94</v>
      </c>
      <c r="D373" s="226">
        <f t="shared" si="24"/>
        <v>0</v>
      </c>
      <c r="E373" s="118">
        <f t="shared" si="24"/>
        <v>1500</v>
      </c>
      <c r="F373" s="170">
        <f t="shared" si="24"/>
        <v>1500</v>
      </c>
      <c r="G373" s="260">
        <f t="shared" si="20"/>
        <v>0</v>
      </c>
      <c r="H373" s="274">
        <f t="shared" si="23"/>
        <v>0</v>
      </c>
    </row>
    <row r="374" spans="1:8" x14ac:dyDescent="0.2">
      <c r="A374" s="33"/>
      <c r="B374" s="20">
        <v>4139</v>
      </c>
      <c r="C374" s="63" t="s">
        <v>253</v>
      </c>
      <c r="D374" s="228">
        <v>0</v>
      </c>
      <c r="E374" s="120">
        <v>1500</v>
      </c>
      <c r="F374" s="269">
        <v>1500</v>
      </c>
      <c r="G374" s="263">
        <f t="shared" si="20"/>
        <v>0</v>
      </c>
      <c r="H374" s="273">
        <f t="shared" si="23"/>
        <v>0</v>
      </c>
    </row>
    <row r="375" spans="1:8" s="9" customFormat="1" x14ac:dyDescent="0.2">
      <c r="A375" s="33" t="s">
        <v>42</v>
      </c>
      <c r="B375" s="10" t="s">
        <v>114</v>
      </c>
      <c r="C375" s="82"/>
      <c r="D375" s="211">
        <f>SUM(D376+D378+D379+D384)</f>
        <v>10065.4</v>
      </c>
      <c r="E375" s="109">
        <f>SUM(E379+E384)</f>
        <v>7191</v>
      </c>
      <c r="F375" s="140">
        <f>SUM(F379+F384)</f>
        <v>7464</v>
      </c>
      <c r="G375" s="260">
        <f t="shared" si="20"/>
        <v>273</v>
      </c>
      <c r="H375" s="274">
        <f t="shared" si="23"/>
        <v>3.7964121818940377E-2</v>
      </c>
    </row>
    <row r="376" spans="1:8" s="9" customFormat="1" x14ac:dyDescent="0.2">
      <c r="A376" s="33"/>
      <c r="B376" s="10">
        <v>4500</v>
      </c>
      <c r="C376" s="82" t="s">
        <v>95</v>
      </c>
      <c r="D376" s="211">
        <f>SUM(D377)</f>
        <v>600</v>
      </c>
      <c r="E376" s="109"/>
      <c r="F376" s="140"/>
      <c r="G376" s="263">
        <f t="shared" si="20"/>
        <v>0</v>
      </c>
      <c r="H376" s="273"/>
    </row>
    <row r="377" spans="1:8" s="9" customFormat="1" x14ac:dyDescent="0.2">
      <c r="A377" s="33"/>
      <c r="B377" s="10"/>
      <c r="C377" s="81" t="s">
        <v>593</v>
      </c>
      <c r="D377" s="210">
        <v>600</v>
      </c>
      <c r="E377" s="109"/>
      <c r="F377" s="140"/>
      <c r="G377" s="263">
        <f t="shared" si="20"/>
        <v>0</v>
      </c>
      <c r="H377" s="273"/>
    </row>
    <row r="378" spans="1:8" s="9" customFormat="1" x14ac:dyDescent="0.2">
      <c r="A378" s="33"/>
      <c r="B378" s="25">
        <v>4528</v>
      </c>
      <c r="C378" s="64" t="s">
        <v>96</v>
      </c>
      <c r="D378" s="211">
        <v>7</v>
      </c>
      <c r="E378" s="109"/>
      <c r="F378" s="140"/>
      <c r="G378" s="263">
        <f t="shared" si="20"/>
        <v>0</v>
      </c>
      <c r="H378" s="273"/>
    </row>
    <row r="379" spans="1:8" s="9" customFormat="1" x14ac:dyDescent="0.2">
      <c r="A379" s="33"/>
      <c r="B379" s="10">
        <v>50</v>
      </c>
      <c r="C379" s="61" t="s">
        <v>16</v>
      </c>
      <c r="D379" s="211">
        <f>SUM(D380+D383)</f>
        <v>5075.75</v>
      </c>
      <c r="E379" s="109">
        <f>SUM(E380+E383)</f>
        <v>4336</v>
      </c>
      <c r="F379" s="140">
        <f>SUM(F380+F383)</f>
        <v>4552</v>
      </c>
      <c r="G379" s="260">
        <f t="shared" si="20"/>
        <v>216</v>
      </c>
      <c r="H379" s="274">
        <f>SUM(F379/E379-1)</f>
        <v>4.9815498154981652E-2</v>
      </c>
    </row>
    <row r="380" spans="1:8" s="9" customFormat="1" x14ac:dyDescent="0.2">
      <c r="A380" s="33"/>
      <c r="B380" s="6">
        <v>500</v>
      </c>
      <c r="C380" s="62" t="s">
        <v>163</v>
      </c>
      <c r="D380" s="224">
        <f>SUM(D381:D382)</f>
        <v>3562.4</v>
      </c>
      <c r="E380" s="116">
        <f>SUM(E381:E381)</f>
        <v>3240</v>
      </c>
      <c r="F380" s="167">
        <f>SUM(F381:F381)</f>
        <v>3402</v>
      </c>
      <c r="G380" s="263">
        <f t="shared" si="20"/>
        <v>162</v>
      </c>
      <c r="H380" s="273">
        <f>SUM(F380/E380-1)</f>
        <v>5.0000000000000044E-2</v>
      </c>
    </row>
    <row r="381" spans="1:8" s="9" customFormat="1" x14ac:dyDescent="0.2">
      <c r="A381" s="33"/>
      <c r="B381" s="6">
        <v>50020</v>
      </c>
      <c r="C381" s="62" t="s">
        <v>170</v>
      </c>
      <c r="D381" s="224">
        <v>3382.35</v>
      </c>
      <c r="E381" s="116">
        <v>3240</v>
      </c>
      <c r="F381" s="167">
        <v>3402</v>
      </c>
      <c r="G381" s="263">
        <f t="shared" si="20"/>
        <v>162</v>
      </c>
      <c r="H381" s="273">
        <f>SUM(F381/E381-1)</f>
        <v>5.0000000000000044E-2</v>
      </c>
    </row>
    <row r="382" spans="1:8" s="9" customFormat="1" ht="25.5" x14ac:dyDescent="0.2">
      <c r="A382" s="33"/>
      <c r="B382" s="6">
        <v>5005</v>
      </c>
      <c r="C382" s="62" t="s">
        <v>187</v>
      </c>
      <c r="D382" s="224">
        <v>180.05</v>
      </c>
      <c r="E382" s="116"/>
      <c r="F382" s="167">
        <v>0</v>
      </c>
      <c r="G382" s="263">
        <f t="shared" si="20"/>
        <v>0</v>
      </c>
      <c r="H382" s="273"/>
    </row>
    <row r="383" spans="1:8" s="9" customFormat="1" x14ac:dyDescent="0.2">
      <c r="A383" s="33"/>
      <c r="B383" s="6">
        <v>506</v>
      </c>
      <c r="C383" s="62" t="s">
        <v>164</v>
      </c>
      <c r="D383" s="224">
        <v>1513.35</v>
      </c>
      <c r="E383" s="116">
        <v>1096</v>
      </c>
      <c r="F383" s="167">
        <v>1150</v>
      </c>
      <c r="G383" s="263">
        <f t="shared" si="20"/>
        <v>54</v>
      </c>
      <c r="H383" s="273">
        <f t="shared" ref="H383:H392" si="25">SUM(F383/E383-1)</f>
        <v>4.9270072992700698E-2</v>
      </c>
    </row>
    <row r="384" spans="1:8" s="9" customFormat="1" x14ac:dyDescent="0.2">
      <c r="A384" s="33"/>
      <c r="B384" s="10">
        <v>55</v>
      </c>
      <c r="C384" s="61" t="s">
        <v>17</v>
      </c>
      <c r="D384" s="211">
        <f>SUM(D385:D389)</f>
        <v>4382.6499999999996</v>
      </c>
      <c r="E384" s="109">
        <f>SUM(E385:E389)</f>
        <v>2855</v>
      </c>
      <c r="F384" s="140">
        <f>SUM(F385:F389)</f>
        <v>2912</v>
      </c>
      <c r="G384" s="260">
        <f t="shared" si="20"/>
        <v>57</v>
      </c>
      <c r="H384" s="274">
        <f t="shared" si="25"/>
        <v>1.9964973730297819E-2</v>
      </c>
    </row>
    <row r="385" spans="1:8" x14ac:dyDescent="0.2">
      <c r="A385" s="35"/>
      <c r="B385" s="6">
        <v>5500</v>
      </c>
      <c r="C385" s="62" t="s">
        <v>18</v>
      </c>
      <c r="D385" s="210">
        <v>180.4</v>
      </c>
      <c r="E385" s="108">
        <v>200</v>
      </c>
      <c r="F385" s="169">
        <v>0</v>
      </c>
      <c r="G385" s="263">
        <f t="shared" si="20"/>
        <v>-200</v>
      </c>
      <c r="H385" s="273">
        <f t="shared" si="25"/>
        <v>-1</v>
      </c>
    </row>
    <row r="386" spans="1:8" s="9" customFormat="1" x14ac:dyDescent="0.2">
      <c r="A386" s="33"/>
      <c r="B386" s="6">
        <v>5511</v>
      </c>
      <c r="C386" s="62" t="s">
        <v>165</v>
      </c>
      <c r="D386" s="210">
        <v>661.66</v>
      </c>
      <c r="E386" s="108">
        <v>595</v>
      </c>
      <c r="F386" s="169">
        <v>564</v>
      </c>
      <c r="G386" s="263">
        <f t="shared" si="20"/>
        <v>-31</v>
      </c>
      <c r="H386" s="273">
        <f t="shared" si="25"/>
        <v>-5.2100840336134491E-2</v>
      </c>
    </row>
    <row r="387" spans="1:8" s="9" customFormat="1" x14ac:dyDescent="0.2">
      <c r="A387" s="33"/>
      <c r="B387" s="6">
        <v>5513</v>
      </c>
      <c r="C387" s="62" t="s">
        <v>21</v>
      </c>
      <c r="D387" s="210">
        <v>3480.59</v>
      </c>
      <c r="E387" s="108">
        <v>1500</v>
      </c>
      <c r="F387" s="169">
        <v>1700</v>
      </c>
      <c r="G387" s="263">
        <f t="shared" si="20"/>
        <v>200</v>
      </c>
      <c r="H387" s="273">
        <f t="shared" si="25"/>
        <v>0.1333333333333333</v>
      </c>
    </row>
    <row r="388" spans="1:8" s="9" customFormat="1" x14ac:dyDescent="0.2">
      <c r="A388" s="33"/>
      <c r="B388" s="6">
        <v>5514</v>
      </c>
      <c r="C388" s="62" t="s">
        <v>166</v>
      </c>
      <c r="D388" s="210">
        <v>60</v>
      </c>
      <c r="E388" s="108">
        <v>60</v>
      </c>
      <c r="F388" s="169">
        <v>60</v>
      </c>
      <c r="G388" s="263">
        <f t="shared" ref="G388:G451" si="26">SUM(F388-E388)</f>
        <v>0</v>
      </c>
      <c r="H388" s="273">
        <f t="shared" si="25"/>
        <v>0</v>
      </c>
    </row>
    <row r="389" spans="1:8" s="9" customFormat="1" ht="13.5" thickBot="1" x14ac:dyDescent="0.25">
      <c r="A389" s="33"/>
      <c r="B389" s="6">
        <v>5515</v>
      </c>
      <c r="C389" s="62" t="s">
        <v>22</v>
      </c>
      <c r="D389" s="210">
        <v>0</v>
      </c>
      <c r="E389" s="108">
        <v>500</v>
      </c>
      <c r="F389" s="169">
        <v>588</v>
      </c>
      <c r="G389" s="263">
        <f t="shared" si="26"/>
        <v>88</v>
      </c>
      <c r="H389" s="273">
        <f t="shared" si="25"/>
        <v>0.17599999999999993</v>
      </c>
    </row>
    <row r="390" spans="1:8" ht="13.5" thickBot="1" x14ac:dyDescent="0.25">
      <c r="A390" s="99" t="s">
        <v>43</v>
      </c>
      <c r="B390" s="86" t="s">
        <v>115</v>
      </c>
      <c r="C390" s="101"/>
      <c r="D390" s="219">
        <f>SUM(D391+D399+D415+D423+D432+D435)</f>
        <v>869771.18</v>
      </c>
      <c r="E390" s="119">
        <f>SUM(E391+E399+E415+E423+E435)</f>
        <v>948731</v>
      </c>
      <c r="F390" s="162">
        <f>SUM(F391+F399+F415+F423+F435)</f>
        <v>975559</v>
      </c>
      <c r="G390" s="127">
        <f t="shared" si="26"/>
        <v>26828</v>
      </c>
      <c r="H390" s="271">
        <f t="shared" si="25"/>
        <v>2.8277773151715202E-2</v>
      </c>
    </row>
    <row r="391" spans="1:8" s="9" customFormat="1" x14ac:dyDescent="0.2">
      <c r="A391" s="48" t="s">
        <v>44</v>
      </c>
      <c r="B391" s="15" t="s">
        <v>138</v>
      </c>
      <c r="C391" s="83"/>
      <c r="D391" s="220">
        <f>SUM(D392+D395+D397)</f>
        <v>4575.04</v>
      </c>
      <c r="E391" s="129">
        <f>SUM(E392+E395+E397)</f>
        <v>5800</v>
      </c>
      <c r="F391" s="163">
        <f>SUM(F392+F395+F397)</f>
        <v>6700</v>
      </c>
      <c r="G391" s="260">
        <f t="shared" si="26"/>
        <v>900</v>
      </c>
      <c r="H391" s="274">
        <f t="shared" si="25"/>
        <v>0.15517241379310343</v>
      </c>
    </row>
    <row r="392" spans="1:8" s="9" customFormat="1" x14ac:dyDescent="0.2">
      <c r="A392" s="33"/>
      <c r="B392" s="10">
        <v>55</v>
      </c>
      <c r="C392" s="61" t="s">
        <v>17</v>
      </c>
      <c r="D392" s="211">
        <f>SUM(D393:D394)</f>
        <v>1030.04</v>
      </c>
      <c r="E392" s="109">
        <f>SUM(E394:E394)</f>
        <v>3700</v>
      </c>
      <c r="F392" s="140">
        <f>SUM(F394:F394)</f>
        <v>6200</v>
      </c>
      <c r="G392" s="260">
        <f t="shared" si="26"/>
        <v>2500</v>
      </c>
      <c r="H392" s="274">
        <f t="shared" si="25"/>
        <v>0.67567567567567566</v>
      </c>
    </row>
    <row r="393" spans="1:8" x14ac:dyDescent="0.2">
      <c r="A393" s="35"/>
      <c r="B393" s="6">
        <v>5500</v>
      </c>
      <c r="C393" s="62" t="s">
        <v>18</v>
      </c>
      <c r="D393" s="210">
        <v>250.04</v>
      </c>
      <c r="E393" s="108">
        <v>0</v>
      </c>
      <c r="F393" s="169">
        <v>0</v>
      </c>
      <c r="G393" s="263">
        <f t="shared" si="26"/>
        <v>0</v>
      </c>
      <c r="H393" s="273"/>
    </row>
    <row r="394" spans="1:8" s="9" customFormat="1" x14ac:dyDescent="0.2">
      <c r="A394" s="33"/>
      <c r="B394" s="6">
        <v>5511</v>
      </c>
      <c r="C394" s="62" t="s">
        <v>165</v>
      </c>
      <c r="D394" s="210">
        <v>780</v>
      </c>
      <c r="E394" s="108">
        <v>3700</v>
      </c>
      <c r="F394" s="169">
        <v>6200</v>
      </c>
      <c r="G394" s="263">
        <f t="shared" si="26"/>
        <v>2500</v>
      </c>
      <c r="H394" s="273">
        <f t="shared" ref="H394:H412" si="27">SUM(F394/E394-1)</f>
        <v>0.67567567567567566</v>
      </c>
    </row>
    <row r="395" spans="1:8" s="9" customFormat="1" x14ac:dyDescent="0.2">
      <c r="A395" s="33"/>
      <c r="B395" s="23">
        <v>60</v>
      </c>
      <c r="C395" s="54" t="s">
        <v>59</v>
      </c>
      <c r="D395" s="211">
        <f>SUM(D396)</f>
        <v>35</v>
      </c>
      <c r="E395" s="109">
        <f>SUM(E396)</f>
        <v>100</v>
      </c>
      <c r="F395" s="140">
        <f>SUM(F396)</f>
        <v>500</v>
      </c>
      <c r="G395" s="260">
        <f t="shared" si="26"/>
        <v>400</v>
      </c>
      <c r="H395" s="274">
        <f t="shared" si="27"/>
        <v>4</v>
      </c>
    </row>
    <row r="396" spans="1:8" s="9" customFormat="1" x14ac:dyDescent="0.2">
      <c r="A396" s="33"/>
      <c r="B396" s="21">
        <v>6010</v>
      </c>
      <c r="C396" s="55" t="s">
        <v>168</v>
      </c>
      <c r="D396" s="210">
        <v>35</v>
      </c>
      <c r="E396" s="108">
        <v>100</v>
      </c>
      <c r="F396" s="169">
        <v>500</v>
      </c>
      <c r="G396" s="263">
        <f t="shared" si="26"/>
        <v>400</v>
      </c>
      <c r="H396" s="273">
        <f t="shared" si="27"/>
        <v>4</v>
      </c>
    </row>
    <row r="397" spans="1:8" s="9" customFormat="1" x14ac:dyDescent="0.2">
      <c r="A397" s="33"/>
      <c r="B397" s="10">
        <v>15</v>
      </c>
      <c r="C397" s="61" t="s">
        <v>188</v>
      </c>
      <c r="D397" s="211">
        <f>SUM(D398)</f>
        <v>3510</v>
      </c>
      <c r="E397" s="109">
        <f>SUM(E398)</f>
        <v>2000</v>
      </c>
      <c r="F397" s="142"/>
      <c r="G397" s="263">
        <f t="shared" si="26"/>
        <v>-2000</v>
      </c>
      <c r="H397" s="273">
        <f t="shared" si="27"/>
        <v>-1</v>
      </c>
    </row>
    <row r="398" spans="1:8" s="9" customFormat="1" x14ac:dyDescent="0.2">
      <c r="A398" s="33"/>
      <c r="B398" s="6">
        <v>1550</v>
      </c>
      <c r="C398" s="62" t="s">
        <v>463</v>
      </c>
      <c r="D398" s="210">
        <v>3510</v>
      </c>
      <c r="E398" s="108">
        <v>2000</v>
      </c>
      <c r="F398" s="142"/>
      <c r="G398" s="263">
        <f t="shared" si="26"/>
        <v>-2000</v>
      </c>
      <c r="H398" s="273">
        <f t="shared" si="27"/>
        <v>-1</v>
      </c>
    </row>
    <row r="399" spans="1:8" s="9" customFormat="1" x14ac:dyDescent="0.2">
      <c r="A399" s="33" t="s">
        <v>45</v>
      </c>
      <c r="B399" s="10" t="s">
        <v>313</v>
      </c>
      <c r="C399" s="82"/>
      <c r="D399" s="211">
        <f>SUM(D400+D410)</f>
        <v>758656.96</v>
      </c>
      <c r="E399" s="109">
        <f>SUM(E400+E410)</f>
        <v>605489</v>
      </c>
      <c r="F399" s="140">
        <f>SUM(F400+F410)</f>
        <v>750868</v>
      </c>
      <c r="G399" s="260">
        <f t="shared" si="26"/>
        <v>145379</v>
      </c>
      <c r="H399" s="274">
        <f t="shared" si="27"/>
        <v>0.24010180201456999</v>
      </c>
    </row>
    <row r="400" spans="1:8" s="9" customFormat="1" x14ac:dyDescent="0.2">
      <c r="A400" s="33"/>
      <c r="B400" s="10">
        <v>55</v>
      </c>
      <c r="C400" s="61" t="s">
        <v>17</v>
      </c>
      <c r="D400" s="211">
        <f>SUM(D401)</f>
        <v>334382.15000000002</v>
      </c>
      <c r="E400" s="109">
        <f>SUM(E401)</f>
        <v>345489</v>
      </c>
      <c r="F400" s="140">
        <f>SUM(F401)</f>
        <v>330868</v>
      </c>
      <c r="G400" s="260">
        <f t="shared" si="26"/>
        <v>-14621</v>
      </c>
      <c r="H400" s="274">
        <f t="shared" si="27"/>
        <v>-4.2319726532537905E-2</v>
      </c>
    </row>
    <row r="401" spans="1:8" x14ac:dyDescent="0.2">
      <c r="A401" s="35"/>
      <c r="B401" s="6">
        <v>5512</v>
      </c>
      <c r="C401" s="62" t="s">
        <v>23</v>
      </c>
      <c r="D401" s="210">
        <f>SUM(D402:D409)</f>
        <v>334382.15000000002</v>
      </c>
      <c r="E401" s="108">
        <f>SUM(E402:E409)</f>
        <v>345489</v>
      </c>
      <c r="F401" s="169">
        <f>SUM(F402:F409)</f>
        <v>330868</v>
      </c>
      <c r="G401" s="263">
        <f t="shared" si="26"/>
        <v>-14621</v>
      </c>
      <c r="H401" s="273">
        <f t="shared" si="27"/>
        <v>-4.2319726532537905E-2</v>
      </c>
    </row>
    <row r="402" spans="1:8" x14ac:dyDescent="0.2">
      <c r="A402" s="35" t="s">
        <v>303</v>
      </c>
      <c r="B402" s="6"/>
      <c r="C402" s="62" t="s">
        <v>240</v>
      </c>
      <c r="D402" s="210">
        <v>128277.79</v>
      </c>
      <c r="E402" s="114">
        <v>129862</v>
      </c>
      <c r="F402" s="165">
        <v>130000</v>
      </c>
      <c r="G402" s="263">
        <f t="shared" si="26"/>
        <v>138</v>
      </c>
      <c r="H402" s="273">
        <f t="shared" si="27"/>
        <v>1.0626665229243049E-3</v>
      </c>
    </row>
    <row r="403" spans="1:8" x14ac:dyDescent="0.2">
      <c r="A403" s="35" t="s">
        <v>308</v>
      </c>
      <c r="B403" s="6"/>
      <c r="C403" s="62" t="s">
        <v>241</v>
      </c>
      <c r="D403" s="210">
        <v>51042.080000000002</v>
      </c>
      <c r="E403" s="114">
        <v>67018</v>
      </c>
      <c r="F403" s="165">
        <v>70000</v>
      </c>
      <c r="G403" s="263">
        <f t="shared" si="26"/>
        <v>2982</v>
      </c>
      <c r="H403" s="273">
        <f t="shared" si="27"/>
        <v>4.4495508669312622E-2</v>
      </c>
    </row>
    <row r="404" spans="1:8" x14ac:dyDescent="0.2">
      <c r="A404" s="35" t="s">
        <v>306</v>
      </c>
      <c r="B404" s="6"/>
      <c r="C404" s="62" t="s">
        <v>242</v>
      </c>
      <c r="D404" s="210">
        <v>88894.71</v>
      </c>
      <c r="E404" s="114">
        <v>80000</v>
      </c>
      <c r="F404" s="165">
        <v>65000</v>
      </c>
      <c r="G404" s="263">
        <f t="shared" si="26"/>
        <v>-15000</v>
      </c>
      <c r="H404" s="273">
        <f t="shared" si="27"/>
        <v>-0.1875</v>
      </c>
    </row>
    <row r="405" spans="1:8" ht="25.5" x14ac:dyDescent="0.2">
      <c r="A405" s="35" t="s">
        <v>305</v>
      </c>
      <c r="B405" s="6"/>
      <c r="C405" s="62" t="s">
        <v>680</v>
      </c>
      <c r="D405" s="210">
        <v>7417.2</v>
      </c>
      <c r="E405" s="114">
        <v>12809</v>
      </c>
      <c r="F405" s="165">
        <v>6868</v>
      </c>
      <c r="G405" s="263">
        <f t="shared" si="26"/>
        <v>-5941</v>
      </c>
      <c r="H405" s="273">
        <f t="shared" si="27"/>
        <v>-0.46381450542587244</v>
      </c>
    </row>
    <row r="406" spans="1:8" x14ac:dyDescent="0.2">
      <c r="A406" s="35" t="s">
        <v>304</v>
      </c>
      <c r="B406" s="6"/>
      <c r="C406" s="62" t="s">
        <v>243</v>
      </c>
      <c r="D406" s="210">
        <v>20792.97</v>
      </c>
      <c r="E406" s="108">
        <v>20800</v>
      </c>
      <c r="F406" s="169">
        <v>21000</v>
      </c>
      <c r="G406" s="263">
        <f t="shared" si="26"/>
        <v>200</v>
      </c>
      <c r="H406" s="273">
        <f t="shared" si="27"/>
        <v>9.6153846153845812E-3</v>
      </c>
    </row>
    <row r="407" spans="1:8" x14ac:dyDescent="0.2">
      <c r="A407" s="35" t="s">
        <v>307</v>
      </c>
      <c r="B407" s="6"/>
      <c r="C407" s="62" t="s">
        <v>171</v>
      </c>
      <c r="D407" s="210">
        <v>9212.02</v>
      </c>
      <c r="E407" s="108">
        <v>5000</v>
      </c>
      <c r="F407" s="169">
        <v>5000</v>
      </c>
      <c r="G407" s="263">
        <f t="shared" si="26"/>
        <v>0</v>
      </c>
      <c r="H407" s="273">
        <f t="shared" si="27"/>
        <v>0</v>
      </c>
    </row>
    <row r="408" spans="1:8" x14ac:dyDescent="0.2">
      <c r="A408" s="35" t="s">
        <v>310</v>
      </c>
      <c r="B408" s="6"/>
      <c r="C408" s="62" t="s">
        <v>244</v>
      </c>
      <c r="D408" s="210">
        <v>11155.78</v>
      </c>
      <c r="E408" s="108">
        <v>10000</v>
      </c>
      <c r="F408" s="169">
        <v>10000</v>
      </c>
      <c r="G408" s="263">
        <f t="shared" si="26"/>
        <v>0</v>
      </c>
      <c r="H408" s="273">
        <f t="shared" si="27"/>
        <v>0</v>
      </c>
    </row>
    <row r="409" spans="1:8" x14ac:dyDescent="0.2">
      <c r="A409" s="35" t="s">
        <v>309</v>
      </c>
      <c r="B409" s="6"/>
      <c r="C409" s="62" t="s">
        <v>254</v>
      </c>
      <c r="D409" s="210">
        <v>17589.599999999999</v>
      </c>
      <c r="E409" s="108">
        <v>20000</v>
      </c>
      <c r="F409" s="169">
        <v>23000</v>
      </c>
      <c r="G409" s="263">
        <f t="shared" si="26"/>
        <v>3000</v>
      </c>
      <c r="H409" s="273">
        <f t="shared" si="27"/>
        <v>0.14999999999999991</v>
      </c>
    </row>
    <row r="410" spans="1:8" x14ac:dyDescent="0.2">
      <c r="A410" s="35"/>
      <c r="B410" s="10">
        <v>15</v>
      </c>
      <c r="C410" s="61" t="s">
        <v>188</v>
      </c>
      <c r="D410" s="211">
        <f>SUM(D411)</f>
        <v>424274.81</v>
      </c>
      <c r="E410" s="109">
        <f>SUM(E411)</f>
        <v>260000</v>
      </c>
      <c r="F410" s="140">
        <f>SUM(F411)</f>
        <v>420000</v>
      </c>
      <c r="G410" s="260">
        <f t="shared" si="26"/>
        <v>160000</v>
      </c>
      <c r="H410" s="274">
        <f t="shared" si="27"/>
        <v>0.61538461538461542</v>
      </c>
    </row>
    <row r="411" spans="1:8" x14ac:dyDescent="0.2">
      <c r="A411" s="35"/>
      <c r="B411" s="6">
        <v>1551</v>
      </c>
      <c r="C411" s="62" t="s">
        <v>178</v>
      </c>
      <c r="D411" s="210">
        <f>SUM(D412:D414)</f>
        <v>424274.81</v>
      </c>
      <c r="E411" s="108">
        <f>SUM(E412:E414)</f>
        <v>260000</v>
      </c>
      <c r="F411" s="169">
        <f>SUM(F412:F414)</f>
        <v>420000</v>
      </c>
      <c r="G411" s="263">
        <f t="shared" si="26"/>
        <v>160000</v>
      </c>
      <c r="H411" s="273">
        <f t="shared" si="27"/>
        <v>0.61538461538461542</v>
      </c>
    </row>
    <row r="412" spans="1:8" ht="38.25" x14ac:dyDescent="0.2">
      <c r="A412" s="35" t="s">
        <v>318</v>
      </c>
      <c r="B412" s="6"/>
      <c r="C412" s="75" t="s">
        <v>311</v>
      </c>
      <c r="D412" s="196">
        <v>285682.01</v>
      </c>
      <c r="E412" s="102">
        <v>260000</v>
      </c>
      <c r="F412" s="165">
        <v>400000</v>
      </c>
      <c r="G412" s="263">
        <f t="shared" si="26"/>
        <v>140000</v>
      </c>
      <c r="H412" s="273">
        <f t="shared" si="27"/>
        <v>0.53846153846153855</v>
      </c>
    </row>
    <row r="413" spans="1:8" x14ac:dyDescent="0.2">
      <c r="A413" s="35"/>
      <c r="B413" s="6"/>
      <c r="C413" s="75" t="s">
        <v>594</v>
      </c>
      <c r="D413" s="196">
        <v>138592.79999999999</v>
      </c>
      <c r="E413" s="102"/>
      <c r="F413" s="165"/>
      <c r="G413" s="263">
        <f t="shared" si="26"/>
        <v>0</v>
      </c>
      <c r="H413" s="273"/>
    </row>
    <row r="414" spans="1:8" ht="25.5" x14ac:dyDescent="0.2">
      <c r="A414" s="35"/>
      <c r="B414" s="6"/>
      <c r="C414" s="75" t="s">
        <v>699</v>
      </c>
      <c r="D414" s="196">
        <v>0</v>
      </c>
      <c r="E414" s="114"/>
      <c r="F414" s="165">
        <v>20000</v>
      </c>
      <c r="G414" s="263">
        <f t="shared" si="26"/>
        <v>20000</v>
      </c>
      <c r="H414" s="273"/>
    </row>
    <row r="415" spans="1:8" x14ac:dyDescent="0.2">
      <c r="A415" s="33" t="s">
        <v>312</v>
      </c>
      <c r="B415" s="10" t="s">
        <v>314</v>
      </c>
      <c r="C415" s="82"/>
      <c r="D415" s="211">
        <f>SUM(D416+D419)</f>
        <v>83078.559999999998</v>
      </c>
      <c r="E415" s="109">
        <f>SUM(E416+E419)</f>
        <v>288681</v>
      </c>
      <c r="F415" s="140">
        <f>SUM(F416+F419)</f>
        <v>142521</v>
      </c>
      <c r="G415" s="260">
        <f t="shared" si="26"/>
        <v>-146160</v>
      </c>
      <c r="H415" s="274">
        <f t="shared" ref="H415:H431" si="28">SUM(F415/E415-1)</f>
        <v>-0.50630280482608825</v>
      </c>
    </row>
    <row r="416" spans="1:8" x14ac:dyDescent="0.2">
      <c r="A416" s="35"/>
      <c r="B416" s="10">
        <v>55</v>
      </c>
      <c r="C416" s="61" t="s">
        <v>17</v>
      </c>
      <c r="D416" s="200">
        <f>SUM(D417:D418)</f>
        <v>48781.259999999995</v>
      </c>
      <c r="E416" s="66">
        <f>SUM(E417:E418)</f>
        <v>47521</v>
      </c>
      <c r="F416" s="142">
        <f>SUM(F417:F418)</f>
        <v>62521</v>
      </c>
      <c r="G416" s="260">
        <f t="shared" si="26"/>
        <v>15000</v>
      </c>
      <c r="H416" s="274">
        <f t="shared" si="28"/>
        <v>0.31564992319185192</v>
      </c>
    </row>
    <row r="417" spans="1:8" x14ac:dyDescent="0.2">
      <c r="A417" s="35"/>
      <c r="B417" s="6">
        <v>5512</v>
      </c>
      <c r="C417" s="62" t="s">
        <v>23</v>
      </c>
      <c r="D417" s="196">
        <v>46891.38</v>
      </c>
      <c r="E417" s="114">
        <v>46000</v>
      </c>
      <c r="F417" s="147">
        <v>61000</v>
      </c>
      <c r="G417" s="263">
        <f t="shared" si="26"/>
        <v>15000</v>
      </c>
      <c r="H417" s="273">
        <f t="shared" si="28"/>
        <v>0.32608695652173902</v>
      </c>
    </row>
    <row r="418" spans="1:8" x14ac:dyDescent="0.2">
      <c r="A418" s="35"/>
      <c r="B418" s="6">
        <v>5515</v>
      </c>
      <c r="C418" s="62" t="s">
        <v>22</v>
      </c>
      <c r="D418" s="196">
        <v>1889.88</v>
      </c>
      <c r="E418" s="114">
        <v>1521</v>
      </c>
      <c r="F418" s="147">
        <v>1521</v>
      </c>
      <c r="G418" s="263">
        <f t="shared" si="26"/>
        <v>0</v>
      </c>
      <c r="H418" s="273">
        <f t="shared" si="28"/>
        <v>0</v>
      </c>
    </row>
    <row r="419" spans="1:8" x14ac:dyDescent="0.2">
      <c r="A419" s="35"/>
      <c r="B419" s="10">
        <v>15</v>
      </c>
      <c r="C419" s="61" t="s">
        <v>188</v>
      </c>
      <c r="D419" s="211">
        <f>SUM(D420)</f>
        <v>34297.300000000003</v>
      </c>
      <c r="E419" s="109">
        <f>SUM(E420)</f>
        <v>241160</v>
      </c>
      <c r="F419" s="140">
        <f>SUM(F420)</f>
        <v>80000</v>
      </c>
      <c r="G419" s="260">
        <f t="shared" si="26"/>
        <v>-161160</v>
      </c>
      <c r="H419" s="274">
        <f t="shared" si="28"/>
        <v>-0.66827002819704762</v>
      </c>
    </row>
    <row r="420" spans="1:8" x14ac:dyDescent="0.2">
      <c r="A420" s="35"/>
      <c r="B420" s="6">
        <v>1551</v>
      </c>
      <c r="C420" s="62" t="s">
        <v>178</v>
      </c>
      <c r="D420" s="210">
        <f>SUM(D421:D422)</f>
        <v>34297.300000000003</v>
      </c>
      <c r="E420" s="108">
        <f>SUM(E421:E422)</f>
        <v>241160</v>
      </c>
      <c r="F420" s="169">
        <f>SUM(F421:F422)</f>
        <v>80000</v>
      </c>
      <c r="G420" s="263">
        <f t="shared" si="26"/>
        <v>-161160</v>
      </c>
      <c r="H420" s="273">
        <f t="shared" si="28"/>
        <v>-0.66827002819704762</v>
      </c>
    </row>
    <row r="421" spans="1:8" x14ac:dyDescent="0.2">
      <c r="A421" s="35" t="s">
        <v>312</v>
      </c>
      <c r="B421" s="6"/>
      <c r="C421" s="62" t="s">
        <v>315</v>
      </c>
      <c r="D421" s="196">
        <v>30457.3</v>
      </c>
      <c r="E421" s="114">
        <v>35000</v>
      </c>
      <c r="F421" s="147">
        <v>80000</v>
      </c>
      <c r="G421" s="263">
        <f t="shared" si="26"/>
        <v>45000</v>
      </c>
      <c r="H421" s="273">
        <f t="shared" si="28"/>
        <v>1.2857142857142856</v>
      </c>
    </row>
    <row r="422" spans="1:8" x14ac:dyDescent="0.2">
      <c r="A422" s="35" t="s">
        <v>317</v>
      </c>
      <c r="B422" s="6"/>
      <c r="C422" s="75" t="s">
        <v>540</v>
      </c>
      <c r="D422" s="196">
        <v>3840</v>
      </c>
      <c r="E422" s="114">
        <v>206160</v>
      </c>
      <c r="F422" s="147"/>
      <c r="G422" s="263">
        <f t="shared" si="26"/>
        <v>-206160</v>
      </c>
      <c r="H422" s="273">
        <f t="shared" si="28"/>
        <v>-1</v>
      </c>
    </row>
    <row r="423" spans="1:8" x14ac:dyDescent="0.2">
      <c r="A423" s="33" t="s">
        <v>319</v>
      </c>
      <c r="B423" s="10" t="s">
        <v>210</v>
      </c>
      <c r="C423" s="82"/>
      <c r="D423" s="211">
        <f>SUM(D424+D428)</f>
        <v>17967.88</v>
      </c>
      <c r="E423" s="109">
        <f>SUM(E424+E428)</f>
        <v>18761</v>
      </c>
      <c r="F423" s="140">
        <f>SUM(F424+F428)</f>
        <v>23470</v>
      </c>
      <c r="G423" s="260">
        <f t="shared" si="26"/>
        <v>4709</v>
      </c>
      <c r="H423" s="274">
        <f t="shared" si="28"/>
        <v>0.25099941367730927</v>
      </c>
    </row>
    <row r="424" spans="1:8" x14ac:dyDescent="0.2">
      <c r="A424" s="33"/>
      <c r="B424" s="10">
        <v>50</v>
      </c>
      <c r="C424" s="61" t="s">
        <v>16</v>
      </c>
      <c r="D424" s="211">
        <f>SUM(D425+D427)</f>
        <v>10700</v>
      </c>
      <c r="E424" s="109">
        <f>SUM(E425+E427)</f>
        <v>11122</v>
      </c>
      <c r="F424" s="140">
        <f>SUM(F425+F427)</f>
        <v>11908</v>
      </c>
      <c r="G424" s="260">
        <f t="shared" si="26"/>
        <v>786</v>
      </c>
      <c r="H424" s="274">
        <f t="shared" si="28"/>
        <v>7.0670742672181319E-2</v>
      </c>
    </row>
    <row r="425" spans="1:8" x14ac:dyDescent="0.2">
      <c r="A425" s="33"/>
      <c r="B425" s="6">
        <v>500</v>
      </c>
      <c r="C425" s="62" t="s">
        <v>163</v>
      </c>
      <c r="D425" s="224">
        <f>SUM(D426)</f>
        <v>7545.76</v>
      </c>
      <c r="E425" s="116">
        <f>SUM(E426)</f>
        <v>7680</v>
      </c>
      <c r="F425" s="167">
        <f>SUM(F426)</f>
        <v>8190</v>
      </c>
      <c r="G425" s="263">
        <f t="shared" si="26"/>
        <v>510</v>
      </c>
      <c r="H425" s="273">
        <f t="shared" si="28"/>
        <v>6.640625E-2</v>
      </c>
    </row>
    <row r="426" spans="1:8" x14ac:dyDescent="0.2">
      <c r="A426" s="33"/>
      <c r="B426" s="6">
        <v>50020</v>
      </c>
      <c r="C426" s="62" t="s">
        <v>170</v>
      </c>
      <c r="D426" s="224">
        <v>7545.76</v>
      </c>
      <c r="E426" s="116">
        <v>7680</v>
      </c>
      <c r="F426" s="167">
        <v>8190</v>
      </c>
      <c r="G426" s="263">
        <f t="shared" si="26"/>
        <v>510</v>
      </c>
      <c r="H426" s="273">
        <f t="shared" si="28"/>
        <v>6.640625E-2</v>
      </c>
    </row>
    <row r="427" spans="1:8" x14ac:dyDescent="0.2">
      <c r="A427" s="33"/>
      <c r="B427" s="6">
        <v>506</v>
      </c>
      <c r="C427" s="62" t="s">
        <v>164</v>
      </c>
      <c r="D427" s="224">
        <v>3154.24</v>
      </c>
      <c r="E427" s="116">
        <v>3442</v>
      </c>
      <c r="F427" s="167">
        <v>3718</v>
      </c>
      <c r="G427" s="263">
        <f t="shared" si="26"/>
        <v>276</v>
      </c>
      <c r="H427" s="273">
        <f t="shared" si="28"/>
        <v>8.0185938407902446E-2</v>
      </c>
    </row>
    <row r="428" spans="1:8" x14ac:dyDescent="0.2">
      <c r="A428" s="33"/>
      <c r="B428" s="10">
        <v>55</v>
      </c>
      <c r="C428" s="61" t="s">
        <v>17</v>
      </c>
      <c r="D428" s="211">
        <f>SUM(D429:D431)</f>
        <v>7267.88</v>
      </c>
      <c r="E428" s="109">
        <f>SUM(E429:E431)</f>
        <v>7639</v>
      </c>
      <c r="F428" s="140">
        <f>SUM(F429:F431)</f>
        <v>11562</v>
      </c>
      <c r="G428" s="260">
        <f t="shared" si="26"/>
        <v>3923</v>
      </c>
      <c r="H428" s="274">
        <f t="shared" si="28"/>
        <v>0.5135488938342716</v>
      </c>
    </row>
    <row r="429" spans="1:8" x14ac:dyDescent="0.2">
      <c r="A429" s="35"/>
      <c r="B429" s="6">
        <v>5500</v>
      </c>
      <c r="C429" s="62" t="s">
        <v>18</v>
      </c>
      <c r="D429" s="210">
        <v>642.96</v>
      </c>
      <c r="E429" s="108">
        <v>485</v>
      </c>
      <c r="F429" s="169">
        <v>562</v>
      </c>
      <c r="G429" s="263">
        <f t="shared" si="26"/>
        <v>77</v>
      </c>
      <c r="H429" s="273">
        <f t="shared" si="28"/>
        <v>0.15876288659793825</v>
      </c>
    </row>
    <row r="430" spans="1:8" x14ac:dyDescent="0.2">
      <c r="A430" s="35"/>
      <c r="B430" s="6">
        <v>5511</v>
      </c>
      <c r="C430" s="62" t="s">
        <v>165</v>
      </c>
      <c r="D430" s="210">
        <v>6624.92</v>
      </c>
      <c r="E430" s="108">
        <v>6154</v>
      </c>
      <c r="F430" s="169">
        <v>8900</v>
      </c>
      <c r="G430" s="263">
        <f t="shared" si="26"/>
        <v>2746</v>
      </c>
      <c r="H430" s="273">
        <f t="shared" si="28"/>
        <v>0.4462138446538837</v>
      </c>
    </row>
    <row r="431" spans="1:8" x14ac:dyDescent="0.2">
      <c r="A431" s="35"/>
      <c r="B431" s="6">
        <v>5515</v>
      </c>
      <c r="C431" s="62" t="s">
        <v>22</v>
      </c>
      <c r="D431" s="210">
        <v>0</v>
      </c>
      <c r="E431" s="108">
        <v>1000</v>
      </c>
      <c r="F431" s="169">
        <v>2100</v>
      </c>
      <c r="G431" s="263">
        <f t="shared" si="26"/>
        <v>1100</v>
      </c>
      <c r="H431" s="273">
        <f t="shared" si="28"/>
        <v>1.1000000000000001</v>
      </c>
    </row>
    <row r="432" spans="1:8" x14ac:dyDescent="0.2">
      <c r="A432" s="33" t="s">
        <v>595</v>
      </c>
      <c r="B432" s="10" t="s">
        <v>596</v>
      </c>
      <c r="C432" s="82"/>
      <c r="D432" s="211">
        <f>SUM(D433)</f>
        <v>3485.74</v>
      </c>
      <c r="E432" s="108"/>
      <c r="F432" s="147"/>
      <c r="G432" s="260">
        <f t="shared" si="26"/>
        <v>0</v>
      </c>
      <c r="H432" s="273"/>
    </row>
    <row r="433" spans="1:8" x14ac:dyDescent="0.2">
      <c r="A433" s="35"/>
      <c r="B433" s="10">
        <v>55</v>
      </c>
      <c r="C433" s="61" t="s">
        <v>17</v>
      </c>
      <c r="D433" s="210">
        <f>SUM(D434)</f>
        <v>3485.74</v>
      </c>
      <c r="E433" s="108"/>
      <c r="F433" s="147"/>
      <c r="G433" s="263">
        <f t="shared" si="26"/>
        <v>0</v>
      </c>
      <c r="H433" s="273"/>
    </row>
    <row r="434" spans="1:8" x14ac:dyDescent="0.2">
      <c r="A434" s="35"/>
      <c r="B434" s="6">
        <v>5540</v>
      </c>
      <c r="C434" s="62" t="s">
        <v>177</v>
      </c>
      <c r="D434" s="210">
        <v>3485.74</v>
      </c>
      <c r="E434" s="108"/>
      <c r="F434" s="147"/>
      <c r="G434" s="263">
        <f t="shared" si="26"/>
        <v>0</v>
      </c>
      <c r="H434" s="273"/>
    </row>
    <row r="435" spans="1:8" s="9" customFormat="1" x14ac:dyDescent="0.2">
      <c r="A435" s="33" t="s">
        <v>320</v>
      </c>
      <c r="B435" s="10" t="s">
        <v>116</v>
      </c>
      <c r="C435" s="82"/>
      <c r="D435" s="211">
        <f>SUM(D436)</f>
        <v>2007</v>
      </c>
      <c r="E435" s="109">
        <f>SUM(E436)</f>
        <v>30000</v>
      </c>
      <c r="F435" s="140">
        <f>SUM(F436)</f>
        <v>52000</v>
      </c>
      <c r="G435" s="260">
        <f t="shared" si="26"/>
        <v>22000</v>
      </c>
      <c r="H435" s="274">
        <f t="shared" ref="H435:H444" si="29">SUM(F435/E435-1)</f>
        <v>0.73333333333333339</v>
      </c>
    </row>
    <row r="436" spans="1:8" s="9" customFormat="1" x14ac:dyDescent="0.2">
      <c r="A436" s="33"/>
      <c r="B436" s="10">
        <v>55</v>
      </c>
      <c r="C436" s="61" t="s">
        <v>17</v>
      </c>
      <c r="D436" s="211">
        <f>SUM(D437:D438)</f>
        <v>2007</v>
      </c>
      <c r="E436" s="109">
        <f>SUM(E437:E438)</f>
        <v>30000</v>
      </c>
      <c r="F436" s="140">
        <f>SUM(F437:F438)</f>
        <v>52000</v>
      </c>
      <c r="G436" s="260">
        <f t="shared" si="26"/>
        <v>22000</v>
      </c>
      <c r="H436" s="274">
        <f t="shared" si="29"/>
        <v>0.73333333333333339</v>
      </c>
    </row>
    <row r="437" spans="1:8" s="9" customFormat="1" x14ac:dyDescent="0.2">
      <c r="A437" s="33"/>
      <c r="B437" s="6">
        <v>5500</v>
      </c>
      <c r="C437" s="62" t="s">
        <v>18</v>
      </c>
      <c r="D437" s="210">
        <v>1107</v>
      </c>
      <c r="E437" s="108">
        <v>1000</v>
      </c>
      <c r="F437" s="169">
        <v>1000</v>
      </c>
      <c r="G437" s="263">
        <f t="shared" si="26"/>
        <v>0</v>
      </c>
      <c r="H437" s="273">
        <f t="shared" si="29"/>
        <v>0</v>
      </c>
    </row>
    <row r="438" spans="1:8" ht="13.5" thickBot="1" x14ac:dyDescent="0.25">
      <c r="A438" s="35"/>
      <c r="B438" s="6">
        <v>5502</v>
      </c>
      <c r="C438" s="62" t="s">
        <v>36</v>
      </c>
      <c r="D438" s="210">
        <v>900</v>
      </c>
      <c r="E438" s="114">
        <v>29000</v>
      </c>
      <c r="F438" s="165">
        <v>51000</v>
      </c>
      <c r="G438" s="263">
        <f t="shared" si="26"/>
        <v>22000</v>
      </c>
      <c r="H438" s="273">
        <f t="shared" si="29"/>
        <v>0.75862068965517238</v>
      </c>
    </row>
    <row r="439" spans="1:8" ht="13.5" thickBot="1" x14ac:dyDescent="0.25">
      <c r="A439" s="99" t="s">
        <v>46</v>
      </c>
      <c r="B439" s="86" t="s">
        <v>117</v>
      </c>
      <c r="C439" s="101"/>
      <c r="D439" s="219">
        <f>SUM(D440+D448+D462+D477)</f>
        <v>414213.8</v>
      </c>
      <c r="E439" s="119">
        <f>SUM(E440+E448+E462+E477)</f>
        <v>298567</v>
      </c>
      <c r="F439" s="162">
        <f>SUM(F440+F448+F462+F477)</f>
        <v>327405</v>
      </c>
      <c r="G439" s="127">
        <f t="shared" si="26"/>
        <v>28838</v>
      </c>
      <c r="H439" s="271">
        <f t="shared" si="29"/>
        <v>9.6588035516316229E-2</v>
      </c>
    </row>
    <row r="440" spans="1:8" s="9" customFormat="1" x14ac:dyDescent="0.2">
      <c r="A440" s="33" t="s">
        <v>47</v>
      </c>
      <c r="B440" s="10" t="s">
        <v>118</v>
      </c>
      <c r="C440" s="82"/>
      <c r="D440" s="220">
        <f>SUM(D441+D442)</f>
        <v>54368.24</v>
      </c>
      <c r="E440" s="246">
        <f>SUM(E441+E442)</f>
        <v>58370</v>
      </c>
      <c r="F440" s="163">
        <f>SUM(F441+F442+F445)</f>
        <v>71404</v>
      </c>
      <c r="G440" s="260">
        <f t="shared" si="26"/>
        <v>13034</v>
      </c>
      <c r="H440" s="274">
        <f t="shared" si="29"/>
        <v>0.22329964022614357</v>
      </c>
    </row>
    <row r="441" spans="1:8" s="9" customFormat="1" x14ac:dyDescent="0.2">
      <c r="A441" s="33"/>
      <c r="B441" s="25">
        <v>4528</v>
      </c>
      <c r="C441" s="64" t="s">
        <v>96</v>
      </c>
      <c r="D441" s="211">
        <v>6005.24</v>
      </c>
      <c r="E441" s="247">
        <v>6578</v>
      </c>
      <c r="F441" s="164">
        <v>6508</v>
      </c>
      <c r="G441" s="260">
        <f t="shared" si="26"/>
        <v>-70</v>
      </c>
      <c r="H441" s="274">
        <f t="shared" si="29"/>
        <v>-1.0641532380662788E-2</v>
      </c>
    </row>
    <row r="442" spans="1:8" s="9" customFormat="1" x14ac:dyDescent="0.2">
      <c r="A442" s="33"/>
      <c r="B442" s="23">
        <v>55</v>
      </c>
      <c r="C442" s="54" t="s">
        <v>17</v>
      </c>
      <c r="D442" s="211">
        <f>SUM(D443:D444)</f>
        <v>48363</v>
      </c>
      <c r="E442" s="246">
        <f>SUM(E443:E444)</f>
        <v>51792</v>
      </c>
      <c r="F442" s="140">
        <f>SUM(F443:F444)</f>
        <v>52896</v>
      </c>
      <c r="G442" s="260">
        <f t="shared" si="26"/>
        <v>1104</v>
      </c>
      <c r="H442" s="274">
        <f t="shared" si="29"/>
        <v>2.1316033364226161E-2</v>
      </c>
    </row>
    <row r="443" spans="1:8" s="9" customFormat="1" x14ac:dyDescent="0.2">
      <c r="A443" s="33"/>
      <c r="B443" s="6">
        <v>5512</v>
      </c>
      <c r="C443" s="62" t="s">
        <v>23</v>
      </c>
      <c r="D443" s="210">
        <v>48363</v>
      </c>
      <c r="E443" s="248">
        <v>49792</v>
      </c>
      <c r="F443" s="165">
        <v>50896</v>
      </c>
      <c r="G443" s="263">
        <f t="shared" si="26"/>
        <v>1104</v>
      </c>
      <c r="H443" s="273">
        <f t="shared" si="29"/>
        <v>2.2172236503856135E-2</v>
      </c>
    </row>
    <row r="444" spans="1:8" s="9" customFormat="1" x14ac:dyDescent="0.2">
      <c r="A444" s="33"/>
      <c r="B444" s="6">
        <v>5515</v>
      </c>
      <c r="C444" s="62" t="s">
        <v>22</v>
      </c>
      <c r="D444" s="210">
        <v>0</v>
      </c>
      <c r="E444" s="248">
        <v>2000</v>
      </c>
      <c r="F444" s="165">
        <v>2000</v>
      </c>
      <c r="G444" s="263">
        <f t="shared" si="26"/>
        <v>0</v>
      </c>
      <c r="H444" s="273">
        <f t="shared" si="29"/>
        <v>0</v>
      </c>
    </row>
    <row r="445" spans="1:8" s="9" customFormat="1" x14ac:dyDescent="0.2">
      <c r="A445" s="33"/>
      <c r="B445" s="10">
        <v>15</v>
      </c>
      <c r="C445" s="61" t="s">
        <v>188</v>
      </c>
      <c r="D445" s="210"/>
      <c r="E445" s="248"/>
      <c r="F445" s="142">
        <f t="shared" ref="F445:F446" si="30">SUM(F446)</f>
        <v>12000</v>
      </c>
      <c r="G445" s="260">
        <f t="shared" si="26"/>
        <v>12000</v>
      </c>
      <c r="H445" s="273"/>
    </row>
    <row r="446" spans="1:8" s="9" customFormat="1" x14ac:dyDescent="0.2">
      <c r="A446" s="33"/>
      <c r="B446" s="6">
        <v>1551</v>
      </c>
      <c r="C446" s="62" t="s">
        <v>178</v>
      </c>
      <c r="D446" s="210"/>
      <c r="E446" s="248"/>
      <c r="F446" s="147">
        <f t="shared" si="30"/>
        <v>12000</v>
      </c>
      <c r="G446" s="263">
        <f t="shared" si="26"/>
        <v>12000</v>
      </c>
      <c r="H446" s="273"/>
    </row>
    <row r="447" spans="1:8" s="9" customFormat="1" ht="25.5" x14ac:dyDescent="0.2">
      <c r="A447" s="33"/>
      <c r="B447" s="6"/>
      <c r="C447" s="62" t="s">
        <v>552</v>
      </c>
      <c r="D447" s="210"/>
      <c r="E447" s="248"/>
      <c r="F447" s="147">
        <v>12000</v>
      </c>
      <c r="G447" s="263">
        <f t="shared" si="26"/>
        <v>12000</v>
      </c>
      <c r="H447" s="273"/>
    </row>
    <row r="448" spans="1:8" s="9" customFormat="1" x14ac:dyDescent="0.2">
      <c r="A448" s="33" t="s">
        <v>321</v>
      </c>
      <c r="B448" s="13" t="s">
        <v>696</v>
      </c>
      <c r="C448" s="82"/>
      <c r="D448" s="211">
        <f>SUM(D449+D453)</f>
        <v>167141.21999999997</v>
      </c>
      <c r="E448" s="246">
        <f>SUM(E449+E453)</f>
        <v>173522</v>
      </c>
      <c r="F448" s="140">
        <f>SUM(F449+F453)</f>
        <v>187616</v>
      </c>
      <c r="G448" s="260">
        <f t="shared" si="26"/>
        <v>14094</v>
      </c>
      <c r="H448" s="274">
        <f t="shared" ref="H448:H455" si="31">SUM(F448/E448-1)</f>
        <v>8.122313020827332E-2</v>
      </c>
    </row>
    <row r="449" spans="1:8" s="9" customFormat="1" x14ac:dyDescent="0.2">
      <c r="A449" s="33"/>
      <c r="B449" s="10">
        <v>50</v>
      </c>
      <c r="C449" s="61" t="s">
        <v>16</v>
      </c>
      <c r="D449" s="211">
        <f>SUM(D450+D452)</f>
        <v>75142.81</v>
      </c>
      <c r="E449" s="246">
        <f>SUM(E450+E452)</f>
        <v>104123</v>
      </c>
      <c r="F449" s="140">
        <f>SUM(F450+F452)</f>
        <v>107816</v>
      </c>
      <c r="G449" s="260">
        <f t="shared" si="26"/>
        <v>3693</v>
      </c>
      <c r="H449" s="274">
        <f t="shared" si="31"/>
        <v>3.5467668046444967E-2</v>
      </c>
    </row>
    <row r="450" spans="1:8" s="9" customFormat="1" x14ac:dyDescent="0.2">
      <c r="A450" s="33"/>
      <c r="B450" s="6">
        <v>500</v>
      </c>
      <c r="C450" s="62" t="s">
        <v>163</v>
      </c>
      <c r="D450" s="210">
        <f>SUM(D451)</f>
        <v>56460.83</v>
      </c>
      <c r="E450" s="249">
        <f>SUM(E451)</f>
        <v>77820</v>
      </c>
      <c r="F450" s="169">
        <f>SUM(F451)</f>
        <v>80580</v>
      </c>
      <c r="G450" s="263">
        <f t="shared" si="26"/>
        <v>2760</v>
      </c>
      <c r="H450" s="273">
        <f t="shared" si="31"/>
        <v>3.546646106399387E-2</v>
      </c>
    </row>
    <row r="451" spans="1:8" s="9" customFormat="1" x14ac:dyDescent="0.2">
      <c r="A451" s="33"/>
      <c r="B451" s="6">
        <v>50020</v>
      </c>
      <c r="C451" s="62" t="s">
        <v>170</v>
      </c>
      <c r="D451" s="210">
        <v>56460.83</v>
      </c>
      <c r="E451" s="249">
        <v>77820</v>
      </c>
      <c r="F451" s="169">
        <v>80580</v>
      </c>
      <c r="G451" s="263">
        <f t="shared" si="26"/>
        <v>2760</v>
      </c>
      <c r="H451" s="273">
        <f t="shared" si="31"/>
        <v>3.546646106399387E-2</v>
      </c>
    </row>
    <row r="452" spans="1:8" s="9" customFormat="1" x14ac:dyDescent="0.2">
      <c r="A452" s="33"/>
      <c r="B452" s="6">
        <v>506</v>
      </c>
      <c r="C452" s="62" t="s">
        <v>164</v>
      </c>
      <c r="D452" s="210">
        <v>18681.98</v>
      </c>
      <c r="E452" s="249">
        <v>26303</v>
      </c>
      <c r="F452" s="169">
        <v>27236</v>
      </c>
      <c r="G452" s="263">
        <f t="shared" ref="G452:G462" si="32">SUM(F452-E452)</f>
        <v>933</v>
      </c>
      <c r="H452" s="273">
        <f t="shared" si="31"/>
        <v>3.5471239022164758E-2</v>
      </c>
    </row>
    <row r="453" spans="1:8" s="9" customFormat="1" x14ac:dyDescent="0.2">
      <c r="A453" s="33"/>
      <c r="B453" s="10">
        <v>55</v>
      </c>
      <c r="C453" s="61" t="s">
        <v>17</v>
      </c>
      <c r="D453" s="211">
        <f>SUM(D454:D461)</f>
        <v>91998.409999999974</v>
      </c>
      <c r="E453" s="246">
        <f>SUM(E454:E461)</f>
        <v>69399</v>
      </c>
      <c r="F453" s="140">
        <f>SUM(F454:F461)</f>
        <v>79800</v>
      </c>
      <c r="G453" s="260">
        <f t="shared" si="32"/>
        <v>10401</v>
      </c>
      <c r="H453" s="274">
        <f t="shared" si="31"/>
        <v>0.14987247654865343</v>
      </c>
    </row>
    <row r="454" spans="1:8" s="9" customFormat="1" x14ac:dyDescent="0.2">
      <c r="A454" s="33"/>
      <c r="B454" s="6">
        <v>5500</v>
      </c>
      <c r="C454" s="62" t="s">
        <v>18</v>
      </c>
      <c r="D454" s="210">
        <v>139.78</v>
      </c>
      <c r="E454" s="249">
        <v>1500</v>
      </c>
      <c r="F454" s="169">
        <v>200</v>
      </c>
      <c r="G454" s="263">
        <f t="shared" si="32"/>
        <v>-1300</v>
      </c>
      <c r="H454" s="273">
        <f t="shared" si="31"/>
        <v>-0.8666666666666667</v>
      </c>
    </row>
    <row r="455" spans="1:8" s="9" customFormat="1" x14ac:dyDescent="0.2">
      <c r="A455" s="33"/>
      <c r="B455" s="6">
        <v>5511</v>
      </c>
      <c r="C455" s="62" t="s">
        <v>165</v>
      </c>
      <c r="D455" s="210">
        <v>38215.06</v>
      </c>
      <c r="E455" s="249">
        <v>20009</v>
      </c>
      <c r="F455" s="169">
        <v>20000</v>
      </c>
      <c r="G455" s="263">
        <f t="shared" si="32"/>
        <v>-9</v>
      </c>
      <c r="H455" s="273">
        <f t="shared" si="31"/>
        <v>-4.4979759108398909E-4</v>
      </c>
    </row>
    <row r="456" spans="1:8" s="9" customFormat="1" x14ac:dyDescent="0.2">
      <c r="A456" s="33"/>
      <c r="B456" s="6">
        <v>5512</v>
      </c>
      <c r="C456" s="62" t="s">
        <v>23</v>
      </c>
      <c r="D456" s="210">
        <v>3175.69</v>
      </c>
      <c r="E456" s="249"/>
      <c r="F456" s="169">
        <v>0</v>
      </c>
      <c r="G456" s="263">
        <f t="shared" si="32"/>
        <v>0</v>
      </c>
      <c r="H456" s="273"/>
    </row>
    <row r="457" spans="1:8" s="9" customFormat="1" x14ac:dyDescent="0.2">
      <c r="A457" s="33"/>
      <c r="B457" s="6">
        <v>5513</v>
      </c>
      <c r="C457" s="62" t="s">
        <v>21</v>
      </c>
      <c r="D457" s="210">
        <v>33024.15</v>
      </c>
      <c r="E457" s="249">
        <v>25000</v>
      </c>
      <c r="F457" s="169">
        <v>40000</v>
      </c>
      <c r="G457" s="263">
        <f t="shared" si="32"/>
        <v>15000</v>
      </c>
      <c r="H457" s="273">
        <f t="shared" ref="H457:H462" si="33">SUM(F457/E457-1)</f>
        <v>0.60000000000000009</v>
      </c>
    </row>
    <row r="458" spans="1:8" s="9" customFormat="1" x14ac:dyDescent="0.2">
      <c r="A458" s="33"/>
      <c r="B458" s="6">
        <v>5514</v>
      </c>
      <c r="C458" s="62" t="s">
        <v>166</v>
      </c>
      <c r="D458" s="210">
        <v>282.12</v>
      </c>
      <c r="E458" s="249">
        <v>213</v>
      </c>
      <c r="F458" s="169">
        <v>0</v>
      </c>
      <c r="G458" s="263">
        <f t="shared" si="32"/>
        <v>-213</v>
      </c>
      <c r="H458" s="273">
        <f t="shared" si="33"/>
        <v>-1</v>
      </c>
    </row>
    <row r="459" spans="1:8" s="9" customFormat="1" x14ac:dyDescent="0.2">
      <c r="A459" s="33"/>
      <c r="B459" s="6">
        <v>5515</v>
      </c>
      <c r="C459" s="62" t="s">
        <v>22</v>
      </c>
      <c r="D459" s="210">
        <v>15830.68</v>
      </c>
      <c r="E459" s="249">
        <v>21077</v>
      </c>
      <c r="F459" s="169">
        <v>18500</v>
      </c>
      <c r="G459" s="263">
        <f t="shared" si="32"/>
        <v>-2577</v>
      </c>
      <c r="H459" s="273">
        <f t="shared" si="33"/>
        <v>-0.12226597713147036</v>
      </c>
    </row>
    <row r="460" spans="1:8" s="9" customFormat="1" x14ac:dyDescent="0.2">
      <c r="A460" s="33"/>
      <c r="B460" s="6">
        <v>5522</v>
      </c>
      <c r="C460" s="62" t="s">
        <v>63</v>
      </c>
      <c r="D460" s="210">
        <v>56</v>
      </c>
      <c r="E460" s="249">
        <v>100</v>
      </c>
      <c r="F460" s="169">
        <v>100</v>
      </c>
      <c r="G460" s="263">
        <f t="shared" si="32"/>
        <v>0</v>
      </c>
      <c r="H460" s="273">
        <f t="shared" si="33"/>
        <v>0</v>
      </c>
    </row>
    <row r="461" spans="1:8" s="9" customFormat="1" x14ac:dyDescent="0.2">
      <c r="A461" s="33"/>
      <c r="B461" s="6">
        <v>5532</v>
      </c>
      <c r="C461" s="62" t="s">
        <v>61</v>
      </c>
      <c r="D461" s="210">
        <v>1274.93</v>
      </c>
      <c r="E461" s="249">
        <v>1500</v>
      </c>
      <c r="F461" s="169">
        <v>1000</v>
      </c>
      <c r="G461" s="263">
        <f t="shared" si="32"/>
        <v>-500</v>
      </c>
      <c r="H461" s="273">
        <f t="shared" si="33"/>
        <v>-0.33333333333333337</v>
      </c>
    </row>
    <row r="462" spans="1:8" s="9" customFormat="1" x14ac:dyDescent="0.2">
      <c r="A462" s="33" t="s">
        <v>322</v>
      </c>
      <c r="B462" s="13" t="s">
        <v>323</v>
      </c>
      <c r="C462" s="82"/>
      <c r="D462" s="211">
        <f>SUM(D463+D464+D469+D475)</f>
        <v>37710.58</v>
      </c>
      <c r="E462" s="246">
        <f>SUM(E464+E469)</f>
        <v>41675</v>
      </c>
      <c r="F462" s="140">
        <f>SUM(F464+F469)</f>
        <v>43385</v>
      </c>
      <c r="G462" s="260">
        <f t="shared" si="32"/>
        <v>1710</v>
      </c>
      <c r="H462" s="274">
        <f t="shared" si="33"/>
        <v>4.1031793641271852E-2</v>
      </c>
    </row>
    <row r="463" spans="1:8" s="9" customFormat="1" x14ac:dyDescent="0.2">
      <c r="A463" s="33"/>
      <c r="B463" s="13">
        <v>4500</v>
      </c>
      <c r="C463" s="82" t="s">
        <v>95</v>
      </c>
      <c r="D463" s="211">
        <v>1000</v>
      </c>
      <c r="E463" s="246"/>
      <c r="F463" s="140"/>
      <c r="G463" s="263"/>
      <c r="H463" s="273"/>
    </row>
    <row r="464" spans="1:8" s="9" customFormat="1" x14ac:dyDescent="0.2">
      <c r="A464" s="33"/>
      <c r="B464" s="10">
        <v>50</v>
      </c>
      <c r="C464" s="61" t="s">
        <v>16</v>
      </c>
      <c r="D464" s="211">
        <f>SUM(D465+D468)</f>
        <v>23045.61</v>
      </c>
      <c r="E464" s="246">
        <f>SUM(E465+E468)</f>
        <v>29175</v>
      </c>
      <c r="F464" s="140">
        <f>SUM(F465+F468)</f>
        <v>30635</v>
      </c>
      <c r="G464" s="260">
        <f t="shared" ref="G464:G527" si="34">SUM(F464-E464)</f>
        <v>1460</v>
      </c>
      <c r="H464" s="274">
        <f t="shared" ref="H464:H470" si="35">SUM(F464/E464-1)</f>
        <v>5.0042844901456718E-2</v>
      </c>
    </row>
    <row r="465" spans="1:8" s="9" customFormat="1" x14ac:dyDescent="0.2">
      <c r="A465" s="33"/>
      <c r="B465" s="6">
        <v>500</v>
      </c>
      <c r="C465" s="62" t="s">
        <v>163</v>
      </c>
      <c r="D465" s="210">
        <f>SUM(D466:D467)</f>
        <v>17429.010000000002</v>
      </c>
      <c r="E465" s="249">
        <f>SUM(E466:E467)</f>
        <v>21805</v>
      </c>
      <c r="F465" s="169">
        <f>SUM(F466:F467)</f>
        <v>22896</v>
      </c>
      <c r="G465" s="263">
        <f t="shared" si="34"/>
        <v>1091</v>
      </c>
      <c r="H465" s="273">
        <f t="shared" si="35"/>
        <v>5.003439578078428E-2</v>
      </c>
    </row>
    <row r="466" spans="1:8" s="9" customFormat="1" x14ac:dyDescent="0.2">
      <c r="A466" s="33"/>
      <c r="B466" s="6">
        <v>50020</v>
      </c>
      <c r="C466" s="62" t="s">
        <v>170</v>
      </c>
      <c r="D466" s="210">
        <v>14181.1</v>
      </c>
      <c r="E466" s="249">
        <v>15853</v>
      </c>
      <c r="F466" s="169">
        <v>16646</v>
      </c>
      <c r="G466" s="263">
        <f t="shared" si="34"/>
        <v>793</v>
      </c>
      <c r="H466" s="273">
        <f t="shared" si="35"/>
        <v>5.0022077840156332E-2</v>
      </c>
    </row>
    <row r="467" spans="1:8" s="9" customFormat="1" ht="25.5" x14ac:dyDescent="0.2">
      <c r="A467" s="33"/>
      <c r="B467" s="6">
        <v>5005</v>
      </c>
      <c r="C467" s="62" t="s">
        <v>187</v>
      </c>
      <c r="D467" s="210">
        <v>3247.91</v>
      </c>
      <c r="E467" s="249">
        <v>5952</v>
      </c>
      <c r="F467" s="169">
        <v>6250</v>
      </c>
      <c r="G467" s="263">
        <f t="shared" si="34"/>
        <v>298</v>
      </c>
      <c r="H467" s="273">
        <f t="shared" si="35"/>
        <v>5.0067204301075252E-2</v>
      </c>
    </row>
    <row r="468" spans="1:8" s="9" customFormat="1" x14ac:dyDescent="0.2">
      <c r="A468" s="33"/>
      <c r="B468" s="6">
        <v>506</v>
      </c>
      <c r="C468" s="62" t="s">
        <v>164</v>
      </c>
      <c r="D468" s="210">
        <v>5616.6</v>
      </c>
      <c r="E468" s="249">
        <v>7370</v>
      </c>
      <c r="F468" s="169">
        <v>7739</v>
      </c>
      <c r="G468" s="263">
        <f t="shared" si="34"/>
        <v>369</v>
      </c>
      <c r="H468" s="273">
        <f t="shared" si="35"/>
        <v>5.0067842605155954E-2</v>
      </c>
    </row>
    <row r="469" spans="1:8" s="9" customFormat="1" x14ac:dyDescent="0.2">
      <c r="A469" s="33"/>
      <c r="B469" s="10">
        <v>55</v>
      </c>
      <c r="C469" s="61" t="s">
        <v>17</v>
      </c>
      <c r="D469" s="211">
        <f>SUM(D470:D474)</f>
        <v>13571.97</v>
      </c>
      <c r="E469" s="246">
        <f>SUM(E470:E474)</f>
        <v>12500</v>
      </c>
      <c r="F469" s="140">
        <f>SUM(F470:F473)</f>
        <v>12750</v>
      </c>
      <c r="G469" s="260">
        <f t="shared" si="34"/>
        <v>250</v>
      </c>
      <c r="H469" s="274">
        <f t="shared" si="35"/>
        <v>2.0000000000000018E-2</v>
      </c>
    </row>
    <row r="470" spans="1:8" s="9" customFormat="1" x14ac:dyDescent="0.2">
      <c r="A470" s="33"/>
      <c r="B470" s="6">
        <v>5511</v>
      </c>
      <c r="C470" s="62" t="s">
        <v>165</v>
      </c>
      <c r="D470" s="210">
        <v>4631.04</v>
      </c>
      <c r="E470" s="249">
        <v>6350</v>
      </c>
      <c r="F470" s="169">
        <v>6600</v>
      </c>
      <c r="G470" s="263">
        <f t="shared" si="34"/>
        <v>250</v>
      </c>
      <c r="H470" s="273">
        <f t="shared" si="35"/>
        <v>3.937007874015741E-2</v>
      </c>
    </row>
    <row r="471" spans="1:8" s="9" customFormat="1" x14ac:dyDescent="0.2">
      <c r="A471" s="33"/>
      <c r="B471" s="6">
        <v>5512</v>
      </c>
      <c r="C471" s="62" t="s">
        <v>23</v>
      </c>
      <c r="D471" s="210">
        <v>3415.12</v>
      </c>
      <c r="E471" s="249">
        <v>0</v>
      </c>
      <c r="F471" s="169">
        <v>0</v>
      </c>
      <c r="G471" s="263">
        <f t="shared" si="34"/>
        <v>0</v>
      </c>
      <c r="H471" s="273"/>
    </row>
    <row r="472" spans="1:8" s="9" customFormat="1" x14ac:dyDescent="0.2">
      <c r="A472" s="33"/>
      <c r="B472" s="6">
        <v>5513</v>
      </c>
      <c r="C472" s="62" t="s">
        <v>21</v>
      </c>
      <c r="D472" s="210">
        <v>4981.9399999999996</v>
      </c>
      <c r="E472" s="249">
        <v>3750</v>
      </c>
      <c r="F472" s="169">
        <v>3750</v>
      </c>
      <c r="G472" s="263">
        <f t="shared" si="34"/>
        <v>0</v>
      </c>
      <c r="H472" s="273">
        <f>SUM(F472/E472-1)</f>
        <v>0</v>
      </c>
    </row>
    <row r="473" spans="1:8" s="9" customFormat="1" x14ac:dyDescent="0.2">
      <c r="A473" s="33"/>
      <c r="B473" s="6">
        <v>5515</v>
      </c>
      <c r="C473" s="62" t="s">
        <v>22</v>
      </c>
      <c r="D473" s="210">
        <v>453.62</v>
      </c>
      <c r="E473" s="249">
        <v>2400</v>
      </c>
      <c r="F473" s="169">
        <v>2400</v>
      </c>
      <c r="G473" s="263">
        <f t="shared" si="34"/>
        <v>0</v>
      </c>
      <c r="H473" s="273">
        <f>SUM(F473/E473-1)</f>
        <v>0</v>
      </c>
    </row>
    <row r="474" spans="1:8" s="9" customFormat="1" x14ac:dyDescent="0.2">
      <c r="A474" s="33"/>
      <c r="B474" s="6">
        <v>5532</v>
      </c>
      <c r="C474" s="62" t="s">
        <v>597</v>
      </c>
      <c r="D474" s="210">
        <v>90.25</v>
      </c>
      <c r="E474" s="249">
        <v>0</v>
      </c>
      <c r="F474" s="169"/>
      <c r="G474" s="263">
        <f t="shared" si="34"/>
        <v>0</v>
      </c>
      <c r="H474" s="273"/>
    </row>
    <row r="475" spans="1:8" s="9" customFormat="1" x14ac:dyDescent="0.2">
      <c r="A475" s="33"/>
      <c r="B475" s="10">
        <v>60</v>
      </c>
      <c r="C475" s="61" t="s">
        <v>59</v>
      </c>
      <c r="D475" s="211">
        <f>SUM(D476)</f>
        <v>93</v>
      </c>
      <c r="E475" s="246"/>
      <c r="F475" s="140"/>
      <c r="G475" s="263">
        <f t="shared" si="34"/>
        <v>0</v>
      </c>
      <c r="H475" s="273"/>
    </row>
    <row r="476" spans="1:8" s="9" customFormat="1" x14ac:dyDescent="0.2">
      <c r="A476" s="33"/>
      <c r="B476" s="6">
        <v>6010</v>
      </c>
      <c r="C476" s="62" t="s">
        <v>168</v>
      </c>
      <c r="D476" s="210">
        <v>93</v>
      </c>
      <c r="E476" s="249"/>
      <c r="F476" s="169"/>
      <c r="G476" s="263">
        <f t="shared" si="34"/>
        <v>0</v>
      </c>
      <c r="H476" s="273"/>
    </row>
    <row r="477" spans="1:8" s="9" customFormat="1" x14ac:dyDescent="0.2">
      <c r="A477" s="33" t="s">
        <v>507</v>
      </c>
      <c r="B477" s="10" t="s">
        <v>405</v>
      </c>
      <c r="C477" s="61"/>
      <c r="D477" s="211">
        <f t="shared" ref="D477:F478" si="36">SUM(D478)</f>
        <v>154993.76</v>
      </c>
      <c r="E477" s="246">
        <f t="shared" si="36"/>
        <v>25000</v>
      </c>
      <c r="F477" s="140">
        <f t="shared" si="36"/>
        <v>25000</v>
      </c>
      <c r="G477" s="260">
        <f t="shared" si="34"/>
        <v>0</v>
      </c>
      <c r="H477" s="274">
        <f>SUM(F477/E477-1)</f>
        <v>0</v>
      </c>
    </row>
    <row r="478" spans="1:8" s="9" customFormat="1" x14ac:dyDescent="0.2">
      <c r="A478" s="33"/>
      <c r="B478" s="10">
        <v>15</v>
      </c>
      <c r="C478" s="61" t="s">
        <v>188</v>
      </c>
      <c r="D478" s="211">
        <f t="shared" si="36"/>
        <v>154993.76</v>
      </c>
      <c r="E478" s="246">
        <f t="shared" si="36"/>
        <v>25000</v>
      </c>
      <c r="F478" s="140">
        <f t="shared" si="36"/>
        <v>25000</v>
      </c>
      <c r="G478" s="260">
        <f t="shared" si="34"/>
        <v>0</v>
      </c>
      <c r="H478" s="274">
        <f>SUM(F478/E478-1)</f>
        <v>0</v>
      </c>
    </row>
    <row r="479" spans="1:8" s="9" customFormat="1" x14ac:dyDescent="0.2">
      <c r="A479" s="33"/>
      <c r="B479" s="6">
        <v>1551</v>
      </c>
      <c r="C479" s="62" t="s">
        <v>178</v>
      </c>
      <c r="D479" s="210">
        <f>SUM(D480:D481)</f>
        <v>154993.76</v>
      </c>
      <c r="E479" s="249">
        <f>SUM(E480:E480)</f>
        <v>25000</v>
      </c>
      <c r="F479" s="169">
        <f>SUM(F480:F480)</f>
        <v>25000</v>
      </c>
      <c r="G479" s="263">
        <f t="shared" si="34"/>
        <v>0</v>
      </c>
      <c r="H479" s="273">
        <f>SUM(F479/E479-1)</f>
        <v>0</v>
      </c>
    </row>
    <row r="480" spans="1:8" x14ac:dyDescent="0.2">
      <c r="A480" s="33"/>
      <c r="B480" s="6"/>
      <c r="C480" s="75" t="s">
        <v>454</v>
      </c>
      <c r="D480" s="196">
        <v>0</v>
      </c>
      <c r="E480" s="134">
        <v>25000</v>
      </c>
      <c r="F480" s="147">
        <v>25000</v>
      </c>
      <c r="G480" s="263">
        <f t="shared" si="34"/>
        <v>0</v>
      </c>
      <c r="H480" s="273">
        <f>SUM(F480/E480-1)</f>
        <v>0</v>
      </c>
    </row>
    <row r="481" spans="1:8" ht="13.5" thickBot="1" x14ac:dyDescent="0.25">
      <c r="A481" s="33"/>
      <c r="B481" s="6"/>
      <c r="C481" s="75" t="s">
        <v>598</v>
      </c>
      <c r="D481" s="215">
        <v>154993.76</v>
      </c>
      <c r="E481" s="250">
        <v>0</v>
      </c>
      <c r="F481" s="150"/>
      <c r="G481" s="263">
        <f t="shared" si="34"/>
        <v>0</v>
      </c>
      <c r="H481" s="273"/>
    </row>
    <row r="482" spans="1:8" ht="13.5" thickBot="1" x14ac:dyDescent="0.25">
      <c r="A482" s="99" t="s">
        <v>331</v>
      </c>
      <c r="B482" s="86" t="s">
        <v>332</v>
      </c>
      <c r="C482" s="101"/>
      <c r="D482" s="229">
        <f>SUM(D483+D489+D495+D498+D509+D514+D519)</f>
        <v>215922.69</v>
      </c>
      <c r="E482" s="121">
        <f>SUM(E483+E489+E495+E498+E509+E514+E519)</f>
        <v>247915</v>
      </c>
      <c r="F482" s="172">
        <f>SUM(F483+F489+F495+F498+F509+F514+F519)</f>
        <v>192102</v>
      </c>
      <c r="G482" s="127">
        <f t="shared" si="34"/>
        <v>-55813</v>
      </c>
      <c r="H482" s="271">
        <f>SUM(F482/E482-1)</f>
        <v>-0.22512958070306355</v>
      </c>
    </row>
    <row r="483" spans="1:8" s="9" customFormat="1" x14ac:dyDescent="0.2">
      <c r="A483" s="48" t="s">
        <v>48</v>
      </c>
      <c r="B483" s="15" t="s">
        <v>119</v>
      </c>
      <c r="C483" s="83"/>
      <c r="D483" s="220">
        <f>SUM(D484+D487)</f>
        <v>81110.62000000001</v>
      </c>
      <c r="E483" s="129">
        <f>SUM(E484)</f>
        <v>115294</v>
      </c>
      <c r="F483" s="163">
        <f>SUM(F484)</f>
        <v>60000</v>
      </c>
      <c r="G483" s="260">
        <f t="shared" si="34"/>
        <v>-55294</v>
      </c>
      <c r="H483" s="274">
        <f>SUM(F483/E483-1)</f>
        <v>-0.47959130570541397</v>
      </c>
    </row>
    <row r="484" spans="1:8" s="9" customFormat="1" x14ac:dyDescent="0.2">
      <c r="A484" s="33"/>
      <c r="B484" s="22">
        <v>4502</v>
      </c>
      <c r="C484" s="23" t="s">
        <v>80</v>
      </c>
      <c r="D484" s="211">
        <f>SUM(D485:D486)</f>
        <v>80851.38</v>
      </c>
      <c r="E484" s="109">
        <f>SUM(E485:E486)</f>
        <v>115294</v>
      </c>
      <c r="F484" s="140">
        <f>SUM(F485:F486)</f>
        <v>60000</v>
      </c>
      <c r="G484" s="260">
        <f t="shared" si="34"/>
        <v>-55294</v>
      </c>
      <c r="H484" s="274">
        <f>SUM(F484/E484-1)</f>
        <v>-0.47959130570541397</v>
      </c>
    </row>
    <row r="485" spans="1:8" x14ac:dyDescent="0.2">
      <c r="A485" s="35" t="s">
        <v>459</v>
      </c>
      <c r="B485" s="20"/>
      <c r="C485" s="21" t="s">
        <v>547</v>
      </c>
      <c r="D485" s="196">
        <v>0</v>
      </c>
      <c r="E485" s="114">
        <v>60000</v>
      </c>
      <c r="F485" s="147">
        <v>60000</v>
      </c>
      <c r="G485" s="263">
        <f t="shared" si="34"/>
        <v>0</v>
      </c>
      <c r="H485" s="273">
        <f>SUM(F485/E485-1)</f>
        <v>0</v>
      </c>
    </row>
    <row r="486" spans="1:8" x14ac:dyDescent="0.2">
      <c r="A486" s="35" t="s">
        <v>538</v>
      </c>
      <c r="B486" s="20"/>
      <c r="C486" s="21" t="s">
        <v>600</v>
      </c>
      <c r="D486" s="196">
        <v>80851.38</v>
      </c>
      <c r="E486" s="114">
        <v>55294</v>
      </c>
      <c r="F486" s="147"/>
      <c r="G486" s="263">
        <f t="shared" si="34"/>
        <v>-55294</v>
      </c>
      <c r="H486" s="273">
        <f>SUM(F486/E486-1)</f>
        <v>-1</v>
      </c>
    </row>
    <row r="487" spans="1:8" s="9" customFormat="1" x14ac:dyDescent="0.2">
      <c r="A487" s="33"/>
      <c r="B487" s="32" t="s">
        <v>601</v>
      </c>
      <c r="C487" s="23" t="s">
        <v>59</v>
      </c>
      <c r="D487" s="200">
        <f>SUM(D488)</f>
        <v>259.24</v>
      </c>
      <c r="E487" s="113"/>
      <c r="F487" s="142"/>
      <c r="G487" s="263">
        <f t="shared" si="34"/>
        <v>0</v>
      </c>
      <c r="H487" s="273"/>
    </row>
    <row r="488" spans="1:8" x14ac:dyDescent="0.2">
      <c r="A488" s="35"/>
      <c r="B488" s="20">
        <v>6080</v>
      </c>
      <c r="C488" s="21" t="s">
        <v>97</v>
      </c>
      <c r="D488" s="196">
        <v>259.24</v>
      </c>
      <c r="E488" s="114"/>
      <c r="F488" s="147"/>
      <c r="G488" s="263">
        <f t="shared" si="34"/>
        <v>0</v>
      </c>
      <c r="H488" s="273"/>
    </row>
    <row r="489" spans="1:8" s="9" customFormat="1" x14ac:dyDescent="0.2">
      <c r="A489" s="33" t="s">
        <v>324</v>
      </c>
      <c r="B489" s="10" t="s">
        <v>120</v>
      </c>
      <c r="C489" s="82"/>
      <c r="D489" s="211">
        <f>SUM(D490+D492)</f>
        <v>71825.320000000007</v>
      </c>
      <c r="E489" s="109">
        <f t="shared" ref="D489:F490" si="37">SUM(E490)</f>
        <v>74000</v>
      </c>
      <c r="F489" s="140">
        <f t="shared" si="37"/>
        <v>75480</v>
      </c>
      <c r="G489" s="260">
        <f t="shared" si="34"/>
        <v>1480</v>
      </c>
      <c r="H489" s="274">
        <f>SUM(F489/E489-1)</f>
        <v>2.0000000000000018E-2</v>
      </c>
    </row>
    <row r="490" spans="1:8" s="9" customFormat="1" x14ac:dyDescent="0.2">
      <c r="A490" s="33"/>
      <c r="B490" s="10">
        <v>55</v>
      </c>
      <c r="C490" s="61" t="s">
        <v>17</v>
      </c>
      <c r="D490" s="211">
        <f t="shared" si="37"/>
        <v>61829.32</v>
      </c>
      <c r="E490" s="109">
        <f t="shared" si="37"/>
        <v>74000</v>
      </c>
      <c r="F490" s="140">
        <f t="shared" si="37"/>
        <v>75480</v>
      </c>
      <c r="G490" s="260">
        <f t="shared" si="34"/>
        <v>1480</v>
      </c>
      <c r="H490" s="274">
        <f>SUM(F490/E490-1)</f>
        <v>2.0000000000000018E-2</v>
      </c>
    </row>
    <row r="491" spans="1:8" s="11" customFormat="1" x14ac:dyDescent="0.2">
      <c r="A491" s="47"/>
      <c r="B491" s="6">
        <v>5512</v>
      </c>
      <c r="C491" s="62" t="s">
        <v>23</v>
      </c>
      <c r="D491" s="210">
        <v>61829.32</v>
      </c>
      <c r="E491" s="108">
        <v>74000</v>
      </c>
      <c r="F491" s="169">
        <v>75480</v>
      </c>
      <c r="G491" s="263">
        <f t="shared" si="34"/>
        <v>1480</v>
      </c>
      <c r="H491" s="273">
        <f>SUM(F491/E491-1)</f>
        <v>2.0000000000000018E-2</v>
      </c>
    </row>
    <row r="492" spans="1:8" s="11" customFormat="1" x14ac:dyDescent="0.2">
      <c r="A492" s="47"/>
      <c r="B492" s="10">
        <v>15</v>
      </c>
      <c r="C492" s="61" t="s">
        <v>188</v>
      </c>
      <c r="D492" s="211">
        <f>SUM(D493)</f>
        <v>9996</v>
      </c>
      <c r="E492" s="108"/>
      <c r="F492" s="185"/>
      <c r="G492" s="263">
        <f t="shared" si="34"/>
        <v>0</v>
      </c>
      <c r="H492" s="273"/>
    </row>
    <row r="493" spans="1:8" s="11" customFormat="1" x14ac:dyDescent="0.2">
      <c r="A493" s="47"/>
      <c r="B493" s="6">
        <v>1551</v>
      </c>
      <c r="C493" s="62" t="s">
        <v>178</v>
      </c>
      <c r="D493" s="210">
        <f>SUM(D494)</f>
        <v>9996</v>
      </c>
      <c r="E493" s="108"/>
      <c r="F493" s="185"/>
      <c r="G493" s="263">
        <f t="shared" si="34"/>
        <v>0</v>
      </c>
      <c r="H493" s="273"/>
    </row>
    <row r="494" spans="1:8" s="11" customFormat="1" x14ac:dyDescent="0.2">
      <c r="A494" s="47"/>
      <c r="B494" s="6"/>
      <c r="C494" s="62" t="s">
        <v>602</v>
      </c>
      <c r="D494" s="210">
        <v>9996</v>
      </c>
      <c r="E494" s="108"/>
      <c r="F494" s="185"/>
      <c r="G494" s="263">
        <f t="shared" si="34"/>
        <v>0</v>
      </c>
      <c r="H494" s="273"/>
    </row>
    <row r="495" spans="1:8" s="11" customFormat="1" x14ac:dyDescent="0.2">
      <c r="A495" s="33" t="s">
        <v>325</v>
      </c>
      <c r="B495" s="10" t="s">
        <v>326</v>
      </c>
      <c r="C495" s="82"/>
      <c r="D495" s="211">
        <f t="shared" ref="D495:F496" si="38">SUM(D496)</f>
        <v>3764.2</v>
      </c>
      <c r="E495" s="109">
        <f t="shared" si="38"/>
        <v>4000</v>
      </c>
      <c r="F495" s="140">
        <f t="shared" si="38"/>
        <v>4080</v>
      </c>
      <c r="G495" s="260">
        <f t="shared" si="34"/>
        <v>80</v>
      </c>
      <c r="H495" s="274">
        <f t="shared" ref="H495:H512" si="39">SUM(F495/E495-1)</f>
        <v>2.0000000000000018E-2</v>
      </c>
    </row>
    <row r="496" spans="1:8" s="11" customFormat="1" x14ac:dyDescent="0.2">
      <c r="A496" s="33"/>
      <c r="B496" s="10">
        <v>55</v>
      </c>
      <c r="C496" s="61" t="s">
        <v>17</v>
      </c>
      <c r="D496" s="211">
        <f t="shared" si="38"/>
        <v>3764.2</v>
      </c>
      <c r="E496" s="109">
        <f t="shared" si="38"/>
        <v>4000</v>
      </c>
      <c r="F496" s="140">
        <f t="shared" si="38"/>
        <v>4080</v>
      </c>
      <c r="G496" s="260">
        <f t="shared" si="34"/>
        <v>80</v>
      </c>
      <c r="H496" s="274">
        <f t="shared" si="39"/>
        <v>2.0000000000000018E-2</v>
      </c>
    </row>
    <row r="497" spans="1:8" s="11" customFormat="1" x14ac:dyDescent="0.2">
      <c r="A497" s="47"/>
      <c r="B497" s="6">
        <v>5512</v>
      </c>
      <c r="C497" s="62" t="s">
        <v>23</v>
      </c>
      <c r="D497" s="210">
        <v>3764.2</v>
      </c>
      <c r="E497" s="108">
        <v>4000</v>
      </c>
      <c r="F497" s="169">
        <v>4080</v>
      </c>
      <c r="G497" s="263">
        <f t="shared" si="34"/>
        <v>80</v>
      </c>
      <c r="H497" s="273">
        <f t="shared" si="39"/>
        <v>2.0000000000000018E-2</v>
      </c>
    </row>
    <row r="498" spans="1:8" s="9" customFormat="1" x14ac:dyDescent="0.2">
      <c r="A498" s="33" t="s">
        <v>327</v>
      </c>
      <c r="B498" s="10" t="s">
        <v>139</v>
      </c>
      <c r="C498" s="82"/>
      <c r="D498" s="211">
        <f>SUM(D499+D503)</f>
        <v>29205.170000000002</v>
      </c>
      <c r="E498" s="109">
        <f>SUM(E499+E503)</f>
        <v>24021</v>
      </c>
      <c r="F498" s="140">
        <f>SUM(F499+F503)</f>
        <v>25036</v>
      </c>
      <c r="G498" s="260">
        <f t="shared" si="34"/>
        <v>1015</v>
      </c>
      <c r="H498" s="274">
        <f t="shared" si="39"/>
        <v>4.2254693809583355E-2</v>
      </c>
    </row>
    <row r="499" spans="1:8" s="9" customFormat="1" x14ac:dyDescent="0.2">
      <c r="A499" s="33"/>
      <c r="B499" s="10">
        <v>50</v>
      </c>
      <c r="C499" s="61" t="s">
        <v>16</v>
      </c>
      <c r="D499" s="211">
        <f>SUM(D500+D502)</f>
        <v>16934.580000000002</v>
      </c>
      <c r="E499" s="109">
        <f>SUM(E500+E502)</f>
        <v>17849</v>
      </c>
      <c r="F499" s="140">
        <f>SUM(F500+F502)</f>
        <v>18737</v>
      </c>
      <c r="G499" s="260">
        <f t="shared" si="34"/>
        <v>888</v>
      </c>
      <c r="H499" s="274">
        <f t="shared" si="39"/>
        <v>4.9750686312958647E-2</v>
      </c>
    </row>
    <row r="500" spans="1:8" s="9" customFormat="1" x14ac:dyDescent="0.2">
      <c r="A500" s="33"/>
      <c r="B500" s="6">
        <v>500</v>
      </c>
      <c r="C500" s="62" t="s">
        <v>163</v>
      </c>
      <c r="D500" s="210">
        <f>SUM(D501)</f>
        <v>12736.19</v>
      </c>
      <c r="E500" s="108">
        <f>SUM(E501)</f>
        <v>13340</v>
      </c>
      <c r="F500" s="169">
        <f>SUM(F501)</f>
        <v>14004</v>
      </c>
      <c r="G500" s="263">
        <f t="shared" si="34"/>
        <v>664</v>
      </c>
      <c r="H500" s="273">
        <f t="shared" si="39"/>
        <v>4.9775112443778191E-2</v>
      </c>
    </row>
    <row r="501" spans="1:8" s="9" customFormat="1" x14ac:dyDescent="0.2">
      <c r="A501" s="33"/>
      <c r="B501" s="6">
        <v>50020</v>
      </c>
      <c r="C501" s="62" t="s">
        <v>170</v>
      </c>
      <c r="D501" s="210">
        <v>12736.19</v>
      </c>
      <c r="E501" s="108">
        <v>13340</v>
      </c>
      <c r="F501" s="169">
        <v>14004</v>
      </c>
      <c r="G501" s="263">
        <f t="shared" si="34"/>
        <v>664</v>
      </c>
      <c r="H501" s="273">
        <f t="shared" si="39"/>
        <v>4.9775112443778191E-2</v>
      </c>
    </row>
    <row r="502" spans="1:8" s="9" customFormat="1" x14ac:dyDescent="0.2">
      <c r="A502" s="33"/>
      <c r="B502" s="6">
        <v>506</v>
      </c>
      <c r="C502" s="62" t="s">
        <v>164</v>
      </c>
      <c r="D502" s="210">
        <v>4198.3900000000003</v>
      </c>
      <c r="E502" s="108">
        <v>4509</v>
      </c>
      <c r="F502" s="169">
        <v>4733</v>
      </c>
      <c r="G502" s="263">
        <f t="shared" si="34"/>
        <v>224</v>
      </c>
      <c r="H502" s="273">
        <f t="shared" si="39"/>
        <v>4.967842093590602E-2</v>
      </c>
    </row>
    <row r="503" spans="1:8" s="9" customFormat="1" x14ac:dyDescent="0.2">
      <c r="A503" s="33"/>
      <c r="B503" s="10">
        <v>55</v>
      </c>
      <c r="C503" s="61" t="s">
        <v>17</v>
      </c>
      <c r="D503" s="211">
        <f>SUM(D504:D508)</f>
        <v>12270.59</v>
      </c>
      <c r="E503" s="109">
        <f>SUM(E504:E508)</f>
        <v>6172</v>
      </c>
      <c r="F503" s="140">
        <f>SUM(F504:F508)</f>
        <v>6299</v>
      </c>
      <c r="G503" s="260">
        <f t="shared" si="34"/>
        <v>127</v>
      </c>
      <c r="H503" s="274">
        <f t="shared" si="39"/>
        <v>2.0576798444588373E-2</v>
      </c>
    </row>
    <row r="504" spans="1:8" s="9" customFormat="1" x14ac:dyDescent="0.2">
      <c r="A504" s="33"/>
      <c r="B504" s="6">
        <v>5500</v>
      </c>
      <c r="C504" s="62" t="s">
        <v>18</v>
      </c>
      <c r="D504" s="210">
        <v>114.78</v>
      </c>
      <c r="E504" s="108">
        <v>100</v>
      </c>
      <c r="F504" s="169">
        <v>149</v>
      </c>
      <c r="G504" s="263">
        <f t="shared" si="34"/>
        <v>49</v>
      </c>
      <c r="H504" s="273">
        <f t="shared" si="39"/>
        <v>0.49</v>
      </c>
    </row>
    <row r="505" spans="1:8" s="9" customFormat="1" x14ac:dyDescent="0.2">
      <c r="A505" s="33"/>
      <c r="B505" s="6">
        <v>5511</v>
      </c>
      <c r="C505" s="62" t="s">
        <v>165</v>
      </c>
      <c r="D505" s="210">
        <v>3705.98</v>
      </c>
      <c r="E505" s="108">
        <v>3922</v>
      </c>
      <c r="F505" s="169">
        <v>3500</v>
      </c>
      <c r="G505" s="263">
        <f t="shared" si="34"/>
        <v>-422</v>
      </c>
      <c r="H505" s="273">
        <f t="shared" si="39"/>
        <v>-0.1075981642019378</v>
      </c>
    </row>
    <row r="506" spans="1:8" s="9" customFormat="1" x14ac:dyDescent="0.2">
      <c r="A506" s="33"/>
      <c r="B506" s="6">
        <v>5514</v>
      </c>
      <c r="C506" s="62" t="s">
        <v>166</v>
      </c>
      <c r="D506" s="210">
        <v>8096.64</v>
      </c>
      <c r="E506" s="108">
        <v>1500</v>
      </c>
      <c r="F506" s="169">
        <v>1500</v>
      </c>
      <c r="G506" s="263">
        <f t="shared" si="34"/>
        <v>0</v>
      </c>
      <c r="H506" s="273">
        <f t="shared" si="39"/>
        <v>0</v>
      </c>
    </row>
    <row r="507" spans="1:8" s="9" customFormat="1" x14ac:dyDescent="0.2">
      <c r="A507" s="33"/>
      <c r="B507" s="6">
        <v>5515</v>
      </c>
      <c r="C507" s="62" t="s">
        <v>22</v>
      </c>
      <c r="D507" s="210">
        <v>211.21</v>
      </c>
      <c r="E507" s="108">
        <v>500</v>
      </c>
      <c r="F507" s="169">
        <v>1000</v>
      </c>
      <c r="G507" s="263">
        <f t="shared" si="34"/>
        <v>500</v>
      </c>
      <c r="H507" s="273">
        <f t="shared" si="39"/>
        <v>1</v>
      </c>
    </row>
    <row r="508" spans="1:8" s="9" customFormat="1" x14ac:dyDescent="0.2">
      <c r="A508" s="33"/>
      <c r="B508" s="6">
        <v>5532</v>
      </c>
      <c r="C508" s="62" t="s">
        <v>61</v>
      </c>
      <c r="D508" s="210">
        <v>141.97999999999999</v>
      </c>
      <c r="E508" s="108">
        <v>150</v>
      </c>
      <c r="F508" s="169">
        <v>150</v>
      </c>
      <c r="G508" s="263">
        <f t="shared" si="34"/>
        <v>0</v>
      </c>
      <c r="H508" s="273">
        <f t="shared" si="39"/>
        <v>0</v>
      </c>
    </row>
    <row r="509" spans="1:8" x14ac:dyDescent="0.2">
      <c r="A509" s="33" t="s">
        <v>328</v>
      </c>
      <c r="B509" s="10" t="s">
        <v>140</v>
      </c>
      <c r="C509" s="84"/>
      <c r="D509" s="211">
        <f>SUM(D510)</f>
        <v>8827.8599999999988</v>
      </c>
      <c r="E509" s="109">
        <f>SUM(E510)</f>
        <v>10000</v>
      </c>
      <c r="F509" s="140">
        <f>SUM(F510)</f>
        <v>10000</v>
      </c>
      <c r="G509" s="260">
        <f t="shared" si="34"/>
        <v>0</v>
      </c>
      <c r="H509" s="274">
        <f t="shared" si="39"/>
        <v>0</v>
      </c>
    </row>
    <row r="510" spans="1:8" s="9" customFormat="1" x14ac:dyDescent="0.2">
      <c r="A510" s="33"/>
      <c r="B510" s="10">
        <v>55</v>
      </c>
      <c r="C510" s="61" t="s">
        <v>17</v>
      </c>
      <c r="D510" s="211">
        <f>SUM(D511:D513)</f>
        <v>8827.8599999999988</v>
      </c>
      <c r="E510" s="109">
        <f>SUM(E511:E512)</f>
        <v>10000</v>
      </c>
      <c r="F510" s="140">
        <f>SUM(F511:F512)</f>
        <v>10000</v>
      </c>
      <c r="G510" s="260">
        <f t="shared" si="34"/>
        <v>0</v>
      </c>
      <c r="H510" s="274">
        <f t="shared" si="39"/>
        <v>0</v>
      </c>
    </row>
    <row r="511" spans="1:8" s="9" customFormat="1" x14ac:dyDescent="0.2">
      <c r="A511" s="33"/>
      <c r="B511" s="6">
        <v>5512</v>
      </c>
      <c r="C511" s="62" t="s">
        <v>23</v>
      </c>
      <c r="D511" s="210">
        <v>8245.56</v>
      </c>
      <c r="E511" s="108">
        <v>8000</v>
      </c>
      <c r="F511" s="169">
        <v>10000</v>
      </c>
      <c r="G511" s="263">
        <f t="shared" si="34"/>
        <v>2000</v>
      </c>
      <c r="H511" s="273">
        <f t="shared" si="39"/>
        <v>0.25</v>
      </c>
    </row>
    <row r="512" spans="1:8" s="9" customFormat="1" x14ac:dyDescent="0.2">
      <c r="A512" s="33"/>
      <c r="B512" s="6">
        <v>5514</v>
      </c>
      <c r="C512" s="62" t="s">
        <v>166</v>
      </c>
      <c r="D512" s="210">
        <v>0</v>
      </c>
      <c r="E512" s="108">
        <v>2000</v>
      </c>
      <c r="F512" s="169">
        <v>0</v>
      </c>
      <c r="G512" s="263">
        <f t="shared" si="34"/>
        <v>-2000</v>
      </c>
      <c r="H512" s="273">
        <f t="shared" si="39"/>
        <v>-1</v>
      </c>
    </row>
    <row r="513" spans="1:8" s="9" customFormat="1" x14ac:dyDescent="0.2">
      <c r="A513" s="33"/>
      <c r="B513" s="6">
        <v>5515</v>
      </c>
      <c r="C513" s="62" t="s">
        <v>22</v>
      </c>
      <c r="D513" s="210">
        <v>582.29999999999995</v>
      </c>
      <c r="E513" s="108"/>
      <c r="F513" s="142"/>
      <c r="G513" s="263">
        <f t="shared" si="34"/>
        <v>0</v>
      </c>
      <c r="H513" s="273"/>
    </row>
    <row r="514" spans="1:8" x14ac:dyDescent="0.2">
      <c r="A514" s="33" t="s">
        <v>329</v>
      </c>
      <c r="B514" s="10" t="s">
        <v>141</v>
      </c>
      <c r="C514" s="84"/>
      <c r="D514" s="211">
        <f>SUM(D515)</f>
        <v>9410.0499999999993</v>
      </c>
      <c r="E514" s="109">
        <f>SUM(E515)</f>
        <v>10300</v>
      </c>
      <c r="F514" s="140">
        <f>SUM(F515)</f>
        <v>10506</v>
      </c>
      <c r="G514" s="260">
        <f t="shared" si="34"/>
        <v>206</v>
      </c>
      <c r="H514" s="274">
        <f t="shared" ref="H514:H520" si="40">SUM(F514/E514-1)</f>
        <v>2.0000000000000018E-2</v>
      </c>
    </row>
    <row r="515" spans="1:8" s="9" customFormat="1" x14ac:dyDescent="0.2">
      <c r="A515" s="33"/>
      <c r="B515" s="10">
        <v>55</v>
      </c>
      <c r="C515" s="61" t="s">
        <v>17</v>
      </c>
      <c r="D515" s="211">
        <f>SUM(D516:D518)</f>
        <v>9410.0499999999993</v>
      </c>
      <c r="E515" s="109">
        <f>SUM(E516:E518)</f>
        <v>10300</v>
      </c>
      <c r="F515" s="140">
        <f>SUM(F516:F518)</f>
        <v>10506</v>
      </c>
      <c r="G515" s="260">
        <f t="shared" si="34"/>
        <v>206</v>
      </c>
      <c r="H515" s="274">
        <f t="shared" si="40"/>
        <v>2.0000000000000018E-2</v>
      </c>
    </row>
    <row r="516" spans="1:8" x14ac:dyDescent="0.2">
      <c r="A516" s="35"/>
      <c r="B516" s="6">
        <v>5500</v>
      </c>
      <c r="C516" s="62" t="s">
        <v>18</v>
      </c>
      <c r="D516" s="210">
        <v>840</v>
      </c>
      <c r="E516" s="108">
        <v>1200</v>
      </c>
      <c r="F516" s="169">
        <v>1200</v>
      </c>
      <c r="G516" s="263">
        <f t="shared" si="34"/>
        <v>0</v>
      </c>
      <c r="H516" s="273">
        <f t="shared" si="40"/>
        <v>0</v>
      </c>
    </row>
    <row r="517" spans="1:8" s="9" customFormat="1" x14ac:dyDescent="0.2">
      <c r="A517" s="33"/>
      <c r="B517" s="6">
        <v>5511</v>
      </c>
      <c r="C517" s="62" t="s">
        <v>165</v>
      </c>
      <c r="D517" s="210">
        <v>8570.0499999999993</v>
      </c>
      <c r="E517" s="108">
        <v>8800</v>
      </c>
      <c r="F517" s="169">
        <v>8800</v>
      </c>
      <c r="G517" s="263">
        <f t="shared" si="34"/>
        <v>0</v>
      </c>
      <c r="H517" s="273">
        <f t="shared" si="40"/>
        <v>0</v>
      </c>
    </row>
    <row r="518" spans="1:8" s="9" customFormat="1" x14ac:dyDescent="0.2">
      <c r="A518" s="33"/>
      <c r="B518" s="6">
        <v>5515</v>
      </c>
      <c r="C518" s="62" t="s">
        <v>22</v>
      </c>
      <c r="D518" s="210">
        <v>0</v>
      </c>
      <c r="E518" s="108">
        <v>300</v>
      </c>
      <c r="F518" s="169">
        <v>506</v>
      </c>
      <c r="G518" s="263">
        <f t="shared" si="34"/>
        <v>206</v>
      </c>
      <c r="H518" s="273">
        <f t="shared" si="40"/>
        <v>0.68666666666666676</v>
      </c>
    </row>
    <row r="519" spans="1:8" s="9" customFormat="1" x14ac:dyDescent="0.2">
      <c r="A519" s="33" t="s">
        <v>448</v>
      </c>
      <c r="B519" s="10" t="s">
        <v>330</v>
      </c>
      <c r="C519" s="84"/>
      <c r="D519" s="211">
        <f>SUM(D520)</f>
        <v>11779.470000000001</v>
      </c>
      <c r="E519" s="109">
        <f>SUM(E520)</f>
        <v>10300</v>
      </c>
      <c r="F519" s="140">
        <f>SUM(F520)</f>
        <v>7000</v>
      </c>
      <c r="G519" s="260">
        <f t="shared" si="34"/>
        <v>-3300</v>
      </c>
      <c r="H519" s="274">
        <f t="shared" si="40"/>
        <v>-0.32038834951456308</v>
      </c>
    </row>
    <row r="520" spans="1:8" s="9" customFormat="1" x14ac:dyDescent="0.2">
      <c r="A520" s="33"/>
      <c r="B520" s="10">
        <v>55</v>
      </c>
      <c r="C520" s="61" t="s">
        <v>17</v>
      </c>
      <c r="D520" s="211">
        <f>SUM(D521:D522)</f>
        <v>11779.470000000001</v>
      </c>
      <c r="E520" s="109">
        <f>SUM(E522:E522)</f>
        <v>10300</v>
      </c>
      <c r="F520" s="140">
        <f>SUM(F522:F522)</f>
        <v>7000</v>
      </c>
      <c r="G520" s="260">
        <f t="shared" si="34"/>
        <v>-3300</v>
      </c>
      <c r="H520" s="274">
        <f t="shared" si="40"/>
        <v>-0.32038834951456308</v>
      </c>
    </row>
    <row r="521" spans="1:8" x14ac:dyDescent="0.2">
      <c r="A521" s="35"/>
      <c r="B521" s="6">
        <v>5500</v>
      </c>
      <c r="C521" s="62" t="s">
        <v>18</v>
      </c>
      <c r="D521" s="210">
        <v>52.36</v>
      </c>
      <c r="E521" s="108">
        <v>0</v>
      </c>
      <c r="F521" s="169">
        <v>0</v>
      </c>
      <c r="G521" s="263">
        <f t="shared" si="34"/>
        <v>0</v>
      </c>
      <c r="H521" s="273"/>
    </row>
    <row r="522" spans="1:8" s="9" customFormat="1" ht="13.5" thickBot="1" x14ac:dyDescent="0.25">
      <c r="A522" s="33"/>
      <c r="B522" s="6">
        <v>5511</v>
      </c>
      <c r="C522" s="62" t="s">
        <v>165</v>
      </c>
      <c r="D522" s="210">
        <v>11727.11</v>
      </c>
      <c r="E522" s="108">
        <v>10300</v>
      </c>
      <c r="F522" s="169">
        <v>7000</v>
      </c>
      <c r="G522" s="263">
        <f t="shared" si="34"/>
        <v>-3300</v>
      </c>
      <c r="H522" s="273">
        <f t="shared" ref="H522:H543" si="41">SUM(F522/E522-1)</f>
        <v>-0.32038834951456308</v>
      </c>
    </row>
    <row r="523" spans="1:8" ht="13.5" thickBot="1" x14ac:dyDescent="0.25">
      <c r="A523" s="99" t="s">
        <v>49</v>
      </c>
      <c r="B523" s="86" t="s">
        <v>121</v>
      </c>
      <c r="C523" s="101"/>
      <c r="D523" s="219">
        <f>SUM(D524+D526)</f>
        <v>56510.6</v>
      </c>
      <c r="E523" s="119">
        <f>SUM(E524+E526)</f>
        <v>778055</v>
      </c>
      <c r="F523" s="162">
        <f>SUM(F524+F526)</f>
        <v>4682</v>
      </c>
      <c r="G523" s="127">
        <f t="shared" si="34"/>
        <v>-773373</v>
      </c>
      <c r="H523" s="271">
        <f t="shared" si="41"/>
        <v>-0.99398243054796898</v>
      </c>
    </row>
    <row r="524" spans="1:8" s="9" customFormat="1" x14ac:dyDescent="0.2">
      <c r="A524" s="33" t="s">
        <v>406</v>
      </c>
      <c r="B524" s="10" t="s">
        <v>513</v>
      </c>
      <c r="C524" s="82"/>
      <c r="D524" s="211">
        <f>SUM(D525)</f>
        <v>5480</v>
      </c>
      <c r="E524" s="109">
        <f>SUM(E525)</f>
        <v>4682</v>
      </c>
      <c r="F524" s="189">
        <v>4682</v>
      </c>
      <c r="G524" s="260">
        <f t="shared" si="34"/>
        <v>0</v>
      </c>
      <c r="H524" s="274">
        <f t="shared" si="41"/>
        <v>0</v>
      </c>
    </row>
    <row r="525" spans="1:8" s="9" customFormat="1" x14ac:dyDescent="0.2">
      <c r="A525" s="33"/>
      <c r="B525" s="22">
        <v>4500</v>
      </c>
      <c r="C525" s="23" t="s">
        <v>95</v>
      </c>
      <c r="D525" s="211">
        <v>5480</v>
      </c>
      <c r="E525" s="113">
        <v>4682</v>
      </c>
      <c r="F525" s="142">
        <v>4682</v>
      </c>
      <c r="G525" s="260">
        <f t="shared" si="34"/>
        <v>0</v>
      </c>
      <c r="H525" s="274">
        <f t="shared" si="41"/>
        <v>0</v>
      </c>
    </row>
    <row r="526" spans="1:8" s="9" customFormat="1" x14ac:dyDescent="0.2">
      <c r="A526" s="33" t="s">
        <v>407</v>
      </c>
      <c r="B526" s="10" t="s">
        <v>256</v>
      </c>
      <c r="C526" s="23"/>
      <c r="D526" s="211">
        <f t="shared" ref="D526:E528" si="42">SUM(D527)</f>
        <v>51030.6</v>
      </c>
      <c r="E526" s="109">
        <f t="shared" si="42"/>
        <v>773373</v>
      </c>
      <c r="F526" s="140">
        <v>0</v>
      </c>
      <c r="G526" s="260">
        <f t="shared" si="34"/>
        <v>-773373</v>
      </c>
      <c r="H526" s="274">
        <f t="shared" si="41"/>
        <v>-1</v>
      </c>
    </row>
    <row r="527" spans="1:8" s="9" customFormat="1" x14ac:dyDescent="0.2">
      <c r="A527" s="33"/>
      <c r="B527" s="10">
        <v>15</v>
      </c>
      <c r="C527" s="61" t="s">
        <v>188</v>
      </c>
      <c r="D527" s="211">
        <f t="shared" si="42"/>
        <v>51030.6</v>
      </c>
      <c r="E527" s="109">
        <f t="shared" si="42"/>
        <v>773373</v>
      </c>
      <c r="F527" s="142">
        <v>0</v>
      </c>
      <c r="G527" s="260">
        <f t="shared" si="34"/>
        <v>-773373</v>
      </c>
      <c r="H527" s="274">
        <f t="shared" si="41"/>
        <v>-1</v>
      </c>
    </row>
    <row r="528" spans="1:8" s="9" customFormat="1" x14ac:dyDescent="0.2">
      <c r="A528" s="33"/>
      <c r="B528" s="6">
        <v>1551</v>
      </c>
      <c r="C528" s="62" t="s">
        <v>178</v>
      </c>
      <c r="D528" s="210">
        <f t="shared" si="42"/>
        <v>51030.6</v>
      </c>
      <c r="E528" s="108">
        <f>SUM(E529)</f>
        <v>773373</v>
      </c>
      <c r="F528" s="142"/>
      <c r="G528" s="263">
        <f t="shared" ref="G528:G591" si="43">SUM(F528-E528)</f>
        <v>-773373</v>
      </c>
      <c r="H528" s="273">
        <f t="shared" si="41"/>
        <v>-1</v>
      </c>
    </row>
    <row r="529" spans="1:8" ht="26.25" thickBot="1" x14ac:dyDescent="0.25">
      <c r="A529" s="35"/>
      <c r="B529" s="20"/>
      <c r="C529" s="21" t="s">
        <v>255</v>
      </c>
      <c r="D529" s="196">
        <v>51030.6</v>
      </c>
      <c r="E529" s="114">
        <v>773373</v>
      </c>
      <c r="F529" s="147"/>
      <c r="G529" s="263">
        <f t="shared" si="43"/>
        <v>-773373</v>
      </c>
      <c r="H529" s="273">
        <f t="shared" si="41"/>
        <v>-1</v>
      </c>
    </row>
    <row r="530" spans="1:8" ht="13.5" thickBot="1" x14ac:dyDescent="0.25">
      <c r="A530" s="99" t="s">
        <v>50</v>
      </c>
      <c r="B530" s="86" t="s">
        <v>122</v>
      </c>
      <c r="C530" s="101"/>
      <c r="D530" s="219">
        <f>SUM(D531+D549+D568+D575+D580+D590+D598+D613+D632+D641+D681+D699+D718+D724+D738+D753+D756+D773+D776+D792+D813+D816+D824+D832+D850+D853+D863+D882+D895+D905)</f>
        <v>1536882.29</v>
      </c>
      <c r="E530" s="119">
        <f>SUM(E531+E549+E568+E575+E580+E590+E598+E613+E632+E641+E681+E699+E718+E724+E738+E756+E776+E792+E816+E824+E832+E853+E863+E882+E895+E905)</f>
        <v>3660641</v>
      </c>
      <c r="F530" s="162">
        <f>SUM(F531+F549+F568+F575+F580+F590+F598+F613+F632+F641+F681+F699+F718+F724+F738+F756+F776+F792+F816+F824+F832+F853+F863+F882+F895+F905)</f>
        <v>3749273</v>
      </c>
      <c r="G530" s="127">
        <f t="shared" si="43"/>
        <v>88632</v>
      </c>
      <c r="H530" s="271">
        <f t="shared" si="41"/>
        <v>2.4212153008175363E-2</v>
      </c>
    </row>
    <row r="531" spans="1:8" s="9" customFormat="1" x14ac:dyDescent="0.2">
      <c r="A531" s="33" t="s">
        <v>336</v>
      </c>
      <c r="B531" s="10" t="s">
        <v>176</v>
      </c>
      <c r="C531" s="82"/>
      <c r="D531" s="220">
        <f>SUM(D532+D536)</f>
        <v>207197.97999999998</v>
      </c>
      <c r="E531" s="163">
        <f>SUM(E532+E536)</f>
        <v>211852</v>
      </c>
      <c r="F531" s="163">
        <f>SUM(F532+F536+F546)</f>
        <v>364760</v>
      </c>
      <c r="G531" s="260">
        <f t="shared" si="43"/>
        <v>152908</v>
      </c>
      <c r="H531" s="274">
        <f t="shared" si="41"/>
        <v>0.72176802673564566</v>
      </c>
    </row>
    <row r="532" spans="1:8" s="9" customFormat="1" x14ac:dyDescent="0.2">
      <c r="A532" s="33"/>
      <c r="B532" s="10">
        <v>50</v>
      </c>
      <c r="C532" s="61" t="s">
        <v>16</v>
      </c>
      <c r="D532" s="211">
        <f>SUM(D533+D535)</f>
        <v>84918.61</v>
      </c>
      <c r="E532" s="109">
        <f>SUM(E533+E535)</f>
        <v>89030</v>
      </c>
      <c r="F532" s="140">
        <f>SUM(F533+F535)</f>
        <v>93482</v>
      </c>
      <c r="G532" s="260">
        <f t="shared" si="43"/>
        <v>4452</v>
      </c>
      <c r="H532" s="274">
        <f t="shared" si="41"/>
        <v>5.0005616084465965E-2</v>
      </c>
    </row>
    <row r="533" spans="1:8" s="9" customFormat="1" x14ac:dyDescent="0.2">
      <c r="A533" s="33"/>
      <c r="B533" s="6">
        <v>500</v>
      </c>
      <c r="C533" s="62" t="s">
        <v>163</v>
      </c>
      <c r="D533" s="210">
        <f>SUM(D534)</f>
        <v>63635.66</v>
      </c>
      <c r="E533" s="108">
        <f>SUM(E534)</f>
        <v>66540</v>
      </c>
      <c r="F533" s="169">
        <f>SUM(F534)</f>
        <v>69867</v>
      </c>
      <c r="G533" s="263">
        <f t="shared" si="43"/>
        <v>3327</v>
      </c>
      <c r="H533" s="273">
        <f t="shared" si="41"/>
        <v>5.0000000000000044E-2</v>
      </c>
    </row>
    <row r="534" spans="1:8" s="9" customFormat="1" x14ac:dyDescent="0.2">
      <c r="A534" s="33"/>
      <c r="B534" s="6">
        <v>50020</v>
      </c>
      <c r="C534" s="62" t="s">
        <v>170</v>
      </c>
      <c r="D534" s="210">
        <v>63635.66</v>
      </c>
      <c r="E534" s="108">
        <v>66540</v>
      </c>
      <c r="F534" s="169">
        <v>69867</v>
      </c>
      <c r="G534" s="263">
        <f t="shared" si="43"/>
        <v>3327</v>
      </c>
      <c r="H534" s="273">
        <f t="shared" si="41"/>
        <v>5.0000000000000044E-2</v>
      </c>
    </row>
    <row r="535" spans="1:8" s="9" customFormat="1" x14ac:dyDescent="0.2">
      <c r="A535" s="33"/>
      <c r="B535" s="6">
        <v>506</v>
      </c>
      <c r="C535" s="62" t="s">
        <v>164</v>
      </c>
      <c r="D535" s="210">
        <v>21282.95</v>
      </c>
      <c r="E535" s="108">
        <v>22490</v>
      </c>
      <c r="F535" s="169">
        <v>23615</v>
      </c>
      <c r="G535" s="263">
        <f t="shared" si="43"/>
        <v>1125</v>
      </c>
      <c r="H535" s="273">
        <f t="shared" si="41"/>
        <v>5.0022232103156927E-2</v>
      </c>
    </row>
    <row r="536" spans="1:8" s="9" customFormat="1" x14ac:dyDescent="0.2">
      <c r="A536" s="33"/>
      <c r="B536" s="10">
        <v>55</v>
      </c>
      <c r="C536" s="61" t="s">
        <v>17</v>
      </c>
      <c r="D536" s="211">
        <f>SUM(D537:D545)</f>
        <v>122279.36999999998</v>
      </c>
      <c r="E536" s="140">
        <f>SUM(E537:E545)</f>
        <v>122822</v>
      </c>
      <c r="F536" s="140">
        <f>SUM(F537:F545)</f>
        <v>125278</v>
      </c>
      <c r="G536" s="260">
        <f t="shared" si="43"/>
        <v>2456</v>
      </c>
      <c r="H536" s="274">
        <f t="shared" si="41"/>
        <v>1.9996417579912329E-2</v>
      </c>
    </row>
    <row r="537" spans="1:8" s="9" customFormat="1" x14ac:dyDescent="0.2">
      <c r="A537" s="33"/>
      <c r="B537" s="6">
        <v>5500</v>
      </c>
      <c r="C537" s="62" t="s">
        <v>18</v>
      </c>
      <c r="D537" s="210">
        <v>693.47</v>
      </c>
      <c r="E537" s="108">
        <v>973</v>
      </c>
      <c r="F537" s="169">
        <v>2189</v>
      </c>
      <c r="G537" s="263">
        <f t="shared" si="43"/>
        <v>1216</v>
      </c>
      <c r="H537" s="273">
        <f t="shared" si="41"/>
        <v>1.2497430626927031</v>
      </c>
    </row>
    <row r="538" spans="1:8" s="9" customFormat="1" x14ac:dyDescent="0.2">
      <c r="A538" s="33"/>
      <c r="B538" s="6">
        <v>5504</v>
      </c>
      <c r="C538" s="62" t="s">
        <v>20</v>
      </c>
      <c r="D538" s="210">
        <v>175</v>
      </c>
      <c r="E538" s="108">
        <v>700</v>
      </c>
      <c r="F538" s="169">
        <v>700</v>
      </c>
      <c r="G538" s="263">
        <f t="shared" si="43"/>
        <v>0</v>
      </c>
      <c r="H538" s="273">
        <f t="shared" si="41"/>
        <v>0</v>
      </c>
    </row>
    <row r="539" spans="1:8" s="9" customFormat="1" x14ac:dyDescent="0.2">
      <c r="A539" s="33"/>
      <c r="B539" s="6">
        <v>5511</v>
      </c>
      <c r="C539" s="62" t="s">
        <v>165</v>
      </c>
      <c r="D539" s="210">
        <v>101252.37</v>
      </c>
      <c r="E539" s="165">
        <v>112464</v>
      </c>
      <c r="F539" s="165">
        <v>113057</v>
      </c>
      <c r="G539" s="263">
        <f t="shared" si="43"/>
        <v>593</v>
      </c>
      <c r="H539" s="273">
        <f t="shared" si="41"/>
        <v>5.2727984066012201E-3</v>
      </c>
    </row>
    <row r="540" spans="1:8" s="9" customFormat="1" x14ac:dyDescent="0.2">
      <c r="A540" s="33"/>
      <c r="B540" s="6">
        <v>5513</v>
      </c>
      <c r="C540" s="62" t="s">
        <v>21</v>
      </c>
      <c r="D540" s="210">
        <v>4037.15</v>
      </c>
      <c r="E540" s="108">
        <v>3815</v>
      </c>
      <c r="F540" s="169">
        <v>2900</v>
      </c>
      <c r="G540" s="263">
        <f t="shared" si="43"/>
        <v>-915</v>
      </c>
      <c r="H540" s="273">
        <f t="shared" si="41"/>
        <v>-0.23984272608125823</v>
      </c>
    </row>
    <row r="541" spans="1:8" s="9" customFormat="1" x14ac:dyDescent="0.2">
      <c r="A541" s="33"/>
      <c r="B541" s="6">
        <v>5514</v>
      </c>
      <c r="C541" s="62" t="s">
        <v>166</v>
      </c>
      <c r="D541" s="210">
        <v>314.51</v>
      </c>
      <c r="E541" s="108">
        <v>420</v>
      </c>
      <c r="F541" s="169">
        <v>130</v>
      </c>
      <c r="G541" s="263">
        <f t="shared" si="43"/>
        <v>-290</v>
      </c>
      <c r="H541" s="273">
        <f t="shared" si="41"/>
        <v>-0.69047619047619047</v>
      </c>
    </row>
    <row r="542" spans="1:8" s="9" customFormat="1" x14ac:dyDescent="0.2">
      <c r="A542" s="33"/>
      <c r="B542" s="6">
        <v>5515</v>
      </c>
      <c r="C542" s="62" t="s">
        <v>22</v>
      </c>
      <c r="D542" s="210">
        <v>15456.37</v>
      </c>
      <c r="E542" s="165">
        <v>4350</v>
      </c>
      <c r="F542" s="165">
        <v>3600</v>
      </c>
      <c r="G542" s="263">
        <f t="shared" si="43"/>
        <v>-750</v>
      </c>
      <c r="H542" s="273">
        <f t="shared" si="41"/>
        <v>-0.17241379310344829</v>
      </c>
    </row>
    <row r="543" spans="1:8" s="9" customFormat="1" x14ac:dyDescent="0.2">
      <c r="A543" s="33"/>
      <c r="B543" s="6">
        <v>5522</v>
      </c>
      <c r="C543" s="62" t="s">
        <v>63</v>
      </c>
      <c r="D543" s="210">
        <v>350.5</v>
      </c>
      <c r="E543" s="165">
        <v>100</v>
      </c>
      <c r="F543" s="165">
        <v>2202</v>
      </c>
      <c r="G543" s="263">
        <f t="shared" si="43"/>
        <v>2102</v>
      </c>
      <c r="H543" s="273">
        <f t="shared" si="41"/>
        <v>21.02</v>
      </c>
    </row>
    <row r="544" spans="1:8" s="9" customFormat="1" x14ac:dyDescent="0.2">
      <c r="A544" s="33"/>
      <c r="B544" s="6">
        <v>5532</v>
      </c>
      <c r="C544" s="62" t="s">
        <v>61</v>
      </c>
      <c r="D544" s="210">
        <v>0</v>
      </c>
      <c r="E544" s="165">
        <v>0</v>
      </c>
      <c r="F544" s="165">
        <v>400</v>
      </c>
      <c r="G544" s="263">
        <f t="shared" si="43"/>
        <v>400</v>
      </c>
      <c r="H544" s="273"/>
    </row>
    <row r="545" spans="1:8" s="9" customFormat="1" x14ac:dyDescent="0.2">
      <c r="A545" s="33"/>
      <c r="B545" s="6">
        <v>5539</v>
      </c>
      <c r="C545" s="62" t="s">
        <v>180</v>
      </c>
      <c r="D545" s="210">
        <v>0</v>
      </c>
      <c r="E545" s="165">
        <v>0</v>
      </c>
      <c r="F545" s="165">
        <v>100</v>
      </c>
      <c r="G545" s="263">
        <f t="shared" si="43"/>
        <v>100</v>
      </c>
      <c r="H545" s="273"/>
    </row>
    <row r="546" spans="1:8" s="9" customFormat="1" x14ac:dyDescent="0.2">
      <c r="A546" s="33"/>
      <c r="B546" s="10">
        <v>15</v>
      </c>
      <c r="C546" s="61" t="s">
        <v>188</v>
      </c>
      <c r="D546" s="210"/>
      <c r="E546" s="165"/>
      <c r="F546" s="142">
        <f t="shared" ref="F546:F547" si="44">SUM(F547)</f>
        <v>146000</v>
      </c>
      <c r="G546" s="260">
        <f t="shared" si="43"/>
        <v>146000</v>
      </c>
      <c r="H546" s="273"/>
    </row>
    <row r="547" spans="1:8" s="9" customFormat="1" x14ac:dyDescent="0.2">
      <c r="A547" s="33"/>
      <c r="B547" s="6">
        <v>1551</v>
      </c>
      <c r="C547" s="62" t="s">
        <v>178</v>
      </c>
      <c r="D547" s="210"/>
      <c r="E547" s="165"/>
      <c r="F547" s="147">
        <f t="shared" si="44"/>
        <v>146000</v>
      </c>
      <c r="G547" s="263">
        <f t="shared" si="43"/>
        <v>146000</v>
      </c>
      <c r="H547" s="273"/>
    </row>
    <row r="548" spans="1:8" s="9" customFormat="1" x14ac:dyDescent="0.2">
      <c r="A548" s="33"/>
      <c r="B548" s="6"/>
      <c r="C548" s="62" t="s">
        <v>549</v>
      </c>
      <c r="D548" s="210"/>
      <c r="E548" s="165"/>
      <c r="F548" s="147">
        <v>146000</v>
      </c>
      <c r="G548" s="263">
        <f t="shared" si="43"/>
        <v>146000</v>
      </c>
      <c r="H548" s="273"/>
    </row>
    <row r="549" spans="1:8" x14ac:dyDescent="0.2">
      <c r="A549" s="33" t="s">
        <v>51</v>
      </c>
      <c r="B549" s="10" t="s">
        <v>142</v>
      </c>
      <c r="C549" s="82"/>
      <c r="D549" s="211">
        <f>SUM(D550)</f>
        <v>76550</v>
      </c>
      <c r="E549" s="140">
        <f>SUM(E550)</f>
        <v>79044</v>
      </c>
      <c r="F549" s="140">
        <f>SUM(F550)</f>
        <v>60000</v>
      </c>
      <c r="G549" s="260">
        <f t="shared" si="43"/>
        <v>-19044</v>
      </c>
      <c r="H549" s="274">
        <f>SUM(F549/E549-1)</f>
        <v>-0.24092910277819946</v>
      </c>
    </row>
    <row r="550" spans="1:8" s="9" customFormat="1" x14ac:dyDescent="0.2">
      <c r="A550" s="33"/>
      <c r="B550" s="22">
        <v>4500</v>
      </c>
      <c r="C550" s="23" t="s">
        <v>95</v>
      </c>
      <c r="D550" s="211">
        <f>SUM(D551:D567)</f>
        <v>76550</v>
      </c>
      <c r="E550" s="140">
        <f>SUM(E551:E567)</f>
        <v>79044</v>
      </c>
      <c r="F550" s="142">
        <f>SUM(F551:F552)</f>
        <v>60000</v>
      </c>
      <c r="G550" s="260">
        <f t="shared" si="43"/>
        <v>-19044</v>
      </c>
      <c r="H550" s="274">
        <f>SUM(F550/E550-1)</f>
        <v>-0.24092910277819946</v>
      </c>
    </row>
    <row r="551" spans="1:8" x14ac:dyDescent="0.2">
      <c r="A551" s="35" t="s">
        <v>337</v>
      </c>
      <c r="B551" s="20"/>
      <c r="C551" s="21" t="s">
        <v>466</v>
      </c>
      <c r="D551" s="196">
        <v>40666</v>
      </c>
      <c r="E551" s="102">
        <v>50000</v>
      </c>
      <c r="F551" s="147">
        <v>30000</v>
      </c>
      <c r="G551" s="263">
        <f t="shared" si="43"/>
        <v>-20000</v>
      </c>
      <c r="H551" s="273">
        <f>SUM(F551/E551-1)</f>
        <v>-0.4</v>
      </c>
    </row>
    <row r="552" spans="1:8" x14ac:dyDescent="0.2">
      <c r="A552" s="35" t="s">
        <v>51</v>
      </c>
      <c r="B552" s="20"/>
      <c r="C552" s="21" t="s">
        <v>694</v>
      </c>
      <c r="D552" s="196"/>
      <c r="E552" s="102"/>
      <c r="F552" s="147">
        <v>30000</v>
      </c>
      <c r="G552" s="263">
        <f t="shared" si="43"/>
        <v>30000</v>
      </c>
      <c r="H552" s="273"/>
    </row>
    <row r="553" spans="1:8" ht="25.5" x14ac:dyDescent="0.2">
      <c r="A553" s="35" t="s">
        <v>337</v>
      </c>
      <c r="B553" s="20"/>
      <c r="C553" s="21" t="s">
        <v>626</v>
      </c>
      <c r="D553" s="196">
        <v>3965</v>
      </c>
      <c r="E553" s="102">
        <v>0</v>
      </c>
      <c r="F553" s="147"/>
      <c r="G553" s="263">
        <f t="shared" si="43"/>
        <v>0</v>
      </c>
      <c r="H553" s="273"/>
    </row>
    <row r="554" spans="1:8" x14ac:dyDescent="0.2">
      <c r="A554" s="35" t="s">
        <v>337</v>
      </c>
      <c r="B554" s="20"/>
      <c r="C554" s="21" t="s">
        <v>502</v>
      </c>
      <c r="D554" s="196">
        <v>7660</v>
      </c>
      <c r="E554" s="102">
        <v>8056</v>
      </c>
      <c r="F554" s="147"/>
      <c r="G554" s="263">
        <f t="shared" si="43"/>
        <v>-8056</v>
      </c>
      <c r="H554" s="273">
        <f t="shared" ref="H554:H559" si="45">SUM(F554/E554-1)</f>
        <v>-1</v>
      </c>
    </row>
    <row r="555" spans="1:8" x14ac:dyDescent="0.2">
      <c r="A555" s="35" t="s">
        <v>335</v>
      </c>
      <c r="B555" s="20"/>
      <c r="C555" s="21" t="s">
        <v>334</v>
      </c>
      <c r="D555" s="196">
        <v>5390</v>
      </c>
      <c r="E555" s="102">
        <v>3180</v>
      </c>
      <c r="F555" s="147"/>
      <c r="G555" s="263">
        <f t="shared" si="43"/>
        <v>-3180</v>
      </c>
      <c r="H555" s="273">
        <f t="shared" si="45"/>
        <v>-1</v>
      </c>
    </row>
    <row r="556" spans="1:8" x14ac:dyDescent="0.2">
      <c r="A556" s="35" t="s">
        <v>339</v>
      </c>
      <c r="B556" s="20"/>
      <c r="C556" s="21" t="s">
        <v>219</v>
      </c>
      <c r="D556" s="196">
        <v>8900</v>
      </c>
      <c r="E556" s="102">
        <v>9752</v>
      </c>
      <c r="F556" s="147"/>
      <c r="G556" s="263">
        <f t="shared" si="43"/>
        <v>-9752</v>
      </c>
      <c r="H556" s="273">
        <f t="shared" si="45"/>
        <v>-1</v>
      </c>
    </row>
    <row r="557" spans="1:8" x14ac:dyDescent="0.2">
      <c r="A557" s="35" t="s">
        <v>338</v>
      </c>
      <c r="B557" s="20"/>
      <c r="C557" s="21" t="s">
        <v>172</v>
      </c>
      <c r="D557" s="196">
        <v>4460</v>
      </c>
      <c r="E557" s="102">
        <v>6784</v>
      </c>
      <c r="F557" s="147"/>
      <c r="G557" s="263">
        <f t="shared" si="43"/>
        <v>-6784</v>
      </c>
      <c r="H557" s="273">
        <f t="shared" si="45"/>
        <v>-1</v>
      </c>
    </row>
    <row r="558" spans="1:8" x14ac:dyDescent="0.2">
      <c r="A558" s="35" t="s">
        <v>340</v>
      </c>
      <c r="B558" s="20"/>
      <c r="C558" s="21" t="s">
        <v>235</v>
      </c>
      <c r="D558" s="196">
        <v>1300</v>
      </c>
      <c r="E558" s="102">
        <v>848</v>
      </c>
      <c r="F558" s="147"/>
      <c r="G558" s="263">
        <f t="shared" si="43"/>
        <v>-848</v>
      </c>
      <c r="H558" s="273">
        <f t="shared" si="45"/>
        <v>-1</v>
      </c>
    </row>
    <row r="559" spans="1:8" x14ac:dyDescent="0.2">
      <c r="A559" s="35" t="s">
        <v>508</v>
      </c>
      <c r="B559" s="20"/>
      <c r="C559" s="21" t="s">
        <v>509</v>
      </c>
      <c r="D559" s="196">
        <v>0</v>
      </c>
      <c r="E559" s="102">
        <v>424</v>
      </c>
      <c r="F559" s="147"/>
      <c r="G559" s="263">
        <f t="shared" si="43"/>
        <v>-424</v>
      </c>
      <c r="H559" s="273">
        <f t="shared" si="45"/>
        <v>-1</v>
      </c>
    </row>
    <row r="560" spans="1:8" x14ac:dyDescent="0.2">
      <c r="A560" s="35" t="s">
        <v>603</v>
      </c>
      <c r="B560" s="20"/>
      <c r="C560" s="21" t="s">
        <v>604</v>
      </c>
      <c r="D560" s="196">
        <v>300</v>
      </c>
      <c r="E560" s="147">
        <v>0</v>
      </c>
      <c r="F560" s="147"/>
      <c r="G560" s="263">
        <f t="shared" si="43"/>
        <v>0</v>
      </c>
      <c r="H560" s="273"/>
    </row>
    <row r="561" spans="1:8" x14ac:dyDescent="0.2">
      <c r="A561" s="35" t="s">
        <v>605</v>
      </c>
      <c r="B561" s="20"/>
      <c r="C561" s="21" t="s">
        <v>606</v>
      </c>
      <c r="D561" s="234">
        <v>320</v>
      </c>
      <c r="E561" s="147">
        <v>0</v>
      </c>
      <c r="F561" s="147"/>
      <c r="G561" s="263">
        <f t="shared" si="43"/>
        <v>0</v>
      </c>
      <c r="H561" s="273"/>
    </row>
    <row r="562" spans="1:8" x14ac:dyDescent="0.2">
      <c r="A562" s="35" t="s">
        <v>607</v>
      </c>
      <c r="B562" s="20"/>
      <c r="C562" s="21" t="s">
        <v>608</v>
      </c>
      <c r="D562" s="234">
        <v>550</v>
      </c>
      <c r="E562" s="147">
        <v>0</v>
      </c>
      <c r="F562" s="147"/>
      <c r="G562" s="263">
        <f t="shared" si="43"/>
        <v>0</v>
      </c>
      <c r="H562" s="273"/>
    </row>
    <row r="563" spans="1:8" x14ac:dyDescent="0.2">
      <c r="A563" s="35" t="s">
        <v>609</v>
      </c>
      <c r="B563" s="20"/>
      <c r="C563" s="21" t="s">
        <v>232</v>
      </c>
      <c r="D563" s="234">
        <v>700</v>
      </c>
      <c r="E563" s="147">
        <v>0</v>
      </c>
      <c r="F563" s="147"/>
      <c r="G563" s="263">
        <f t="shared" si="43"/>
        <v>0</v>
      </c>
      <c r="H563" s="273"/>
    </row>
    <row r="564" spans="1:8" x14ac:dyDescent="0.2">
      <c r="A564" s="35" t="s">
        <v>610</v>
      </c>
      <c r="B564" s="20"/>
      <c r="C564" s="21" t="s">
        <v>474</v>
      </c>
      <c r="D564" s="234">
        <v>0</v>
      </c>
      <c r="E564" s="147">
        <v>0</v>
      </c>
      <c r="F564" s="147"/>
      <c r="G564" s="263">
        <f t="shared" si="43"/>
        <v>0</v>
      </c>
      <c r="H564" s="273"/>
    </row>
    <row r="565" spans="1:8" x14ac:dyDescent="0.2">
      <c r="A565" s="35" t="s">
        <v>611</v>
      </c>
      <c r="B565" s="20"/>
      <c r="C565" s="21" t="s">
        <v>612</v>
      </c>
      <c r="D565" s="234">
        <v>530</v>
      </c>
      <c r="E565" s="147">
        <v>0</v>
      </c>
      <c r="F565" s="147"/>
      <c r="G565" s="263">
        <f t="shared" si="43"/>
        <v>0</v>
      </c>
      <c r="H565" s="273"/>
    </row>
    <row r="566" spans="1:8" x14ac:dyDescent="0.2">
      <c r="A566" s="35" t="s">
        <v>613</v>
      </c>
      <c r="B566" s="20"/>
      <c r="C566" s="21" t="s">
        <v>614</v>
      </c>
      <c r="D566" s="234">
        <v>809</v>
      </c>
      <c r="E566" s="147">
        <v>0</v>
      </c>
      <c r="F566" s="147"/>
      <c r="G566" s="263">
        <f t="shared" si="43"/>
        <v>0</v>
      </c>
      <c r="H566" s="273"/>
    </row>
    <row r="567" spans="1:8" x14ac:dyDescent="0.2">
      <c r="A567" s="35" t="s">
        <v>615</v>
      </c>
      <c r="B567" s="20"/>
      <c r="C567" s="21" t="s">
        <v>616</v>
      </c>
      <c r="D567" s="234">
        <v>1000</v>
      </c>
      <c r="E567" s="147">
        <v>0</v>
      </c>
      <c r="F567" s="147"/>
      <c r="G567" s="263">
        <f t="shared" si="43"/>
        <v>0</v>
      </c>
      <c r="H567" s="273"/>
    </row>
    <row r="568" spans="1:8" x14ac:dyDescent="0.2">
      <c r="A568" s="33" t="s">
        <v>464</v>
      </c>
      <c r="B568" s="10" t="s">
        <v>465</v>
      </c>
      <c r="C568" s="61"/>
      <c r="D568" s="200">
        <f>SUM(D569+D570+D573)</f>
        <v>5816</v>
      </c>
      <c r="E568" s="142">
        <f>SUM(E569+E570)</f>
        <v>2190000</v>
      </c>
      <c r="F568" s="142">
        <f>SUM(F569+F570)</f>
        <v>2098471</v>
      </c>
      <c r="G568" s="260">
        <f t="shared" si="43"/>
        <v>-91529</v>
      </c>
      <c r="H568" s="274">
        <f>SUM(F568/E568-1)</f>
        <v>-4.1794063926940628E-2</v>
      </c>
    </row>
    <row r="569" spans="1:8" x14ac:dyDescent="0.2">
      <c r="A569" s="35"/>
      <c r="B569" s="22">
        <v>4500</v>
      </c>
      <c r="C569" s="23" t="s">
        <v>95</v>
      </c>
      <c r="D569" s="200">
        <v>2676</v>
      </c>
      <c r="E569" s="164">
        <v>10000</v>
      </c>
      <c r="F569" s="142">
        <v>62862</v>
      </c>
      <c r="G569" s="260">
        <f t="shared" si="43"/>
        <v>52862</v>
      </c>
      <c r="H569" s="274">
        <f>SUM(F569/E569-1)</f>
        <v>5.2862</v>
      </c>
    </row>
    <row r="570" spans="1:8" x14ac:dyDescent="0.2">
      <c r="A570" s="35"/>
      <c r="B570" s="22">
        <v>4502</v>
      </c>
      <c r="C570" s="23" t="s">
        <v>80</v>
      </c>
      <c r="D570" s="200">
        <f>SUM(D571:D572)</f>
        <v>2940</v>
      </c>
      <c r="E570" s="142">
        <f>SUM(E571)</f>
        <v>2180000</v>
      </c>
      <c r="F570" s="142">
        <f>SUM(F571:F572)</f>
        <v>2035609</v>
      </c>
      <c r="G570" s="260">
        <f t="shared" si="43"/>
        <v>-144391</v>
      </c>
      <c r="H570" s="274">
        <f>SUM(F570/E570-1)</f>
        <v>-6.6234403669724773E-2</v>
      </c>
    </row>
    <row r="571" spans="1:8" x14ac:dyDescent="0.2">
      <c r="A571" s="35"/>
      <c r="B571" s="22"/>
      <c r="C571" s="63" t="s">
        <v>553</v>
      </c>
      <c r="D571" s="196">
        <v>2940</v>
      </c>
      <c r="E571" s="165">
        <v>2180000</v>
      </c>
      <c r="F571" s="147">
        <v>1865609</v>
      </c>
      <c r="G571" s="263">
        <f t="shared" si="43"/>
        <v>-314391</v>
      </c>
      <c r="H571" s="273">
        <f>SUM(F571/E571-1)</f>
        <v>-0.14421605504587154</v>
      </c>
    </row>
    <row r="572" spans="1:8" ht="51" x14ac:dyDescent="0.2">
      <c r="A572" s="35"/>
      <c r="B572" s="22"/>
      <c r="C572" s="63" t="s">
        <v>554</v>
      </c>
      <c r="D572" s="196">
        <v>0</v>
      </c>
      <c r="E572" s="165">
        <v>0</v>
      </c>
      <c r="F572" s="147">
        <v>170000</v>
      </c>
      <c r="G572" s="263">
        <f t="shared" si="43"/>
        <v>170000</v>
      </c>
      <c r="H572" s="273"/>
    </row>
    <row r="573" spans="1:8" x14ac:dyDescent="0.2">
      <c r="A573" s="35"/>
      <c r="B573" s="10">
        <v>15</v>
      </c>
      <c r="C573" s="61" t="s">
        <v>617</v>
      </c>
      <c r="D573" s="211">
        <f>SUM(D574)</f>
        <v>200</v>
      </c>
      <c r="E573" s="165"/>
      <c r="F573" s="147"/>
      <c r="G573" s="263">
        <f t="shared" si="43"/>
        <v>0</v>
      </c>
      <c r="H573" s="273"/>
    </row>
    <row r="574" spans="1:8" x14ac:dyDescent="0.2">
      <c r="A574" s="35"/>
      <c r="B574" s="6">
        <v>1501</v>
      </c>
      <c r="C574" s="62" t="s">
        <v>618</v>
      </c>
      <c r="D574" s="234">
        <v>200</v>
      </c>
      <c r="E574" s="165"/>
      <c r="F574" s="147"/>
      <c r="G574" s="263">
        <f t="shared" si="43"/>
        <v>0</v>
      </c>
      <c r="H574" s="273"/>
    </row>
    <row r="575" spans="1:8" x14ac:dyDescent="0.2">
      <c r="A575" s="33" t="s">
        <v>511</v>
      </c>
      <c r="B575" s="10" t="s">
        <v>506</v>
      </c>
      <c r="C575" s="21"/>
      <c r="D575" s="200">
        <f>SUM(D576+D578)</f>
        <v>0</v>
      </c>
      <c r="E575" s="66">
        <f>SUM(E576+E578)</f>
        <v>8000</v>
      </c>
      <c r="F575" s="142">
        <f>SUM(F576+F578)</f>
        <v>8000</v>
      </c>
      <c r="G575" s="260">
        <f t="shared" si="43"/>
        <v>0</v>
      </c>
      <c r="H575" s="274">
        <f t="shared" ref="H575:H580" si="46">SUM(F575/E575-1)</f>
        <v>0</v>
      </c>
    </row>
    <row r="576" spans="1:8" ht="25.5" x14ac:dyDescent="0.2">
      <c r="A576" s="35"/>
      <c r="B576" s="22">
        <v>413</v>
      </c>
      <c r="C576" s="64" t="s">
        <v>94</v>
      </c>
      <c r="D576" s="200">
        <f>SUM(D577)</f>
        <v>0</v>
      </c>
      <c r="E576" s="66">
        <f>SUM(E577)</f>
        <v>7000</v>
      </c>
      <c r="F576" s="142">
        <f>SUM(F577)</f>
        <v>7000</v>
      </c>
      <c r="G576" s="260">
        <f t="shared" si="43"/>
        <v>0</v>
      </c>
      <c r="H576" s="274">
        <f t="shared" si="46"/>
        <v>0</v>
      </c>
    </row>
    <row r="577" spans="1:8" x14ac:dyDescent="0.2">
      <c r="A577" s="35"/>
      <c r="B577" s="20">
        <v>4134</v>
      </c>
      <c r="C577" s="63" t="s">
        <v>363</v>
      </c>
      <c r="D577" s="196">
        <v>0</v>
      </c>
      <c r="E577" s="102">
        <v>7000</v>
      </c>
      <c r="F577" s="147">
        <v>7000</v>
      </c>
      <c r="G577" s="263">
        <f t="shared" si="43"/>
        <v>0</v>
      </c>
      <c r="H577" s="273">
        <f t="shared" si="46"/>
        <v>0</v>
      </c>
    </row>
    <row r="578" spans="1:8" x14ac:dyDescent="0.2">
      <c r="A578" s="35"/>
      <c r="B578" s="10">
        <v>55</v>
      </c>
      <c r="C578" s="61" t="s">
        <v>17</v>
      </c>
      <c r="D578" s="200">
        <f>SUM(D579)</f>
        <v>0</v>
      </c>
      <c r="E578" s="66">
        <f>SUM(E579)</f>
        <v>1000</v>
      </c>
      <c r="F578" s="142">
        <f>SUM(F579)</f>
        <v>1000</v>
      </c>
      <c r="G578" s="260">
        <f t="shared" si="43"/>
        <v>0</v>
      </c>
      <c r="H578" s="274">
        <f t="shared" si="46"/>
        <v>0</v>
      </c>
    </row>
    <row r="579" spans="1:8" x14ac:dyDescent="0.2">
      <c r="A579" s="35"/>
      <c r="B579" s="6">
        <v>5500</v>
      </c>
      <c r="C579" s="62" t="s">
        <v>18</v>
      </c>
      <c r="D579" s="196">
        <v>0</v>
      </c>
      <c r="E579" s="102">
        <v>1000</v>
      </c>
      <c r="F579" s="147">
        <v>1000</v>
      </c>
      <c r="G579" s="263">
        <f t="shared" si="43"/>
        <v>0</v>
      </c>
      <c r="H579" s="273">
        <f t="shared" si="46"/>
        <v>0</v>
      </c>
    </row>
    <row r="580" spans="1:8" x14ac:dyDescent="0.2">
      <c r="A580" s="33" t="s">
        <v>341</v>
      </c>
      <c r="B580" s="10" t="s">
        <v>342</v>
      </c>
      <c r="C580" s="21"/>
      <c r="D580" s="211">
        <f>SUM(D581+D583+D586)</f>
        <v>8669.32</v>
      </c>
      <c r="E580" s="109">
        <f>SUM(E586)</f>
        <v>2500</v>
      </c>
      <c r="F580" s="140">
        <f>SUM(F586)</f>
        <v>2500</v>
      </c>
      <c r="G580" s="260">
        <f t="shared" si="43"/>
        <v>0</v>
      </c>
      <c r="H580" s="274">
        <f t="shared" si="46"/>
        <v>0</v>
      </c>
    </row>
    <row r="581" spans="1:8" ht="25.5" x14ac:dyDescent="0.2">
      <c r="A581" s="33"/>
      <c r="B581" s="22">
        <v>413</v>
      </c>
      <c r="C581" s="64" t="s">
        <v>94</v>
      </c>
      <c r="D581" s="211">
        <f>SUM(D582)</f>
        <v>2860</v>
      </c>
      <c r="E581" s="109"/>
      <c r="F581" s="140"/>
      <c r="G581" s="263">
        <f t="shared" si="43"/>
        <v>0</v>
      </c>
      <c r="H581" s="273"/>
    </row>
    <row r="582" spans="1:8" x14ac:dyDescent="0.2">
      <c r="A582" s="33"/>
      <c r="B582" s="20">
        <v>4134</v>
      </c>
      <c r="C582" s="63" t="s">
        <v>619</v>
      </c>
      <c r="D582" s="210">
        <v>2860</v>
      </c>
      <c r="E582" s="109"/>
      <c r="F582" s="140"/>
      <c r="G582" s="263">
        <f t="shared" si="43"/>
        <v>0</v>
      </c>
      <c r="H582" s="273"/>
    </row>
    <row r="583" spans="1:8" x14ac:dyDescent="0.2">
      <c r="A583" s="33"/>
      <c r="B583" s="22">
        <v>4500</v>
      </c>
      <c r="C583" s="23" t="s">
        <v>95</v>
      </c>
      <c r="D583" s="211">
        <f>SUM(D584:D585)</f>
        <v>1150</v>
      </c>
      <c r="E583" s="109"/>
      <c r="F583" s="140"/>
      <c r="G583" s="263">
        <f t="shared" si="43"/>
        <v>0</v>
      </c>
      <c r="H583" s="273"/>
    </row>
    <row r="584" spans="1:8" x14ac:dyDescent="0.2">
      <c r="A584" s="33"/>
      <c r="B584" s="20"/>
      <c r="C584" s="21" t="s">
        <v>620</v>
      </c>
      <c r="D584" s="210">
        <v>750</v>
      </c>
      <c r="E584" s="109"/>
      <c r="F584" s="140"/>
      <c r="G584" s="263">
        <f t="shared" si="43"/>
        <v>0</v>
      </c>
      <c r="H584" s="273"/>
    </row>
    <row r="585" spans="1:8" x14ac:dyDescent="0.2">
      <c r="A585" s="33"/>
      <c r="B585" s="20"/>
      <c r="C585" s="21" t="s">
        <v>621</v>
      </c>
      <c r="D585" s="210">
        <v>400</v>
      </c>
      <c r="E585" s="109"/>
      <c r="F585" s="140"/>
      <c r="G585" s="263">
        <f t="shared" si="43"/>
        <v>0</v>
      </c>
      <c r="H585" s="273"/>
    </row>
    <row r="586" spans="1:8" x14ac:dyDescent="0.2">
      <c r="A586" s="35"/>
      <c r="B586" s="10">
        <v>55</v>
      </c>
      <c r="C586" s="61" t="s">
        <v>17</v>
      </c>
      <c r="D586" s="211">
        <f>SUM(D587:D589)</f>
        <v>4659.32</v>
      </c>
      <c r="E586" s="109">
        <f>SUM(E589:E589)</f>
        <v>2500</v>
      </c>
      <c r="F586" s="140">
        <f>SUM(F589:F589)</f>
        <v>2500</v>
      </c>
      <c r="G586" s="260">
        <f t="shared" si="43"/>
        <v>0</v>
      </c>
      <c r="H586" s="274">
        <f>SUM(F586/E586-1)</f>
        <v>0</v>
      </c>
    </row>
    <row r="587" spans="1:8" x14ac:dyDescent="0.2">
      <c r="A587" s="35"/>
      <c r="B587" s="6">
        <v>5503</v>
      </c>
      <c r="C587" s="62" t="s">
        <v>622</v>
      </c>
      <c r="D587" s="210">
        <v>112.67</v>
      </c>
      <c r="E587" s="109"/>
      <c r="F587" s="140"/>
      <c r="G587" s="263">
        <f t="shared" si="43"/>
        <v>0</v>
      </c>
      <c r="H587" s="273"/>
    </row>
    <row r="588" spans="1:8" x14ac:dyDescent="0.2">
      <c r="A588" s="35"/>
      <c r="B588" s="6">
        <v>5513</v>
      </c>
      <c r="C588" s="62" t="s">
        <v>623</v>
      </c>
      <c r="D588" s="210">
        <v>597.29999999999995</v>
      </c>
      <c r="E588" s="109"/>
      <c r="F588" s="140"/>
      <c r="G588" s="263">
        <f t="shared" si="43"/>
        <v>0</v>
      </c>
      <c r="H588" s="273"/>
    </row>
    <row r="589" spans="1:8" x14ac:dyDescent="0.2">
      <c r="A589" s="35"/>
      <c r="B589" s="6">
        <v>5525</v>
      </c>
      <c r="C589" s="62" t="s">
        <v>37</v>
      </c>
      <c r="D589" s="196">
        <v>3949.35</v>
      </c>
      <c r="E589" s="102">
        <v>2500</v>
      </c>
      <c r="F589" s="147">
        <v>2500</v>
      </c>
      <c r="G589" s="263">
        <f t="shared" si="43"/>
        <v>0</v>
      </c>
      <c r="H589" s="273">
        <f>SUM(F589/E589-1)</f>
        <v>0</v>
      </c>
    </row>
    <row r="590" spans="1:8" x14ac:dyDescent="0.2">
      <c r="A590" s="33" t="s">
        <v>510</v>
      </c>
      <c r="B590" s="10" t="s">
        <v>625</v>
      </c>
      <c r="C590" s="21"/>
      <c r="D590" s="211">
        <f>SUM(D591+D594)</f>
        <v>8940.32</v>
      </c>
      <c r="E590" s="140">
        <f>SUM(E594)</f>
        <v>31060</v>
      </c>
      <c r="F590" s="140">
        <f>SUM(F594)</f>
        <v>20000</v>
      </c>
      <c r="G590" s="260">
        <f t="shared" si="43"/>
        <v>-11060</v>
      </c>
      <c r="H590" s="274">
        <f>SUM(F590/E590-1)</f>
        <v>-0.35608499678042493</v>
      </c>
    </row>
    <row r="591" spans="1:8" x14ac:dyDescent="0.2">
      <c r="A591" s="33"/>
      <c r="B591" s="10">
        <v>55</v>
      </c>
      <c r="C591" s="61" t="s">
        <v>17</v>
      </c>
      <c r="D591" s="211">
        <f>SUM(D592)</f>
        <v>613.32000000000005</v>
      </c>
      <c r="E591" s="140"/>
      <c r="F591" s="140"/>
      <c r="G591" s="263">
        <f t="shared" si="43"/>
        <v>0</v>
      </c>
      <c r="H591" s="273"/>
    </row>
    <row r="592" spans="1:8" x14ac:dyDescent="0.2">
      <c r="A592" s="33"/>
      <c r="B592" s="6">
        <v>5515</v>
      </c>
      <c r="C592" s="62" t="s">
        <v>22</v>
      </c>
      <c r="D592" s="210">
        <f>SUM(D593)</f>
        <v>613.32000000000005</v>
      </c>
      <c r="E592" s="140"/>
      <c r="F592" s="140"/>
      <c r="G592" s="263">
        <f t="shared" ref="G592:G655" si="47">SUM(F592-E592)</f>
        <v>0</v>
      </c>
      <c r="H592" s="273"/>
    </row>
    <row r="593" spans="1:8" ht="38.25" x14ac:dyDescent="0.2">
      <c r="A593" s="33"/>
      <c r="B593" s="6"/>
      <c r="C593" s="62" t="s">
        <v>679</v>
      </c>
      <c r="D593" s="210">
        <v>613.32000000000005</v>
      </c>
      <c r="E593" s="140"/>
      <c r="F593" s="140"/>
      <c r="G593" s="263">
        <f t="shared" si="47"/>
        <v>0</v>
      </c>
      <c r="H593" s="273"/>
    </row>
    <row r="594" spans="1:8" x14ac:dyDescent="0.2">
      <c r="A594" s="35"/>
      <c r="B594" s="10">
        <v>15</v>
      </c>
      <c r="C594" s="61" t="s">
        <v>188</v>
      </c>
      <c r="D594" s="211">
        <f>SUM(D595)</f>
        <v>8327</v>
      </c>
      <c r="E594" s="140">
        <f>SUM(E595)</f>
        <v>31060</v>
      </c>
      <c r="F594" s="142">
        <v>20000</v>
      </c>
      <c r="G594" s="260">
        <f t="shared" si="47"/>
        <v>-11060</v>
      </c>
      <c r="H594" s="274">
        <f t="shared" ref="H594:H601" si="48">SUM(F594/E594-1)</f>
        <v>-0.35608499678042493</v>
      </c>
    </row>
    <row r="595" spans="1:8" x14ac:dyDescent="0.2">
      <c r="A595" s="35"/>
      <c r="B595" s="6">
        <v>1556</v>
      </c>
      <c r="C595" s="62" t="s">
        <v>333</v>
      </c>
      <c r="D595" s="210">
        <f>SUM(D596:D597)</f>
        <v>8327</v>
      </c>
      <c r="E595" s="169">
        <f>SUM(E596:E597)</f>
        <v>31060</v>
      </c>
      <c r="F595" s="147">
        <f>SUM(F596)</f>
        <v>20000</v>
      </c>
      <c r="G595" s="263">
        <f t="shared" si="47"/>
        <v>-11060</v>
      </c>
      <c r="H595" s="273">
        <f t="shared" si="48"/>
        <v>-0.35608499678042493</v>
      </c>
    </row>
    <row r="596" spans="1:8" x14ac:dyDescent="0.2">
      <c r="A596" s="35"/>
      <c r="B596" s="6"/>
      <c r="C596" s="62" t="s">
        <v>546</v>
      </c>
      <c r="D596" s="196">
        <v>0</v>
      </c>
      <c r="E596" s="165">
        <v>20000</v>
      </c>
      <c r="F596" s="147">
        <v>20000</v>
      </c>
      <c r="G596" s="263">
        <f t="shared" si="47"/>
        <v>0</v>
      </c>
      <c r="H596" s="273">
        <f t="shared" si="48"/>
        <v>0</v>
      </c>
    </row>
    <row r="597" spans="1:8" ht="25.5" x14ac:dyDescent="0.2">
      <c r="A597" s="35"/>
      <c r="B597" s="6"/>
      <c r="C597" s="62" t="s">
        <v>624</v>
      </c>
      <c r="D597" s="196">
        <v>8327</v>
      </c>
      <c r="E597" s="165">
        <v>11060</v>
      </c>
      <c r="F597" s="147"/>
      <c r="G597" s="263">
        <f t="shared" si="47"/>
        <v>-11060</v>
      </c>
      <c r="H597" s="273">
        <f t="shared" si="48"/>
        <v>-1</v>
      </c>
    </row>
    <row r="598" spans="1:8" s="9" customFormat="1" x14ac:dyDescent="0.2">
      <c r="A598" s="33" t="s">
        <v>408</v>
      </c>
      <c r="B598" s="10" t="s">
        <v>143</v>
      </c>
      <c r="C598" s="82"/>
      <c r="D598" s="211">
        <f>SUM(D599+D604+D611)</f>
        <v>19440.330000000002</v>
      </c>
      <c r="E598" s="109">
        <f>SUM(E599+E604+E611)</f>
        <v>20830</v>
      </c>
      <c r="F598" s="140">
        <f>SUM(F599+F604+F611)</f>
        <v>26246</v>
      </c>
      <c r="G598" s="260">
        <f t="shared" si="47"/>
        <v>5416</v>
      </c>
      <c r="H598" s="274">
        <f t="shared" si="48"/>
        <v>0.26000960153624586</v>
      </c>
    </row>
    <row r="599" spans="1:8" s="9" customFormat="1" x14ac:dyDescent="0.2">
      <c r="A599" s="33"/>
      <c r="B599" s="10">
        <v>50</v>
      </c>
      <c r="C599" s="61" t="s">
        <v>16</v>
      </c>
      <c r="D599" s="211">
        <f>SUM(D600+D603)</f>
        <v>10687.06</v>
      </c>
      <c r="E599" s="109">
        <f>SUM(E600+E603)</f>
        <v>6677</v>
      </c>
      <c r="F599" s="140">
        <f>SUM(F600+F603)</f>
        <v>11440</v>
      </c>
      <c r="G599" s="260">
        <f t="shared" si="47"/>
        <v>4763</v>
      </c>
      <c r="H599" s="274">
        <f t="shared" si="48"/>
        <v>0.71334431630971995</v>
      </c>
    </row>
    <row r="600" spans="1:8" s="9" customFormat="1" x14ac:dyDescent="0.2">
      <c r="A600" s="33"/>
      <c r="B600" s="6">
        <v>500</v>
      </c>
      <c r="C600" s="62" t="s">
        <v>163</v>
      </c>
      <c r="D600" s="210">
        <f>SUM(D601:D601)</f>
        <v>7987.37</v>
      </c>
      <c r="E600" s="108">
        <f>SUM(E601:E601)</f>
        <v>4990</v>
      </c>
      <c r="F600" s="169">
        <f>SUM(F601:F602)</f>
        <v>8550</v>
      </c>
      <c r="G600" s="263">
        <f t="shared" si="47"/>
        <v>3560</v>
      </c>
      <c r="H600" s="273">
        <f t="shared" si="48"/>
        <v>0.71342685370741488</v>
      </c>
    </row>
    <row r="601" spans="1:8" s="9" customFormat="1" x14ac:dyDescent="0.2">
      <c r="A601" s="33"/>
      <c r="B601" s="6">
        <v>50020</v>
      </c>
      <c r="C601" s="62" t="s">
        <v>170</v>
      </c>
      <c r="D601" s="210">
        <v>7987.37</v>
      </c>
      <c r="E601" s="108">
        <v>4990</v>
      </c>
      <c r="F601" s="169">
        <v>5850</v>
      </c>
      <c r="G601" s="263">
        <f t="shared" si="47"/>
        <v>860</v>
      </c>
      <c r="H601" s="273">
        <f t="shared" si="48"/>
        <v>0.17234468937875747</v>
      </c>
    </row>
    <row r="602" spans="1:8" s="9" customFormat="1" ht="25.5" x14ac:dyDescent="0.2">
      <c r="A602" s="33"/>
      <c r="B602" s="6">
        <v>5005</v>
      </c>
      <c r="C602" s="62" t="s">
        <v>187</v>
      </c>
      <c r="D602" s="210"/>
      <c r="E602" s="108"/>
      <c r="F602" s="169">
        <v>2700</v>
      </c>
      <c r="G602" s="263">
        <f t="shared" si="47"/>
        <v>2700</v>
      </c>
      <c r="H602" s="273"/>
    </row>
    <row r="603" spans="1:8" s="9" customFormat="1" x14ac:dyDescent="0.2">
      <c r="A603" s="33"/>
      <c r="B603" s="6">
        <v>506</v>
      </c>
      <c r="C603" s="62" t="s">
        <v>164</v>
      </c>
      <c r="D603" s="210">
        <v>2699.69</v>
      </c>
      <c r="E603" s="108">
        <v>1687</v>
      </c>
      <c r="F603" s="169">
        <v>2890</v>
      </c>
      <c r="G603" s="263">
        <f t="shared" si="47"/>
        <v>1203</v>
      </c>
      <c r="H603" s="273">
        <f t="shared" ref="H603:H617" si="49">SUM(F603/E603-1)</f>
        <v>0.7131001778304682</v>
      </c>
    </row>
    <row r="604" spans="1:8" s="9" customFormat="1" x14ac:dyDescent="0.2">
      <c r="A604" s="33"/>
      <c r="B604" s="10">
        <v>55</v>
      </c>
      <c r="C604" s="61" t="s">
        <v>17</v>
      </c>
      <c r="D604" s="211">
        <f>SUM(D605:D610)</f>
        <v>8753.27</v>
      </c>
      <c r="E604" s="109">
        <f>SUM(E605:E610)</f>
        <v>14103</v>
      </c>
      <c r="F604" s="140">
        <f>SUM(F605:F610)</f>
        <v>14750</v>
      </c>
      <c r="G604" s="260">
        <f t="shared" si="47"/>
        <v>647</v>
      </c>
      <c r="H604" s="274">
        <f t="shared" si="49"/>
        <v>4.5876763809118648E-2</v>
      </c>
    </row>
    <row r="605" spans="1:8" s="9" customFormat="1" x14ac:dyDescent="0.2">
      <c r="A605" s="33"/>
      <c r="B605" s="6">
        <v>5500</v>
      </c>
      <c r="C605" s="62" t="s">
        <v>18</v>
      </c>
      <c r="D605" s="210">
        <v>456.72</v>
      </c>
      <c r="E605" s="108">
        <v>400</v>
      </c>
      <c r="F605" s="169">
        <v>100</v>
      </c>
      <c r="G605" s="263">
        <f t="shared" si="47"/>
        <v>-300</v>
      </c>
      <c r="H605" s="273">
        <f t="shared" si="49"/>
        <v>-0.75</v>
      </c>
    </row>
    <row r="606" spans="1:8" s="9" customFormat="1" x14ac:dyDescent="0.2">
      <c r="A606" s="33"/>
      <c r="B606" s="6">
        <v>5511</v>
      </c>
      <c r="C606" s="62" t="s">
        <v>165</v>
      </c>
      <c r="D606" s="210">
        <v>4311.1400000000003</v>
      </c>
      <c r="E606" s="108">
        <v>8353</v>
      </c>
      <c r="F606" s="169">
        <v>10300</v>
      </c>
      <c r="G606" s="263">
        <f t="shared" si="47"/>
        <v>1947</v>
      </c>
      <c r="H606" s="273">
        <f t="shared" si="49"/>
        <v>0.23308990781755057</v>
      </c>
    </row>
    <row r="607" spans="1:8" s="9" customFormat="1" x14ac:dyDescent="0.2">
      <c r="A607" s="33"/>
      <c r="B607" s="6">
        <v>5513</v>
      </c>
      <c r="C607" s="62" t="s">
        <v>21</v>
      </c>
      <c r="D607" s="210">
        <v>3145.63</v>
      </c>
      <c r="E607" s="108">
        <v>4000</v>
      </c>
      <c r="F607" s="169">
        <v>3000</v>
      </c>
      <c r="G607" s="263">
        <f t="shared" si="47"/>
        <v>-1000</v>
      </c>
      <c r="H607" s="273">
        <f t="shared" si="49"/>
        <v>-0.25</v>
      </c>
    </row>
    <row r="608" spans="1:8" s="9" customFormat="1" x14ac:dyDescent="0.2">
      <c r="A608" s="33"/>
      <c r="B608" s="6">
        <v>5515</v>
      </c>
      <c r="C608" s="62" t="s">
        <v>22</v>
      </c>
      <c r="D608" s="210">
        <v>764.73</v>
      </c>
      <c r="E608" s="108">
        <v>1000</v>
      </c>
      <c r="F608" s="169">
        <v>1000</v>
      </c>
      <c r="G608" s="263">
        <f t="shared" si="47"/>
        <v>0</v>
      </c>
      <c r="H608" s="273">
        <f t="shared" si="49"/>
        <v>0</v>
      </c>
    </row>
    <row r="609" spans="1:8" s="9" customFormat="1" x14ac:dyDescent="0.2">
      <c r="A609" s="33"/>
      <c r="B609" s="6">
        <v>5522</v>
      </c>
      <c r="C609" s="62" t="s">
        <v>63</v>
      </c>
      <c r="D609" s="210">
        <v>0</v>
      </c>
      <c r="E609" s="108">
        <v>200</v>
      </c>
      <c r="F609" s="169">
        <v>200</v>
      </c>
      <c r="G609" s="263">
        <f t="shared" si="47"/>
        <v>0</v>
      </c>
      <c r="H609" s="273">
        <f t="shared" si="49"/>
        <v>0</v>
      </c>
    </row>
    <row r="610" spans="1:8" s="9" customFormat="1" x14ac:dyDescent="0.2">
      <c r="A610" s="33"/>
      <c r="B610" s="6">
        <v>5532</v>
      </c>
      <c r="C610" s="62" t="s">
        <v>61</v>
      </c>
      <c r="D610" s="210">
        <v>75.05</v>
      </c>
      <c r="E610" s="108">
        <v>150</v>
      </c>
      <c r="F610" s="169">
        <v>150</v>
      </c>
      <c r="G610" s="263">
        <f t="shared" si="47"/>
        <v>0</v>
      </c>
      <c r="H610" s="273">
        <f t="shared" si="49"/>
        <v>0</v>
      </c>
    </row>
    <row r="611" spans="1:8" s="9" customFormat="1" x14ac:dyDescent="0.2">
      <c r="A611" s="33"/>
      <c r="B611" s="23">
        <v>60</v>
      </c>
      <c r="C611" s="54" t="s">
        <v>59</v>
      </c>
      <c r="D611" s="211">
        <f>SUM(D612)</f>
        <v>0</v>
      </c>
      <c r="E611" s="109">
        <f>SUM(E612)</f>
        <v>50</v>
      </c>
      <c r="F611" s="140">
        <f>SUM(F612)</f>
        <v>56</v>
      </c>
      <c r="G611" s="260">
        <f t="shared" si="47"/>
        <v>6</v>
      </c>
      <c r="H611" s="274">
        <f t="shared" si="49"/>
        <v>0.12000000000000011</v>
      </c>
    </row>
    <row r="612" spans="1:8" s="9" customFormat="1" x14ac:dyDescent="0.2">
      <c r="A612" s="33"/>
      <c r="B612" s="21">
        <v>6010</v>
      </c>
      <c r="C612" s="55" t="s">
        <v>168</v>
      </c>
      <c r="D612" s="210">
        <v>0</v>
      </c>
      <c r="E612" s="108">
        <v>50</v>
      </c>
      <c r="F612" s="169">
        <v>56</v>
      </c>
      <c r="G612" s="263">
        <f t="shared" si="47"/>
        <v>6</v>
      </c>
      <c r="H612" s="273">
        <f t="shared" si="49"/>
        <v>0.12000000000000011</v>
      </c>
    </row>
    <row r="613" spans="1:8" s="9" customFormat="1" x14ac:dyDescent="0.2">
      <c r="A613" s="33" t="s">
        <v>409</v>
      </c>
      <c r="B613" s="10" t="s">
        <v>0</v>
      </c>
      <c r="C613" s="82"/>
      <c r="D613" s="211">
        <f>SUM(D614+D615+D621)</f>
        <v>86054.91</v>
      </c>
      <c r="E613" s="109">
        <f>SUM(E614+E615+E621)</f>
        <v>92111</v>
      </c>
      <c r="F613" s="140">
        <f>SUM(F614+F615+F621)</f>
        <v>106031</v>
      </c>
      <c r="G613" s="260">
        <f t="shared" si="47"/>
        <v>13920</v>
      </c>
      <c r="H613" s="274">
        <f t="shared" si="49"/>
        <v>0.15112201582872831</v>
      </c>
    </row>
    <row r="614" spans="1:8" s="9" customFormat="1" x14ac:dyDescent="0.2">
      <c r="A614" s="33"/>
      <c r="B614" s="25">
        <v>4528</v>
      </c>
      <c r="C614" s="64" t="s">
        <v>96</v>
      </c>
      <c r="D614" s="211">
        <v>150</v>
      </c>
      <c r="E614" s="109">
        <v>150</v>
      </c>
      <c r="F614" s="140">
        <v>150</v>
      </c>
      <c r="G614" s="260">
        <f t="shared" si="47"/>
        <v>0</v>
      </c>
      <c r="H614" s="274">
        <f t="shared" si="49"/>
        <v>0</v>
      </c>
    </row>
    <row r="615" spans="1:8" s="9" customFormat="1" x14ac:dyDescent="0.2">
      <c r="A615" s="33"/>
      <c r="B615" s="10">
        <v>50</v>
      </c>
      <c r="C615" s="61" t="s">
        <v>16</v>
      </c>
      <c r="D615" s="211">
        <f>SUM(D616+D619+D620)</f>
        <v>58077.75</v>
      </c>
      <c r="E615" s="109">
        <f>SUM(E616+E620)</f>
        <v>64192</v>
      </c>
      <c r="F615" s="140">
        <f>SUM(F616+F620)</f>
        <v>71914</v>
      </c>
      <c r="G615" s="260">
        <f t="shared" si="47"/>
        <v>7722</v>
      </c>
      <c r="H615" s="274">
        <f t="shared" si="49"/>
        <v>0.12029536390827511</v>
      </c>
    </row>
    <row r="616" spans="1:8" s="9" customFormat="1" x14ac:dyDescent="0.2">
      <c r="A616" s="33"/>
      <c r="B616" s="6">
        <v>500</v>
      </c>
      <c r="C616" s="62" t="s">
        <v>163</v>
      </c>
      <c r="D616" s="210">
        <f>SUM(D617:D618)</f>
        <v>42951.82</v>
      </c>
      <c r="E616" s="108">
        <f>SUM(E617)</f>
        <v>47976</v>
      </c>
      <c r="F616" s="169">
        <f>SUM(F617:F618)</f>
        <v>53747</v>
      </c>
      <c r="G616" s="263">
        <f t="shared" si="47"/>
        <v>5771</v>
      </c>
      <c r="H616" s="273">
        <f t="shared" si="49"/>
        <v>0.12028931132232779</v>
      </c>
    </row>
    <row r="617" spans="1:8" s="9" customFormat="1" x14ac:dyDescent="0.2">
      <c r="A617" s="33"/>
      <c r="B617" s="6">
        <v>50020</v>
      </c>
      <c r="C617" s="62" t="s">
        <v>170</v>
      </c>
      <c r="D617" s="210">
        <v>41277.96</v>
      </c>
      <c r="E617" s="108">
        <v>47976</v>
      </c>
      <c r="F617" s="169">
        <v>51747</v>
      </c>
      <c r="G617" s="263">
        <f t="shared" si="47"/>
        <v>3771</v>
      </c>
      <c r="H617" s="273">
        <f t="shared" si="49"/>
        <v>7.8601800900450325E-2</v>
      </c>
    </row>
    <row r="618" spans="1:8" s="9" customFormat="1" ht="25.5" x14ac:dyDescent="0.2">
      <c r="A618" s="33"/>
      <c r="B618" s="6">
        <v>5005</v>
      </c>
      <c r="C618" s="62" t="s">
        <v>187</v>
      </c>
      <c r="D618" s="210">
        <v>1673.86</v>
      </c>
      <c r="E618" s="108"/>
      <c r="F618" s="169">
        <v>2000</v>
      </c>
      <c r="G618" s="263">
        <f t="shared" si="47"/>
        <v>2000</v>
      </c>
      <c r="H618" s="273"/>
    </row>
    <row r="619" spans="1:8" s="9" customFormat="1" x14ac:dyDescent="0.2">
      <c r="A619" s="33"/>
      <c r="B619" s="6">
        <v>5050</v>
      </c>
      <c r="C619" s="62" t="s">
        <v>62</v>
      </c>
      <c r="D619" s="210">
        <v>1.3</v>
      </c>
      <c r="E619" s="108"/>
      <c r="F619" s="169"/>
      <c r="G619" s="263">
        <f t="shared" si="47"/>
        <v>0</v>
      </c>
      <c r="H619" s="273"/>
    </row>
    <row r="620" spans="1:8" s="9" customFormat="1" x14ac:dyDescent="0.2">
      <c r="A620" s="33"/>
      <c r="B620" s="6">
        <v>506</v>
      </c>
      <c r="C620" s="62" t="s">
        <v>164</v>
      </c>
      <c r="D620" s="210">
        <v>15124.63</v>
      </c>
      <c r="E620" s="108">
        <v>16216</v>
      </c>
      <c r="F620" s="169">
        <v>18167</v>
      </c>
      <c r="G620" s="263">
        <f t="shared" si="47"/>
        <v>1951</v>
      </c>
      <c r="H620" s="273">
        <f t="shared" ref="H620:H651" si="50">SUM(F620/E620-1)</f>
        <v>0.12031327084361121</v>
      </c>
    </row>
    <row r="621" spans="1:8" s="9" customFormat="1" x14ac:dyDescent="0.2">
      <c r="A621" s="33"/>
      <c r="B621" s="10">
        <v>55</v>
      </c>
      <c r="C621" s="61" t="s">
        <v>17</v>
      </c>
      <c r="D621" s="211">
        <f>SUM(D622:D631)</f>
        <v>27827.16</v>
      </c>
      <c r="E621" s="109">
        <f>SUM(E622:E631)</f>
        <v>27769</v>
      </c>
      <c r="F621" s="140">
        <f>SUM(F622:F631)</f>
        <v>33967</v>
      </c>
      <c r="G621" s="260">
        <f t="shared" si="47"/>
        <v>6198</v>
      </c>
      <c r="H621" s="274">
        <f t="shared" si="50"/>
        <v>0.2231985307357125</v>
      </c>
    </row>
    <row r="622" spans="1:8" s="9" customFormat="1" x14ac:dyDescent="0.2">
      <c r="A622" s="33"/>
      <c r="B622" s="6">
        <v>5500</v>
      </c>
      <c r="C622" s="62" t="s">
        <v>18</v>
      </c>
      <c r="D622" s="210">
        <v>2121.54</v>
      </c>
      <c r="E622" s="108">
        <v>1850</v>
      </c>
      <c r="F622" s="169">
        <v>1950</v>
      </c>
      <c r="G622" s="263">
        <f t="shared" si="47"/>
        <v>100</v>
      </c>
      <c r="H622" s="273">
        <f t="shared" si="50"/>
        <v>5.4054054054053946E-2</v>
      </c>
    </row>
    <row r="623" spans="1:8" s="9" customFormat="1" x14ac:dyDescent="0.2">
      <c r="A623" s="33"/>
      <c r="B623" s="6">
        <v>5503</v>
      </c>
      <c r="C623" s="62" t="s">
        <v>19</v>
      </c>
      <c r="D623" s="210">
        <v>213.2</v>
      </c>
      <c r="E623" s="108">
        <v>400</v>
      </c>
      <c r="F623" s="169">
        <v>400</v>
      </c>
      <c r="G623" s="263">
        <f t="shared" si="47"/>
        <v>0</v>
      </c>
      <c r="H623" s="273">
        <f t="shared" si="50"/>
        <v>0</v>
      </c>
    </row>
    <row r="624" spans="1:8" s="9" customFormat="1" x14ac:dyDescent="0.2">
      <c r="A624" s="33"/>
      <c r="B624" s="6">
        <v>5504</v>
      </c>
      <c r="C624" s="62" t="s">
        <v>20</v>
      </c>
      <c r="D624" s="210">
        <v>450.9</v>
      </c>
      <c r="E624" s="108">
        <v>400</v>
      </c>
      <c r="F624" s="169">
        <v>400</v>
      </c>
      <c r="G624" s="263">
        <f t="shared" si="47"/>
        <v>0</v>
      </c>
      <c r="H624" s="273">
        <f t="shared" si="50"/>
        <v>0</v>
      </c>
    </row>
    <row r="625" spans="1:8" s="9" customFormat="1" x14ac:dyDescent="0.2">
      <c r="A625" s="33"/>
      <c r="B625" s="6">
        <v>5511</v>
      </c>
      <c r="C625" s="62" t="s">
        <v>165</v>
      </c>
      <c r="D625" s="210">
        <v>15426.75</v>
      </c>
      <c r="E625" s="108">
        <v>15520</v>
      </c>
      <c r="F625" s="169">
        <v>19300</v>
      </c>
      <c r="G625" s="263">
        <f t="shared" si="47"/>
        <v>3780</v>
      </c>
      <c r="H625" s="273">
        <f t="shared" si="50"/>
        <v>0.24355670103092786</v>
      </c>
    </row>
    <row r="626" spans="1:8" s="9" customFormat="1" x14ac:dyDescent="0.2">
      <c r="A626" s="33"/>
      <c r="B626" s="6">
        <v>5513</v>
      </c>
      <c r="C626" s="62" t="s">
        <v>21</v>
      </c>
      <c r="D626" s="210">
        <v>418.5</v>
      </c>
      <c r="E626" s="108">
        <v>400</v>
      </c>
      <c r="F626" s="169">
        <v>500</v>
      </c>
      <c r="G626" s="263">
        <f t="shared" si="47"/>
        <v>100</v>
      </c>
      <c r="H626" s="273">
        <f t="shared" si="50"/>
        <v>0.25</v>
      </c>
    </row>
    <row r="627" spans="1:8" s="9" customFormat="1" x14ac:dyDescent="0.2">
      <c r="A627" s="33"/>
      <c r="B627" s="6">
        <v>5514</v>
      </c>
      <c r="C627" s="62" t="s">
        <v>166</v>
      </c>
      <c r="D627" s="210">
        <v>874.46</v>
      </c>
      <c r="E627" s="108">
        <v>400</v>
      </c>
      <c r="F627" s="169">
        <v>300</v>
      </c>
      <c r="G627" s="263">
        <f t="shared" si="47"/>
        <v>-100</v>
      </c>
      <c r="H627" s="273">
        <f t="shared" si="50"/>
        <v>-0.25</v>
      </c>
    </row>
    <row r="628" spans="1:8" s="9" customFormat="1" x14ac:dyDescent="0.2">
      <c r="A628" s="33"/>
      <c r="B628" s="6">
        <v>5515</v>
      </c>
      <c r="C628" s="62" t="s">
        <v>22</v>
      </c>
      <c r="D628" s="210">
        <v>3034.4</v>
      </c>
      <c r="E628" s="108">
        <v>2000</v>
      </c>
      <c r="F628" s="169">
        <v>2967</v>
      </c>
      <c r="G628" s="263">
        <f t="shared" si="47"/>
        <v>967</v>
      </c>
      <c r="H628" s="273">
        <f t="shared" si="50"/>
        <v>0.48350000000000004</v>
      </c>
    </row>
    <row r="629" spans="1:8" s="9" customFormat="1" x14ac:dyDescent="0.2">
      <c r="A629" s="33"/>
      <c r="B629" s="6">
        <v>5522</v>
      </c>
      <c r="C629" s="62" t="s">
        <v>63</v>
      </c>
      <c r="D629" s="210">
        <v>62.45</v>
      </c>
      <c r="E629" s="108">
        <v>50</v>
      </c>
      <c r="F629" s="169">
        <v>50</v>
      </c>
      <c r="G629" s="263">
        <f t="shared" si="47"/>
        <v>0</v>
      </c>
      <c r="H629" s="273">
        <f t="shared" si="50"/>
        <v>0</v>
      </c>
    </row>
    <row r="630" spans="1:8" s="9" customFormat="1" x14ac:dyDescent="0.2">
      <c r="A630" s="33"/>
      <c r="B630" s="6">
        <v>5525</v>
      </c>
      <c r="C630" s="62" t="s">
        <v>37</v>
      </c>
      <c r="D630" s="210">
        <v>5164.9399999999996</v>
      </c>
      <c r="E630" s="108">
        <v>6649</v>
      </c>
      <c r="F630" s="169">
        <v>8000</v>
      </c>
      <c r="G630" s="263">
        <f t="shared" si="47"/>
        <v>1351</v>
      </c>
      <c r="H630" s="273">
        <f t="shared" si="50"/>
        <v>0.20318844939088576</v>
      </c>
    </row>
    <row r="631" spans="1:8" s="9" customFormat="1" x14ac:dyDescent="0.2">
      <c r="A631" s="33"/>
      <c r="B631" s="6">
        <v>5539</v>
      </c>
      <c r="C631" s="62" t="s">
        <v>180</v>
      </c>
      <c r="D631" s="210">
        <v>60.02</v>
      </c>
      <c r="E631" s="108">
        <v>100</v>
      </c>
      <c r="F631" s="169">
        <v>100</v>
      </c>
      <c r="G631" s="263">
        <f t="shared" si="47"/>
        <v>0</v>
      </c>
      <c r="H631" s="273">
        <f t="shared" si="50"/>
        <v>0</v>
      </c>
    </row>
    <row r="632" spans="1:8" s="9" customFormat="1" x14ac:dyDescent="0.2">
      <c r="A632" s="33" t="s">
        <v>524</v>
      </c>
      <c r="B632" s="176" t="s">
        <v>525</v>
      </c>
      <c r="C632" s="177"/>
      <c r="D632" s="211">
        <f>SUM(D633+D637)</f>
        <v>42404.83</v>
      </c>
      <c r="E632" s="140">
        <f>SUM(E633+E637)</f>
        <v>21705</v>
      </c>
      <c r="F632" s="140">
        <f>SUM(F633+F637)</f>
        <v>0</v>
      </c>
      <c r="G632" s="260">
        <f t="shared" si="47"/>
        <v>-21705</v>
      </c>
      <c r="H632" s="274">
        <f t="shared" si="50"/>
        <v>-1</v>
      </c>
    </row>
    <row r="633" spans="1:8" s="9" customFormat="1" x14ac:dyDescent="0.2">
      <c r="A633" s="33"/>
      <c r="B633" s="10">
        <v>50</v>
      </c>
      <c r="C633" s="61" t="s">
        <v>16</v>
      </c>
      <c r="D633" s="211">
        <f>SUM(D634+D636)</f>
        <v>25702.329999999998</v>
      </c>
      <c r="E633" s="140">
        <f>SUM(E634+E636)</f>
        <v>1798</v>
      </c>
      <c r="F633" s="142">
        <v>0</v>
      </c>
      <c r="G633" s="260">
        <f t="shared" si="47"/>
        <v>-1798</v>
      </c>
      <c r="H633" s="274">
        <f t="shared" si="50"/>
        <v>-1</v>
      </c>
    </row>
    <row r="634" spans="1:8" s="9" customFormat="1" x14ac:dyDescent="0.2">
      <c r="A634" s="33"/>
      <c r="B634" s="6">
        <v>500</v>
      </c>
      <c r="C634" s="62" t="s">
        <v>163</v>
      </c>
      <c r="D634" s="210">
        <f>SUM(D635)</f>
        <v>18913.599999999999</v>
      </c>
      <c r="E634" s="169">
        <f>SUM(E635)</f>
        <v>1344</v>
      </c>
      <c r="F634" s="142"/>
      <c r="G634" s="263">
        <f t="shared" si="47"/>
        <v>-1344</v>
      </c>
      <c r="H634" s="273">
        <f t="shared" si="50"/>
        <v>-1</v>
      </c>
    </row>
    <row r="635" spans="1:8" s="9" customFormat="1" ht="25.5" x14ac:dyDescent="0.2">
      <c r="A635" s="33"/>
      <c r="B635" s="6">
        <v>5005</v>
      </c>
      <c r="C635" s="62" t="s">
        <v>187</v>
      </c>
      <c r="D635" s="210">
        <v>18913.599999999999</v>
      </c>
      <c r="E635" s="165">
        <v>1344</v>
      </c>
      <c r="F635" s="142"/>
      <c r="G635" s="263">
        <f t="shared" si="47"/>
        <v>-1344</v>
      </c>
      <c r="H635" s="273">
        <f t="shared" si="50"/>
        <v>-1</v>
      </c>
    </row>
    <row r="636" spans="1:8" s="9" customFormat="1" x14ac:dyDescent="0.2">
      <c r="A636" s="33"/>
      <c r="B636" s="6">
        <v>506</v>
      </c>
      <c r="C636" s="62" t="s">
        <v>164</v>
      </c>
      <c r="D636" s="210">
        <v>6788.73</v>
      </c>
      <c r="E636" s="165">
        <v>454</v>
      </c>
      <c r="F636" s="142"/>
      <c r="G636" s="263">
        <f t="shared" si="47"/>
        <v>-454</v>
      </c>
      <c r="H636" s="273">
        <f t="shared" si="50"/>
        <v>-1</v>
      </c>
    </row>
    <row r="637" spans="1:8" s="9" customFormat="1" x14ac:dyDescent="0.2">
      <c r="A637" s="33"/>
      <c r="B637" s="10">
        <v>55</v>
      </c>
      <c r="C637" s="61" t="s">
        <v>17</v>
      </c>
      <c r="D637" s="211">
        <f>SUM(D638:D640)</f>
        <v>16702.5</v>
      </c>
      <c r="E637" s="140">
        <f>SUM(E638:E640)</f>
        <v>19907</v>
      </c>
      <c r="F637" s="142">
        <v>0</v>
      </c>
      <c r="G637" s="260">
        <f t="shared" si="47"/>
        <v>-19907</v>
      </c>
      <c r="H637" s="274">
        <f t="shared" si="50"/>
        <v>-1</v>
      </c>
    </row>
    <row r="638" spans="1:8" s="9" customFormat="1" x14ac:dyDescent="0.2">
      <c r="A638" s="33"/>
      <c r="B638" s="6">
        <v>5514</v>
      </c>
      <c r="C638" s="62" t="s">
        <v>166</v>
      </c>
      <c r="D638" s="210">
        <v>0</v>
      </c>
      <c r="E638" s="169">
        <v>2500</v>
      </c>
      <c r="F638" s="142"/>
      <c r="G638" s="263">
        <f t="shared" si="47"/>
        <v>-2500</v>
      </c>
      <c r="H638" s="273">
        <f t="shared" si="50"/>
        <v>-1</v>
      </c>
    </row>
    <row r="639" spans="1:8" s="9" customFormat="1" x14ac:dyDescent="0.2">
      <c r="A639" s="33"/>
      <c r="B639" s="6">
        <v>5515</v>
      </c>
      <c r="C639" s="62" t="s">
        <v>22</v>
      </c>
      <c r="D639" s="210">
        <v>9363.2999999999993</v>
      </c>
      <c r="E639" s="169">
        <v>11000</v>
      </c>
      <c r="F639" s="142"/>
      <c r="G639" s="263">
        <f t="shared" si="47"/>
        <v>-11000</v>
      </c>
      <c r="H639" s="273">
        <f t="shared" si="50"/>
        <v>-1</v>
      </c>
    </row>
    <row r="640" spans="1:8" s="9" customFormat="1" x14ac:dyDescent="0.2">
      <c r="A640" s="33"/>
      <c r="B640" s="6">
        <v>5525</v>
      </c>
      <c r="C640" s="62" t="s">
        <v>37</v>
      </c>
      <c r="D640" s="210">
        <v>7339.2</v>
      </c>
      <c r="E640" s="169">
        <v>6407</v>
      </c>
      <c r="F640" s="190"/>
      <c r="G640" s="263">
        <f t="shared" si="47"/>
        <v>-6407</v>
      </c>
      <c r="H640" s="273">
        <f t="shared" si="50"/>
        <v>-1</v>
      </c>
    </row>
    <row r="641" spans="1:8" s="9" customFormat="1" x14ac:dyDescent="0.2">
      <c r="A641" s="33" t="s">
        <v>346</v>
      </c>
      <c r="B641" s="10" t="s">
        <v>145</v>
      </c>
      <c r="C641" s="82"/>
      <c r="D641" s="211">
        <f>SUM(D642)</f>
        <v>40750</v>
      </c>
      <c r="E641" s="109">
        <f>SUM(E642)</f>
        <v>55956</v>
      </c>
      <c r="F641" s="140">
        <f>SUM(F642)</f>
        <v>56000</v>
      </c>
      <c r="G641" s="260">
        <f t="shared" si="47"/>
        <v>44</v>
      </c>
      <c r="H641" s="274">
        <f t="shared" si="50"/>
        <v>7.8633211809275849E-4</v>
      </c>
    </row>
    <row r="642" spans="1:8" s="9" customFormat="1" x14ac:dyDescent="0.2">
      <c r="A642" s="33"/>
      <c r="B642" s="22">
        <v>4500</v>
      </c>
      <c r="C642" s="23" t="s">
        <v>95</v>
      </c>
      <c r="D642" s="211">
        <f>SUM(D643:D680)</f>
        <v>40750</v>
      </c>
      <c r="E642" s="109">
        <f>SUM(E643:E680)</f>
        <v>55956</v>
      </c>
      <c r="F642" s="142">
        <v>56000</v>
      </c>
      <c r="G642" s="260">
        <f t="shared" si="47"/>
        <v>44</v>
      </c>
      <c r="H642" s="274">
        <f t="shared" si="50"/>
        <v>7.8633211809275849E-4</v>
      </c>
    </row>
    <row r="643" spans="1:8" x14ac:dyDescent="0.2">
      <c r="A643" s="35"/>
      <c r="B643" s="20"/>
      <c r="C643" s="21" t="s">
        <v>345</v>
      </c>
      <c r="D643" s="196">
        <v>680</v>
      </c>
      <c r="E643" s="102">
        <v>1100</v>
      </c>
      <c r="F643" s="147"/>
      <c r="G643" s="263">
        <f t="shared" si="47"/>
        <v>-1100</v>
      </c>
      <c r="H643" s="273">
        <f t="shared" si="50"/>
        <v>-1</v>
      </c>
    </row>
    <row r="644" spans="1:8" s="9" customFormat="1" x14ac:dyDescent="0.2">
      <c r="A644" s="33"/>
      <c r="B644" s="22"/>
      <c r="C644" s="21" t="s">
        <v>343</v>
      </c>
      <c r="D644" s="196">
        <v>420</v>
      </c>
      <c r="E644" s="102">
        <v>450</v>
      </c>
      <c r="F644" s="142"/>
      <c r="G644" s="263">
        <f t="shared" si="47"/>
        <v>-450</v>
      </c>
      <c r="H644" s="273">
        <f t="shared" si="50"/>
        <v>-1</v>
      </c>
    </row>
    <row r="645" spans="1:8" ht="25.5" x14ac:dyDescent="0.2">
      <c r="A645" s="35"/>
      <c r="B645" s="20"/>
      <c r="C645" s="21" t="s">
        <v>471</v>
      </c>
      <c r="D645" s="230">
        <v>16000</v>
      </c>
      <c r="E645" s="122">
        <v>17400</v>
      </c>
      <c r="F645" s="147"/>
      <c r="G645" s="263">
        <f t="shared" si="47"/>
        <v>-17400</v>
      </c>
      <c r="H645" s="273">
        <f t="shared" si="50"/>
        <v>-1</v>
      </c>
    </row>
    <row r="646" spans="1:8" x14ac:dyDescent="0.2">
      <c r="A646" s="35"/>
      <c r="B646" s="20"/>
      <c r="C646" s="21" t="s">
        <v>225</v>
      </c>
      <c r="D646" s="196">
        <v>1025</v>
      </c>
      <c r="E646" s="102">
        <v>600</v>
      </c>
      <c r="F646" s="147"/>
      <c r="G646" s="263">
        <f t="shared" si="47"/>
        <v>-600</v>
      </c>
      <c r="H646" s="273">
        <f t="shared" si="50"/>
        <v>-1</v>
      </c>
    </row>
    <row r="647" spans="1:8" x14ac:dyDescent="0.2">
      <c r="A647" s="35"/>
      <c r="B647" s="20"/>
      <c r="C647" s="21" t="s">
        <v>232</v>
      </c>
      <c r="D647" s="196">
        <v>900</v>
      </c>
      <c r="E647" s="102">
        <v>300</v>
      </c>
      <c r="F647" s="147"/>
      <c r="G647" s="263">
        <f t="shared" si="47"/>
        <v>-300</v>
      </c>
      <c r="H647" s="273">
        <f t="shared" si="50"/>
        <v>-1</v>
      </c>
    </row>
    <row r="648" spans="1:8" x14ac:dyDescent="0.2">
      <c r="A648" s="35"/>
      <c r="B648" s="20"/>
      <c r="C648" s="21" t="s">
        <v>233</v>
      </c>
      <c r="D648" s="196">
        <v>400</v>
      </c>
      <c r="E648" s="102">
        <v>320</v>
      </c>
      <c r="F648" s="147"/>
      <c r="G648" s="263">
        <f t="shared" si="47"/>
        <v>-320</v>
      </c>
      <c r="H648" s="273">
        <f t="shared" si="50"/>
        <v>-1</v>
      </c>
    </row>
    <row r="649" spans="1:8" x14ac:dyDescent="0.2">
      <c r="A649" s="35"/>
      <c r="B649" s="20"/>
      <c r="C649" s="21" t="s">
        <v>222</v>
      </c>
      <c r="D649" s="196">
        <v>1400</v>
      </c>
      <c r="E649" s="102">
        <v>750</v>
      </c>
      <c r="F649" s="147"/>
      <c r="G649" s="263">
        <f t="shared" si="47"/>
        <v>-750</v>
      </c>
      <c r="H649" s="273">
        <f t="shared" si="50"/>
        <v>-1</v>
      </c>
    </row>
    <row r="650" spans="1:8" x14ac:dyDescent="0.2">
      <c r="A650" s="35"/>
      <c r="B650" s="20"/>
      <c r="C650" s="21" t="s">
        <v>226</v>
      </c>
      <c r="D650" s="196">
        <v>5710</v>
      </c>
      <c r="E650" s="102">
        <v>3080</v>
      </c>
      <c r="F650" s="147"/>
      <c r="G650" s="263">
        <f t="shared" si="47"/>
        <v>-3080</v>
      </c>
      <c r="H650" s="273">
        <f t="shared" si="50"/>
        <v>-1</v>
      </c>
    </row>
    <row r="651" spans="1:8" x14ac:dyDescent="0.2">
      <c r="A651" s="35"/>
      <c r="B651" s="20"/>
      <c r="C651" s="21" t="s">
        <v>220</v>
      </c>
      <c r="D651" s="196">
        <v>345</v>
      </c>
      <c r="E651" s="102">
        <v>600</v>
      </c>
      <c r="F651" s="147"/>
      <c r="G651" s="263">
        <f t="shared" si="47"/>
        <v>-600</v>
      </c>
      <c r="H651" s="273">
        <f t="shared" si="50"/>
        <v>-1</v>
      </c>
    </row>
    <row r="652" spans="1:8" x14ac:dyDescent="0.2">
      <c r="A652" s="35"/>
      <c r="B652" s="20"/>
      <c r="C652" s="21" t="s">
        <v>482</v>
      </c>
      <c r="D652" s="196">
        <v>300</v>
      </c>
      <c r="E652" s="102">
        <v>600</v>
      </c>
      <c r="F652" s="147"/>
      <c r="G652" s="263">
        <f t="shared" si="47"/>
        <v>-600</v>
      </c>
      <c r="H652" s="273">
        <f t="shared" ref="H652:H674" si="51">SUM(F652/E652-1)</f>
        <v>-1</v>
      </c>
    </row>
    <row r="653" spans="1:8" x14ac:dyDescent="0.2">
      <c r="A653" s="35"/>
      <c r="B653" s="20"/>
      <c r="C653" s="21" t="s">
        <v>478</v>
      </c>
      <c r="D653" s="230">
        <v>2300</v>
      </c>
      <c r="E653" s="122">
        <v>1400</v>
      </c>
      <c r="F653" s="147"/>
      <c r="G653" s="263">
        <f t="shared" si="47"/>
        <v>-1400</v>
      </c>
      <c r="H653" s="273">
        <f t="shared" si="51"/>
        <v>-1</v>
      </c>
    </row>
    <row r="654" spans="1:8" x14ac:dyDescent="0.2">
      <c r="A654" s="35"/>
      <c r="B654" s="20"/>
      <c r="C654" s="21" t="s">
        <v>223</v>
      </c>
      <c r="D654" s="196">
        <v>288</v>
      </c>
      <c r="E654" s="102">
        <v>800</v>
      </c>
      <c r="F654" s="147"/>
      <c r="G654" s="263">
        <f t="shared" si="47"/>
        <v>-800</v>
      </c>
      <c r="H654" s="273">
        <f t="shared" si="51"/>
        <v>-1</v>
      </c>
    </row>
    <row r="655" spans="1:8" x14ac:dyDescent="0.2">
      <c r="A655" s="35"/>
      <c r="B655" s="20"/>
      <c r="C655" s="21" t="s">
        <v>221</v>
      </c>
      <c r="D655" s="196">
        <v>590</v>
      </c>
      <c r="E655" s="102">
        <v>500</v>
      </c>
      <c r="F655" s="147"/>
      <c r="G655" s="263">
        <f t="shared" si="47"/>
        <v>-500</v>
      </c>
      <c r="H655" s="273">
        <f t="shared" si="51"/>
        <v>-1</v>
      </c>
    </row>
    <row r="656" spans="1:8" x14ac:dyDescent="0.2">
      <c r="A656" s="35"/>
      <c r="B656" s="20"/>
      <c r="C656" s="21" t="s">
        <v>224</v>
      </c>
      <c r="D656" s="196">
        <v>300</v>
      </c>
      <c r="E656" s="102">
        <v>700</v>
      </c>
      <c r="F656" s="147"/>
      <c r="G656" s="263">
        <f t="shared" ref="G656:G719" si="52">SUM(F656-E656)</f>
        <v>-700</v>
      </c>
      <c r="H656" s="273">
        <f t="shared" si="51"/>
        <v>-1</v>
      </c>
    </row>
    <row r="657" spans="1:8" x14ac:dyDescent="0.2">
      <c r="A657" s="35"/>
      <c r="B657" s="20"/>
      <c r="C657" s="21" t="s">
        <v>344</v>
      </c>
      <c r="D657" s="196">
        <v>100</v>
      </c>
      <c r="E657" s="102">
        <v>650</v>
      </c>
      <c r="F657" s="147"/>
      <c r="G657" s="263">
        <f t="shared" si="52"/>
        <v>-650</v>
      </c>
      <c r="H657" s="273">
        <f t="shared" si="51"/>
        <v>-1</v>
      </c>
    </row>
    <row r="658" spans="1:8" x14ac:dyDescent="0.2">
      <c r="A658" s="35"/>
      <c r="B658" s="20"/>
      <c r="C658" s="21" t="s">
        <v>234</v>
      </c>
      <c r="D658" s="196">
        <v>207</v>
      </c>
      <c r="E658" s="102">
        <v>600</v>
      </c>
      <c r="F658" s="147"/>
      <c r="G658" s="263">
        <f t="shared" si="52"/>
        <v>-600</v>
      </c>
      <c r="H658" s="273">
        <f t="shared" si="51"/>
        <v>-1</v>
      </c>
    </row>
    <row r="659" spans="1:8" x14ac:dyDescent="0.2">
      <c r="A659" s="35"/>
      <c r="B659" s="20"/>
      <c r="C659" s="21" t="s">
        <v>260</v>
      </c>
      <c r="D659" s="196">
        <v>400</v>
      </c>
      <c r="E659" s="102">
        <v>310</v>
      </c>
      <c r="F659" s="147"/>
      <c r="G659" s="263">
        <f t="shared" si="52"/>
        <v>-310</v>
      </c>
      <c r="H659" s="273">
        <f t="shared" si="51"/>
        <v>-1</v>
      </c>
    </row>
    <row r="660" spans="1:8" x14ac:dyDescent="0.2">
      <c r="A660" s="35"/>
      <c r="B660" s="20"/>
      <c r="C660" s="21" t="s">
        <v>218</v>
      </c>
      <c r="D660" s="196">
        <v>480</v>
      </c>
      <c r="E660" s="102">
        <v>860</v>
      </c>
      <c r="F660" s="147"/>
      <c r="G660" s="263">
        <f t="shared" si="52"/>
        <v>-860</v>
      </c>
      <c r="H660" s="273">
        <f t="shared" si="51"/>
        <v>-1</v>
      </c>
    </row>
    <row r="661" spans="1:8" x14ac:dyDescent="0.2">
      <c r="A661" s="35"/>
      <c r="B661" s="20"/>
      <c r="C661" s="21" t="s">
        <v>231</v>
      </c>
      <c r="D661" s="196">
        <v>1730</v>
      </c>
      <c r="E661" s="102">
        <v>650</v>
      </c>
      <c r="F661" s="147"/>
      <c r="G661" s="263">
        <f t="shared" si="52"/>
        <v>-650</v>
      </c>
      <c r="H661" s="273">
        <f t="shared" si="51"/>
        <v>-1</v>
      </c>
    </row>
    <row r="662" spans="1:8" ht="25.5" x14ac:dyDescent="0.2">
      <c r="A662" s="35"/>
      <c r="B662" s="20"/>
      <c r="C662" s="21" t="s">
        <v>475</v>
      </c>
      <c r="D662" s="196">
        <v>200</v>
      </c>
      <c r="E662" s="102">
        <v>365</v>
      </c>
      <c r="F662" s="147"/>
      <c r="G662" s="263">
        <f t="shared" si="52"/>
        <v>-365</v>
      </c>
      <c r="H662" s="273">
        <f t="shared" si="51"/>
        <v>-1</v>
      </c>
    </row>
    <row r="663" spans="1:8" x14ac:dyDescent="0.2">
      <c r="A663" s="35"/>
      <c r="B663" s="20"/>
      <c r="C663" s="21" t="s">
        <v>347</v>
      </c>
      <c r="D663" s="196">
        <v>2550</v>
      </c>
      <c r="E663" s="102">
        <v>3040</v>
      </c>
      <c r="F663" s="147"/>
      <c r="G663" s="263">
        <f t="shared" si="52"/>
        <v>-3040</v>
      </c>
      <c r="H663" s="273">
        <f t="shared" si="51"/>
        <v>-1</v>
      </c>
    </row>
    <row r="664" spans="1:8" x14ac:dyDescent="0.2">
      <c r="A664" s="35"/>
      <c r="B664" s="20"/>
      <c r="C664" s="21" t="s">
        <v>348</v>
      </c>
      <c r="D664" s="196">
        <v>3000</v>
      </c>
      <c r="E664" s="102">
        <v>860</v>
      </c>
      <c r="F664" s="147"/>
      <c r="G664" s="263">
        <f t="shared" si="52"/>
        <v>-860</v>
      </c>
      <c r="H664" s="273">
        <f t="shared" si="51"/>
        <v>-1</v>
      </c>
    </row>
    <row r="665" spans="1:8" x14ac:dyDescent="0.2">
      <c r="A665" s="35"/>
      <c r="B665" s="20"/>
      <c r="C665" s="21" t="s">
        <v>486</v>
      </c>
      <c r="D665" s="196">
        <v>0</v>
      </c>
      <c r="E665" s="102">
        <v>220</v>
      </c>
      <c r="F665" s="147"/>
      <c r="G665" s="263">
        <f t="shared" si="52"/>
        <v>-220</v>
      </c>
      <c r="H665" s="273">
        <f t="shared" si="51"/>
        <v>-1</v>
      </c>
    </row>
    <row r="666" spans="1:8" x14ac:dyDescent="0.2">
      <c r="A666" s="35"/>
      <c r="B666" s="20"/>
      <c r="C666" s="21" t="s">
        <v>479</v>
      </c>
      <c r="D666" s="196">
        <v>0</v>
      </c>
      <c r="E666" s="102">
        <v>400</v>
      </c>
      <c r="F666" s="147"/>
      <c r="G666" s="263">
        <f t="shared" si="52"/>
        <v>-400</v>
      </c>
      <c r="H666" s="273">
        <f t="shared" si="51"/>
        <v>-1</v>
      </c>
    </row>
    <row r="667" spans="1:8" x14ac:dyDescent="0.2">
      <c r="A667" s="35"/>
      <c r="B667" s="20"/>
      <c r="C667" s="21" t="s">
        <v>474</v>
      </c>
      <c r="D667" s="196">
        <v>0</v>
      </c>
      <c r="E667" s="102">
        <v>210</v>
      </c>
      <c r="F667" s="147"/>
      <c r="G667" s="263">
        <f t="shared" si="52"/>
        <v>-210</v>
      </c>
      <c r="H667" s="273">
        <f t="shared" si="51"/>
        <v>-1</v>
      </c>
    </row>
    <row r="668" spans="1:8" x14ac:dyDescent="0.2">
      <c r="A668" s="35"/>
      <c r="B668" s="20"/>
      <c r="C668" s="21" t="s">
        <v>483</v>
      </c>
      <c r="D668" s="196">
        <v>0</v>
      </c>
      <c r="E668" s="102">
        <v>1200</v>
      </c>
      <c r="F668" s="147"/>
      <c r="G668" s="263">
        <f t="shared" si="52"/>
        <v>-1200</v>
      </c>
      <c r="H668" s="273">
        <f t="shared" si="51"/>
        <v>-1</v>
      </c>
    </row>
    <row r="669" spans="1:8" x14ac:dyDescent="0.2">
      <c r="A669" s="35"/>
      <c r="B669" s="20"/>
      <c r="C669" s="21" t="s">
        <v>484</v>
      </c>
      <c r="D669" s="196">
        <v>0</v>
      </c>
      <c r="E669" s="102">
        <v>400</v>
      </c>
      <c r="F669" s="147"/>
      <c r="G669" s="263">
        <f t="shared" si="52"/>
        <v>-400</v>
      </c>
      <c r="H669" s="273">
        <f t="shared" si="51"/>
        <v>-1</v>
      </c>
    </row>
    <row r="670" spans="1:8" x14ac:dyDescent="0.2">
      <c r="A670" s="35"/>
      <c r="B670" s="20"/>
      <c r="C670" s="21" t="s">
        <v>206</v>
      </c>
      <c r="D670" s="196">
        <v>0</v>
      </c>
      <c r="E670" s="102">
        <v>4500</v>
      </c>
      <c r="F670" s="147"/>
      <c r="G670" s="263">
        <f t="shared" si="52"/>
        <v>-4500</v>
      </c>
      <c r="H670" s="273">
        <f t="shared" si="51"/>
        <v>-1</v>
      </c>
    </row>
    <row r="671" spans="1:8" x14ac:dyDescent="0.2">
      <c r="A671" s="35"/>
      <c r="B671" s="20"/>
      <c r="C671" s="21" t="s">
        <v>485</v>
      </c>
      <c r="D671" s="196">
        <v>0</v>
      </c>
      <c r="E671" s="102">
        <v>1000</v>
      </c>
      <c r="F671" s="147"/>
      <c r="G671" s="263">
        <f t="shared" si="52"/>
        <v>-1000</v>
      </c>
      <c r="H671" s="273">
        <f t="shared" si="51"/>
        <v>-1</v>
      </c>
    </row>
    <row r="672" spans="1:8" x14ac:dyDescent="0.2">
      <c r="A672" s="35"/>
      <c r="B672" s="20"/>
      <c r="C672" s="21" t="s">
        <v>487</v>
      </c>
      <c r="D672" s="196">
        <v>0</v>
      </c>
      <c r="E672" s="102">
        <v>2000</v>
      </c>
      <c r="F672" s="147"/>
      <c r="G672" s="263">
        <f t="shared" si="52"/>
        <v>-2000</v>
      </c>
      <c r="H672" s="273">
        <f t="shared" si="51"/>
        <v>-1</v>
      </c>
    </row>
    <row r="673" spans="1:8" x14ac:dyDescent="0.2">
      <c r="A673" s="35"/>
      <c r="B673" s="20"/>
      <c r="C673" s="21" t="s">
        <v>480</v>
      </c>
      <c r="D673" s="196">
        <v>0</v>
      </c>
      <c r="E673" s="102">
        <v>500</v>
      </c>
      <c r="F673" s="147"/>
      <c r="G673" s="263">
        <f t="shared" si="52"/>
        <v>-500</v>
      </c>
      <c r="H673" s="273">
        <f t="shared" si="51"/>
        <v>-1</v>
      </c>
    </row>
    <row r="674" spans="1:8" x14ac:dyDescent="0.2">
      <c r="A674" s="35"/>
      <c r="B674" s="20"/>
      <c r="C674" s="21" t="s">
        <v>481</v>
      </c>
      <c r="D674" s="196">
        <v>0</v>
      </c>
      <c r="E674" s="102">
        <v>260</v>
      </c>
      <c r="F674" s="147"/>
      <c r="G674" s="263">
        <f t="shared" si="52"/>
        <v>-260</v>
      </c>
      <c r="H674" s="273">
        <f t="shared" si="51"/>
        <v>-1</v>
      </c>
    </row>
    <row r="675" spans="1:8" x14ac:dyDescent="0.2">
      <c r="A675" s="35"/>
      <c r="B675" s="20"/>
      <c r="C675" s="21" t="s">
        <v>627</v>
      </c>
      <c r="D675" s="196">
        <v>500</v>
      </c>
      <c r="E675" s="102">
        <v>0</v>
      </c>
      <c r="F675" s="147"/>
      <c r="G675" s="263">
        <f t="shared" si="52"/>
        <v>0</v>
      </c>
      <c r="H675" s="273"/>
    </row>
    <row r="676" spans="1:8" x14ac:dyDescent="0.2">
      <c r="A676" s="35"/>
      <c r="B676" s="20"/>
      <c r="C676" s="21" t="s">
        <v>628</v>
      </c>
      <c r="D676" s="196">
        <v>200</v>
      </c>
      <c r="E676" s="102">
        <v>0</v>
      </c>
      <c r="F676" s="147"/>
      <c r="G676" s="263">
        <f t="shared" si="52"/>
        <v>0</v>
      </c>
      <c r="H676" s="273"/>
    </row>
    <row r="677" spans="1:8" x14ac:dyDescent="0.2">
      <c r="A677" s="35"/>
      <c r="B677" s="20"/>
      <c r="C677" s="21" t="s">
        <v>631</v>
      </c>
      <c r="D677" s="196">
        <v>200</v>
      </c>
      <c r="E677" s="102">
        <v>0</v>
      </c>
      <c r="F677" s="147"/>
      <c r="G677" s="263">
        <f t="shared" si="52"/>
        <v>0</v>
      </c>
      <c r="H677" s="273"/>
    </row>
    <row r="678" spans="1:8" x14ac:dyDescent="0.2">
      <c r="A678" s="35"/>
      <c r="B678" s="20"/>
      <c r="C678" s="21" t="s">
        <v>629</v>
      </c>
      <c r="D678" s="196">
        <v>400</v>
      </c>
      <c r="E678" s="102">
        <v>0</v>
      </c>
      <c r="F678" s="147"/>
      <c r="G678" s="263">
        <f t="shared" si="52"/>
        <v>0</v>
      </c>
      <c r="H678" s="273"/>
    </row>
    <row r="679" spans="1:8" x14ac:dyDescent="0.2">
      <c r="A679" s="35"/>
      <c r="B679" s="20"/>
      <c r="C679" s="21" t="s">
        <v>630</v>
      </c>
      <c r="D679" s="196">
        <v>125</v>
      </c>
      <c r="E679" s="102">
        <v>0</v>
      </c>
      <c r="F679" s="147"/>
      <c r="G679" s="263">
        <f t="shared" si="52"/>
        <v>0</v>
      </c>
      <c r="H679" s="273"/>
    </row>
    <row r="680" spans="1:8" x14ac:dyDescent="0.2">
      <c r="A680" s="35"/>
      <c r="B680" s="20"/>
      <c r="C680" s="21" t="s">
        <v>401</v>
      </c>
      <c r="D680" s="196">
        <v>0</v>
      </c>
      <c r="E680" s="102">
        <v>9331</v>
      </c>
      <c r="F680" s="147"/>
      <c r="G680" s="263">
        <f t="shared" si="52"/>
        <v>-9331</v>
      </c>
      <c r="H680" s="273">
        <f t="shared" ref="H680:H688" si="53">SUM(F680/E680-1)</f>
        <v>-1</v>
      </c>
    </row>
    <row r="681" spans="1:8" s="9" customFormat="1" x14ac:dyDescent="0.2">
      <c r="A681" s="33" t="s">
        <v>410</v>
      </c>
      <c r="B681" s="10" t="s">
        <v>146</v>
      </c>
      <c r="C681" s="82"/>
      <c r="D681" s="211">
        <f>SUM(D682+D687)</f>
        <v>258439.99000000002</v>
      </c>
      <c r="E681" s="109">
        <f>SUM(E682+E687)</f>
        <v>277143</v>
      </c>
      <c r="F681" s="140">
        <f>SUM(F682+F687)</f>
        <v>295469</v>
      </c>
      <c r="G681" s="260">
        <f t="shared" si="52"/>
        <v>18326</v>
      </c>
      <c r="H681" s="274">
        <f t="shared" si="53"/>
        <v>6.6124708183140202E-2</v>
      </c>
    </row>
    <row r="682" spans="1:8" s="9" customFormat="1" x14ac:dyDescent="0.2">
      <c r="A682" s="33"/>
      <c r="B682" s="10">
        <v>50</v>
      </c>
      <c r="C682" s="61" t="s">
        <v>16</v>
      </c>
      <c r="D682" s="211">
        <f>SUM(D683+D686)</f>
        <v>173892.35</v>
      </c>
      <c r="E682" s="109">
        <f>SUM(E683+E686)</f>
        <v>184308</v>
      </c>
      <c r="F682" s="140">
        <f>SUM(F683+F686)</f>
        <v>193524</v>
      </c>
      <c r="G682" s="260">
        <f t="shared" si="52"/>
        <v>9216</v>
      </c>
      <c r="H682" s="274">
        <f t="shared" si="53"/>
        <v>5.0003255420274728E-2</v>
      </c>
    </row>
    <row r="683" spans="1:8" s="9" customFormat="1" x14ac:dyDescent="0.2">
      <c r="A683" s="33"/>
      <c r="B683" s="6">
        <v>500</v>
      </c>
      <c r="C683" s="62" t="s">
        <v>163</v>
      </c>
      <c r="D683" s="210">
        <f>SUM(D684:D685)</f>
        <v>129848.42</v>
      </c>
      <c r="E683" s="108">
        <f>SUM(E684:E685)</f>
        <v>137748</v>
      </c>
      <c r="F683" s="169">
        <f>SUM(F684:F685)</f>
        <v>144637</v>
      </c>
      <c r="G683" s="263">
        <f t="shared" si="52"/>
        <v>6889</v>
      </c>
      <c r="H683" s="273">
        <f t="shared" si="53"/>
        <v>5.0011615413653843E-2</v>
      </c>
    </row>
    <row r="684" spans="1:8" s="9" customFormat="1" x14ac:dyDescent="0.2">
      <c r="A684" s="33"/>
      <c r="B684" s="6">
        <v>50020</v>
      </c>
      <c r="C684" s="62" t="s">
        <v>170</v>
      </c>
      <c r="D684" s="210">
        <v>128868.95</v>
      </c>
      <c r="E684" s="108">
        <v>137122</v>
      </c>
      <c r="F684" s="169">
        <v>144037</v>
      </c>
      <c r="G684" s="263">
        <f t="shared" si="52"/>
        <v>6915</v>
      </c>
      <c r="H684" s="273">
        <f t="shared" si="53"/>
        <v>5.0429544493225009E-2</v>
      </c>
    </row>
    <row r="685" spans="1:8" s="9" customFormat="1" ht="25.5" x14ac:dyDescent="0.2">
      <c r="A685" s="33"/>
      <c r="B685" s="6">
        <v>5005</v>
      </c>
      <c r="C685" s="62" t="s">
        <v>187</v>
      </c>
      <c r="D685" s="210">
        <v>979.47</v>
      </c>
      <c r="E685" s="108">
        <v>626</v>
      </c>
      <c r="F685" s="169">
        <v>600</v>
      </c>
      <c r="G685" s="263">
        <f t="shared" si="52"/>
        <v>-26</v>
      </c>
      <c r="H685" s="273">
        <f t="shared" si="53"/>
        <v>-4.1533546325878579E-2</v>
      </c>
    </row>
    <row r="686" spans="1:8" s="9" customFormat="1" x14ac:dyDescent="0.2">
      <c r="A686" s="33"/>
      <c r="B686" s="6">
        <v>506</v>
      </c>
      <c r="C686" s="62" t="s">
        <v>164</v>
      </c>
      <c r="D686" s="210">
        <v>44043.93</v>
      </c>
      <c r="E686" s="108">
        <v>46560</v>
      </c>
      <c r="F686" s="169">
        <v>48887</v>
      </c>
      <c r="G686" s="263">
        <f t="shared" si="52"/>
        <v>2327</v>
      </c>
      <c r="H686" s="273">
        <f t="shared" si="53"/>
        <v>4.9978522336769693E-2</v>
      </c>
    </row>
    <row r="687" spans="1:8" s="9" customFormat="1" x14ac:dyDescent="0.2">
      <c r="A687" s="33"/>
      <c r="B687" s="10">
        <v>55</v>
      </c>
      <c r="C687" s="61" t="s">
        <v>17</v>
      </c>
      <c r="D687" s="211">
        <f>SUM(D688:D698)</f>
        <v>84547.640000000014</v>
      </c>
      <c r="E687" s="109">
        <f>SUM(E688:E698)</f>
        <v>92835</v>
      </c>
      <c r="F687" s="140">
        <f>SUM(F688:F698)</f>
        <v>101945</v>
      </c>
      <c r="G687" s="260">
        <f t="shared" si="52"/>
        <v>9110</v>
      </c>
      <c r="H687" s="274">
        <f t="shared" si="53"/>
        <v>9.8131092799052189E-2</v>
      </c>
    </row>
    <row r="688" spans="1:8" s="9" customFormat="1" x14ac:dyDescent="0.2">
      <c r="A688" s="33"/>
      <c r="B688" s="6">
        <v>5500</v>
      </c>
      <c r="C688" s="62" t="s">
        <v>18</v>
      </c>
      <c r="D688" s="210">
        <v>15440.01</v>
      </c>
      <c r="E688" s="108">
        <v>18273</v>
      </c>
      <c r="F688" s="169">
        <v>17590</v>
      </c>
      <c r="G688" s="263">
        <f t="shared" si="52"/>
        <v>-683</v>
      </c>
      <c r="H688" s="273">
        <f t="shared" si="53"/>
        <v>-3.7377551578832158E-2</v>
      </c>
    </row>
    <row r="689" spans="1:8" s="9" customFormat="1" x14ac:dyDescent="0.2">
      <c r="A689" s="33"/>
      <c r="B689" s="6">
        <v>5503</v>
      </c>
      <c r="C689" s="62" t="s">
        <v>19</v>
      </c>
      <c r="D689" s="210">
        <v>121.49</v>
      </c>
      <c r="E689" s="108">
        <v>0</v>
      </c>
      <c r="F689" s="169">
        <v>0</v>
      </c>
      <c r="G689" s="263">
        <f t="shared" si="52"/>
        <v>0</v>
      </c>
      <c r="H689" s="273"/>
    </row>
    <row r="690" spans="1:8" s="9" customFormat="1" x14ac:dyDescent="0.2">
      <c r="A690" s="33"/>
      <c r="B690" s="6">
        <v>5504</v>
      </c>
      <c r="C690" s="62" t="s">
        <v>20</v>
      </c>
      <c r="D690" s="210">
        <v>2101.02</v>
      </c>
      <c r="E690" s="108">
        <v>2300</v>
      </c>
      <c r="F690" s="169">
        <v>2800</v>
      </c>
      <c r="G690" s="263">
        <f t="shared" si="52"/>
        <v>500</v>
      </c>
      <c r="H690" s="273">
        <f t="shared" ref="H690:H702" si="54">SUM(F690/E690-1)</f>
        <v>0.21739130434782616</v>
      </c>
    </row>
    <row r="691" spans="1:8" s="9" customFormat="1" x14ac:dyDescent="0.2">
      <c r="A691" s="33"/>
      <c r="B691" s="6">
        <v>5511</v>
      </c>
      <c r="C691" s="62" t="s">
        <v>165</v>
      </c>
      <c r="D691" s="210">
        <v>23342.59</v>
      </c>
      <c r="E691" s="108">
        <v>23077</v>
      </c>
      <c r="F691" s="169">
        <v>26295</v>
      </c>
      <c r="G691" s="263">
        <f t="shared" si="52"/>
        <v>3218</v>
      </c>
      <c r="H691" s="273">
        <f t="shared" si="54"/>
        <v>0.13944620184599388</v>
      </c>
    </row>
    <row r="692" spans="1:8" s="9" customFormat="1" x14ac:dyDescent="0.2">
      <c r="A692" s="33"/>
      <c r="B692" s="6">
        <v>5513</v>
      </c>
      <c r="C692" s="62" t="s">
        <v>21</v>
      </c>
      <c r="D692" s="210">
        <v>1825.3</v>
      </c>
      <c r="E692" s="108">
        <v>2180</v>
      </c>
      <c r="F692" s="169">
        <v>2300</v>
      </c>
      <c r="G692" s="263">
        <f t="shared" si="52"/>
        <v>120</v>
      </c>
      <c r="H692" s="273">
        <f t="shared" si="54"/>
        <v>5.504587155963292E-2</v>
      </c>
    </row>
    <row r="693" spans="1:8" s="9" customFormat="1" x14ac:dyDescent="0.2">
      <c r="A693" s="33"/>
      <c r="B693" s="6">
        <v>5514</v>
      </c>
      <c r="C693" s="62" t="s">
        <v>166</v>
      </c>
      <c r="D693" s="210">
        <v>9022.3799999999992</v>
      </c>
      <c r="E693" s="108">
        <v>9440</v>
      </c>
      <c r="F693" s="169">
        <v>9550</v>
      </c>
      <c r="G693" s="263">
        <f t="shared" si="52"/>
        <v>110</v>
      </c>
      <c r="H693" s="273">
        <f t="shared" si="54"/>
        <v>1.1652542372881269E-2</v>
      </c>
    </row>
    <row r="694" spans="1:8" s="9" customFormat="1" x14ac:dyDescent="0.2">
      <c r="A694" s="33"/>
      <c r="B694" s="6">
        <v>5515</v>
      </c>
      <c r="C694" s="62" t="s">
        <v>22</v>
      </c>
      <c r="D694" s="210">
        <v>2884.87</v>
      </c>
      <c r="E694" s="108">
        <v>1700</v>
      </c>
      <c r="F694" s="169">
        <v>2100</v>
      </c>
      <c r="G694" s="263">
        <f t="shared" si="52"/>
        <v>400</v>
      </c>
      <c r="H694" s="273">
        <f t="shared" si="54"/>
        <v>0.23529411764705888</v>
      </c>
    </row>
    <row r="695" spans="1:8" s="9" customFormat="1" x14ac:dyDescent="0.2">
      <c r="A695" s="33"/>
      <c r="B695" s="6">
        <v>5522</v>
      </c>
      <c r="C695" s="62" t="s">
        <v>63</v>
      </c>
      <c r="D695" s="210">
        <v>46.27</v>
      </c>
      <c r="E695" s="108">
        <v>15</v>
      </c>
      <c r="F695" s="169">
        <v>500</v>
      </c>
      <c r="G695" s="263">
        <f t="shared" si="52"/>
        <v>485</v>
      </c>
      <c r="H695" s="273">
        <f t="shared" si="54"/>
        <v>32.333333333333336</v>
      </c>
    </row>
    <row r="696" spans="1:8" s="9" customFormat="1" x14ac:dyDescent="0.2">
      <c r="A696" s="33"/>
      <c r="B696" s="6">
        <v>5523</v>
      </c>
      <c r="C696" s="62" t="s">
        <v>25</v>
      </c>
      <c r="D696" s="210">
        <v>28985.119999999999</v>
      </c>
      <c r="E696" s="108">
        <v>34990</v>
      </c>
      <c r="F696" s="169">
        <v>39710</v>
      </c>
      <c r="G696" s="263">
        <f t="shared" si="52"/>
        <v>4720</v>
      </c>
      <c r="H696" s="273">
        <f t="shared" si="54"/>
        <v>0.13489568448128031</v>
      </c>
    </row>
    <row r="697" spans="1:8" s="9" customFormat="1" x14ac:dyDescent="0.2">
      <c r="A697" s="33"/>
      <c r="B697" s="6">
        <v>5525</v>
      </c>
      <c r="C697" s="62" t="s">
        <v>37</v>
      </c>
      <c r="D697" s="210">
        <v>537.96</v>
      </c>
      <c r="E697" s="108">
        <v>560</v>
      </c>
      <c r="F697" s="169">
        <v>800</v>
      </c>
      <c r="G697" s="263">
        <f t="shared" si="52"/>
        <v>240</v>
      </c>
      <c r="H697" s="273">
        <f t="shared" si="54"/>
        <v>0.4285714285714286</v>
      </c>
    </row>
    <row r="698" spans="1:8" x14ac:dyDescent="0.2">
      <c r="A698" s="35"/>
      <c r="B698" s="6">
        <v>5540</v>
      </c>
      <c r="C698" s="62" t="s">
        <v>177</v>
      </c>
      <c r="D698" s="210">
        <v>240.63</v>
      </c>
      <c r="E698" s="108">
        <v>300</v>
      </c>
      <c r="F698" s="169">
        <v>300</v>
      </c>
      <c r="G698" s="263">
        <f t="shared" si="52"/>
        <v>0</v>
      </c>
      <c r="H698" s="273">
        <f t="shared" si="54"/>
        <v>0</v>
      </c>
    </row>
    <row r="699" spans="1:8" s="9" customFormat="1" x14ac:dyDescent="0.2">
      <c r="A699" s="33" t="s">
        <v>411</v>
      </c>
      <c r="B699" s="10" t="s">
        <v>189</v>
      </c>
      <c r="C699" s="82"/>
      <c r="D699" s="211">
        <f>SUM(D700+D706)</f>
        <v>184198.52000000002</v>
      </c>
      <c r="E699" s="109">
        <f>SUM(E700+E706)</f>
        <v>182543</v>
      </c>
      <c r="F699" s="140">
        <f>SUM(F700+F706)</f>
        <v>192871</v>
      </c>
      <c r="G699" s="260">
        <f t="shared" si="52"/>
        <v>10328</v>
      </c>
      <c r="H699" s="274">
        <f t="shared" si="54"/>
        <v>5.6578450009038939E-2</v>
      </c>
    </row>
    <row r="700" spans="1:8" s="9" customFormat="1" x14ac:dyDescent="0.2">
      <c r="A700" s="33"/>
      <c r="B700" s="10">
        <v>50</v>
      </c>
      <c r="C700" s="61" t="s">
        <v>16</v>
      </c>
      <c r="D700" s="211">
        <f>SUM(D701+D704+D705)</f>
        <v>122203.00000000001</v>
      </c>
      <c r="E700" s="109">
        <f>SUM(E701+E703+E705)</f>
        <v>124691</v>
      </c>
      <c r="F700" s="140">
        <f>SUM(F701+F703+F705)</f>
        <v>130086</v>
      </c>
      <c r="G700" s="260">
        <f t="shared" si="52"/>
        <v>5395</v>
      </c>
      <c r="H700" s="274">
        <f t="shared" si="54"/>
        <v>4.3266955915021832E-2</v>
      </c>
    </row>
    <row r="701" spans="1:8" s="9" customFormat="1" x14ac:dyDescent="0.2">
      <c r="A701" s="33"/>
      <c r="B701" s="6">
        <v>500</v>
      </c>
      <c r="C701" s="62" t="s">
        <v>163</v>
      </c>
      <c r="D701" s="210">
        <f>SUM(D702:D703)</f>
        <v>91568.57</v>
      </c>
      <c r="E701" s="108">
        <f>SUM(E702:E702)</f>
        <v>93192</v>
      </c>
      <c r="F701" s="169">
        <f>SUM(F702:F702)</f>
        <v>97224</v>
      </c>
      <c r="G701" s="263">
        <f t="shared" si="52"/>
        <v>4032</v>
      </c>
      <c r="H701" s="273">
        <f t="shared" si="54"/>
        <v>4.3265516353335087E-2</v>
      </c>
    </row>
    <row r="702" spans="1:8" s="9" customFormat="1" x14ac:dyDescent="0.2">
      <c r="A702" s="33"/>
      <c r="B702" s="6">
        <v>50020</v>
      </c>
      <c r="C702" s="62" t="s">
        <v>170</v>
      </c>
      <c r="D702" s="210">
        <v>90945.69</v>
      </c>
      <c r="E702" s="108">
        <v>93192</v>
      </c>
      <c r="F702" s="169">
        <v>97224</v>
      </c>
      <c r="G702" s="263">
        <f t="shared" si="52"/>
        <v>4032</v>
      </c>
      <c r="H702" s="273">
        <f t="shared" si="54"/>
        <v>4.3265516353335087E-2</v>
      </c>
    </row>
    <row r="703" spans="1:8" s="9" customFormat="1" ht="25.5" x14ac:dyDescent="0.2">
      <c r="A703" s="33"/>
      <c r="B703" s="6">
        <v>5005</v>
      </c>
      <c r="C703" s="62" t="s">
        <v>187</v>
      </c>
      <c r="D703" s="210">
        <v>622.88</v>
      </c>
      <c r="E703" s="108">
        <v>0</v>
      </c>
      <c r="F703" s="169">
        <v>0</v>
      </c>
      <c r="G703" s="263">
        <f t="shared" si="52"/>
        <v>0</v>
      </c>
      <c r="H703" s="273"/>
    </row>
    <row r="704" spans="1:8" s="9" customFormat="1" x14ac:dyDescent="0.2">
      <c r="A704" s="33"/>
      <c r="B704" s="6">
        <v>5050</v>
      </c>
      <c r="C704" s="62" t="s">
        <v>62</v>
      </c>
      <c r="D704" s="210">
        <v>54.94</v>
      </c>
      <c r="E704" s="108">
        <v>0</v>
      </c>
      <c r="F704" s="169">
        <v>0</v>
      </c>
      <c r="G704" s="263">
        <f t="shared" si="52"/>
        <v>0</v>
      </c>
      <c r="H704" s="273"/>
    </row>
    <row r="705" spans="1:8" s="9" customFormat="1" x14ac:dyDescent="0.2">
      <c r="A705" s="33"/>
      <c r="B705" s="6">
        <v>506</v>
      </c>
      <c r="C705" s="62" t="s">
        <v>164</v>
      </c>
      <c r="D705" s="210">
        <v>30579.49</v>
      </c>
      <c r="E705" s="108">
        <v>31499</v>
      </c>
      <c r="F705" s="169">
        <v>32862</v>
      </c>
      <c r="G705" s="263">
        <f t="shared" si="52"/>
        <v>1363</v>
      </c>
      <c r="H705" s="273">
        <f t="shared" ref="H705:H715" si="55">SUM(F705/E705-1)</f>
        <v>4.3271214959205162E-2</v>
      </c>
    </row>
    <row r="706" spans="1:8" s="9" customFormat="1" x14ac:dyDescent="0.2">
      <c r="A706" s="33"/>
      <c r="B706" s="10">
        <v>55</v>
      </c>
      <c r="C706" s="61" t="s">
        <v>17</v>
      </c>
      <c r="D706" s="211">
        <f>SUM(D707:D717)</f>
        <v>61995.519999999997</v>
      </c>
      <c r="E706" s="109">
        <f>SUM(E707:E717)</f>
        <v>57852</v>
      </c>
      <c r="F706" s="140">
        <f>SUM(F707:F717)</f>
        <v>62785</v>
      </c>
      <c r="G706" s="260">
        <f t="shared" si="52"/>
        <v>4933</v>
      </c>
      <c r="H706" s="274">
        <f t="shared" si="55"/>
        <v>8.5269307889096257E-2</v>
      </c>
    </row>
    <row r="707" spans="1:8" s="9" customFormat="1" x14ac:dyDescent="0.2">
      <c r="A707" s="33"/>
      <c r="B707" s="6">
        <v>5500</v>
      </c>
      <c r="C707" s="62" t="s">
        <v>18</v>
      </c>
      <c r="D707" s="210">
        <v>3983.69</v>
      </c>
      <c r="E707" s="108">
        <v>4320</v>
      </c>
      <c r="F707" s="169">
        <v>3723</v>
      </c>
      <c r="G707" s="263">
        <f t="shared" si="52"/>
        <v>-597</v>
      </c>
      <c r="H707" s="273">
        <f t="shared" si="55"/>
        <v>-0.1381944444444444</v>
      </c>
    </row>
    <row r="708" spans="1:8" s="9" customFormat="1" x14ac:dyDescent="0.2">
      <c r="A708" s="33"/>
      <c r="B708" s="6">
        <v>5503</v>
      </c>
      <c r="C708" s="62" t="s">
        <v>19</v>
      </c>
      <c r="D708" s="210">
        <v>0</v>
      </c>
      <c r="E708" s="108">
        <v>100</v>
      </c>
      <c r="F708" s="169">
        <v>0</v>
      </c>
      <c r="G708" s="263">
        <f t="shared" si="52"/>
        <v>-100</v>
      </c>
      <c r="H708" s="273">
        <f t="shared" si="55"/>
        <v>-1</v>
      </c>
    </row>
    <row r="709" spans="1:8" s="9" customFormat="1" x14ac:dyDescent="0.2">
      <c r="A709" s="33"/>
      <c r="B709" s="6">
        <v>5504</v>
      </c>
      <c r="C709" s="62" t="s">
        <v>20</v>
      </c>
      <c r="D709" s="210">
        <v>634</v>
      </c>
      <c r="E709" s="108">
        <v>600</v>
      </c>
      <c r="F709" s="169">
        <v>1000</v>
      </c>
      <c r="G709" s="263">
        <f t="shared" si="52"/>
        <v>400</v>
      </c>
      <c r="H709" s="273">
        <f t="shared" si="55"/>
        <v>0.66666666666666674</v>
      </c>
    </row>
    <row r="710" spans="1:8" s="9" customFormat="1" x14ac:dyDescent="0.2">
      <c r="A710" s="33"/>
      <c r="B710" s="6">
        <v>5511</v>
      </c>
      <c r="C710" s="62" t="s">
        <v>165</v>
      </c>
      <c r="D710" s="210">
        <v>37519.06</v>
      </c>
      <c r="E710" s="108">
        <v>33612</v>
      </c>
      <c r="F710" s="169">
        <v>38013</v>
      </c>
      <c r="G710" s="263">
        <f t="shared" si="52"/>
        <v>4401</v>
      </c>
      <c r="H710" s="273">
        <f t="shared" si="55"/>
        <v>0.13093538022134954</v>
      </c>
    </row>
    <row r="711" spans="1:8" s="9" customFormat="1" x14ac:dyDescent="0.2">
      <c r="A711" s="33"/>
      <c r="B711" s="6">
        <v>5513</v>
      </c>
      <c r="C711" s="62" t="s">
        <v>21</v>
      </c>
      <c r="D711" s="210">
        <v>461.6</v>
      </c>
      <c r="E711" s="108">
        <v>500</v>
      </c>
      <c r="F711" s="169">
        <v>1000</v>
      </c>
      <c r="G711" s="263">
        <f t="shared" si="52"/>
        <v>500</v>
      </c>
      <c r="H711" s="273">
        <f t="shared" si="55"/>
        <v>1</v>
      </c>
    </row>
    <row r="712" spans="1:8" s="9" customFormat="1" x14ac:dyDescent="0.2">
      <c r="A712" s="33"/>
      <c r="B712" s="6">
        <v>5514</v>
      </c>
      <c r="C712" s="62" t="s">
        <v>166</v>
      </c>
      <c r="D712" s="210">
        <v>508.74</v>
      </c>
      <c r="E712" s="108">
        <v>900</v>
      </c>
      <c r="F712" s="169">
        <v>800</v>
      </c>
      <c r="G712" s="263">
        <f t="shared" si="52"/>
        <v>-100</v>
      </c>
      <c r="H712" s="273">
        <f t="shared" si="55"/>
        <v>-0.11111111111111116</v>
      </c>
    </row>
    <row r="713" spans="1:8" s="9" customFormat="1" x14ac:dyDescent="0.2">
      <c r="A713" s="33"/>
      <c r="B713" s="6">
        <v>5515</v>
      </c>
      <c r="C713" s="62" t="s">
        <v>22</v>
      </c>
      <c r="D713" s="210">
        <v>9046.5300000000007</v>
      </c>
      <c r="E713" s="108">
        <v>4800</v>
      </c>
      <c r="F713" s="169">
        <v>3200</v>
      </c>
      <c r="G713" s="263">
        <f t="shared" si="52"/>
        <v>-1600</v>
      </c>
      <c r="H713" s="273">
        <f t="shared" si="55"/>
        <v>-0.33333333333333337</v>
      </c>
    </row>
    <row r="714" spans="1:8" s="9" customFormat="1" x14ac:dyDescent="0.2">
      <c r="A714" s="33"/>
      <c r="B714" s="6">
        <v>5522</v>
      </c>
      <c r="C714" s="62" t="s">
        <v>63</v>
      </c>
      <c r="D714" s="210">
        <v>6.24</v>
      </c>
      <c r="E714" s="108">
        <v>20</v>
      </c>
      <c r="F714" s="169">
        <v>49</v>
      </c>
      <c r="G714" s="263">
        <f t="shared" si="52"/>
        <v>29</v>
      </c>
      <c r="H714" s="273">
        <f t="shared" si="55"/>
        <v>1.4500000000000002</v>
      </c>
    </row>
    <row r="715" spans="1:8" s="9" customFormat="1" x14ac:dyDescent="0.2">
      <c r="A715" s="33"/>
      <c r="B715" s="6">
        <v>5525</v>
      </c>
      <c r="C715" s="62" t="s">
        <v>37</v>
      </c>
      <c r="D715" s="210">
        <v>9585.68</v>
      </c>
      <c r="E715" s="108">
        <v>13000</v>
      </c>
      <c r="F715" s="169">
        <v>15000</v>
      </c>
      <c r="G715" s="263">
        <f t="shared" si="52"/>
        <v>2000</v>
      </c>
      <c r="H715" s="273">
        <f t="shared" si="55"/>
        <v>0.15384615384615374</v>
      </c>
    </row>
    <row r="716" spans="1:8" s="9" customFormat="1" x14ac:dyDescent="0.2">
      <c r="A716" s="33"/>
      <c r="B716" s="6">
        <v>5539</v>
      </c>
      <c r="C716" s="62" t="s">
        <v>180</v>
      </c>
      <c r="D716" s="210">
        <v>82.19</v>
      </c>
      <c r="E716" s="108">
        <v>0</v>
      </c>
      <c r="F716" s="169">
        <v>0</v>
      </c>
      <c r="G716" s="263">
        <f t="shared" si="52"/>
        <v>0</v>
      </c>
      <c r="H716" s="273"/>
    </row>
    <row r="717" spans="1:8" s="9" customFormat="1" x14ac:dyDescent="0.2">
      <c r="A717" s="33"/>
      <c r="B717" s="6">
        <v>5540</v>
      </c>
      <c r="C717" s="62" t="s">
        <v>177</v>
      </c>
      <c r="D717" s="210">
        <v>167.79</v>
      </c>
      <c r="E717" s="108">
        <v>0</v>
      </c>
      <c r="F717" s="169">
        <v>0</v>
      </c>
      <c r="G717" s="263">
        <f t="shared" si="52"/>
        <v>0</v>
      </c>
      <c r="H717" s="273"/>
    </row>
    <row r="718" spans="1:8" s="9" customFormat="1" x14ac:dyDescent="0.2">
      <c r="A718" s="33" t="s">
        <v>522</v>
      </c>
      <c r="B718" s="10" t="s">
        <v>523</v>
      </c>
      <c r="C718" s="82"/>
      <c r="D718" s="211">
        <f>SUM(D719+D721)</f>
        <v>13500.77</v>
      </c>
      <c r="E718" s="109">
        <f>SUM(E719)</f>
        <v>3225</v>
      </c>
      <c r="F718" s="140">
        <f>SUM(F719)</f>
        <v>0</v>
      </c>
      <c r="G718" s="260">
        <f t="shared" si="52"/>
        <v>-3225</v>
      </c>
      <c r="H718" s="274">
        <f>SUM(F718/E718-1)</f>
        <v>-1</v>
      </c>
    </row>
    <row r="719" spans="1:8" s="9" customFormat="1" x14ac:dyDescent="0.2">
      <c r="A719" s="33"/>
      <c r="B719" s="10">
        <v>55</v>
      </c>
      <c r="C719" s="61" t="s">
        <v>17</v>
      </c>
      <c r="D719" s="211">
        <f>SUM(D720)</f>
        <v>8360.77</v>
      </c>
      <c r="E719" s="109">
        <f>SUM(E720)</f>
        <v>3225</v>
      </c>
      <c r="F719" s="142">
        <v>0</v>
      </c>
      <c r="G719" s="260">
        <f t="shared" si="52"/>
        <v>-3225</v>
      </c>
      <c r="H719" s="274">
        <f>SUM(F719/E719-1)</f>
        <v>-1</v>
      </c>
    </row>
    <row r="720" spans="1:8" s="9" customFormat="1" x14ac:dyDescent="0.2">
      <c r="A720" s="33"/>
      <c r="B720" s="6">
        <v>5525</v>
      </c>
      <c r="C720" s="62" t="s">
        <v>37</v>
      </c>
      <c r="D720" s="210">
        <v>8360.77</v>
      </c>
      <c r="E720" s="108">
        <v>3225</v>
      </c>
      <c r="F720" s="142"/>
      <c r="G720" s="263">
        <f t="shared" ref="G720:G783" si="56">SUM(F720-E720)</f>
        <v>-3225</v>
      </c>
      <c r="H720" s="273">
        <f>SUM(F720/E720-1)</f>
        <v>-1</v>
      </c>
    </row>
    <row r="721" spans="1:8" s="9" customFormat="1" x14ac:dyDescent="0.2">
      <c r="A721" s="33"/>
      <c r="B721" s="10">
        <v>15</v>
      </c>
      <c r="C721" s="61" t="s">
        <v>617</v>
      </c>
      <c r="D721" s="211">
        <f>SUM(D722)</f>
        <v>5140</v>
      </c>
      <c r="E721" s="108"/>
      <c r="F721" s="142"/>
      <c r="G721" s="263">
        <f t="shared" si="56"/>
        <v>0</v>
      </c>
      <c r="H721" s="273"/>
    </row>
    <row r="722" spans="1:8" s="9" customFormat="1" x14ac:dyDescent="0.2">
      <c r="A722" s="33"/>
      <c r="B722" s="6">
        <v>1556</v>
      </c>
      <c r="C722" s="62" t="s">
        <v>333</v>
      </c>
      <c r="D722" s="210">
        <f>SUM(D723)</f>
        <v>5140</v>
      </c>
      <c r="E722" s="108"/>
      <c r="F722" s="142"/>
      <c r="G722" s="263">
        <f t="shared" si="56"/>
        <v>0</v>
      </c>
      <c r="H722" s="273"/>
    </row>
    <row r="723" spans="1:8" s="9" customFormat="1" ht="38.25" x14ac:dyDescent="0.2">
      <c r="A723" s="33"/>
      <c r="B723" s="6"/>
      <c r="C723" s="62" t="s">
        <v>632</v>
      </c>
      <c r="D723" s="210">
        <v>5140</v>
      </c>
      <c r="E723" s="108"/>
      <c r="F723" s="142"/>
      <c r="G723" s="263">
        <f t="shared" si="56"/>
        <v>0</v>
      </c>
      <c r="H723" s="273"/>
    </row>
    <row r="724" spans="1:8" x14ac:dyDescent="0.2">
      <c r="A724" s="33" t="s">
        <v>412</v>
      </c>
      <c r="B724" s="10" t="s">
        <v>3</v>
      </c>
      <c r="C724" s="82"/>
      <c r="D724" s="211">
        <f>SUM(D725+D730)</f>
        <v>42200.24</v>
      </c>
      <c r="E724" s="109">
        <f>SUM(E725+E730)</f>
        <v>43722</v>
      </c>
      <c r="F724" s="140">
        <f>SUM(F725+F730)</f>
        <v>47878</v>
      </c>
      <c r="G724" s="260">
        <f t="shared" si="56"/>
        <v>4156</v>
      </c>
      <c r="H724" s="274">
        <f t="shared" ref="H724:H749" si="57">SUM(F724/E724-1)</f>
        <v>9.505512099172031E-2</v>
      </c>
    </row>
    <row r="725" spans="1:8" s="9" customFormat="1" x14ac:dyDescent="0.2">
      <c r="A725" s="33"/>
      <c r="B725" s="10">
        <v>50</v>
      </c>
      <c r="C725" s="61" t="s">
        <v>16</v>
      </c>
      <c r="D725" s="211">
        <f>SUM(D726+D729)</f>
        <v>31460.38</v>
      </c>
      <c r="E725" s="109">
        <f>SUM(E726+E729)</f>
        <v>33399</v>
      </c>
      <c r="F725" s="140">
        <f>SUM(F726+F729)</f>
        <v>36302</v>
      </c>
      <c r="G725" s="260">
        <f t="shared" si="56"/>
        <v>2903</v>
      </c>
      <c r="H725" s="274">
        <f t="shared" si="57"/>
        <v>8.6918770023054481E-2</v>
      </c>
    </row>
    <row r="726" spans="1:8" s="9" customFormat="1" x14ac:dyDescent="0.2">
      <c r="A726" s="33"/>
      <c r="B726" s="6">
        <v>500</v>
      </c>
      <c r="C726" s="62" t="s">
        <v>163</v>
      </c>
      <c r="D726" s="210">
        <f>SUM(D727:D728)</f>
        <v>23543.79</v>
      </c>
      <c r="E726" s="108">
        <f>SUM(E727:E728)</f>
        <v>24962</v>
      </c>
      <c r="F726" s="169">
        <f>SUM(F727:F728)</f>
        <v>27132</v>
      </c>
      <c r="G726" s="263">
        <f t="shared" si="56"/>
        <v>2170</v>
      </c>
      <c r="H726" s="273">
        <f t="shared" si="57"/>
        <v>8.6932136848008934E-2</v>
      </c>
    </row>
    <row r="727" spans="1:8" s="9" customFormat="1" x14ac:dyDescent="0.2">
      <c r="A727" s="33"/>
      <c r="B727" s="6">
        <v>50020</v>
      </c>
      <c r="C727" s="62" t="s">
        <v>170</v>
      </c>
      <c r="D727" s="210">
        <v>22374.639999999999</v>
      </c>
      <c r="E727" s="108">
        <v>22610</v>
      </c>
      <c r="F727" s="169">
        <v>24408</v>
      </c>
      <c r="G727" s="263">
        <f t="shared" si="56"/>
        <v>1798</v>
      </c>
      <c r="H727" s="273">
        <f t="shared" si="57"/>
        <v>7.9522335249889498E-2</v>
      </c>
    </row>
    <row r="728" spans="1:8" s="9" customFormat="1" ht="25.5" x14ac:dyDescent="0.2">
      <c r="A728" s="33"/>
      <c r="B728" s="6">
        <v>5005</v>
      </c>
      <c r="C728" s="62" t="s">
        <v>187</v>
      </c>
      <c r="D728" s="210">
        <v>1169.1500000000001</v>
      </c>
      <c r="E728" s="108">
        <v>2352</v>
      </c>
      <c r="F728" s="169">
        <v>2724</v>
      </c>
      <c r="G728" s="263">
        <f t="shared" si="56"/>
        <v>372</v>
      </c>
      <c r="H728" s="273">
        <f t="shared" si="57"/>
        <v>0.15816326530612246</v>
      </c>
    </row>
    <row r="729" spans="1:8" s="9" customFormat="1" x14ac:dyDescent="0.2">
      <c r="A729" s="33"/>
      <c r="B729" s="6">
        <v>506</v>
      </c>
      <c r="C729" s="62" t="s">
        <v>164</v>
      </c>
      <c r="D729" s="210">
        <v>7916.59</v>
      </c>
      <c r="E729" s="108">
        <v>8437</v>
      </c>
      <c r="F729" s="169">
        <v>9170</v>
      </c>
      <c r="G729" s="263">
        <f t="shared" si="56"/>
        <v>733</v>
      </c>
      <c r="H729" s="273">
        <f t="shared" si="57"/>
        <v>8.6879222472442841E-2</v>
      </c>
    </row>
    <row r="730" spans="1:8" s="9" customFormat="1" x14ac:dyDescent="0.2">
      <c r="A730" s="33"/>
      <c r="B730" s="10">
        <v>55</v>
      </c>
      <c r="C730" s="61" t="s">
        <v>17</v>
      </c>
      <c r="D730" s="211">
        <f>SUM(D731:D737)</f>
        <v>10739.859999999999</v>
      </c>
      <c r="E730" s="109">
        <f>SUM(E731:E737)</f>
        <v>10323</v>
      </c>
      <c r="F730" s="140">
        <f>SUM(F731:F737)</f>
        <v>11576</v>
      </c>
      <c r="G730" s="260">
        <f t="shared" si="56"/>
        <v>1253</v>
      </c>
      <c r="H730" s="274">
        <f t="shared" si="57"/>
        <v>0.12137944396008904</v>
      </c>
    </row>
    <row r="731" spans="1:8" s="9" customFormat="1" x14ac:dyDescent="0.2">
      <c r="A731" s="33"/>
      <c r="B731" s="6">
        <v>5500</v>
      </c>
      <c r="C731" s="62" t="s">
        <v>18</v>
      </c>
      <c r="D731" s="210">
        <v>442.18</v>
      </c>
      <c r="E731" s="108">
        <v>400</v>
      </c>
      <c r="F731" s="169">
        <v>320</v>
      </c>
      <c r="G731" s="263">
        <f t="shared" si="56"/>
        <v>-80</v>
      </c>
      <c r="H731" s="273">
        <f t="shared" si="57"/>
        <v>-0.19999999999999996</v>
      </c>
    </row>
    <row r="732" spans="1:8" s="9" customFormat="1" x14ac:dyDescent="0.2">
      <c r="A732" s="33"/>
      <c r="B732" s="6">
        <v>5503</v>
      </c>
      <c r="C732" s="62" t="s">
        <v>19</v>
      </c>
      <c r="D732" s="210">
        <v>0</v>
      </c>
      <c r="E732" s="108">
        <v>120</v>
      </c>
      <c r="F732" s="169">
        <v>0</v>
      </c>
      <c r="G732" s="263">
        <f t="shared" si="56"/>
        <v>-120</v>
      </c>
      <c r="H732" s="273">
        <f t="shared" si="57"/>
        <v>-1</v>
      </c>
    </row>
    <row r="733" spans="1:8" s="9" customFormat="1" x14ac:dyDescent="0.2">
      <c r="A733" s="33"/>
      <c r="B733" s="6">
        <v>5504</v>
      </c>
      <c r="C733" s="62" t="s">
        <v>20</v>
      </c>
      <c r="D733" s="210">
        <v>83</v>
      </c>
      <c r="E733" s="108">
        <v>120</v>
      </c>
      <c r="F733" s="169">
        <v>530</v>
      </c>
      <c r="G733" s="263">
        <f t="shared" si="56"/>
        <v>410</v>
      </c>
      <c r="H733" s="273">
        <f t="shared" si="57"/>
        <v>3.416666666666667</v>
      </c>
    </row>
    <row r="734" spans="1:8" s="9" customFormat="1" x14ac:dyDescent="0.2">
      <c r="A734" s="33"/>
      <c r="B734" s="6">
        <v>5511</v>
      </c>
      <c r="C734" s="62" t="s">
        <v>165</v>
      </c>
      <c r="D734" s="210">
        <v>6984.2</v>
      </c>
      <c r="E734" s="108">
        <v>5533</v>
      </c>
      <c r="F734" s="169">
        <v>7817</v>
      </c>
      <c r="G734" s="263">
        <f t="shared" si="56"/>
        <v>2284</v>
      </c>
      <c r="H734" s="273">
        <f t="shared" si="57"/>
        <v>0.41279595156334725</v>
      </c>
    </row>
    <row r="735" spans="1:8" s="9" customFormat="1" x14ac:dyDescent="0.2">
      <c r="A735" s="33"/>
      <c r="B735" s="6">
        <v>5514</v>
      </c>
      <c r="C735" s="62" t="s">
        <v>166</v>
      </c>
      <c r="D735" s="210">
        <v>70.69</v>
      </c>
      <c r="E735" s="108">
        <v>150</v>
      </c>
      <c r="F735" s="169">
        <v>200</v>
      </c>
      <c r="G735" s="263">
        <f t="shared" si="56"/>
        <v>50</v>
      </c>
      <c r="H735" s="273">
        <f t="shared" si="57"/>
        <v>0.33333333333333326</v>
      </c>
    </row>
    <row r="736" spans="1:8" s="9" customFormat="1" x14ac:dyDescent="0.2">
      <c r="A736" s="33"/>
      <c r="B736" s="6">
        <v>5515</v>
      </c>
      <c r="C736" s="62" t="s">
        <v>22</v>
      </c>
      <c r="D736" s="210">
        <v>3038.98</v>
      </c>
      <c r="E736" s="108">
        <v>3000</v>
      </c>
      <c r="F736" s="169">
        <v>1059</v>
      </c>
      <c r="G736" s="263">
        <f t="shared" si="56"/>
        <v>-1941</v>
      </c>
      <c r="H736" s="273">
        <f t="shared" si="57"/>
        <v>-0.64700000000000002</v>
      </c>
    </row>
    <row r="737" spans="1:8" s="9" customFormat="1" x14ac:dyDescent="0.2">
      <c r="A737" s="33"/>
      <c r="B737" s="6">
        <v>5525</v>
      </c>
      <c r="C737" s="62" t="s">
        <v>37</v>
      </c>
      <c r="D737" s="210">
        <v>120.81</v>
      </c>
      <c r="E737" s="108">
        <v>1000</v>
      </c>
      <c r="F737" s="169">
        <v>1650</v>
      </c>
      <c r="G737" s="263">
        <f t="shared" si="56"/>
        <v>650</v>
      </c>
      <c r="H737" s="273">
        <f t="shared" si="57"/>
        <v>0.64999999999999991</v>
      </c>
    </row>
    <row r="738" spans="1:8" x14ac:dyDescent="0.2">
      <c r="A738" s="33" t="s">
        <v>413</v>
      </c>
      <c r="B738" s="10" t="s">
        <v>4</v>
      </c>
      <c r="C738" s="82"/>
      <c r="D738" s="211">
        <f>SUM(D739+D743+D750)</f>
        <v>51894.909999999996</v>
      </c>
      <c r="E738" s="109">
        <f>SUM(E739+E743)</f>
        <v>49531</v>
      </c>
      <c r="F738" s="140">
        <f>SUM(F739+F743)</f>
        <v>52624</v>
      </c>
      <c r="G738" s="260">
        <f t="shared" si="56"/>
        <v>3093</v>
      </c>
      <c r="H738" s="274">
        <f t="shared" si="57"/>
        <v>6.2445741051058823E-2</v>
      </c>
    </row>
    <row r="739" spans="1:8" s="9" customFormat="1" x14ac:dyDescent="0.2">
      <c r="A739" s="33"/>
      <c r="B739" s="10">
        <v>50</v>
      </c>
      <c r="C739" s="61" t="s">
        <v>16</v>
      </c>
      <c r="D739" s="211">
        <f>SUM(D740+D742)</f>
        <v>26751.39</v>
      </c>
      <c r="E739" s="109">
        <f>SUM(E740+E742)</f>
        <v>28148</v>
      </c>
      <c r="F739" s="140">
        <f>SUM(F740+F742)</f>
        <v>29813</v>
      </c>
      <c r="G739" s="260">
        <f t="shared" si="56"/>
        <v>1665</v>
      </c>
      <c r="H739" s="274">
        <f t="shared" si="57"/>
        <v>5.9151627113826821E-2</v>
      </c>
    </row>
    <row r="740" spans="1:8" s="9" customFormat="1" x14ac:dyDescent="0.2">
      <c r="A740" s="33"/>
      <c r="B740" s="6">
        <v>500</v>
      </c>
      <c r="C740" s="62" t="s">
        <v>163</v>
      </c>
      <c r="D740" s="210">
        <f>SUM(D741)</f>
        <v>20033.98</v>
      </c>
      <c r="E740" s="108">
        <f>SUM(E741)</f>
        <v>21038</v>
      </c>
      <c r="F740" s="169">
        <f>SUM(F741)</f>
        <v>22282</v>
      </c>
      <c r="G740" s="263">
        <f t="shared" si="56"/>
        <v>1244</v>
      </c>
      <c r="H740" s="273">
        <f t="shared" si="57"/>
        <v>5.9131096111797676E-2</v>
      </c>
    </row>
    <row r="741" spans="1:8" s="9" customFormat="1" x14ac:dyDescent="0.2">
      <c r="A741" s="33"/>
      <c r="B741" s="6">
        <v>50020</v>
      </c>
      <c r="C741" s="62" t="s">
        <v>170</v>
      </c>
      <c r="D741" s="210">
        <v>20033.98</v>
      </c>
      <c r="E741" s="108">
        <v>21038</v>
      </c>
      <c r="F741" s="169">
        <v>22282</v>
      </c>
      <c r="G741" s="263">
        <f t="shared" si="56"/>
        <v>1244</v>
      </c>
      <c r="H741" s="273">
        <f t="shared" si="57"/>
        <v>5.9131096111797676E-2</v>
      </c>
    </row>
    <row r="742" spans="1:8" s="9" customFormat="1" x14ac:dyDescent="0.2">
      <c r="A742" s="33"/>
      <c r="B742" s="6">
        <v>506</v>
      </c>
      <c r="C742" s="62" t="s">
        <v>164</v>
      </c>
      <c r="D742" s="210">
        <v>6717.41</v>
      </c>
      <c r="E742" s="108">
        <v>7110</v>
      </c>
      <c r="F742" s="169">
        <v>7531</v>
      </c>
      <c r="G742" s="263">
        <f t="shared" si="56"/>
        <v>421</v>
      </c>
      <c r="H742" s="273">
        <f t="shared" si="57"/>
        <v>5.9212376933895916E-2</v>
      </c>
    </row>
    <row r="743" spans="1:8" s="9" customFormat="1" x14ac:dyDescent="0.2">
      <c r="A743" s="33"/>
      <c r="B743" s="10">
        <v>55</v>
      </c>
      <c r="C743" s="61" t="s">
        <v>17</v>
      </c>
      <c r="D743" s="211">
        <f>SUM(D744:D749)</f>
        <v>19600.78</v>
      </c>
      <c r="E743" s="109">
        <f>SUM(E744:E749)</f>
        <v>21383</v>
      </c>
      <c r="F743" s="140">
        <f>SUM(F744:F749)</f>
        <v>22811</v>
      </c>
      <c r="G743" s="260">
        <f t="shared" si="56"/>
        <v>1428</v>
      </c>
      <c r="H743" s="274">
        <f t="shared" si="57"/>
        <v>6.6782023102464505E-2</v>
      </c>
    </row>
    <row r="744" spans="1:8" s="9" customFormat="1" x14ac:dyDescent="0.2">
      <c r="A744" s="33"/>
      <c r="B744" s="6">
        <v>5500</v>
      </c>
      <c r="C744" s="62" t="s">
        <v>18</v>
      </c>
      <c r="D744" s="210">
        <v>923.48</v>
      </c>
      <c r="E744" s="108">
        <v>818</v>
      </c>
      <c r="F744" s="169">
        <v>1107</v>
      </c>
      <c r="G744" s="263">
        <f t="shared" si="56"/>
        <v>289</v>
      </c>
      <c r="H744" s="273">
        <f t="shared" si="57"/>
        <v>0.35330073349633251</v>
      </c>
    </row>
    <row r="745" spans="1:8" s="9" customFormat="1" x14ac:dyDescent="0.2">
      <c r="A745" s="33"/>
      <c r="B745" s="6">
        <v>5504</v>
      </c>
      <c r="C745" s="62" t="s">
        <v>20</v>
      </c>
      <c r="D745" s="210">
        <v>403</v>
      </c>
      <c r="E745" s="108">
        <v>200</v>
      </c>
      <c r="F745" s="169">
        <v>200</v>
      </c>
      <c r="G745" s="263">
        <f t="shared" si="56"/>
        <v>0</v>
      </c>
      <c r="H745" s="273">
        <f t="shared" si="57"/>
        <v>0</v>
      </c>
    </row>
    <row r="746" spans="1:8" s="9" customFormat="1" x14ac:dyDescent="0.2">
      <c r="A746" s="33"/>
      <c r="B746" s="6">
        <v>5511</v>
      </c>
      <c r="C746" s="62" t="s">
        <v>165</v>
      </c>
      <c r="D746" s="210">
        <v>14915.6</v>
      </c>
      <c r="E746" s="108">
        <v>15715</v>
      </c>
      <c r="F746" s="169">
        <v>16220</v>
      </c>
      <c r="G746" s="263">
        <f t="shared" si="56"/>
        <v>505</v>
      </c>
      <c r="H746" s="273">
        <f t="shared" si="57"/>
        <v>3.2134902958956379E-2</v>
      </c>
    </row>
    <row r="747" spans="1:8" s="9" customFormat="1" x14ac:dyDescent="0.2">
      <c r="A747" s="33"/>
      <c r="B747" s="6">
        <v>5514</v>
      </c>
      <c r="C747" s="62" t="s">
        <v>166</v>
      </c>
      <c r="D747" s="210">
        <v>70.69</v>
      </c>
      <c r="E747" s="108">
        <v>200</v>
      </c>
      <c r="F747" s="169">
        <v>200</v>
      </c>
      <c r="G747" s="263">
        <f t="shared" si="56"/>
        <v>0</v>
      </c>
      <c r="H747" s="273">
        <f t="shared" si="57"/>
        <v>0</v>
      </c>
    </row>
    <row r="748" spans="1:8" s="9" customFormat="1" x14ac:dyDescent="0.2">
      <c r="A748" s="33"/>
      <c r="B748" s="6">
        <v>5515</v>
      </c>
      <c r="C748" s="62" t="s">
        <v>22</v>
      </c>
      <c r="D748" s="210">
        <v>2288.0100000000002</v>
      </c>
      <c r="E748" s="108">
        <v>3000</v>
      </c>
      <c r="F748" s="169">
        <v>3634</v>
      </c>
      <c r="G748" s="263">
        <f t="shared" si="56"/>
        <v>634</v>
      </c>
      <c r="H748" s="273">
        <f t="shared" si="57"/>
        <v>0.21133333333333337</v>
      </c>
    </row>
    <row r="749" spans="1:8" s="9" customFormat="1" x14ac:dyDescent="0.2">
      <c r="A749" s="33"/>
      <c r="B749" s="6">
        <v>5525</v>
      </c>
      <c r="C749" s="62" t="s">
        <v>37</v>
      </c>
      <c r="D749" s="210">
        <v>1000</v>
      </c>
      <c r="E749" s="108">
        <v>1450</v>
      </c>
      <c r="F749" s="169">
        <v>1450</v>
      </c>
      <c r="G749" s="263">
        <f t="shared" si="56"/>
        <v>0</v>
      </c>
      <c r="H749" s="273">
        <f t="shared" si="57"/>
        <v>0</v>
      </c>
    </row>
    <row r="750" spans="1:8" s="9" customFormat="1" x14ac:dyDescent="0.2">
      <c r="A750" s="33"/>
      <c r="B750" s="10">
        <v>15</v>
      </c>
      <c r="C750" s="53" t="s">
        <v>188</v>
      </c>
      <c r="D750" s="211">
        <f>SUM(D751)</f>
        <v>5542.74</v>
      </c>
      <c r="E750" s="108"/>
      <c r="F750" s="142"/>
      <c r="G750" s="263">
        <f t="shared" si="56"/>
        <v>0</v>
      </c>
      <c r="H750" s="273"/>
    </row>
    <row r="751" spans="1:8" s="9" customFormat="1" x14ac:dyDescent="0.2">
      <c r="A751" s="33"/>
      <c r="B751" s="6">
        <v>1551</v>
      </c>
      <c r="C751" s="62" t="s">
        <v>178</v>
      </c>
      <c r="D751" s="210">
        <f>SUM(D752)</f>
        <v>5542.74</v>
      </c>
      <c r="E751" s="108"/>
      <c r="F751" s="142"/>
      <c r="G751" s="263">
        <f t="shared" si="56"/>
        <v>0</v>
      </c>
      <c r="H751" s="273"/>
    </row>
    <row r="752" spans="1:8" s="9" customFormat="1" x14ac:dyDescent="0.2">
      <c r="A752" s="33"/>
      <c r="B752" s="6"/>
      <c r="C752" s="52" t="s">
        <v>633</v>
      </c>
      <c r="D752" s="210">
        <v>5542.74</v>
      </c>
      <c r="E752" s="108"/>
      <c r="F752" s="142"/>
      <c r="G752" s="263">
        <f t="shared" si="56"/>
        <v>0</v>
      </c>
      <c r="H752" s="273"/>
    </row>
    <row r="753" spans="1:8" s="9" customFormat="1" x14ac:dyDescent="0.2">
      <c r="A753" s="33" t="s">
        <v>634</v>
      </c>
      <c r="B753" s="10" t="s">
        <v>574</v>
      </c>
      <c r="C753" s="65"/>
      <c r="D753" s="211">
        <f>SUM(D754)</f>
        <v>400</v>
      </c>
      <c r="E753" s="108"/>
      <c r="F753" s="142"/>
      <c r="G753" s="263">
        <f t="shared" si="56"/>
        <v>0</v>
      </c>
      <c r="H753" s="273"/>
    </row>
    <row r="754" spans="1:8" s="9" customFormat="1" x14ac:dyDescent="0.2">
      <c r="A754" s="33"/>
      <c r="B754" s="10">
        <v>55</v>
      </c>
      <c r="C754" s="53" t="s">
        <v>17</v>
      </c>
      <c r="D754" s="211">
        <f>SUM(D755)</f>
        <v>400</v>
      </c>
      <c r="E754" s="108"/>
      <c r="F754" s="142"/>
      <c r="G754" s="263">
        <f t="shared" si="56"/>
        <v>0</v>
      </c>
      <c r="H754" s="273"/>
    </row>
    <row r="755" spans="1:8" s="9" customFormat="1" x14ac:dyDescent="0.2">
      <c r="A755" s="33"/>
      <c r="B755" s="6">
        <v>5525</v>
      </c>
      <c r="C755" s="52" t="s">
        <v>37</v>
      </c>
      <c r="D755" s="210">
        <v>400</v>
      </c>
      <c r="E755" s="108"/>
      <c r="F755" s="142"/>
      <c r="G755" s="263">
        <f t="shared" si="56"/>
        <v>0</v>
      </c>
      <c r="H755" s="273"/>
    </row>
    <row r="756" spans="1:8" x14ac:dyDescent="0.2">
      <c r="A756" s="33" t="s">
        <v>414</v>
      </c>
      <c r="B756" s="10" t="s">
        <v>5</v>
      </c>
      <c r="C756" s="82"/>
      <c r="D756" s="211">
        <f>SUM(D757+D761)</f>
        <v>44602.71</v>
      </c>
      <c r="E756" s="109">
        <f>SUM(E757+E761)</f>
        <v>45372</v>
      </c>
      <c r="F756" s="140">
        <f>SUM(F757+F761+F770)</f>
        <v>79481</v>
      </c>
      <c r="G756" s="260">
        <f t="shared" si="56"/>
        <v>34109</v>
      </c>
      <c r="H756" s="274">
        <f t="shared" ref="H756:H765" si="58">SUM(F756/E756-1)</f>
        <v>0.75176320197478619</v>
      </c>
    </row>
    <row r="757" spans="1:8" s="9" customFormat="1" x14ac:dyDescent="0.2">
      <c r="A757" s="33"/>
      <c r="B757" s="10">
        <v>50</v>
      </c>
      <c r="C757" s="61" t="s">
        <v>16</v>
      </c>
      <c r="D757" s="211">
        <f>SUM(D758+D760)</f>
        <v>31581.040000000001</v>
      </c>
      <c r="E757" s="109">
        <f>SUM(E758+E760)</f>
        <v>33487</v>
      </c>
      <c r="F757" s="140">
        <f>SUM(F758+F760)</f>
        <v>37858</v>
      </c>
      <c r="G757" s="260">
        <f t="shared" si="56"/>
        <v>4371</v>
      </c>
      <c r="H757" s="274">
        <f t="shared" si="58"/>
        <v>0.13052826469973433</v>
      </c>
    </row>
    <row r="758" spans="1:8" s="9" customFormat="1" x14ac:dyDescent="0.2">
      <c r="A758" s="33"/>
      <c r="B758" s="6">
        <v>500</v>
      </c>
      <c r="C758" s="62" t="s">
        <v>163</v>
      </c>
      <c r="D758" s="210">
        <f>SUM(D759)</f>
        <v>23642.83</v>
      </c>
      <c r="E758" s="108">
        <f>SUM(E759)</f>
        <v>25028</v>
      </c>
      <c r="F758" s="169">
        <f>SUM(F759)</f>
        <v>28295</v>
      </c>
      <c r="G758" s="263">
        <f t="shared" si="56"/>
        <v>3267</v>
      </c>
      <c r="H758" s="273">
        <f t="shared" si="58"/>
        <v>0.13053380214160137</v>
      </c>
    </row>
    <row r="759" spans="1:8" s="9" customFormat="1" x14ac:dyDescent="0.2">
      <c r="A759" s="33"/>
      <c r="B759" s="6">
        <v>50020</v>
      </c>
      <c r="C759" s="62" t="s">
        <v>170</v>
      </c>
      <c r="D759" s="210">
        <v>23642.83</v>
      </c>
      <c r="E759" s="108">
        <v>25028</v>
      </c>
      <c r="F759" s="169">
        <v>28295</v>
      </c>
      <c r="G759" s="263">
        <f t="shared" si="56"/>
        <v>3267</v>
      </c>
      <c r="H759" s="273">
        <f t="shared" si="58"/>
        <v>0.13053380214160137</v>
      </c>
    </row>
    <row r="760" spans="1:8" s="9" customFormat="1" x14ac:dyDescent="0.2">
      <c r="A760" s="33"/>
      <c r="B760" s="6">
        <v>506</v>
      </c>
      <c r="C760" s="62" t="s">
        <v>164</v>
      </c>
      <c r="D760" s="210">
        <v>7938.21</v>
      </c>
      <c r="E760" s="108">
        <v>8459</v>
      </c>
      <c r="F760" s="169">
        <v>9563</v>
      </c>
      <c r="G760" s="263">
        <f t="shared" si="56"/>
        <v>1104</v>
      </c>
      <c r="H760" s="273">
        <f t="shared" si="58"/>
        <v>0.13051188083697829</v>
      </c>
    </row>
    <row r="761" spans="1:8" s="9" customFormat="1" x14ac:dyDescent="0.2">
      <c r="A761" s="33"/>
      <c r="B761" s="10">
        <v>55</v>
      </c>
      <c r="C761" s="61" t="s">
        <v>17</v>
      </c>
      <c r="D761" s="211">
        <f>SUM(D762:D769)</f>
        <v>13021.669999999998</v>
      </c>
      <c r="E761" s="109">
        <f>SUM(E762:E769)</f>
        <v>11885</v>
      </c>
      <c r="F761" s="140">
        <f>SUM(F762:F769)</f>
        <v>15623</v>
      </c>
      <c r="G761" s="260">
        <f t="shared" si="56"/>
        <v>3738</v>
      </c>
      <c r="H761" s="274">
        <f t="shared" si="58"/>
        <v>0.31451409339503567</v>
      </c>
    </row>
    <row r="762" spans="1:8" s="9" customFormat="1" x14ac:dyDescent="0.2">
      <c r="A762" s="33"/>
      <c r="B762" s="6">
        <v>5500</v>
      </c>
      <c r="C762" s="62" t="s">
        <v>18</v>
      </c>
      <c r="D762" s="210">
        <v>916.84</v>
      </c>
      <c r="E762" s="108">
        <v>685</v>
      </c>
      <c r="F762" s="169">
        <v>685</v>
      </c>
      <c r="G762" s="263">
        <f t="shared" si="56"/>
        <v>0</v>
      </c>
      <c r="H762" s="273">
        <f t="shared" si="58"/>
        <v>0</v>
      </c>
    </row>
    <row r="763" spans="1:8" s="9" customFormat="1" x14ac:dyDescent="0.2">
      <c r="A763" s="33"/>
      <c r="B763" s="6">
        <v>5504</v>
      </c>
      <c r="C763" s="62" t="s">
        <v>20</v>
      </c>
      <c r="D763" s="210">
        <v>120</v>
      </c>
      <c r="E763" s="108">
        <v>300</v>
      </c>
      <c r="F763" s="169">
        <v>300</v>
      </c>
      <c r="G763" s="263">
        <f t="shared" si="56"/>
        <v>0</v>
      </c>
      <c r="H763" s="273">
        <f t="shared" si="58"/>
        <v>0</v>
      </c>
    </row>
    <row r="764" spans="1:8" s="9" customFormat="1" x14ac:dyDescent="0.2">
      <c r="A764" s="33"/>
      <c r="B764" s="6">
        <v>5511</v>
      </c>
      <c r="C764" s="62" t="s">
        <v>165</v>
      </c>
      <c r="D764" s="210">
        <v>7611.33</v>
      </c>
      <c r="E764" s="108">
        <v>7088</v>
      </c>
      <c r="F764" s="169">
        <v>7088</v>
      </c>
      <c r="G764" s="263">
        <f t="shared" si="56"/>
        <v>0</v>
      </c>
      <c r="H764" s="273">
        <f t="shared" si="58"/>
        <v>0</v>
      </c>
    </row>
    <row r="765" spans="1:8" s="9" customFormat="1" x14ac:dyDescent="0.2">
      <c r="A765" s="33"/>
      <c r="B765" s="6">
        <v>5513</v>
      </c>
      <c r="C765" s="62" t="s">
        <v>21</v>
      </c>
      <c r="D765" s="210">
        <v>704</v>
      </c>
      <c r="E765" s="108">
        <v>715</v>
      </c>
      <c r="F765" s="169">
        <v>715</v>
      </c>
      <c r="G765" s="263">
        <f t="shared" si="56"/>
        <v>0</v>
      </c>
      <c r="H765" s="273">
        <f t="shared" si="58"/>
        <v>0</v>
      </c>
    </row>
    <row r="766" spans="1:8" s="9" customFormat="1" x14ac:dyDescent="0.2">
      <c r="A766" s="33"/>
      <c r="B766" s="6">
        <v>5514</v>
      </c>
      <c r="C766" s="62" t="s">
        <v>166</v>
      </c>
      <c r="D766" s="210">
        <v>70.69</v>
      </c>
      <c r="E766" s="108">
        <v>0</v>
      </c>
      <c r="F766" s="169">
        <v>0</v>
      </c>
      <c r="G766" s="263">
        <f t="shared" si="56"/>
        <v>0</v>
      </c>
      <c r="H766" s="273"/>
    </row>
    <row r="767" spans="1:8" s="9" customFormat="1" x14ac:dyDescent="0.2">
      <c r="A767" s="33"/>
      <c r="B767" s="6">
        <v>5515</v>
      </c>
      <c r="C767" s="62" t="s">
        <v>22</v>
      </c>
      <c r="D767" s="210">
        <v>2329.87</v>
      </c>
      <c r="E767" s="108">
        <v>700</v>
      </c>
      <c r="F767" s="169">
        <v>3900</v>
      </c>
      <c r="G767" s="263">
        <f t="shared" si="56"/>
        <v>3200</v>
      </c>
      <c r="H767" s="273">
        <f>SUM(F767/E767-1)</f>
        <v>4.5714285714285712</v>
      </c>
    </row>
    <row r="768" spans="1:8" s="9" customFormat="1" x14ac:dyDescent="0.2">
      <c r="A768" s="33"/>
      <c r="B768" s="6">
        <v>5525</v>
      </c>
      <c r="C768" s="62" t="s">
        <v>37</v>
      </c>
      <c r="D768" s="210">
        <v>1183.55</v>
      </c>
      <c r="E768" s="108">
        <v>2297</v>
      </c>
      <c r="F768" s="169">
        <v>2835</v>
      </c>
      <c r="G768" s="263">
        <f t="shared" si="56"/>
        <v>538</v>
      </c>
      <c r="H768" s="273">
        <f>SUM(F768/E768-1)</f>
        <v>0.23421854592947322</v>
      </c>
    </row>
    <row r="769" spans="1:8" s="9" customFormat="1" x14ac:dyDescent="0.2">
      <c r="A769" s="33"/>
      <c r="B769" s="6">
        <v>5539</v>
      </c>
      <c r="C769" s="62" t="s">
        <v>180</v>
      </c>
      <c r="D769" s="210">
        <v>85.39</v>
      </c>
      <c r="E769" s="108">
        <v>100</v>
      </c>
      <c r="F769" s="169">
        <v>100</v>
      </c>
      <c r="G769" s="263">
        <f t="shared" si="56"/>
        <v>0</v>
      </c>
      <c r="H769" s="273">
        <f>SUM(F769/E769-1)</f>
        <v>0</v>
      </c>
    </row>
    <row r="770" spans="1:8" s="9" customFormat="1" x14ac:dyDescent="0.2">
      <c r="A770" s="33"/>
      <c r="B770" s="10">
        <v>15</v>
      </c>
      <c r="C770" s="61" t="s">
        <v>188</v>
      </c>
      <c r="D770" s="210"/>
      <c r="E770" s="108"/>
      <c r="F770" s="140">
        <f>SUM(F771)</f>
        <v>26000</v>
      </c>
      <c r="G770" s="260">
        <f t="shared" si="56"/>
        <v>26000</v>
      </c>
      <c r="H770" s="273"/>
    </row>
    <row r="771" spans="1:8" s="9" customFormat="1" x14ac:dyDescent="0.2">
      <c r="A771" s="33"/>
      <c r="B771" s="6">
        <v>1551</v>
      </c>
      <c r="C771" s="62" t="s">
        <v>178</v>
      </c>
      <c r="D771" s="210"/>
      <c r="E771" s="108"/>
      <c r="F771" s="169">
        <f>SUM(F772)</f>
        <v>26000</v>
      </c>
      <c r="G771" s="263">
        <f t="shared" si="56"/>
        <v>26000</v>
      </c>
      <c r="H771" s="273"/>
    </row>
    <row r="772" spans="1:8" s="9" customFormat="1" ht="25.5" x14ac:dyDescent="0.2">
      <c r="A772" s="33"/>
      <c r="B772" s="6"/>
      <c r="C772" s="62" t="s">
        <v>685</v>
      </c>
      <c r="D772" s="210"/>
      <c r="E772" s="108"/>
      <c r="F772" s="169">
        <v>26000</v>
      </c>
      <c r="G772" s="263">
        <f t="shared" si="56"/>
        <v>26000</v>
      </c>
      <c r="H772" s="273"/>
    </row>
    <row r="773" spans="1:8" s="9" customFormat="1" x14ac:dyDescent="0.2">
      <c r="A773" s="33" t="s">
        <v>634</v>
      </c>
      <c r="B773" s="10" t="s">
        <v>573</v>
      </c>
      <c r="C773" s="65"/>
      <c r="D773" s="211">
        <f>SUM(D774)</f>
        <v>99.96</v>
      </c>
      <c r="E773" s="108"/>
      <c r="F773" s="142"/>
      <c r="G773" s="263">
        <f t="shared" si="56"/>
        <v>0</v>
      </c>
      <c r="H773" s="273"/>
    </row>
    <row r="774" spans="1:8" s="9" customFormat="1" x14ac:dyDescent="0.2">
      <c r="A774" s="33"/>
      <c r="B774" s="10">
        <v>55</v>
      </c>
      <c r="C774" s="53" t="s">
        <v>17</v>
      </c>
      <c r="D774" s="211">
        <f>SUM(D775)</f>
        <v>99.96</v>
      </c>
      <c r="E774" s="108"/>
      <c r="F774" s="142"/>
      <c r="G774" s="263">
        <f t="shared" si="56"/>
        <v>0</v>
      </c>
      <c r="H774" s="273"/>
    </row>
    <row r="775" spans="1:8" s="9" customFormat="1" x14ac:dyDescent="0.2">
      <c r="A775" s="33"/>
      <c r="B775" s="6">
        <v>5525</v>
      </c>
      <c r="C775" s="52" t="s">
        <v>37</v>
      </c>
      <c r="D775" s="210">
        <v>99.96</v>
      </c>
      <c r="E775" s="108"/>
      <c r="F775" s="142"/>
      <c r="G775" s="263">
        <f t="shared" si="56"/>
        <v>0</v>
      </c>
      <c r="H775" s="273"/>
    </row>
    <row r="776" spans="1:8" s="65" customFormat="1" x14ac:dyDescent="0.2">
      <c r="A776" s="33" t="s">
        <v>415</v>
      </c>
      <c r="B776" s="10" t="s">
        <v>349</v>
      </c>
      <c r="C776" s="82"/>
      <c r="D776" s="211">
        <f>SUM(D777+D782)</f>
        <v>24759.75</v>
      </c>
      <c r="E776" s="109">
        <f>SUM(E777+E782)</f>
        <v>31611</v>
      </c>
      <c r="F776" s="140">
        <f>SUM(F777+F782)</f>
        <v>36453</v>
      </c>
      <c r="G776" s="260">
        <f t="shared" si="56"/>
        <v>4842</v>
      </c>
      <c r="H776" s="274">
        <f t="shared" ref="H776:H783" si="59">SUM(F776/E776-1)</f>
        <v>0.15317452785422803</v>
      </c>
    </row>
    <row r="777" spans="1:8" s="65" customFormat="1" x14ac:dyDescent="0.2">
      <c r="A777" s="33"/>
      <c r="B777" s="10">
        <v>50</v>
      </c>
      <c r="C777" s="61" t="s">
        <v>16</v>
      </c>
      <c r="D777" s="211">
        <f>SUM(D778+D781)</f>
        <v>16538.39</v>
      </c>
      <c r="E777" s="109">
        <f>SUM(E778+E781)</f>
        <v>22433</v>
      </c>
      <c r="F777" s="140">
        <f>SUM(F778+F781)</f>
        <v>26087</v>
      </c>
      <c r="G777" s="260">
        <f t="shared" si="56"/>
        <v>3654</v>
      </c>
      <c r="H777" s="274">
        <f t="shared" si="59"/>
        <v>0.16288503543886246</v>
      </c>
    </row>
    <row r="778" spans="1:8" s="65" customFormat="1" x14ac:dyDescent="0.2">
      <c r="A778" s="33"/>
      <c r="B778" s="6">
        <v>500</v>
      </c>
      <c r="C778" s="62" t="s">
        <v>163</v>
      </c>
      <c r="D778" s="210">
        <f>SUM(D779:D780)</f>
        <v>12674.88</v>
      </c>
      <c r="E778" s="108">
        <f>SUM(E779:E780)</f>
        <v>16766</v>
      </c>
      <c r="F778" s="169">
        <f>SUM(F779:F780)</f>
        <v>19497</v>
      </c>
      <c r="G778" s="263">
        <f t="shared" si="56"/>
        <v>2731</v>
      </c>
      <c r="H778" s="273">
        <f t="shared" si="59"/>
        <v>0.16288918048431356</v>
      </c>
    </row>
    <row r="779" spans="1:8" s="65" customFormat="1" x14ac:dyDescent="0.2">
      <c r="A779" s="33"/>
      <c r="B779" s="6">
        <v>50020</v>
      </c>
      <c r="C779" s="62" t="s">
        <v>170</v>
      </c>
      <c r="D779" s="210">
        <v>11641.81</v>
      </c>
      <c r="E779" s="108">
        <v>14966</v>
      </c>
      <c r="F779" s="169">
        <v>17607</v>
      </c>
      <c r="G779" s="263">
        <f t="shared" si="56"/>
        <v>2641</v>
      </c>
      <c r="H779" s="273">
        <f t="shared" si="59"/>
        <v>0.17646665775758397</v>
      </c>
    </row>
    <row r="780" spans="1:8" s="65" customFormat="1" ht="25.5" x14ac:dyDescent="0.2">
      <c r="A780" s="33"/>
      <c r="B780" s="6">
        <v>5005</v>
      </c>
      <c r="C780" s="62" t="s">
        <v>187</v>
      </c>
      <c r="D780" s="210">
        <v>1033.07</v>
      </c>
      <c r="E780" s="108">
        <v>1800</v>
      </c>
      <c r="F780" s="169">
        <v>1890</v>
      </c>
      <c r="G780" s="263">
        <f t="shared" si="56"/>
        <v>90</v>
      </c>
      <c r="H780" s="273">
        <f t="shared" si="59"/>
        <v>5.0000000000000044E-2</v>
      </c>
    </row>
    <row r="781" spans="1:8" s="65" customFormat="1" x14ac:dyDescent="0.2">
      <c r="A781" s="33"/>
      <c r="B781" s="6">
        <v>506</v>
      </c>
      <c r="C781" s="62" t="s">
        <v>164</v>
      </c>
      <c r="D781" s="210">
        <v>3863.51</v>
      </c>
      <c r="E781" s="108">
        <v>5667</v>
      </c>
      <c r="F781" s="169">
        <v>6590</v>
      </c>
      <c r="G781" s="263">
        <f t="shared" si="56"/>
        <v>923</v>
      </c>
      <c r="H781" s="273">
        <f t="shared" si="59"/>
        <v>0.16287277218987128</v>
      </c>
    </row>
    <row r="782" spans="1:8" s="65" customFormat="1" x14ac:dyDescent="0.2">
      <c r="A782" s="33"/>
      <c r="B782" s="10">
        <v>55</v>
      </c>
      <c r="C782" s="61" t="s">
        <v>17</v>
      </c>
      <c r="D782" s="211">
        <f>SUM(D783:D791)</f>
        <v>8221.3599999999988</v>
      </c>
      <c r="E782" s="109">
        <f>SUM(E783:E791)</f>
        <v>9178</v>
      </c>
      <c r="F782" s="140">
        <f>SUM(F783:F791)</f>
        <v>10366</v>
      </c>
      <c r="G782" s="260">
        <f t="shared" si="56"/>
        <v>1188</v>
      </c>
      <c r="H782" s="274">
        <f t="shared" si="59"/>
        <v>0.12943996513401612</v>
      </c>
    </row>
    <row r="783" spans="1:8" s="65" customFormat="1" x14ac:dyDescent="0.2">
      <c r="A783" s="33"/>
      <c r="B783" s="6">
        <v>5500</v>
      </c>
      <c r="C783" s="62" t="s">
        <v>18</v>
      </c>
      <c r="D783" s="210">
        <v>768.05</v>
      </c>
      <c r="E783" s="108">
        <v>923</v>
      </c>
      <c r="F783" s="169">
        <v>1040</v>
      </c>
      <c r="G783" s="263">
        <f t="shared" si="56"/>
        <v>117</v>
      </c>
      <c r="H783" s="273">
        <f t="shared" si="59"/>
        <v>0.12676056338028174</v>
      </c>
    </row>
    <row r="784" spans="1:8" s="65" customFormat="1" x14ac:dyDescent="0.2">
      <c r="A784" s="33"/>
      <c r="B784" s="6">
        <v>5503</v>
      </c>
      <c r="C784" s="62" t="s">
        <v>19</v>
      </c>
      <c r="D784" s="210">
        <v>42.11</v>
      </c>
      <c r="E784" s="108"/>
      <c r="F784" s="169">
        <v>0</v>
      </c>
      <c r="G784" s="263">
        <f t="shared" ref="G784:G847" si="60">SUM(F784-E784)</f>
        <v>0</v>
      </c>
      <c r="H784" s="273"/>
    </row>
    <row r="785" spans="1:8" s="65" customFormat="1" x14ac:dyDescent="0.2">
      <c r="A785" s="33"/>
      <c r="B785" s="6">
        <v>5504</v>
      </c>
      <c r="C785" s="62" t="s">
        <v>20</v>
      </c>
      <c r="D785" s="210">
        <v>304</v>
      </c>
      <c r="E785" s="108">
        <v>300</v>
      </c>
      <c r="F785" s="169">
        <v>600</v>
      </c>
      <c r="G785" s="263">
        <f t="shared" si="60"/>
        <v>300</v>
      </c>
      <c r="H785" s="273">
        <f t="shared" ref="H785:H790" si="61">SUM(F785/E785-1)</f>
        <v>1</v>
      </c>
    </row>
    <row r="786" spans="1:8" s="65" customFormat="1" x14ac:dyDescent="0.2">
      <c r="A786" s="33"/>
      <c r="B786" s="6">
        <v>5511</v>
      </c>
      <c r="C786" s="62" t="s">
        <v>165</v>
      </c>
      <c r="D786" s="210">
        <v>5169.59</v>
      </c>
      <c r="E786" s="108">
        <v>5655</v>
      </c>
      <c r="F786" s="169">
        <v>5626</v>
      </c>
      <c r="G786" s="263">
        <f t="shared" si="60"/>
        <v>-29</v>
      </c>
      <c r="H786" s="273">
        <f t="shared" si="61"/>
        <v>-5.12820512820511E-3</v>
      </c>
    </row>
    <row r="787" spans="1:8" s="65" customFormat="1" x14ac:dyDescent="0.2">
      <c r="A787" s="33"/>
      <c r="B787" s="6">
        <v>5513</v>
      </c>
      <c r="C787" s="62" t="s">
        <v>21</v>
      </c>
      <c r="D787" s="210">
        <v>141.03</v>
      </c>
      <c r="E787" s="108">
        <v>500</v>
      </c>
      <c r="F787" s="169">
        <v>500</v>
      </c>
      <c r="G787" s="263">
        <f t="shared" si="60"/>
        <v>0</v>
      </c>
      <c r="H787" s="273">
        <f t="shared" si="61"/>
        <v>0</v>
      </c>
    </row>
    <row r="788" spans="1:8" s="65" customFormat="1" x14ac:dyDescent="0.2">
      <c r="A788" s="33"/>
      <c r="B788" s="6">
        <v>5515</v>
      </c>
      <c r="C788" s="62" t="s">
        <v>22</v>
      </c>
      <c r="D788" s="210">
        <v>370.78</v>
      </c>
      <c r="E788" s="108">
        <v>850</v>
      </c>
      <c r="F788" s="169">
        <v>1800</v>
      </c>
      <c r="G788" s="263">
        <f t="shared" si="60"/>
        <v>950</v>
      </c>
      <c r="H788" s="273">
        <f t="shared" si="61"/>
        <v>1.1176470588235294</v>
      </c>
    </row>
    <row r="789" spans="1:8" s="65" customFormat="1" x14ac:dyDescent="0.2">
      <c r="A789" s="33"/>
      <c r="B789" s="6">
        <v>5522</v>
      </c>
      <c r="C789" s="62" t="s">
        <v>63</v>
      </c>
      <c r="D789" s="210">
        <v>0</v>
      </c>
      <c r="E789" s="108">
        <v>100</v>
      </c>
      <c r="F789" s="169">
        <v>0</v>
      </c>
      <c r="G789" s="263">
        <f t="shared" si="60"/>
        <v>-100</v>
      </c>
      <c r="H789" s="273">
        <f t="shared" si="61"/>
        <v>-1</v>
      </c>
    </row>
    <row r="790" spans="1:8" s="65" customFormat="1" x14ac:dyDescent="0.2">
      <c r="A790" s="33"/>
      <c r="B790" s="6">
        <v>5525</v>
      </c>
      <c r="C790" s="62" t="s">
        <v>37</v>
      </c>
      <c r="D790" s="210">
        <v>830</v>
      </c>
      <c r="E790" s="108">
        <v>850</v>
      </c>
      <c r="F790" s="169">
        <v>800</v>
      </c>
      <c r="G790" s="263">
        <f t="shared" si="60"/>
        <v>-50</v>
      </c>
      <c r="H790" s="273">
        <f t="shared" si="61"/>
        <v>-5.8823529411764719E-2</v>
      </c>
    </row>
    <row r="791" spans="1:8" s="65" customFormat="1" x14ac:dyDescent="0.2">
      <c r="A791" s="33"/>
      <c r="B791" s="6">
        <v>5540</v>
      </c>
      <c r="C791" s="62" t="s">
        <v>177</v>
      </c>
      <c r="D791" s="210">
        <v>595.79999999999995</v>
      </c>
      <c r="E791" s="108">
        <v>0</v>
      </c>
      <c r="F791" s="169">
        <v>0</v>
      </c>
      <c r="G791" s="263">
        <f t="shared" si="60"/>
        <v>0</v>
      </c>
      <c r="H791" s="273"/>
    </row>
    <row r="792" spans="1:8" s="65" customFormat="1" x14ac:dyDescent="0.2">
      <c r="A792" s="33" t="s">
        <v>416</v>
      </c>
      <c r="B792" s="10" t="s">
        <v>350</v>
      </c>
      <c r="C792" s="82"/>
      <c r="D792" s="211">
        <f>SUM(D793+D798+D810)</f>
        <v>71267.179999999993</v>
      </c>
      <c r="E792" s="109">
        <f>SUM(E793+E798+E810)</f>
        <v>96848</v>
      </c>
      <c r="F792" s="140">
        <f>SUM(F793+F798+F810)</f>
        <v>81146</v>
      </c>
      <c r="G792" s="260">
        <f t="shared" si="60"/>
        <v>-15702</v>
      </c>
      <c r="H792" s="274">
        <f t="shared" ref="H792:H802" si="62">SUM(F792/E792-1)</f>
        <v>-0.16213034858747732</v>
      </c>
    </row>
    <row r="793" spans="1:8" s="65" customFormat="1" x14ac:dyDescent="0.2">
      <c r="A793" s="33"/>
      <c r="B793" s="10">
        <v>50</v>
      </c>
      <c r="C793" s="61" t="s">
        <v>16</v>
      </c>
      <c r="D793" s="211">
        <f>SUM(D794+D797)</f>
        <v>23764.51</v>
      </c>
      <c r="E793" s="109">
        <f>SUM(E794+E797)</f>
        <v>28117</v>
      </c>
      <c r="F793" s="140">
        <f>SUM(F794+F797)</f>
        <v>27375</v>
      </c>
      <c r="G793" s="260">
        <f t="shared" si="60"/>
        <v>-742</v>
      </c>
      <c r="H793" s="274">
        <f t="shared" si="62"/>
        <v>-2.6389728633922527E-2</v>
      </c>
    </row>
    <row r="794" spans="1:8" s="65" customFormat="1" x14ac:dyDescent="0.2">
      <c r="A794" s="33"/>
      <c r="B794" s="6">
        <v>500</v>
      </c>
      <c r="C794" s="62" t="s">
        <v>163</v>
      </c>
      <c r="D794" s="210">
        <f>SUM(D795:D796)</f>
        <v>18167.14</v>
      </c>
      <c r="E794" s="108">
        <f>SUM(E795:E796)</f>
        <v>21014</v>
      </c>
      <c r="F794" s="169">
        <f>SUM(F795:F796)</f>
        <v>20460</v>
      </c>
      <c r="G794" s="263">
        <f t="shared" si="60"/>
        <v>-554</v>
      </c>
      <c r="H794" s="273">
        <f t="shared" si="62"/>
        <v>-2.6363376796421423E-2</v>
      </c>
    </row>
    <row r="795" spans="1:8" s="65" customFormat="1" x14ac:dyDescent="0.2">
      <c r="A795" s="33"/>
      <c r="B795" s="6">
        <v>50020</v>
      </c>
      <c r="C795" s="62" t="s">
        <v>170</v>
      </c>
      <c r="D795" s="210">
        <v>17639.48</v>
      </c>
      <c r="E795" s="108">
        <v>18540</v>
      </c>
      <c r="F795" s="147">
        <v>17604</v>
      </c>
      <c r="G795" s="263">
        <f t="shared" si="60"/>
        <v>-936</v>
      </c>
      <c r="H795" s="273">
        <f t="shared" si="62"/>
        <v>-5.0485436893203839E-2</v>
      </c>
    </row>
    <row r="796" spans="1:8" s="65" customFormat="1" ht="25.5" x14ac:dyDescent="0.2">
      <c r="A796" s="33"/>
      <c r="B796" s="6">
        <v>5005</v>
      </c>
      <c r="C796" s="62" t="s">
        <v>187</v>
      </c>
      <c r="D796" s="210">
        <v>527.66</v>
      </c>
      <c r="E796" s="108">
        <v>2474</v>
      </c>
      <c r="F796" s="147">
        <v>2856</v>
      </c>
      <c r="G796" s="263">
        <f t="shared" si="60"/>
        <v>382</v>
      </c>
      <c r="H796" s="273">
        <f t="shared" si="62"/>
        <v>0.15440582053354901</v>
      </c>
    </row>
    <row r="797" spans="1:8" s="65" customFormat="1" x14ac:dyDescent="0.2">
      <c r="A797" s="33"/>
      <c r="B797" s="6">
        <v>506</v>
      </c>
      <c r="C797" s="62" t="s">
        <v>164</v>
      </c>
      <c r="D797" s="210">
        <v>5597.37</v>
      </c>
      <c r="E797" s="108">
        <v>7103</v>
      </c>
      <c r="F797" s="147">
        <v>6915</v>
      </c>
      <c r="G797" s="263">
        <f t="shared" si="60"/>
        <v>-188</v>
      </c>
      <c r="H797" s="273">
        <f t="shared" si="62"/>
        <v>-2.6467689708573827E-2</v>
      </c>
    </row>
    <row r="798" spans="1:8" s="65" customFormat="1" x14ac:dyDescent="0.2">
      <c r="A798" s="33"/>
      <c r="B798" s="10">
        <v>55</v>
      </c>
      <c r="C798" s="61" t="s">
        <v>17</v>
      </c>
      <c r="D798" s="211">
        <f>SUM(D799:D809)</f>
        <v>25897.57</v>
      </c>
      <c r="E798" s="109">
        <f>SUM(E799:E809)</f>
        <v>25114</v>
      </c>
      <c r="F798" s="140">
        <f>SUM(F799:F809)</f>
        <v>28771</v>
      </c>
      <c r="G798" s="260">
        <f t="shared" si="60"/>
        <v>3657</v>
      </c>
      <c r="H798" s="274">
        <f t="shared" si="62"/>
        <v>0.14561599108067202</v>
      </c>
    </row>
    <row r="799" spans="1:8" s="65" customFormat="1" x14ac:dyDescent="0.2">
      <c r="A799" s="33"/>
      <c r="B799" s="6">
        <v>5500</v>
      </c>
      <c r="C799" s="62" t="s">
        <v>18</v>
      </c>
      <c r="D799" s="210">
        <v>603.58000000000004</v>
      </c>
      <c r="E799" s="108">
        <v>1110</v>
      </c>
      <c r="F799" s="169">
        <v>809</v>
      </c>
      <c r="G799" s="263">
        <f t="shared" si="60"/>
        <v>-301</v>
      </c>
      <c r="H799" s="273">
        <f t="shared" si="62"/>
        <v>-0.27117117117117118</v>
      </c>
    </row>
    <row r="800" spans="1:8" s="65" customFormat="1" x14ac:dyDescent="0.2">
      <c r="A800" s="33"/>
      <c r="B800" s="6">
        <v>5503</v>
      </c>
      <c r="C800" s="62" t="s">
        <v>19</v>
      </c>
      <c r="D800" s="210">
        <v>32.090000000000003</v>
      </c>
      <c r="E800" s="108">
        <v>97</v>
      </c>
      <c r="F800" s="169">
        <v>100</v>
      </c>
      <c r="G800" s="263">
        <f t="shared" si="60"/>
        <v>3</v>
      </c>
      <c r="H800" s="273">
        <f t="shared" si="62"/>
        <v>3.0927835051546282E-2</v>
      </c>
    </row>
    <row r="801" spans="1:8" s="65" customFormat="1" x14ac:dyDescent="0.2">
      <c r="A801" s="33"/>
      <c r="B801" s="6">
        <v>5504</v>
      </c>
      <c r="C801" s="62" t="s">
        <v>20</v>
      </c>
      <c r="D801" s="210">
        <v>495.8</v>
      </c>
      <c r="E801" s="108">
        <v>460</v>
      </c>
      <c r="F801" s="169">
        <v>460</v>
      </c>
      <c r="G801" s="263">
        <f t="shared" si="60"/>
        <v>0</v>
      </c>
      <c r="H801" s="273">
        <f t="shared" si="62"/>
        <v>0</v>
      </c>
    </row>
    <row r="802" spans="1:8" s="65" customFormat="1" x14ac:dyDescent="0.2">
      <c r="A802" s="33"/>
      <c r="B802" s="6">
        <v>5511</v>
      </c>
      <c r="C802" s="62" t="s">
        <v>165</v>
      </c>
      <c r="D802" s="210">
        <v>22397.56</v>
      </c>
      <c r="E802" s="108">
        <v>19457</v>
      </c>
      <c r="F802" s="169">
        <v>20202</v>
      </c>
      <c r="G802" s="263">
        <f t="shared" si="60"/>
        <v>745</v>
      </c>
      <c r="H802" s="273">
        <f t="shared" si="62"/>
        <v>3.8289561597368627E-2</v>
      </c>
    </row>
    <row r="803" spans="1:8" s="65" customFormat="1" x14ac:dyDescent="0.2">
      <c r="A803" s="33"/>
      <c r="B803" s="6">
        <v>5513</v>
      </c>
      <c r="C803" s="62" t="s">
        <v>21</v>
      </c>
      <c r="D803" s="210">
        <v>79.8</v>
      </c>
      <c r="E803" s="108"/>
      <c r="F803" s="169">
        <v>0</v>
      </c>
      <c r="G803" s="263">
        <f t="shared" si="60"/>
        <v>0</v>
      </c>
      <c r="H803" s="273"/>
    </row>
    <row r="804" spans="1:8" s="65" customFormat="1" x14ac:dyDescent="0.2">
      <c r="A804" s="33"/>
      <c r="B804" s="6">
        <v>5514</v>
      </c>
      <c r="C804" s="62" t="s">
        <v>166</v>
      </c>
      <c r="D804" s="210">
        <v>3</v>
      </c>
      <c r="E804" s="108">
        <v>500</v>
      </c>
      <c r="F804" s="169">
        <v>500</v>
      </c>
      <c r="G804" s="263">
        <f t="shared" si="60"/>
        <v>0</v>
      </c>
      <c r="H804" s="273">
        <f t="shared" ref="H804:H812" si="63">SUM(F804/E804-1)</f>
        <v>0</v>
      </c>
    </row>
    <row r="805" spans="1:8" s="65" customFormat="1" x14ac:dyDescent="0.2">
      <c r="A805" s="35"/>
      <c r="B805" s="6">
        <v>5515</v>
      </c>
      <c r="C805" s="62" t="s">
        <v>22</v>
      </c>
      <c r="D805" s="231">
        <v>390</v>
      </c>
      <c r="E805" s="123">
        <v>350</v>
      </c>
      <c r="F805" s="270">
        <v>3700</v>
      </c>
      <c r="G805" s="263">
        <f t="shared" si="60"/>
        <v>3350</v>
      </c>
      <c r="H805" s="273">
        <f t="shared" si="63"/>
        <v>9.5714285714285712</v>
      </c>
    </row>
    <row r="806" spans="1:8" s="65" customFormat="1" x14ac:dyDescent="0.2">
      <c r="A806" s="35"/>
      <c r="B806" s="6">
        <v>5522</v>
      </c>
      <c r="C806" s="62" t="s">
        <v>63</v>
      </c>
      <c r="D806" s="231">
        <v>62</v>
      </c>
      <c r="E806" s="123">
        <v>40</v>
      </c>
      <c r="F806" s="270">
        <v>30</v>
      </c>
      <c r="G806" s="263">
        <f t="shared" si="60"/>
        <v>-10</v>
      </c>
      <c r="H806" s="273">
        <f t="shared" si="63"/>
        <v>-0.25</v>
      </c>
    </row>
    <row r="807" spans="1:8" s="65" customFormat="1" x14ac:dyDescent="0.2">
      <c r="A807" s="35"/>
      <c r="B807" s="6">
        <v>5524</v>
      </c>
      <c r="C807" s="62" t="s">
        <v>24</v>
      </c>
      <c r="D807" s="231">
        <v>105.67</v>
      </c>
      <c r="E807" s="123">
        <v>200</v>
      </c>
      <c r="F807" s="270">
        <v>250</v>
      </c>
      <c r="G807" s="263">
        <f t="shared" si="60"/>
        <v>50</v>
      </c>
      <c r="H807" s="273">
        <f t="shared" si="63"/>
        <v>0.25</v>
      </c>
    </row>
    <row r="808" spans="1:8" s="65" customFormat="1" x14ac:dyDescent="0.2">
      <c r="A808" s="35"/>
      <c r="B808" s="6">
        <v>5525</v>
      </c>
      <c r="C808" s="62" t="s">
        <v>37</v>
      </c>
      <c r="D808" s="231">
        <v>1540.63</v>
      </c>
      <c r="E808" s="123">
        <v>2300</v>
      </c>
      <c r="F808" s="270">
        <v>2220</v>
      </c>
      <c r="G808" s="263">
        <f t="shared" si="60"/>
        <v>-80</v>
      </c>
      <c r="H808" s="273">
        <f t="shared" si="63"/>
        <v>-3.4782608695652195E-2</v>
      </c>
    </row>
    <row r="809" spans="1:8" s="65" customFormat="1" x14ac:dyDescent="0.2">
      <c r="A809" s="35"/>
      <c r="B809" s="6">
        <v>5540</v>
      </c>
      <c r="C809" s="62" t="s">
        <v>177</v>
      </c>
      <c r="D809" s="231">
        <v>187.44</v>
      </c>
      <c r="E809" s="123">
        <v>600</v>
      </c>
      <c r="F809" s="270">
        <v>500</v>
      </c>
      <c r="G809" s="263">
        <f t="shared" si="60"/>
        <v>-100</v>
      </c>
      <c r="H809" s="273">
        <f t="shared" si="63"/>
        <v>-0.16666666666666663</v>
      </c>
    </row>
    <row r="810" spans="1:8" s="65" customFormat="1" x14ac:dyDescent="0.2">
      <c r="A810" s="35"/>
      <c r="B810" s="10">
        <v>15</v>
      </c>
      <c r="C810" s="61" t="s">
        <v>188</v>
      </c>
      <c r="D810" s="232">
        <f t="shared" ref="D810:F811" si="64">SUM(D811)</f>
        <v>21605.1</v>
      </c>
      <c r="E810" s="179">
        <f t="shared" si="64"/>
        <v>43617</v>
      </c>
      <c r="F810" s="179">
        <f t="shared" si="64"/>
        <v>25000</v>
      </c>
      <c r="G810" s="260">
        <f t="shared" si="60"/>
        <v>-18617</v>
      </c>
      <c r="H810" s="274">
        <f t="shared" si="63"/>
        <v>-0.42682898869706765</v>
      </c>
    </row>
    <row r="811" spans="1:8" s="65" customFormat="1" x14ac:dyDescent="0.2">
      <c r="A811" s="35"/>
      <c r="B811" s="6">
        <v>1551</v>
      </c>
      <c r="C811" s="62" t="s">
        <v>178</v>
      </c>
      <c r="D811" s="231">
        <f t="shared" si="64"/>
        <v>21605.1</v>
      </c>
      <c r="E811" s="123">
        <f>SUM(E812:E812)</f>
        <v>43617</v>
      </c>
      <c r="F811" s="270">
        <f>SUM(F812:F812)</f>
        <v>25000</v>
      </c>
      <c r="G811" s="263">
        <f t="shared" si="60"/>
        <v>-18617</v>
      </c>
      <c r="H811" s="273">
        <f t="shared" si="63"/>
        <v>-0.42682898869706765</v>
      </c>
    </row>
    <row r="812" spans="1:8" s="65" customFormat="1" ht="25.5" x14ac:dyDescent="0.2">
      <c r="A812" s="35"/>
      <c r="B812" s="6"/>
      <c r="C812" s="62" t="s">
        <v>539</v>
      </c>
      <c r="D812" s="231">
        <v>21605.1</v>
      </c>
      <c r="E812" s="165">
        <v>43617</v>
      </c>
      <c r="F812" s="165">
        <v>25000</v>
      </c>
      <c r="G812" s="263">
        <f t="shared" si="60"/>
        <v>-18617</v>
      </c>
      <c r="H812" s="273">
        <f t="shared" si="63"/>
        <v>-0.42682898869706765</v>
      </c>
    </row>
    <row r="813" spans="1:8" s="65" customFormat="1" x14ac:dyDescent="0.2">
      <c r="A813" s="33" t="s">
        <v>635</v>
      </c>
      <c r="B813" s="10" t="s">
        <v>575</v>
      </c>
      <c r="D813" s="232">
        <f>SUM(D814)</f>
        <v>526</v>
      </c>
      <c r="E813" s="165"/>
      <c r="F813" s="142"/>
      <c r="G813" s="263">
        <f t="shared" si="60"/>
        <v>0</v>
      </c>
      <c r="H813" s="273"/>
    </row>
    <row r="814" spans="1:8" s="65" customFormat="1" x14ac:dyDescent="0.2">
      <c r="A814" s="35"/>
      <c r="B814" s="10">
        <v>55</v>
      </c>
      <c r="C814" s="53" t="s">
        <v>17</v>
      </c>
      <c r="D814" s="232">
        <f>SUM(D815)</f>
        <v>526</v>
      </c>
      <c r="E814" s="165"/>
      <c r="F814" s="142"/>
      <c r="G814" s="263">
        <f t="shared" si="60"/>
        <v>0</v>
      </c>
      <c r="H814" s="273"/>
    </row>
    <row r="815" spans="1:8" s="65" customFormat="1" x14ac:dyDescent="0.2">
      <c r="A815" s="35"/>
      <c r="B815" s="6">
        <v>5525</v>
      </c>
      <c r="C815" s="52" t="s">
        <v>37</v>
      </c>
      <c r="D815" s="231">
        <v>526</v>
      </c>
      <c r="E815" s="165"/>
      <c r="F815" s="142"/>
      <c r="G815" s="263">
        <f t="shared" si="60"/>
        <v>0</v>
      </c>
      <c r="H815" s="273"/>
    </row>
    <row r="816" spans="1:8" s="9" customFormat="1" x14ac:dyDescent="0.2">
      <c r="A816" s="33" t="s">
        <v>417</v>
      </c>
      <c r="B816" s="10" t="s">
        <v>144</v>
      </c>
      <c r="C816" s="82"/>
      <c r="D816" s="211">
        <f>SUM(D817+D821)</f>
        <v>12644.189999999999</v>
      </c>
      <c r="E816" s="109">
        <f>SUM(E817+E821)</f>
        <v>14130</v>
      </c>
      <c r="F816" s="140">
        <f>SUM(F817+F821)</f>
        <v>14572</v>
      </c>
      <c r="G816" s="260">
        <f t="shared" si="60"/>
        <v>442</v>
      </c>
      <c r="H816" s="274">
        <f t="shared" ref="H816:H832" si="65">SUM(F816/E816-1)</f>
        <v>3.1280962491153641E-2</v>
      </c>
    </row>
    <row r="817" spans="1:8" s="9" customFormat="1" x14ac:dyDescent="0.2">
      <c r="A817" s="33"/>
      <c r="B817" s="10">
        <v>50</v>
      </c>
      <c r="C817" s="61" t="s">
        <v>16</v>
      </c>
      <c r="D817" s="211">
        <f>SUM(D818+D820)</f>
        <v>5056.9799999999996</v>
      </c>
      <c r="E817" s="109">
        <f>SUM(E818+E820)</f>
        <v>5285</v>
      </c>
      <c r="F817" s="140">
        <f>SUM(F818+F820)</f>
        <v>5539</v>
      </c>
      <c r="G817" s="260">
        <f t="shared" si="60"/>
        <v>254</v>
      </c>
      <c r="H817" s="274">
        <f t="shared" si="65"/>
        <v>4.80605487228003E-2</v>
      </c>
    </row>
    <row r="818" spans="1:8" s="9" customFormat="1" x14ac:dyDescent="0.2">
      <c r="A818" s="33"/>
      <c r="B818" s="6">
        <v>500</v>
      </c>
      <c r="C818" s="62" t="s">
        <v>163</v>
      </c>
      <c r="D818" s="210">
        <f>SUM(D819)</f>
        <v>3810.86</v>
      </c>
      <c r="E818" s="108">
        <f>SUM(E819)</f>
        <v>3950</v>
      </c>
      <c r="F818" s="169">
        <f>SUM(F819)</f>
        <v>4140</v>
      </c>
      <c r="G818" s="263">
        <f t="shared" si="60"/>
        <v>190</v>
      </c>
      <c r="H818" s="273">
        <f t="shared" si="65"/>
        <v>4.8101265822784844E-2</v>
      </c>
    </row>
    <row r="819" spans="1:8" s="9" customFormat="1" x14ac:dyDescent="0.2">
      <c r="A819" s="33"/>
      <c r="B819" s="6">
        <v>50020</v>
      </c>
      <c r="C819" s="62" t="s">
        <v>170</v>
      </c>
      <c r="D819" s="210">
        <v>3810.86</v>
      </c>
      <c r="E819" s="108">
        <v>3950</v>
      </c>
      <c r="F819" s="169">
        <v>4140</v>
      </c>
      <c r="G819" s="263">
        <f t="shared" si="60"/>
        <v>190</v>
      </c>
      <c r="H819" s="273">
        <f t="shared" si="65"/>
        <v>4.8101265822784844E-2</v>
      </c>
    </row>
    <row r="820" spans="1:8" s="9" customFormat="1" x14ac:dyDescent="0.2">
      <c r="A820" s="33"/>
      <c r="B820" s="6">
        <v>506</v>
      </c>
      <c r="C820" s="62" t="s">
        <v>164</v>
      </c>
      <c r="D820" s="210">
        <v>1246.1199999999999</v>
      </c>
      <c r="E820" s="108">
        <v>1335</v>
      </c>
      <c r="F820" s="169">
        <v>1399</v>
      </c>
      <c r="G820" s="263">
        <f t="shared" si="60"/>
        <v>64</v>
      </c>
      <c r="H820" s="273">
        <f t="shared" si="65"/>
        <v>4.7940074906366981E-2</v>
      </c>
    </row>
    <row r="821" spans="1:8" s="9" customFormat="1" x14ac:dyDescent="0.2">
      <c r="A821" s="33"/>
      <c r="B821" s="10">
        <v>55</v>
      </c>
      <c r="C821" s="61" t="s">
        <v>17</v>
      </c>
      <c r="D821" s="211">
        <f>SUM(D822:D823)</f>
        <v>7587.21</v>
      </c>
      <c r="E821" s="109">
        <f>SUM(E822:E823)</f>
        <v>8845</v>
      </c>
      <c r="F821" s="140">
        <f>SUM(F822:F823)</f>
        <v>9033</v>
      </c>
      <c r="G821" s="260">
        <f t="shared" si="60"/>
        <v>188</v>
      </c>
      <c r="H821" s="274">
        <f t="shared" si="65"/>
        <v>2.1254946297343036E-2</v>
      </c>
    </row>
    <row r="822" spans="1:8" x14ac:dyDescent="0.2">
      <c r="A822" s="35"/>
      <c r="B822" s="6">
        <v>5500</v>
      </c>
      <c r="C822" s="62" t="s">
        <v>18</v>
      </c>
      <c r="D822" s="210">
        <v>664.54</v>
      </c>
      <c r="E822" s="108">
        <v>945</v>
      </c>
      <c r="F822" s="169">
        <v>933</v>
      </c>
      <c r="G822" s="263">
        <f t="shared" si="60"/>
        <v>-12</v>
      </c>
      <c r="H822" s="273">
        <f t="shared" si="65"/>
        <v>-1.2698412698412653E-2</v>
      </c>
    </row>
    <row r="823" spans="1:8" s="9" customFormat="1" x14ac:dyDescent="0.2">
      <c r="A823" s="33"/>
      <c r="B823" s="6">
        <v>5511</v>
      </c>
      <c r="C823" s="62" t="s">
        <v>165</v>
      </c>
      <c r="D823" s="210">
        <v>6922.67</v>
      </c>
      <c r="E823" s="108">
        <v>7900</v>
      </c>
      <c r="F823" s="169">
        <v>8100</v>
      </c>
      <c r="G823" s="263">
        <f t="shared" si="60"/>
        <v>200</v>
      </c>
      <c r="H823" s="273">
        <f t="shared" si="65"/>
        <v>2.5316455696202445E-2</v>
      </c>
    </row>
    <row r="824" spans="1:8" s="9" customFormat="1" x14ac:dyDescent="0.2">
      <c r="A824" s="33" t="s">
        <v>418</v>
      </c>
      <c r="B824" s="10" t="s">
        <v>449</v>
      </c>
      <c r="C824" s="82"/>
      <c r="D824" s="211">
        <f>SUM(D825+D829)</f>
        <v>2430.71</v>
      </c>
      <c r="E824" s="109">
        <f>SUM(E825+E829)</f>
        <v>4000</v>
      </c>
      <c r="F824" s="140">
        <f>SUM(F825+F829)</f>
        <v>4104</v>
      </c>
      <c r="G824" s="260">
        <f t="shared" si="60"/>
        <v>104</v>
      </c>
      <c r="H824" s="274">
        <f t="shared" si="65"/>
        <v>2.6000000000000023E-2</v>
      </c>
    </row>
    <row r="825" spans="1:8" s="9" customFormat="1" x14ac:dyDescent="0.2">
      <c r="A825" s="33"/>
      <c r="B825" s="10">
        <v>50</v>
      </c>
      <c r="C825" s="61" t="s">
        <v>16</v>
      </c>
      <c r="D825" s="211">
        <f>SUM(D826+D828)</f>
        <v>465.73</v>
      </c>
      <c r="E825" s="109">
        <f>SUM(E826+E828)</f>
        <v>803</v>
      </c>
      <c r="F825" s="140">
        <f>SUM(F826+F828)</f>
        <v>843</v>
      </c>
      <c r="G825" s="260">
        <f t="shared" si="60"/>
        <v>40</v>
      </c>
      <c r="H825" s="274">
        <f t="shared" si="65"/>
        <v>4.9813200498131982E-2</v>
      </c>
    </row>
    <row r="826" spans="1:8" s="9" customFormat="1" x14ac:dyDescent="0.2">
      <c r="A826" s="33"/>
      <c r="B826" s="6">
        <v>500</v>
      </c>
      <c r="C826" s="62" t="s">
        <v>163</v>
      </c>
      <c r="D826" s="210">
        <f>SUM(D827)</f>
        <v>351.49</v>
      </c>
      <c r="E826" s="108">
        <f>SUM(E827)</f>
        <v>600</v>
      </c>
      <c r="F826" s="169">
        <f>SUM(F827)</f>
        <v>630</v>
      </c>
      <c r="G826" s="263">
        <f t="shared" si="60"/>
        <v>30</v>
      </c>
      <c r="H826" s="273">
        <f t="shared" si="65"/>
        <v>5.0000000000000044E-2</v>
      </c>
    </row>
    <row r="827" spans="1:8" s="9" customFormat="1" x14ac:dyDescent="0.2">
      <c r="A827" s="33"/>
      <c r="B827" s="6">
        <v>50020</v>
      </c>
      <c r="C827" s="62" t="s">
        <v>170</v>
      </c>
      <c r="D827" s="210">
        <v>351.49</v>
      </c>
      <c r="E827" s="108">
        <v>600</v>
      </c>
      <c r="F827" s="147">
        <v>630</v>
      </c>
      <c r="G827" s="263">
        <f t="shared" si="60"/>
        <v>30</v>
      </c>
      <c r="H827" s="273">
        <f t="shared" si="65"/>
        <v>5.0000000000000044E-2</v>
      </c>
    </row>
    <row r="828" spans="1:8" s="9" customFormat="1" x14ac:dyDescent="0.2">
      <c r="A828" s="33"/>
      <c r="B828" s="6">
        <v>506</v>
      </c>
      <c r="C828" s="62" t="s">
        <v>164</v>
      </c>
      <c r="D828" s="210">
        <v>114.24</v>
      </c>
      <c r="E828" s="108">
        <v>203</v>
      </c>
      <c r="F828" s="147">
        <v>213</v>
      </c>
      <c r="G828" s="263">
        <f t="shared" si="60"/>
        <v>10</v>
      </c>
      <c r="H828" s="273">
        <f t="shared" si="65"/>
        <v>4.9261083743842304E-2</v>
      </c>
    </row>
    <row r="829" spans="1:8" s="9" customFormat="1" x14ac:dyDescent="0.2">
      <c r="A829" s="33"/>
      <c r="B829" s="10">
        <v>55</v>
      </c>
      <c r="C829" s="61" t="s">
        <v>17</v>
      </c>
      <c r="D829" s="211">
        <f>SUM(D830:D831)</f>
        <v>1964.98</v>
      </c>
      <c r="E829" s="109">
        <f>SUM(E830:E831)</f>
        <v>3197</v>
      </c>
      <c r="F829" s="140">
        <f>SUM(F830:F831)</f>
        <v>3261</v>
      </c>
      <c r="G829" s="260">
        <f t="shared" si="60"/>
        <v>64</v>
      </c>
      <c r="H829" s="274">
        <f t="shared" si="65"/>
        <v>2.0018767594619957E-2</v>
      </c>
    </row>
    <row r="830" spans="1:8" s="9" customFormat="1" x14ac:dyDescent="0.2">
      <c r="A830" s="33"/>
      <c r="B830" s="6">
        <v>5511</v>
      </c>
      <c r="C830" s="62" t="s">
        <v>165</v>
      </c>
      <c r="D830" s="210">
        <v>1484.06</v>
      </c>
      <c r="E830" s="108">
        <v>2697</v>
      </c>
      <c r="F830" s="169">
        <v>2761</v>
      </c>
      <c r="G830" s="263">
        <f t="shared" si="60"/>
        <v>64</v>
      </c>
      <c r="H830" s="273">
        <f t="shared" si="65"/>
        <v>2.3730070448646723E-2</v>
      </c>
    </row>
    <row r="831" spans="1:8" s="9" customFormat="1" x14ac:dyDescent="0.2">
      <c r="A831" s="33"/>
      <c r="B831" s="6">
        <v>5515</v>
      </c>
      <c r="C831" s="62" t="s">
        <v>22</v>
      </c>
      <c r="D831" s="210">
        <v>480.92</v>
      </c>
      <c r="E831" s="108">
        <v>500</v>
      </c>
      <c r="F831" s="169">
        <v>500</v>
      </c>
      <c r="G831" s="263">
        <f t="shared" si="60"/>
        <v>0</v>
      </c>
      <c r="H831" s="273">
        <f t="shared" si="65"/>
        <v>0</v>
      </c>
    </row>
    <row r="832" spans="1:8" s="9" customFormat="1" x14ac:dyDescent="0.2">
      <c r="A832" s="33" t="s">
        <v>52</v>
      </c>
      <c r="B832" s="10" t="s">
        <v>123</v>
      </c>
      <c r="C832" s="82"/>
      <c r="D832" s="211">
        <f>SUM(D833+D836)</f>
        <v>31090.350000000006</v>
      </c>
      <c r="E832" s="109">
        <f>SUM(E836)</f>
        <v>36310</v>
      </c>
      <c r="F832" s="140">
        <f>SUM(F836)</f>
        <v>37000</v>
      </c>
      <c r="G832" s="260">
        <f t="shared" si="60"/>
        <v>690</v>
      </c>
      <c r="H832" s="274">
        <f t="shared" si="65"/>
        <v>1.9003029468465993E-2</v>
      </c>
    </row>
    <row r="833" spans="1:8" s="9" customFormat="1" x14ac:dyDescent="0.2">
      <c r="A833" s="33"/>
      <c r="B833" s="10">
        <v>50</v>
      </c>
      <c r="C833" s="61" t="s">
        <v>16</v>
      </c>
      <c r="D833" s="211">
        <f>SUM(D834+D835)</f>
        <v>799.07999999999993</v>
      </c>
      <c r="E833" s="109"/>
      <c r="F833" s="140"/>
      <c r="G833" s="263">
        <f t="shared" si="60"/>
        <v>0</v>
      </c>
      <c r="H833" s="273"/>
    </row>
    <row r="834" spans="1:8" s="9" customFormat="1" x14ac:dyDescent="0.2">
      <c r="A834" s="33"/>
      <c r="B834" s="6">
        <v>5050</v>
      </c>
      <c r="C834" s="81" t="s">
        <v>62</v>
      </c>
      <c r="D834" s="210">
        <v>479.02</v>
      </c>
      <c r="E834" s="109"/>
      <c r="F834" s="140"/>
      <c r="G834" s="263">
        <f t="shared" si="60"/>
        <v>0</v>
      </c>
      <c r="H834" s="273"/>
    </row>
    <row r="835" spans="1:8" s="9" customFormat="1" x14ac:dyDescent="0.2">
      <c r="A835" s="33"/>
      <c r="B835" s="6">
        <v>506</v>
      </c>
      <c r="C835" s="62" t="s">
        <v>164</v>
      </c>
      <c r="D835" s="210">
        <v>320.06</v>
      </c>
      <c r="E835" s="109"/>
      <c r="F835" s="140"/>
      <c r="G835" s="263">
        <f t="shared" si="60"/>
        <v>0</v>
      </c>
      <c r="H835" s="273"/>
    </row>
    <row r="836" spans="1:8" s="9" customFormat="1" x14ac:dyDescent="0.2">
      <c r="A836" s="33"/>
      <c r="B836" s="10">
        <v>55</v>
      </c>
      <c r="C836" s="61" t="s">
        <v>17</v>
      </c>
      <c r="D836" s="211">
        <f>SUM(D837)</f>
        <v>30291.270000000004</v>
      </c>
      <c r="E836" s="109">
        <f>SUM(E837)</f>
        <v>36310</v>
      </c>
      <c r="F836" s="140">
        <f>SUM(F837)</f>
        <v>37000</v>
      </c>
      <c r="G836" s="260">
        <f t="shared" si="60"/>
        <v>690</v>
      </c>
      <c r="H836" s="274">
        <f t="shared" ref="H836:H846" si="66">SUM(F836/E836-1)</f>
        <v>1.9003029468465993E-2</v>
      </c>
    </row>
    <row r="837" spans="1:8" s="9" customFormat="1" x14ac:dyDescent="0.2">
      <c r="A837" s="35"/>
      <c r="B837" s="6">
        <v>5525</v>
      </c>
      <c r="C837" s="62" t="s">
        <v>37</v>
      </c>
      <c r="D837" s="210">
        <f>SUM(D838:D849)</f>
        <v>30291.270000000004</v>
      </c>
      <c r="E837" s="108">
        <f>SUM(E838:E849)</f>
        <v>36310</v>
      </c>
      <c r="F837" s="169">
        <f>SUM(F838:F849)</f>
        <v>37000</v>
      </c>
      <c r="G837" s="263">
        <f t="shared" si="60"/>
        <v>690</v>
      </c>
      <c r="H837" s="273">
        <f t="shared" si="66"/>
        <v>1.9003029468465993E-2</v>
      </c>
    </row>
    <row r="838" spans="1:8" s="9" customFormat="1" x14ac:dyDescent="0.2">
      <c r="A838" s="35" t="s">
        <v>420</v>
      </c>
      <c r="B838" s="10"/>
      <c r="C838" s="63" t="s">
        <v>351</v>
      </c>
      <c r="D838" s="210">
        <v>4526.07</v>
      </c>
      <c r="E838" s="108">
        <v>5000</v>
      </c>
      <c r="F838" s="169">
        <v>7350</v>
      </c>
      <c r="G838" s="263">
        <f t="shared" si="60"/>
        <v>2350</v>
      </c>
      <c r="H838" s="273">
        <f t="shared" si="66"/>
        <v>0.47</v>
      </c>
    </row>
    <row r="839" spans="1:8" s="9" customFormat="1" x14ac:dyDescent="0.2">
      <c r="A839" s="35" t="s">
        <v>419</v>
      </c>
      <c r="B839" s="10"/>
      <c r="C839" s="63" t="s">
        <v>73</v>
      </c>
      <c r="D839" s="210">
        <v>18683.02</v>
      </c>
      <c r="E839" s="108">
        <v>17000</v>
      </c>
      <c r="F839" s="169">
        <v>21000</v>
      </c>
      <c r="G839" s="263">
        <f t="shared" si="60"/>
        <v>4000</v>
      </c>
      <c r="H839" s="273">
        <f t="shared" si="66"/>
        <v>0.23529411764705888</v>
      </c>
    </row>
    <row r="840" spans="1:8" s="9" customFormat="1" x14ac:dyDescent="0.2">
      <c r="A840" s="35" t="s">
        <v>421</v>
      </c>
      <c r="B840" s="10"/>
      <c r="C840" s="63" t="s">
        <v>1</v>
      </c>
      <c r="D840" s="210">
        <v>150</v>
      </c>
      <c r="E840" s="108">
        <v>200</v>
      </c>
      <c r="F840" s="169">
        <v>1000</v>
      </c>
      <c r="G840" s="263">
        <f t="shared" si="60"/>
        <v>800</v>
      </c>
      <c r="H840" s="273">
        <f t="shared" si="66"/>
        <v>4</v>
      </c>
    </row>
    <row r="841" spans="1:8" s="9" customFormat="1" x14ac:dyDescent="0.2">
      <c r="A841" s="35" t="s">
        <v>421</v>
      </c>
      <c r="B841" s="10"/>
      <c r="C841" s="63" t="s">
        <v>245</v>
      </c>
      <c r="D841" s="210">
        <v>1036.4000000000001</v>
      </c>
      <c r="E841" s="108">
        <v>2000</v>
      </c>
      <c r="F841" s="169">
        <v>0</v>
      </c>
      <c r="G841" s="263">
        <f t="shared" si="60"/>
        <v>-2000</v>
      </c>
      <c r="H841" s="273">
        <f t="shared" si="66"/>
        <v>-1</v>
      </c>
    </row>
    <row r="842" spans="1:8" s="9" customFormat="1" x14ac:dyDescent="0.2">
      <c r="A842" s="35" t="s">
        <v>421</v>
      </c>
      <c r="B842" s="6"/>
      <c r="C842" s="63" t="s">
        <v>249</v>
      </c>
      <c r="D842" s="210">
        <v>1000</v>
      </c>
      <c r="E842" s="108">
        <v>7010</v>
      </c>
      <c r="F842" s="169">
        <v>2000</v>
      </c>
      <c r="G842" s="263">
        <f t="shared" si="60"/>
        <v>-5010</v>
      </c>
      <c r="H842" s="273">
        <f t="shared" si="66"/>
        <v>-0.71469329529243941</v>
      </c>
    </row>
    <row r="843" spans="1:8" s="9" customFormat="1" x14ac:dyDescent="0.2">
      <c r="A843" s="35" t="s">
        <v>421</v>
      </c>
      <c r="B843" s="6"/>
      <c r="C843" s="63" t="s">
        <v>352</v>
      </c>
      <c r="D843" s="210">
        <v>2608.34</v>
      </c>
      <c r="E843" s="108">
        <v>2000</v>
      </c>
      <c r="F843" s="169">
        <v>0</v>
      </c>
      <c r="G843" s="263">
        <f t="shared" si="60"/>
        <v>-2000</v>
      </c>
      <c r="H843" s="273">
        <f t="shared" si="66"/>
        <v>-1</v>
      </c>
    </row>
    <row r="844" spans="1:8" s="9" customFormat="1" x14ac:dyDescent="0.2">
      <c r="A844" s="35" t="s">
        <v>421</v>
      </c>
      <c r="B844" s="6"/>
      <c r="C844" s="63" t="s">
        <v>353</v>
      </c>
      <c r="D844" s="210">
        <v>1253.4000000000001</v>
      </c>
      <c r="E844" s="108">
        <v>2000</v>
      </c>
      <c r="F844" s="169">
        <v>1350</v>
      </c>
      <c r="G844" s="263">
        <f t="shared" si="60"/>
        <v>-650</v>
      </c>
      <c r="H844" s="273">
        <f t="shared" si="66"/>
        <v>-0.32499999999999996</v>
      </c>
    </row>
    <row r="845" spans="1:8" s="9" customFormat="1" x14ac:dyDescent="0.2">
      <c r="A845" s="35" t="s">
        <v>421</v>
      </c>
      <c r="B845" s="6"/>
      <c r="C845" s="63" t="s">
        <v>354</v>
      </c>
      <c r="D845" s="210">
        <v>334.04</v>
      </c>
      <c r="E845" s="108">
        <v>600</v>
      </c>
      <c r="F845" s="169">
        <v>800</v>
      </c>
      <c r="G845" s="263">
        <f t="shared" si="60"/>
        <v>200</v>
      </c>
      <c r="H845" s="273">
        <f t="shared" si="66"/>
        <v>0.33333333333333326</v>
      </c>
    </row>
    <row r="846" spans="1:8" s="9" customFormat="1" x14ac:dyDescent="0.2">
      <c r="A846" s="35" t="s">
        <v>421</v>
      </c>
      <c r="B846" s="6"/>
      <c r="C846" s="63" t="s">
        <v>460</v>
      </c>
      <c r="D846" s="210">
        <v>0</v>
      </c>
      <c r="E846" s="108">
        <v>500</v>
      </c>
      <c r="F846" s="169">
        <v>500</v>
      </c>
      <c r="G846" s="263">
        <f t="shared" si="60"/>
        <v>0</v>
      </c>
      <c r="H846" s="273">
        <f t="shared" si="66"/>
        <v>0</v>
      </c>
    </row>
    <row r="847" spans="1:8" s="9" customFormat="1" x14ac:dyDescent="0.2">
      <c r="A847" s="35" t="s">
        <v>421</v>
      </c>
      <c r="B847" s="6"/>
      <c r="C847" s="63" t="s">
        <v>636</v>
      </c>
      <c r="D847" s="210">
        <v>700</v>
      </c>
      <c r="E847" s="108">
        <v>0</v>
      </c>
      <c r="F847" s="147">
        <v>0</v>
      </c>
      <c r="G847" s="263">
        <f t="shared" si="60"/>
        <v>0</v>
      </c>
      <c r="H847" s="273"/>
    </row>
    <row r="848" spans="1:8" s="9" customFormat="1" x14ac:dyDescent="0.2">
      <c r="A848" s="35" t="s">
        <v>421</v>
      </c>
      <c r="B848" s="6"/>
      <c r="C848" s="63" t="s">
        <v>671</v>
      </c>
      <c r="D848" s="210">
        <v>0</v>
      </c>
      <c r="E848" s="108">
        <v>0</v>
      </c>
      <c r="F848" s="147">
        <v>1500</v>
      </c>
      <c r="G848" s="263">
        <f t="shared" ref="G848:G911" si="67">SUM(F848-E848)</f>
        <v>1500</v>
      </c>
      <c r="H848" s="273"/>
    </row>
    <row r="849" spans="1:8" s="9" customFormat="1" x14ac:dyDescent="0.2">
      <c r="A849" s="35" t="s">
        <v>421</v>
      </c>
      <c r="B849" s="6"/>
      <c r="C849" s="63" t="s">
        <v>672</v>
      </c>
      <c r="D849" s="210">
        <v>0</v>
      </c>
      <c r="E849" s="108">
        <v>0</v>
      </c>
      <c r="F849" s="147">
        <v>1500</v>
      </c>
      <c r="G849" s="263">
        <f t="shared" si="67"/>
        <v>1500</v>
      </c>
      <c r="H849" s="273"/>
    </row>
    <row r="850" spans="1:8" s="9" customFormat="1" x14ac:dyDescent="0.2">
      <c r="A850" s="33" t="s">
        <v>419</v>
      </c>
      <c r="B850" s="10" t="s">
        <v>643</v>
      </c>
      <c r="C850" s="82"/>
      <c r="D850" s="211">
        <f>SUM(D851)</f>
        <v>9784.2800000000007</v>
      </c>
      <c r="E850" s="108"/>
      <c r="F850" s="142"/>
      <c r="G850" s="263">
        <f t="shared" si="67"/>
        <v>0</v>
      </c>
      <c r="H850" s="273"/>
    </row>
    <row r="851" spans="1:8" s="9" customFormat="1" x14ac:dyDescent="0.2">
      <c r="A851" s="35"/>
      <c r="B851" s="10">
        <v>55</v>
      </c>
      <c r="C851" s="61" t="s">
        <v>17</v>
      </c>
      <c r="D851" s="211">
        <f>SUM(D852)</f>
        <v>9784.2800000000007</v>
      </c>
      <c r="E851" s="108"/>
      <c r="F851" s="142"/>
      <c r="G851" s="263">
        <f t="shared" si="67"/>
        <v>0</v>
      </c>
      <c r="H851" s="273"/>
    </row>
    <row r="852" spans="1:8" s="9" customFormat="1" x14ac:dyDescent="0.2">
      <c r="A852" s="35"/>
      <c r="B852" s="6">
        <v>5525</v>
      </c>
      <c r="C852" s="62" t="s">
        <v>37</v>
      </c>
      <c r="D852" s="210">
        <v>9784.2800000000007</v>
      </c>
      <c r="E852" s="108"/>
      <c r="F852" s="142"/>
      <c r="G852" s="263">
        <f t="shared" si="67"/>
        <v>0</v>
      </c>
      <c r="H852" s="273"/>
    </row>
    <row r="853" spans="1:8" s="9" customFormat="1" x14ac:dyDescent="0.2">
      <c r="A853" s="33" t="s">
        <v>445</v>
      </c>
      <c r="B853" s="10" t="s">
        <v>355</v>
      </c>
      <c r="C853" s="82"/>
      <c r="D853" s="211">
        <f t="shared" ref="D853:F854" si="68">SUM(D854)</f>
        <v>5709.5</v>
      </c>
      <c r="E853" s="109">
        <f t="shared" si="68"/>
        <v>4000</v>
      </c>
      <c r="F853" s="140">
        <f t="shared" si="68"/>
        <v>4200</v>
      </c>
      <c r="G853" s="260">
        <f t="shared" si="67"/>
        <v>200</v>
      </c>
      <c r="H853" s="274">
        <f t="shared" ref="H853:H859" si="69">SUM(F853/E853-1)</f>
        <v>5.0000000000000044E-2</v>
      </c>
    </row>
    <row r="854" spans="1:8" s="9" customFormat="1" x14ac:dyDescent="0.2">
      <c r="A854" s="33"/>
      <c r="B854" s="10">
        <v>55</v>
      </c>
      <c r="C854" s="61" t="s">
        <v>17</v>
      </c>
      <c r="D854" s="211">
        <f t="shared" si="68"/>
        <v>5709.5</v>
      </c>
      <c r="E854" s="109">
        <f t="shared" si="68"/>
        <v>4000</v>
      </c>
      <c r="F854" s="140">
        <f>SUM(F855)</f>
        <v>4200</v>
      </c>
      <c r="G854" s="260">
        <f t="shared" si="67"/>
        <v>200</v>
      </c>
      <c r="H854" s="274">
        <f t="shared" si="69"/>
        <v>5.0000000000000044E-2</v>
      </c>
    </row>
    <row r="855" spans="1:8" s="9" customFormat="1" x14ac:dyDescent="0.2">
      <c r="A855" s="33"/>
      <c r="B855" s="6">
        <v>5525</v>
      </c>
      <c r="C855" s="62" t="s">
        <v>37</v>
      </c>
      <c r="D855" s="210">
        <f>SUM(D856:D862)</f>
        <v>5709.5</v>
      </c>
      <c r="E855" s="108">
        <f>SUM(E856:E862)</f>
        <v>4000</v>
      </c>
      <c r="F855" s="169">
        <f>SUM(F856:F862)</f>
        <v>4200</v>
      </c>
      <c r="G855" s="263">
        <f t="shared" si="67"/>
        <v>200</v>
      </c>
      <c r="H855" s="273">
        <f t="shared" si="69"/>
        <v>5.0000000000000044E-2</v>
      </c>
    </row>
    <row r="856" spans="1:8" s="9" customFormat="1" x14ac:dyDescent="0.2">
      <c r="A856" s="33"/>
      <c r="B856" s="10"/>
      <c r="C856" s="63" t="s">
        <v>356</v>
      </c>
      <c r="D856" s="196">
        <v>1000</v>
      </c>
      <c r="E856" s="102">
        <v>1000</v>
      </c>
      <c r="F856" s="147">
        <v>1000</v>
      </c>
      <c r="G856" s="263">
        <f t="shared" si="67"/>
        <v>0</v>
      </c>
      <c r="H856" s="273">
        <f t="shared" si="69"/>
        <v>0</v>
      </c>
    </row>
    <row r="857" spans="1:8" s="9" customFormat="1" x14ac:dyDescent="0.2">
      <c r="A857" s="33"/>
      <c r="B857" s="10"/>
      <c r="C857" s="63" t="s">
        <v>357</v>
      </c>
      <c r="D857" s="196">
        <v>500</v>
      </c>
      <c r="E857" s="102">
        <v>500</v>
      </c>
      <c r="F857" s="147">
        <v>700</v>
      </c>
      <c r="G857" s="263">
        <f t="shared" si="67"/>
        <v>200</v>
      </c>
      <c r="H857" s="273">
        <f t="shared" si="69"/>
        <v>0.39999999999999991</v>
      </c>
    </row>
    <row r="858" spans="1:8" s="9" customFormat="1" x14ac:dyDescent="0.2">
      <c r="A858" s="35"/>
      <c r="B858" s="6"/>
      <c r="C858" s="63" t="s">
        <v>470</v>
      </c>
      <c r="D858" s="196">
        <v>1969.9</v>
      </c>
      <c r="E858" s="102">
        <v>2000</v>
      </c>
      <c r="F858" s="147">
        <v>2000</v>
      </c>
      <c r="G858" s="263">
        <f t="shared" si="67"/>
        <v>0</v>
      </c>
      <c r="H858" s="273">
        <f t="shared" si="69"/>
        <v>0</v>
      </c>
    </row>
    <row r="859" spans="1:8" s="9" customFormat="1" x14ac:dyDescent="0.2">
      <c r="A859" s="35"/>
      <c r="B859" s="6"/>
      <c r="C859" s="63" t="s">
        <v>637</v>
      </c>
      <c r="D859" s="196">
        <v>540</v>
      </c>
      <c r="E859" s="102">
        <v>500</v>
      </c>
      <c r="F859" s="147">
        <v>500</v>
      </c>
      <c r="G859" s="263">
        <f t="shared" si="67"/>
        <v>0</v>
      </c>
      <c r="H859" s="273">
        <f t="shared" si="69"/>
        <v>0</v>
      </c>
    </row>
    <row r="860" spans="1:8" s="9" customFormat="1" x14ac:dyDescent="0.2">
      <c r="A860" s="35"/>
      <c r="B860" s="6"/>
      <c r="C860" s="63" t="s">
        <v>640</v>
      </c>
      <c r="D860" s="196">
        <v>500</v>
      </c>
      <c r="E860" s="102">
        <v>0</v>
      </c>
      <c r="F860" s="142"/>
      <c r="G860" s="263">
        <f t="shared" si="67"/>
        <v>0</v>
      </c>
      <c r="H860" s="273"/>
    </row>
    <row r="861" spans="1:8" s="9" customFormat="1" x14ac:dyDescent="0.2">
      <c r="A861" s="35"/>
      <c r="B861" s="6"/>
      <c r="C861" s="63" t="s">
        <v>639</v>
      </c>
      <c r="D861" s="196">
        <v>999.6</v>
      </c>
      <c r="E861" s="102">
        <v>0</v>
      </c>
      <c r="F861" s="142"/>
      <c r="G861" s="263">
        <f t="shared" si="67"/>
        <v>0</v>
      </c>
      <c r="H861" s="273"/>
    </row>
    <row r="862" spans="1:8" s="9" customFormat="1" x14ac:dyDescent="0.2">
      <c r="A862" s="35"/>
      <c r="B862" s="6"/>
      <c r="C862" s="63" t="s">
        <v>638</v>
      </c>
      <c r="D862" s="196">
        <v>200</v>
      </c>
      <c r="E862" s="102">
        <v>0</v>
      </c>
      <c r="F862" s="142"/>
      <c r="G862" s="263">
        <f t="shared" si="67"/>
        <v>0</v>
      </c>
      <c r="H862" s="273"/>
    </row>
    <row r="863" spans="1:8" s="9" customFormat="1" x14ac:dyDescent="0.2">
      <c r="A863" s="33" t="s">
        <v>422</v>
      </c>
      <c r="B863" s="10" t="s">
        <v>26</v>
      </c>
      <c r="C863" s="82"/>
      <c r="D863" s="211">
        <f>SUM(D864+D868+D878)</f>
        <v>173848.47</v>
      </c>
      <c r="E863" s="109">
        <f>SUM(E864+E868)</f>
        <v>46990</v>
      </c>
      <c r="F863" s="140">
        <f>SUM(F864+F868)</f>
        <v>51889</v>
      </c>
      <c r="G863" s="260">
        <f t="shared" si="67"/>
        <v>4899</v>
      </c>
      <c r="H863" s="274">
        <f t="shared" ref="H863:H875" si="70">SUM(F863/E863-1)</f>
        <v>0.10425622472866558</v>
      </c>
    </row>
    <row r="864" spans="1:8" s="9" customFormat="1" x14ac:dyDescent="0.2">
      <c r="A864" s="33"/>
      <c r="B864" s="10">
        <v>50</v>
      </c>
      <c r="C864" s="61" t="s">
        <v>16</v>
      </c>
      <c r="D864" s="211">
        <f>SUM(D865+D867)</f>
        <v>34409.120000000003</v>
      </c>
      <c r="E864" s="109">
        <f>SUM(E865+E867)</f>
        <v>35275</v>
      </c>
      <c r="F864" s="140">
        <f>SUM(F865+F867)</f>
        <v>37892</v>
      </c>
      <c r="G864" s="260">
        <f t="shared" si="67"/>
        <v>2617</v>
      </c>
      <c r="H864" s="274">
        <f t="shared" si="70"/>
        <v>7.4188518781006296E-2</v>
      </c>
    </row>
    <row r="865" spans="1:8" s="9" customFormat="1" x14ac:dyDescent="0.2">
      <c r="A865" s="33"/>
      <c r="B865" s="6">
        <v>500</v>
      </c>
      <c r="C865" s="62" t="s">
        <v>163</v>
      </c>
      <c r="D865" s="210">
        <f>SUM(D866)</f>
        <v>25786.2</v>
      </c>
      <c r="E865" s="108">
        <f>SUM(E866)</f>
        <v>26364</v>
      </c>
      <c r="F865" s="169">
        <f>SUM(F866)</f>
        <v>28320</v>
      </c>
      <c r="G865" s="263">
        <f t="shared" si="67"/>
        <v>1956</v>
      </c>
      <c r="H865" s="273">
        <f t="shared" si="70"/>
        <v>7.4192080109239944E-2</v>
      </c>
    </row>
    <row r="866" spans="1:8" s="9" customFormat="1" x14ac:dyDescent="0.2">
      <c r="A866" s="33"/>
      <c r="B866" s="6">
        <v>50020</v>
      </c>
      <c r="C866" s="62" t="s">
        <v>170</v>
      </c>
      <c r="D866" s="210">
        <v>25786.2</v>
      </c>
      <c r="E866" s="108">
        <v>26364</v>
      </c>
      <c r="F866" s="169">
        <v>28320</v>
      </c>
      <c r="G866" s="263">
        <f t="shared" si="67"/>
        <v>1956</v>
      </c>
      <c r="H866" s="273">
        <f t="shared" si="70"/>
        <v>7.4192080109239944E-2</v>
      </c>
    </row>
    <row r="867" spans="1:8" s="9" customFormat="1" x14ac:dyDescent="0.2">
      <c r="A867" s="33"/>
      <c r="B867" s="6">
        <v>506</v>
      </c>
      <c r="C867" s="62" t="s">
        <v>164</v>
      </c>
      <c r="D867" s="210">
        <v>8622.92</v>
      </c>
      <c r="E867" s="108">
        <v>8911</v>
      </c>
      <c r="F867" s="169">
        <v>9572</v>
      </c>
      <c r="G867" s="263">
        <f t="shared" si="67"/>
        <v>661</v>
      </c>
      <c r="H867" s="273">
        <f t="shared" si="70"/>
        <v>7.4177982269105547E-2</v>
      </c>
    </row>
    <row r="868" spans="1:8" s="9" customFormat="1" x14ac:dyDescent="0.2">
      <c r="A868" s="33"/>
      <c r="B868" s="10">
        <v>55</v>
      </c>
      <c r="C868" s="61" t="s">
        <v>17</v>
      </c>
      <c r="D868" s="211">
        <f>SUM(D869:D877)</f>
        <v>11508.99</v>
      </c>
      <c r="E868" s="109">
        <f>SUM(E869:E877)</f>
        <v>11715</v>
      </c>
      <c r="F868" s="140">
        <f>SUM(F869:F877)</f>
        <v>13997</v>
      </c>
      <c r="G868" s="260">
        <f t="shared" si="67"/>
        <v>2282</v>
      </c>
      <c r="H868" s="274">
        <f t="shared" si="70"/>
        <v>0.19479300042680325</v>
      </c>
    </row>
    <row r="869" spans="1:8" s="9" customFormat="1" x14ac:dyDescent="0.2">
      <c r="A869" s="33"/>
      <c r="B869" s="6">
        <v>5500</v>
      </c>
      <c r="C869" s="62" t="s">
        <v>18</v>
      </c>
      <c r="D869" s="210">
        <v>1214.58</v>
      </c>
      <c r="E869" s="108">
        <v>1653</v>
      </c>
      <c r="F869" s="169">
        <v>1653</v>
      </c>
      <c r="G869" s="263">
        <f t="shared" si="67"/>
        <v>0</v>
      </c>
      <c r="H869" s="273">
        <f t="shared" si="70"/>
        <v>0</v>
      </c>
    </row>
    <row r="870" spans="1:8" s="9" customFormat="1" x14ac:dyDescent="0.2">
      <c r="A870" s="33"/>
      <c r="B870" s="6">
        <v>5503</v>
      </c>
      <c r="C870" s="62" t="s">
        <v>19</v>
      </c>
      <c r="D870" s="210">
        <v>78.819999999999993</v>
      </c>
      <c r="E870" s="108">
        <v>265</v>
      </c>
      <c r="F870" s="169">
        <v>265</v>
      </c>
      <c r="G870" s="263">
        <f t="shared" si="67"/>
        <v>0</v>
      </c>
      <c r="H870" s="273">
        <f t="shared" si="70"/>
        <v>0</v>
      </c>
    </row>
    <row r="871" spans="1:8" s="9" customFormat="1" x14ac:dyDescent="0.2">
      <c r="A871" s="33"/>
      <c r="B871" s="6">
        <v>5504</v>
      </c>
      <c r="C871" s="62" t="s">
        <v>20</v>
      </c>
      <c r="D871" s="210">
        <v>272.08</v>
      </c>
      <c r="E871" s="108">
        <v>469</v>
      </c>
      <c r="F871" s="169">
        <v>469</v>
      </c>
      <c r="G871" s="263">
        <f t="shared" si="67"/>
        <v>0</v>
      </c>
      <c r="H871" s="273">
        <f t="shared" si="70"/>
        <v>0</v>
      </c>
    </row>
    <row r="872" spans="1:8" s="9" customFormat="1" x14ac:dyDescent="0.2">
      <c r="A872" s="33"/>
      <c r="B872" s="6">
        <v>5511</v>
      </c>
      <c r="C872" s="62" t="s">
        <v>165</v>
      </c>
      <c r="D872" s="210">
        <v>5823.41</v>
      </c>
      <c r="E872" s="108">
        <v>4113</v>
      </c>
      <c r="F872" s="169">
        <v>5163</v>
      </c>
      <c r="G872" s="263">
        <f t="shared" si="67"/>
        <v>1050</v>
      </c>
      <c r="H872" s="273">
        <f t="shared" si="70"/>
        <v>0.25528811086797965</v>
      </c>
    </row>
    <row r="873" spans="1:8" s="9" customFormat="1" x14ac:dyDescent="0.2">
      <c r="A873" s="33"/>
      <c r="B873" s="6">
        <v>5513</v>
      </c>
      <c r="C873" s="62" t="s">
        <v>21</v>
      </c>
      <c r="D873" s="210">
        <v>1844.86</v>
      </c>
      <c r="E873" s="108">
        <v>1962</v>
      </c>
      <c r="F873" s="169">
        <v>2162</v>
      </c>
      <c r="G873" s="263">
        <f t="shared" si="67"/>
        <v>200</v>
      </c>
      <c r="H873" s="273">
        <f t="shared" si="70"/>
        <v>0.10193679918450571</v>
      </c>
    </row>
    <row r="874" spans="1:8" s="9" customFormat="1" x14ac:dyDescent="0.2">
      <c r="A874" s="33"/>
      <c r="B874" s="6">
        <v>5514</v>
      </c>
      <c r="C874" s="62" t="s">
        <v>166</v>
      </c>
      <c r="D874" s="210">
        <v>1156.2</v>
      </c>
      <c r="E874" s="108">
        <v>1112</v>
      </c>
      <c r="F874" s="169">
        <v>1112</v>
      </c>
      <c r="G874" s="263">
        <f t="shared" si="67"/>
        <v>0</v>
      </c>
      <c r="H874" s="273">
        <f t="shared" si="70"/>
        <v>0</v>
      </c>
    </row>
    <row r="875" spans="1:8" s="9" customFormat="1" x14ac:dyDescent="0.2">
      <c r="A875" s="33"/>
      <c r="B875" s="6">
        <v>5515</v>
      </c>
      <c r="C875" s="62" t="s">
        <v>22</v>
      </c>
      <c r="D875" s="210">
        <v>717.81</v>
      </c>
      <c r="E875" s="108">
        <v>1168</v>
      </c>
      <c r="F875" s="169">
        <v>2168</v>
      </c>
      <c r="G875" s="263">
        <f t="shared" si="67"/>
        <v>1000</v>
      </c>
      <c r="H875" s="273">
        <f t="shared" si="70"/>
        <v>0.85616438356164393</v>
      </c>
    </row>
    <row r="876" spans="1:8" s="9" customFormat="1" ht="25.5" x14ac:dyDescent="0.2">
      <c r="A876" s="33"/>
      <c r="B876" s="6">
        <v>5516</v>
      </c>
      <c r="C876" s="62" t="s">
        <v>230</v>
      </c>
      <c r="D876" s="210">
        <v>15</v>
      </c>
      <c r="E876" s="108">
        <v>0</v>
      </c>
      <c r="F876" s="169">
        <v>0</v>
      </c>
      <c r="G876" s="263">
        <f t="shared" si="67"/>
        <v>0</v>
      </c>
      <c r="H876" s="273"/>
    </row>
    <row r="877" spans="1:8" s="9" customFormat="1" x14ac:dyDescent="0.2">
      <c r="A877" s="33"/>
      <c r="B877" s="6">
        <v>5525</v>
      </c>
      <c r="C877" s="62" t="s">
        <v>37</v>
      </c>
      <c r="D877" s="210">
        <v>386.23</v>
      </c>
      <c r="E877" s="108">
        <v>973</v>
      </c>
      <c r="F877" s="169">
        <v>1005</v>
      </c>
      <c r="G877" s="263">
        <f t="shared" si="67"/>
        <v>32</v>
      </c>
      <c r="H877" s="273">
        <f>SUM(F877/E877-1)</f>
        <v>3.2887975334018549E-2</v>
      </c>
    </row>
    <row r="878" spans="1:8" s="9" customFormat="1" x14ac:dyDescent="0.2">
      <c r="A878" s="33"/>
      <c r="B878" s="10">
        <v>15</v>
      </c>
      <c r="C878" s="61" t="s">
        <v>188</v>
      </c>
      <c r="D878" s="233">
        <f>SUM(D879)</f>
        <v>127930.36</v>
      </c>
      <c r="E878" s="108"/>
      <c r="F878" s="142"/>
      <c r="G878" s="263">
        <f t="shared" si="67"/>
        <v>0</v>
      </c>
      <c r="H878" s="273"/>
    </row>
    <row r="879" spans="1:8" s="9" customFormat="1" x14ac:dyDescent="0.2">
      <c r="A879" s="33"/>
      <c r="B879" s="6">
        <v>1551</v>
      </c>
      <c r="C879" s="62" t="s">
        <v>178</v>
      </c>
      <c r="D879" s="235">
        <f>SUM(D880:D881)</f>
        <v>127930.36</v>
      </c>
      <c r="E879" s="108"/>
      <c r="F879" s="142"/>
      <c r="G879" s="263">
        <f t="shared" si="67"/>
        <v>0</v>
      </c>
      <c r="H879" s="273"/>
    </row>
    <row r="880" spans="1:8" s="9" customFormat="1" ht="25.5" x14ac:dyDescent="0.2">
      <c r="A880" s="33"/>
      <c r="B880" s="6"/>
      <c r="C880" s="62" t="s">
        <v>641</v>
      </c>
      <c r="D880" s="234">
        <v>88553.56</v>
      </c>
      <c r="E880" s="108"/>
      <c r="F880" s="142"/>
      <c r="G880" s="263">
        <f t="shared" si="67"/>
        <v>0</v>
      </c>
      <c r="H880" s="273"/>
    </row>
    <row r="881" spans="1:8" s="9" customFormat="1" ht="25.5" x14ac:dyDescent="0.2">
      <c r="A881" s="33"/>
      <c r="B881" s="6"/>
      <c r="C881" s="62" t="s">
        <v>642</v>
      </c>
      <c r="D881" s="234">
        <v>39376.800000000003</v>
      </c>
      <c r="E881" s="108"/>
      <c r="F881" s="142"/>
      <c r="G881" s="263">
        <f t="shared" si="67"/>
        <v>0</v>
      </c>
      <c r="H881" s="273"/>
    </row>
    <row r="882" spans="1:8" s="9" customFormat="1" x14ac:dyDescent="0.2">
      <c r="A882" s="33" t="s">
        <v>423</v>
      </c>
      <c r="B882" s="10" t="s">
        <v>147</v>
      </c>
      <c r="C882" s="82"/>
      <c r="D882" s="211">
        <f>SUM(D883+D887)</f>
        <v>58768.1</v>
      </c>
      <c r="E882" s="109">
        <f>SUM(E883+E887)</f>
        <v>56130</v>
      </c>
      <c r="F882" s="140">
        <f>SUM(F883+F887)</f>
        <v>45545</v>
      </c>
      <c r="G882" s="260">
        <f t="shared" si="67"/>
        <v>-10585</v>
      </c>
      <c r="H882" s="274">
        <f t="shared" ref="H882:H890" si="71">SUM(F882/E882-1)</f>
        <v>-0.18858008195261</v>
      </c>
    </row>
    <row r="883" spans="1:8" s="9" customFormat="1" x14ac:dyDescent="0.2">
      <c r="A883" s="33"/>
      <c r="B883" s="10">
        <v>50</v>
      </c>
      <c r="C883" s="61" t="s">
        <v>16</v>
      </c>
      <c r="D883" s="211">
        <f>SUM(D884+D886)</f>
        <v>10735.74</v>
      </c>
      <c r="E883" s="109">
        <f>SUM(E884+E886)</f>
        <v>12176</v>
      </c>
      <c r="F883" s="140">
        <f>SUM(F884+F886)</f>
        <v>12845</v>
      </c>
      <c r="G883" s="260">
        <f t="shared" si="67"/>
        <v>669</v>
      </c>
      <c r="H883" s="274">
        <f t="shared" si="71"/>
        <v>5.4944152431011917E-2</v>
      </c>
    </row>
    <row r="884" spans="1:8" s="9" customFormat="1" x14ac:dyDescent="0.2">
      <c r="A884" s="33"/>
      <c r="B884" s="6">
        <v>500</v>
      </c>
      <c r="C884" s="62" t="s">
        <v>163</v>
      </c>
      <c r="D884" s="210">
        <f>SUM(D885)</f>
        <v>8028.56</v>
      </c>
      <c r="E884" s="108">
        <f>SUM(E885)</f>
        <v>9100</v>
      </c>
      <c r="F884" s="169">
        <f>SUM(F885)</f>
        <v>9600</v>
      </c>
      <c r="G884" s="263">
        <f t="shared" si="67"/>
        <v>500</v>
      </c>
      <c r="H884" s="273">
        <f t="shared" si="71"/>
        <v>5.4945054945054972E-2</v>
      </c>
    </row>
    <row r="885" spans="1:8" s="9" customFormat="1" x14ac:dyDescent="0.2">
      <c r="A885" s="33"/>
      <c r="B885" s="6">
        <v>50020</v>
      </c>
      <c r="C885" s="62" t="s">
        <v>170</v>
      </c>
      <c r="D885" s="210">
        <v>8028.56</v>
      </c>
      <c r="E885" s="108">
        <v>9100</v>
      </c>
      <c r="F885" s="169">
        <v>9600</v>
      </c>
      <c r="G885" s="263">
        <f t="shared" si="67"/>
        <v>500</v>
      </c>
      <c r="H885" s="273">
        <f t="shared" si="71"/>
        <v>5.4945054945054972E-2</v>
      </c>
    </row>
    <row r="886" spans="1:8" s="9" customFormat="1" x14ac:dyDescent="0.2">
      <c r="A886" s="33"/>
      <c r="B886" s="6">
        <v>506</v>
      </c>
      <c r="C886" s="62" t="s">
        <v>164</v>
      </c>
      <c r="D886" s="210">
        <v>2707.18</v>
      </c>
      <c r="E886" s="108">
        <v>3076</v>
      </c>
      <c r="F886" s="169">
        <v>3245</v>
      </c>
      <c r="G886" s="263">
        <f t="shared" si="67"/>
        <v>169</v>
      </c>
      <c r="H886" s="273">
        <f t="shared" si="71"/>
        <v>5.4941482444733403E-2</v>
      </c>
    </row>
    <row r="887" spans="1:8" s="9" customFormat="1" x14ac:dyDescent="0.2">
      <c r="A887" s="33"/>
      <c r="B887" s="10">
        <v>55</v>
      </c>
      <c r="C887" s="61" t="s">
        <v>17</v>
      </c>
      <c r="D887" s="211">
        <f>SUM(D888:D894)</f>
        <v>48032.36</v>
      </c>
      <c r="E887" s="109">
        <f>SUM(E888:E894)</f>
        <v>43954</v>
      </c>
      <c r="F887" s="140">
        <f>SUM(F888:F894)</f>
        <v>32700</v>
      </c>
      <c r="G887" s="260">
        <f t="shared" si="67"/>
        <v>-11254</v>
      </c>
      <c r="H887" s="274">
        <f t="shared" si="71"/>
        <v>-0.25604040587887333</v>
      </c>
    </row>
    <row r="888" spans="1:8" s="9" customFormat="1" x14ac:dyDescent="0.2">
      <c r="A888" s="33"/>
      <c r="B888" s="6">
        <v>5500</v>
      </c>
      <c r="C888" s="62" t="s">
        <v>18</v>
      </c>
      <c r="D888" s="210">
        <v>752.37</v>
      </c>
      <c r="E888" s="108">
        <v>1200</v>
      </c>
      <c r="F888" s="169">
        <v>350</v>
      </c>
      <c r="G888" s="263">
        <f t="shared" si="67"/>
        <v>-850</v>
      </c>
      <c r="H888" s="273">
        <f t="shared" si="71"/>
        <v>-0.70833333333333326</v>
      </c>
    </row>
    <row r="889" spans="1:8" s="9" customFormat="1" x14ac:dyDescent="0.2">
      <c r="A889" s="33"/>
      <c r="B889" s="6">
        <v>5504</v>
      </c>
      <c r="C889" s="62" t="s">
        <v>20</v>
      </c>
      <c r="D889" s="210">
        <v>0</v>
      </c>
      <c r="E889" s="108">
        <v>100</v>
      </c>
      <c r="F889" s="169">
        <v>250</v>
      </c>
      <c r="G889" s="263">
        <f t="shared" si="67"/>
        <v>150</v>
      </c>
      <c r="H889" s="273">
        <f t="shared" si="71"/>
        <v>1.5</v>
      </c>
    </row>
    <row r="890" spans="1:8" s="9" customFormat="1" x14ac:dyDescent="0.2">
      <c r="A890" s="33"/>
      <c r="B890" s="6">
        <v>5511</v>
      </c>
      <c r="C890" s="62" t="s">
        <v>165</v>
      </c>
      <c r="D890" s="210">
        <v>67.28</v>
      </c>
      <c r="E890" s="108">
        <v>1100</v>
      </c>
      <c r="F890" s="169">
        <v>400</v>
      </c>
      <c r="G890" s="263">
        <f t="shared" si="67"/>
        <v>-700</v>
      </c>
      <c r="H890" s="273">
        <f t="shared" si="71"/>
        <v>-0.63636363636363635</v>
      </c>
    </row>
    <row r="891" spans="1:8" s="9" customFormat="1" x14ac:dyDescent="0.2">
      <c r="A891" s="33"/>
      <c r="B891" s="6">
        <v>5514</v>
      </c>
      <c r="C891" s="62" t="s">
        <v>166</v>
      </c>
      <c r="D891" s="210">
        <v>0</v>
      </c>
      <c r="E891" s="108">
        <v>0</v>
      </c>
      <c r="F891" s="169">
        <v>100</v>
      </c>
      <c r="G891" s="263">
        <f t="shared" si="67"/>
        <v>100</v>
      </c>
      <c r="H891" s="273"/>
    </row>
    <row r="892" spans="1:8" s="9" customFormat="1" x14ac:dyDescent="0.2">
      <c r="A892" s="33"/>
      <c r="B892" s="6">
        <v>5515</v>
      </c>
      <c r="C892" s="62" t="s">
        <v>22</v>
      </c>
      <c r="D892" s="210">
        <v>12402.55</v>
      </c>
      <c r="E892" s="108">
        <v>1534</v>
      </c>
      <c r="F892" s="169">
        <v>1600</v>
      </c>
      <c r="G892" s="263">
        <f t="shared" si="67"/>
        <v>66</v>
      </c>
      <c r="H892" s="273">
        <f t="shared" ref="H892:H903" si="72">SUM(F892/E892-1)</f>
        <v>4.3024771838331199E-2</v>
      </c>
    </row>
    <row r="893" spans="1:8" s="9" customFormat="1" x14ac:dyDescent="0.2">
      <c r="A893" s="33"/>
      <c r="B893" s="6">
        <v>5522</v>
      </c>
      <c r="C893" s="62" t="s">
        <v>63</v>
      </c>
      <c r="D893" s="210">
        <v>0</v>
      </c>
      <c r="E893" s="108">
        <v>20</v>
      </c>
      <c r="F893" s="169">
        <v>0</v>
      </c>
      <c r="G893" s="263">
        <f t="shared" si="67"/>
        <v>-20</v>
      </c>
      <c r="H893" s="273">
        <f t="shared" si="72"/>
        <v>-1</v>
      </c>
    </row>
    <row r="894" spans="1:8" s="9" customFormat="1" x14ac:dyDescent="0.2">
      <c r="A894" s="33"/>
      <c r="B894" s="6">
        <v>5525</v>
      </c>
      <c r="C894" s="62" t="s">
        <v>37</v>
      </c>
      <c r="D894" s="210">
        <v>34810.160000000003</v>
      </c>
      <c r="E894" s="108">
        <v>40000</v>
      </c>
      <c r="F894" s="169">
        <v>30000</v>
      </c>
      <c r="G894" s="263">
        <f t="shared" si="67"/>
        <v>-10000</v>
      </c>
      <c r="H894" s="273">
        <f t="shared" si="72"/>
        <v>-0.25</v>
      </c>
    </row>
    <row r="895" spans="1:8" s="9" customFormat="1" x14ac:dyDescent="0.2">
      <c r="A895" s="33" t="s">
        <v>53</v>
      </c>
      <c r="B895" s="10" t="s">
        <v>179</v>
      </c>
      <c r="C895" s="82"/>
      <c r="D895" s="211">
        <f>SUM(D896+D901)</f>
        <v>42964.97</v>
      </c>
      <c r="E895" s="140">
        <f>SUM(E896+E901)</f>
        <v>44100</v>
      </c>
      <c r="F895" s="140">
        <f>SUM(F896+F901)</f>
        <v>50853</v>
      </c>
      <c r="G895" s="260">
        <f t="shared" si="67"/>
        <v>6753</v>
      </c>
      <c r="H895" s="274">
        <f t="shared" si="72"/>
        <v>0.15312925170068037</v>
      </c>
    </row>
    <row r="896" spans="1:8" s="9" customFormat="1" x14ac:dyDescent="0.2">
      <c r="A896" s="33"/>
      <c r="B896" s="10">
        <v>50</v>
      </c>
      <c r="C896" s="61" t="s">
        <v>16</v>
      </c>
      <c r="D896" s="211">
        <f>SUM(D897+D900)</f>
        <v>16149.98</v>
      </c>
      <c r="E896" s="140">
        <f>SUM(E897+E900)</f>
        <v>17360</v>
      </c>
      <c r="F896" s="140">
        <f>SUM(F897+F900)</f>
        <v>19513</v>
      </c>
      <c r="G896" s="260">
        <f t="shared" si="67"/>
        <v>2153</v>
      </c>
      <c r="H896" s="274">
        <f t="shared" si="72"/>
        <v>0.12402073732718888</v>
      </c>
    </row>
    <row r="897" spans="1:8" s="9" customFormat="1" x14ac:dyDescent="0.2">
      <c r="A897" s="33"/>
      <c r="B897" s="6">
        <v>500</v>
      </c>
      <c r="C897" s="62" t="s">
        <v>163</v>
      </c>
      <c r="D897" s="210">
        <f>SUM(D898:D899)</f>
        <v>12098.67</v>
      </c>
      <c r="E897" s="169">
        <f>SUM(E898:E899)</f>
        <v>12975</v>
      </c>
      <c r="F897" s="169">
        <f>SUM(F898:F899)</f>
        <v>14584</v>
      </c>
      <c r="G897" s="263">
        <f t="shared" si="67"/>
        <v>1609</v>
      </c>
      <c r="H897" s="273">
        <f t="shared" si="72"/>
        <v>0.12400770712909437</v>
      </c>
    </row>
    <row r="898" spans="1:8" s="9" customFormat="1" x14ac:dyDescent="0.2">
      <c r="A898" s="33"/>
      <c r="B898" s="6">
        <v>50020</v>
      </c>
      <c r="C898" s="62" t="s">
        <v>170</v>
      </c>
      <c r="D898" s="210">
        <v>10790.27</v>
      </c>
      <c r="E898" s="165">
        <v>11232</v>
      </c>
      <c r="F898" s="147">
        <v>13800</v>
      </c>
      <c r="G898" s="263">
        <f t="shared" si="67"/>
        <v>2568</v>
      </c>
      <c r="H898" s="273">
        <f t="shared" si="72"/>
        <v>0.22863247863247871</v>
      </c>
    </row>
    <row r="899" spans="1:8" s="9" customFormat="1" ht="25.5" x14ac:dyDescent="0.2">
      <c r="A899" s="33"/>
      <c r="B899" s="6">
        <v>5005</v>
      </c>
      <c r="C899" s="62" t="s">
        <v>187</v>
      </c>
      <c r="D899" s="210">
        <v>1308.4000000000001</v>
      </c>
      <c r="E899" s="165">
        <v>1743</v>
      </c>
      <c r="F899" s="147">
        <v>784</v>
      </c>
      <c r="G899" s="263">
        <f t="shared" si="67"/>
        <v>-959</v>
      </c>
      <c r="H899" s="273">
        <f t="shared" si="72"/>
        <v>-0.55020080321285136</v>
      </c>
    </row>
    <row r="900" spans="1:8" s="9" customFormat="1" x14ac:dyDescent="0.2">
      <c r="A900" s="33"/>
      <c r="B900" s="6">
        <v>506</v>
      </c>
      <c r="C900" s="62" t="s">
        <v>164</v>
      </c>
      <c r="D900" s="210">
        <v>4051.31</v>
      </c>
      <c r="E900" s="165">
        <v>4385</v>
      </c>
      <c r="F900" s="147">
        <v>4929</v>
      </c>
      <c r="G900" s="263">
        <f t="shared" si="67"/>
        <v>544</v>
      </c>
      <c r="H900" s="273">
        <f t="shared" si="72"/>
        <v>0.12405929304446972</v>
      </c>
    </row>
    <row r="901" spans="1:8" s="9" customFormat="1" x14ac:dyDescent="0.2">
      <c r="A901" s="33"/>
      <c r="B901" s="10">
        <v>55</v>
      </c>
      <c r="C901" s="61" t="s">
        <v>17</v>
      </c>
      <c r="D901" s="211">
        <f>SUM(D902:D904)</f>
        <v>26814.989999999998</v>
      </c>
      <c r="E901" s="140">
        <f>SUM(E902:E903)</f>
        <v>26740</v>
      </c>
      <c r="F901" s="140">
        <f>SUM(F902:F903)</f>
        <v>31340</v>
      </c>
      <c r="G901" s="260">
        <f t="shared" si="67"/>
        <v>4600</v>
      </c>
      <c r="H901" s="274">
        <f t="shared" si="72"/>
        <v>0.17202692595362756</v>
      </c>
    </row>
    <row r="902" spans="1:8" s="9" customFormat="1" x14ac:dyDescent="0.2">
      <c r="A902" s="33"/>
      <c r="B902" s="6">
        <v>5500</v>
      </c>
      <c r="C902" s="62" t="s">
        <v>18</v>
      </c>
      <c r="D902" s="210">
        <v>25851.69</v>
      </c>
      <c r="E902" s="165">
        <v>26400</v>
      </c>
      <c r="F902" s="165">
        <v>31000</v>
      </c>
      <c r="G902" s="263">
        <f t="shared" si="67"/>
        <v>4600</v>
      </c>
      <c r="H902" s="273">
        <f t="shared" si="72"/>
        <v>0.17424242424242431</v>
      </c>
    </row>
    <row r="903" spans="1:8" s="9" customFormat="1" x14ac:dyDescent="0.2">
      <c r="A903" s="33"/>
      <c r="B903" s="6">
        <v>5504</v>
      </c>
      <c r="C903" s="62" t="s">
        <v>20</v>
      </c>
      <c r="D903" s="210">
        <v>201.5</v>
      </c>
      <c r="E903" s="165">
        <v>340</v>
      </c>
      <c r="F903" s="165">
        <v>340</v>
      </c>
      <c r="G903" s="263">
        <f t="shared" si="67"/>
        <v>0</v>
      </c>
      <c r="H903" s="273">
        <f t="shared" si="72"/>
        <v>0</v>
      </c>
    </row>
    <row r="904" spans="1:8" s="9" customFormat="1" x14ac:dyDescent="0.2">
      <c r="A904" s="33"/>
      <c r="B904" s="6">
        <v>5515</v>
      </c>
      <c r="C904" s="62" t="s">
        <v>22</v>
      </c>
      <c r="D904" s="210">
        <v>761.8</v>
      </c>
      <c r="E904" s="165">
        <v>0</v>
      </c>
      <c r="F904" s="165">
        <v>0</v>
      </c>
      <c r="G904" s="263">
        <f t="shared" si="67"/>
        <v>0</v>
      </c>
      <c r="H904" s="273"/>
    </row>
    <row r="905" spans="1:8" s="9" customFormat="1" x14ac:dyDescent="0.2">
      <c r="A905" s="33" t="s">
        <v>424</v>
      </c>
      <c r="B905" s="10" t="s">
        <v>425</v>
      </c>
      <c r="C905" s="82"/>
      <c r="D905" s="211">
        <f t="shared" ref="D905:F906" si="73">SUM(D906)</f>
        <v>11928</v>
      </c>
      <c r="E905" s="140">
        <f t="shared" si="73"/>
        <v>11928</v>
      </c>
      <c r="F905" s="140">
        <f t="shared" si="73"/>
        <v>13180</v>
      </c>
      <c r="G905" s="260">
        <f t="shared" si="67"/>
        <v>1252</v>
      </c>
      <c r="H905" s="274">
        <f t="shared" ref="H905:H913" si="74">SUM(F905/E905-1)</f>
        <v>0.10496311200536557</v>
      </c>
    </row>
    <row r="906" spans="1:8" s="9" customFormat="1" x14ac:dyDescent="0.2">
      <c r="A906" s="33"/>
      <c r="B906" s="22">
        <v>4500</v>
      </c>
      <c r="C906" s="23" t="s">
        <v>95</v>
      </c>
      <c r="D906" s="211">
        <f t="shared" si="73"/>
        <v>11928</v>
      </c>
      <c r="E906" s="140">
        <f t="shared" si="73"/>
        <v>11928</v>
      </c>
      <c r="F906" s="140">
        <f t="shared" si="73"/>
        <v>13180</v>
      </c>
      <c r="G906" s="260">
        <f t="shared" si="67"/>
        <v>1252</v>
      </c>
      <c r="H906" s="274">
        <f t="shared" si="74"/>
        <v>0.10496311200536557</v>
      </c>
    </row>
    <row r="907" spans="1:8" s="9" customFormat="1" ht="13.5" thickBot="1" x14ac:dyDescent="0.25">
      <c r="A907" s="33"/>
      <c r="B907" s="6"/>
      <c r="C907" s="62" t="s">
        <v>402</v>
      </c>
      <c r="D907" s="212">
        <v>11928</v>
      </c>
      <c r="E907" s="165">
        <f>SUM(D907:D907)</f>
        <v>11928</v>
      </c>
      <c r="F907" s="165">
        <v>13180</v>
      </c>
      <c r="G907" s="263">
        <f t="shared" si="67"/>
        <v>1252</v>
      </c>
      <c r="H907" s="273">
        <f t="shared" si="74"/>
        <v>0.10496311200536557</v>
      </c>
    </row>
    <row r="908" spans="1:8" ht="13.5" thickBot="1" x14ac:dyDescent="0.25">
      <c r="A908" s="99" t="s">
        <v>54</v>
      </c>
      <c r="B908" s="86" t="s">
        <v>124</v>
      </c>
      <c r="C908" s="101"/>
      <c r="D908" s="219">
        <f>D909+D934+D940+D965+D992+D999+D1007+D1016+D1040+D1060+D1063+D1066+D1092+D1103+D1131+D1136+D1166+D1176+D1198+D1202+D1229+D1232+D1235+D1240+D1264+D1270+D1283+D1294+D1305+D1311+D1317+D1320+D1323+D1338+D1348+D1357+D1360+D1367+D1378+D1388+D1392+D1396+D1399+D1410+D1421+D1424+D1433+D1436+D1439+D1457+D1461</f>
        <v>5571329.7600000007</v>
      </c>
      <c r="E908" s="162">
        <f>E909+E934+E940+E965+E999+E1007+E1016+E1040+E1060+E1063+E1066+E1103+E1131+E1136+E1166+E1176+E1198+E1202+E1229+E1232+E1235+E1240+E1270+E1283+E1294+E1305+E1311+E1317+E1320+E1323+E1338+E1348+E1357+E1360+E1367+E1378+E1388+E1392+E1396+E1399+E1410+E1421+E1424+E1433+E1439+E1461</f>
        <v>7593757</v>
      </c>
      <c r="F908" s="162">
        <f>F909+F934+F940+F965+F999+F1007+F1016+F1040+F1060+F1063+F1066+F1103+F1131+F1136+F1166+F1176+F1198+F1202+F1229+F1232+F1235+F1240+F1270+F1283+F1294+F1305+F1311+F1317+F1320+F1323+F1338+F1348+F1357+F1360+F1367+F1378+F1388+F1392+F1396+F1399+F1410+F1421+F1424+F1433+F1439+F1461</f>
        <v>6138863</v>
      </c>
      <c r="G908" s="127">
        <f t="shared" si="67"/>
        <v>-1454894</v>
      </c>
      <c r="H908" s="271">
        <f t="shared" si="74"/>
        <v>-0.19159080281341634</v>
      </c>
    </row>
    <row r="909" spans="1:8" s="9" customFormat="1" x14ac:dyDescent="0.2">
      <c r="A909" s="48" t="s">
        <v>359</v>
      </c>
      <c r="B909" s="15" t="s">
        <v>75</v>
      </c>
      <c r="C909" s="83"/>
      <c r="D909" s="220">
        <f>SUM(D910+D917+D931)</f>
        <v>516149.52</v>
      </c>
      <c r="E909" s="163">
        <f>SUM(E910+E917+E931)</f>
        <v>1741392</v>
      </c>
      <c r="F909" s="163">
        <f>SUM(F910+F917+F931)</f>
        <v>543650</v>
      </c>
      <c r="G909" s="260">
        <f t="shared" si="67"/>
        <v>-1197742</v>
      </c>
      <c r="H909" s="274">
        <f t="shared" si="74"/>
        <v>-0.68780722548398066</v>
      </c>
    </row>
    <row r="910" spans="1:8" s="9" customFormat="1" x14ac:dyDescent="0.2">
      <c r="A910" s="33"/>
      <c r="B910" s="10">
        <v>50</v>
      </c>
      <c r="C910" s="61" t="s">
        <v>16</v>
      </c>
      <c r="D910" s="211">
        <f>SUM(D911+D915+D916)</f>
        <v>395199</v>
      </c>
      <c r="E910" s="140">
        <f>SUM(E911+E915+E916)</f>
        <v>442256</v>
      </c>
      <c r="F910" s="140">
        <f>SUM(F911+F916)</f>
        <v>451694</v>
      </c>
      <c r="G910" s="260">
        <f t="shared" si="67"/>
        <v>9438</v>
      </c>
      <c r="H910" s="274">
        <f t="shared" si="74"/>
        <v>2.1340581020947047E-2</v>
      </c>
    </row>
    <row r="911" spans="1:8" s="9" customFormat="1" x14ac:dyDescent="0.2">
      <c r="A911" s="33"/>
      <c r="B911" s="6">
        <v>500</v>
      </c>
      <c r="C911" s="62" t="s">
        <v>163</v>
      </c>
      <c r="D911" s="210">
        <f>SUM(D912:D914)</f>
        <v>296696.24</v>
      </c>
      <c r="E911" s="169">
        <f>SUM(E912:E914)</f>
        <v>330535</v>
      </c>
      <c r="F911" s="169">
        <f>SUM(F912:F913)</f>
        <v>337589</v>
      </c>
      <c r="G911" s="263">
        <f t="shared" si="67"/>
        <v>7054</v>
      </c>
      <c r="H911" s="273">
        <f t="shared" si="74"/>
        <v>2.1341159030057399E-2</v>
      </c>
    </row>
    <row r="912" spans="1:8" s="9" customFormat="1" x14ac:dyDescent="0.2">
      <c r="A912" s="33"/>
      <c r="B912" s="6">
        <v>50020</v>
      </c>
      <c r="C912" s="62" t="s">
        <v>170</v>
      </c>
      <c r="D912" s="210">
        <v>296123.59999999998</v>
      </c>
      <c r="E912" s="169">
        <v>141085</v>
      </c>
      <c r="F912" s="147">
        <v>148139</v>
      </c>
      <c r="G912" s="263">
        <f t="shared" ref="G912:G975" si="75">SUM(F912-E912)</f>
        <v>7054</v>
      </c>
      <c r="H912" s="273">
        <f t="shared" si="74"/>
        <v>4.9998228018570456E-2</v>
      </c>
    </row>
    <row r="913" spans="1:8" s="9" customFormat="1" x14ac:dyDescent="0.2">
      <c r="A913" s="33"/>
      <c r="B913" s="6">
        <v>50026</v>
      </c>
      <c r="C913" s="62" t="s">
        <v>453</v>
      </c>
      <c r="D913" s="210">
        <v>0</v>
      </c>
      <c r="E913" s="169">
        <v>189450</v>
      </c>
      <c r="F913" s="147">
        <v>189450</v>
      </c>
      <c r="G913" s="263">
        <f t="shared" si="75"/>
        <v>0</v>
      </c>
      <c r="H913" s="273">
        <f t="shared" si="74"/>
        <v>0</v>
      </c>
    </row>
    <row r="914" spans="1:8" s="9" customFormat="1" ht="25.5" x14ac:dyDescent="0.2">
      <c r="A914" s="33"/>
      <c r="B914" s="6">
        <v>5005</v>
      </c>
      <c r="C914" s="62" t="s">
        <v>187</v>
      </c>
      <c r="D914" s="210">
        <v>572.64</v>
      </c>
      <c r="E914" s="169">
        <v>0</v>
      </c>
      <c r="F914" s="147"/>
      <c r="G914" s="263">
        <f t="shared" si="75"/>
        <v>0</v>
      </c>
      <c r="H914" s="273"/>
    </row>
    <row r="915" spans="1:8" s="9" customFormat="1" x14ac:dyDescent="0.2">
      <c r="A915" s="33"/>
      <c r="B915" s="6">
        <v>5050</v>
      </c>
      <c r="C915" s="62" t="s">
        <v>62</v>
      </c>
      <c r="D915" s="210">
        <v>118.32</v>
      </c>
      <c r="E915" s="169">
        <v>0</v>
      </c>
      <c r="F915" s="147"/>
      <c r="G915" s="263">
        <f t="shared" si="75"/>
        <v>0</v>
      </c>
      <c r="H915" s="273"/>
    </row>
    <row r="916" spans="1:8" s="9" customFormat="1" x14ac:dyDescent="0.2">
      <c r="A916" s="33"/>
      <c r="B916" s="6">
        <v>506</v>
      </c>
      <c r="C916" s="62" t="s">
        <v>164</v>
      </c>
      <c r="D916" s="210">
        <v>98384.44</v>
      </c>
      <c r="E916" s="169">
        <v>111721</v>
      </c>
      <c r="F916" s="147">
        <v>114105</v>
      </c>
      <c r="G916" s="263">
        <f t="shared" si="75"/>
        <v>2384</v>
      </c>
      <c r="H916" s="273">
        <f>SUM(F916/E916-1)</f>
        <v>2.1338870937424481E-2</v>
      </c>
    </row>
    <row r="917" spans="1:8" s="9" customFormat="1" x14ac:dyDescent="0.2">
      <c r="A917" s="33"/>
      <c r="B917" s="10">
        <v>55</v>
      </c>
      <c r="C917" s="61" t="s">
        <v>17</v>
      </c>
      <c r="D917" s="211">
        <f>SUM(D918:D930)</f>
        <v>78350.52</v>
      </c>
      <c r="E917" s="140">
        <f>SUM(E918:E930)</f>
        <v>97153</v>
      </c>
      <c r="F917" s="140">
        <f>SUM(F918:F930)</f>
        <v>91956</v>
      </c>
      <c r="G917" s="260">
        <f t="shared" si="75"/>
        <v>-5197</v>
      </c>
      <c r="H917" s="274">
        <f>SUM(F917/E917-1)</f>
        <v>-5.3492944119069907E-2</v>
      </c>
    </row>
    <row r="918" spans="1:8" s="9" customFormat="1" x14ac:dyDescent="0.2">
      <c r="A918" s="33"/>
      <c r="B918" s="6">
        <v>5500</v>
      </c>
      <c r="C918" s="62" t="s">
        <v>18</v>
      </c>
      <c r="D918" s="210">
        <v>1407.59</v>
      </c>
      <c r="E918" s="108">
        <v>1163</v>
      </c>
      <c r="F918" s="169">
        <v>1153</v>
      </c>
      <c r="G918" s="263">
        <f t="shared" si="75"/>
        <v>-10</v>
      </c>
      <c r="H918" s="273">
        <f>SUM(F918/E918-1)</f>
        <v>-8.5984522785899076E-3</v>
      </c>
    </row>
    <row r="919" spans="1:8" s="9" customFormat="1" x14ac:dyDescent="0.2">
      <c r="A919" s="33"/>
      <c r="B919" s="6">
        <v>5503</v>
      </c>
      <c r="C919" s="62" t="s">
        <v>19</v>
      </c>
      <c r="D919" s="210">
        <v>7.98</v>
      </c>
      <c r="E919" s="108">
        <v>0</v>
      </c>
      <c r="F919" s="169">
        <v>0</v>
      </c>
      <c r="G919" s="263">
        <f t="shared" si="75"/>
        <v>0</v>
      </c>
      <c r="H919" s="273"/>
    </row>
    <row r="920" spans="1:8" s="9" customFormat="1" x14ac:dyDescent="0.2">
      <c r="A920" s="33"/>
      <c r="B920" s="6">
        <v>5504</v>
      </c>
      <c r="C920" s="62" t="s">
        <v>20</v>
      </c>
      <c r="D920" s="210">
        <v>1780.86</v>
      </c>
      <c r="E920" s="108">
        <v>2000</v>
      </c>
      <c r="F920" s="169">
        <v>2000</v>
      </c>
      <c r="G920" s="263">
        <f t="shared" si="75"/>
        <v>0</v>
      </c>
      <c r="H920" s="273">
        <f t="shared" ref="H920:H929" si="76">SUM(F920/E920-1)</f>
        <v>0</v>
      </c>
    </row>
    <row r="921" spans="1:8" s="9" customFormat="1" x14ac:dyDescent="0.2">
      <c r="A921" s="33"/>
      <c r="B921" s="6">
        <v>5511</v>
      </c>
      <c r="C921" s="62" t="s">
        <v>165</v>
      </c>
      <c r="D921" s="210">
        <v>37939.81</v>
      </c>
      <c r="E921" s="108">
        <v>40200</v>
      </c>
      <c r="F921" s="169">
        <v>38548</v>
      </c>
      <c r="G921" s="263">
        <f t="shared" si="75"/>
        <v>-1652</v>
      </c>
      <c r="H921" s="273">
        <f t="shared" si="76"/>
        <v>-4.1094527363184086E-2</v>
      </c>
    </row>
    <row r="922" spans="1:8" s="9" customFormat="1" x14ac:dyDescent="0.2">
      <c r="A922" s="33"/>
      <c r="B922" s="6">
        <v>5513</v>
      </c>
      <c r="C922" s="62" t="s">
        <v>21</v>
      </c>
      <c r="D922" s="210">
        <v>64.8</v>
      </c>
      <c r="E922" s="108">
        <v>100</v>
      </c>
      <c r="F922" s="169">
        <v>100</v>
      </c>
      <c r="G922" s="263">
        <f t="shared" si="75"/>
        <v>0</v>
      </c>
      <c r="H922" s="273">
        <f t="shared" si="76"/>
        <v>0</v>
      </c>
    </row>
    <row r="923" spans="1:8" s="9" customFormat="1" x14ac:dyDescent="0.2">
      <c r="A923" s="33"/>
      <c r="B923" s="6">
        <v>5514</v>
      </c>
      <c r="C923" s="62" t="s">
        <v>166</v>
      </c>
      <c r="D923" s="210">
        <v>2469.44</v>
      </c>
      <c r="E923" s="108">
        <v>3500</v>
      </c>
      <c r="F923" s="169">
        <v>6365</v>
      </c>
      <c r="G923" s="263">
        <f t="shared" si="75"/>
        <v>2865</v>
      </c>
      <c r="H923" s="273">
        <f t="shared" si="76"/>
        <v>0.81857142857142851</v>
      </c>
    </row>
    <row r="924" spans="1:8" s="9" customFormat="1" x14ac:dyDescent="0.2">
      <c r="A924" s="33"/>
      <c r="B924" s="6">
        <v>5515</v>
      </c>
      <c r="C924" s="62" t="s">
        <v>22</v>
      </c>
      <c r="D924" s="210">
        <v>1713.7</v>
      </c>
      <c r="E924" s="169">
        <v>15990</v>
      </c>
      <c r="F924" s="169">
        <v>9590</v>
      </c>
      <c r="G924" s="263">
        <f t="shared" si="75"/>
        <v>-6400</v>
      </c>
      <c r="H924" s="273">
        <f t="shared" si="76"/>
        <v>-0.40025015634771732</v>
      </c>
    </row>
    <row r="925" spans="1:8" s="9" customFormat="1" x14ac:dyDescent="0.2">
      <c r="A925" s="33"/>
      <c r="B925" s="6">
        <v>5521</v>
      </c>
      <c r="C925" s="62" t="s">
        <v>81</v>
      </c>
      <c r="D925" s="210">
        <v>17308.830000000002</v>
      </c>
      <c r="E925" s="108">
        <v>17000</v>
      </c>
      <c r="F925" s="169">
        <v>17000</v>
      </c>
      <c r="G925" s="263">
        <f t="shared" si="75"/>
        <v>0</v>
      </c>
      <c r="H925" s="273">
        <f t="shared" si="76"/>
        <v>0</v>
      </c>
    </row>
    <row r="926" spans="1:8" s="9" customFormat="1" x14ac:dyDescent="0.2">
      <c r="A926" s="33"/>
      <c r="B926" s="6">
        <v>5522</v>
      </c>
      <c r="C926" s="62" t="s">
        <v>63</v>
      </c>
      <c r="D926" s="210">
        <v>18</v>
      </c>
      <c r="E926" s="108">
        <v>150</v>
      </c>
      <c r="F926" s="169">
        <v>150</v>
      </c>
      <c r="G926" s="263">
        <f t="shared" si="75"/>
        <v>0</v>
      </c>
      <c r="H926" s="273">
        <f t="shared" si="76"/>
        <v>0</v>
      </c>
    </row>
    <row r="927" spans="1:8" s="9" customFormat="1" x14ac:dyDescent="0.2">
      <c r="A927" s="33"/>
      <c r="B927" s="6">
        <v>5524</v>
      </c>
      <c r="C927" s="62" t="s">
        <v>24</v>
      </c>
      <c r="D927" s="210">
        <v>15188.63</v>
      </c>
      <c r="E927" s="108">
        <v>15750</v>
      </c>
      <c r="F927" s="169">
        <v>15750</v>
      </c>
      <c r="G927" s="263">
        <f t="shared" si="75"/>
        <v>0</v>
      </c>
      <c r="H927" s="273">
        <f t="shared" si="76"/>
        <v>0</v>
      </c>
    </row>
    <row r="928" spans="1:8" s="9" customFormat="1" x14ac:dyDescent="0.2">
      <c r="A928" s="33"/>
      <c r="B928" s="6">
        <v>5525</v>
      </c>
      <c r="C928" s="62" t="s">
        <v>37</v>
      </c>
      <c r="D928" s="210">
        <v>430.88</v>
      </c>
      <c r="E928" s="108">
        <v>1000</v>
      </c>
      <c r="F928" s="169">
        <v>1000</v>
      </c>
      <c r="G928" s="263">
        <f t="shared" si="75"/>
        <v>0</v>
      </c>
      <c r="H928" s="273">
        <f t="shared" si="76"/>
        <v>0</v>
      </c>
    </row>
    <row r="929" spans="1:8" s="9" customFormat="1" x14ac:dyDescent="0.2">
      <c r="A929" s="33"/>
      <c r="B929" s="6">
        <v>5532</v>
      </c>
      <c r="C929" s="62" t="s">
        <v>61</v>
      </c>
      <c r="D929" s="210">
        <v>0</v>
      </c>
      <c r="E929" s="108">
        <v>300</v>
      </c>
      <c r="F929" s="169">
        <v>300</v>
      </c>
      <c r="G929" s="263">
        <f t="shared" si="75"/>
        <v>0</v>
      </c>
      <c r="H929" s="273">
        <f t="shared" si="76"/>
        <v>0</v>
      </c>
    </row>
    <row r="930" spans="1:8" s="9" customFormat="1" x14ac:dyDescent="0.2">
      <c r="A930" s="33"/>
      <c r="B930" s="6">
        <v>5539</v>
      </c>
      <c r="C930" s="62" t="s">
        <v>180</v>
      </c>
      <c r="D930" s="210">
        <v>20</v>
      </c>
      <c r="E930" s="169">
        <v>0</v>
      </c>
      <c r="F930" s="169">
        <v>0</v>
      </c>
      <c r="G930" s="263">
        <f t="shared" si="75"/>
        <v>0</v>
      </c>
      <c r="H930" s="273"/>
    </row>
    <row r="931" spans="1:8" x14ac:dyDescent="0.2">
      <c r="A931" s="35"/>
      <c r="B931" s="10">
        <v>15</v>
      </c>
      <c r="C931" s="61" t="s">
        <v>188</v>
      </c>
      <c r="D931" s="211">
        <f>SUM(D932)</f>
        <v>42600</v>
      </c>
      <c r="E931" s="140">
        <f>SUM(E932)</f>
        <v>1201983</v>
      </c>
      <c r="F931" s="142">
        <v>0</v>
      </c>
      <c r="G931" s="260">
        <f t="shared" si="75"/>
        <v>-1201983</v>
      </c>
      <c r="H931" s="274">
        <f>SUM(F931/E931-1)</f>
        <v>-1</v>
      </c>
    </row>
    <row r="932" spans="1:8" x14ac:dyDescent="0.2">
      <c r="A932" s="35"/>
      <c r="B932" s="6">
        <v>1551</v>
      </c>
      <c r="C932" s="62" t="s">
        <v>178</v>
      </c>
      <c r="D932" s="210">
        <f>SUM(D933)</f>
        <v>42600</v>
      </c>
      <c r="E932" s="169">
        <f>SUM(E933)</f>
        <v>1201983</v>
      </c>
      <c r="F932" s="147"/>
      <c r="G932" s="263">
        <f t="shared" si="75"/>
        <v>-1201983</v>
      </c>
      <c r="H932" s="273">
        <f>SUM(F932/E932-1)</f>
        <v>-1</v>
      </c>
    </row>
    <row r="933" spans="1:8" ht="25.5" x14ac:dyDescent="0.2">
      <c r="A933" s="35"/>
      <c r="B933" s="6"/>
      <c r="C933" s="62" t="s">
        <v>358</v>
      </c>
      <c r="D933" s="210">
        <v>42600</v>
      </c>
      <c r="E933" s="169">
        <v>1201983</v>
      </c>
      <c r="F933" s="147"/>
      <c r="G933" s="263">
        <f t="shared" si="75"/>
        <v>-1201983</v>
      </c>
      <c r="H933" s="273">
        <f>SUM(F933/E933-1)</f>
        <v>-1</v>
      </c>
    </row>
    <row r="934" spans="1:8" x14ac:dyDescent="0.2">
      <c r="A934" s="33" t="s">
        <v>527</v>
      </c>
      <c r="B934" s="10" t="s">
        <v>528</v>
      </c>
      <c r="C934" s="82"/>
      <c r="D934" s="211">
        <f>SUM(D935)</f>
        <v>5432</v>
      </c>
      <c r="E934" s="109">
        <f>SUM(E935)</f>
        <v>5462</v>
      </c>
      <c r="F934" s="140">
        <f>SUM(F935)</f>
        <v>0</v>
      </c>
      <c r="G934" s="260">
        <f t="shared" si="75"/>
        <v>-5462</v>
      </c>
      <c r="H934" s="274">
        <f>SUM(F934/E934-1)</f>
        <v>-1</v>
      </c>
    </row>
    <row r="935" spans="1:8" x14ac:dyDescent="0.2">
      <c r="A935" s="35"/>
      <c r="B935" s="10">
        <v>55</v>
      </c>
      <c r="C935" s="61" t="s">
        <v>17</v>
      </c>
      <c r="D935" s="211">
        <f>SUM(D936:D939)</f>
        <v>5432</v>
      </c>
      <c r="E935" s="109">
        <f>SUM(E936:E939)</f>
        <v>5462</v>
      </c>
      <c r="F935" s="142">
        <v>0</v>
      </c>
      <c r="G935" s="260">
        <f t="shared" si="75"/>
        <v>-5462</v>
      </c>
      <c r="H935" s="274">
        <f>SUM(F935/E935-1)</f>
        <v>-1</v>
      </c>
    </row>
    <row r="936" spans="1:8" x14ac:dyDescent="0.2">
      <c r="A936" s="35"/>
      <c r="B936" s="6">
        <v>5504</v>
      </c>
      <c r="C936" s="62" t="s">
        <v>20</v>
      </c>
      <c r="D936" s="210">
        <v>1042</v>
      </c>
      <c r="E936" s="108">
        <v>0</v>
      </c>
      <c r="F936" s="147"/>
      <c r="G936" s="263">
        <f t="shared" si="75"/>
        <v>0</v>
      </c>
      <c r="H936" s="273"/>
    </row>
    <row r="937" spans="1:8" x14ac:dyDescent="0.2">
      <c r="A937" s="35"/>
      <c r="B937" s="6">
        <v>5515</v>
      </c>
      <c r="C937" s="62" t="s">
        <v>22</v>
      </c>
      <c r="D937" s="210">
        <v>0</v>
      </c>
      <c r="E937" s="108">
        <v>4000</v>
      </c>
      <c r="F937" s="147"/>
      <c r="G937" s="263">
        <f t="shared" si="75"/>
        <v>-4000</v>
      </c>
      <c r="H937" s="273">
        <f>SUM(F937/E937-1)</f>
        <v>-1</v>
      </c>
    </row>
    <row r="938" spans="1:8" x14ac:dyDescent="0.2">
      <c r="A938" s="35"/>
      <c r="B938" s="6">
        <v>5524</v>
      </c>
      <c r="C938" s="52" t="s">
        <v>24</v>
      </c>
      <c r="D938" s="210">
        <v>4050</v>
      </c>
      <c r="E938" s="108">
        <v>1462</v>
      </c>
      <c r="F938" s="147"/>
      <c r="G938" s="263">
        <f t="shared" si="75"/>
        <v>-1462</v>
      </c>
      <c r="H938" s="273">
        <f>SUM(F938/E938-1)</f>
        <v>-1</v>
      </c>
    </row>
    <row r="939" spans="1:8" x14ac:dyDescent="0.2">
      <c r="A939" s="35"/>
      <c r="B939" s="6">
        <v>5525</v>
      </c>
      <c r="C939" s="52" t="s">
        <v>37</v>
      </c>
      <c r="D939" s="210">
        <v>340</v>
      </c>
      <c r="E939" s="169">
        <v>0</v>
      </c>
      <c r="F939" s="147"/>
      <c r="G939" s="263">
        <f t="shared" si="75"/>
        <v>0</v>
      </c>
      <c r="H939" s="273"/>
    </row>
    <row r="940" spans="1:8" s="12" customFormat="1" ht="13.5" x14ac:dyDescent="0.25">
      <c r="A940" s="33" t="s">
        <v>360</v>
      </c>
      <c r="B940" s="10" t="s">
        <v>287</v>
      </c>
      <c r="C940" s="82"/>
      <c r="D940" s="211">
        <f>SUM(D941+D948)</f>
        <v>481647.47</v>
      </c>
      <c r="E940" s="140">
        <f>SUM(E941+E948)</f>
        <v>526787</v>
      </c>
      <c r="F940" s="140">
        <f>SUM(F941+F948+F962)</f>
        <v>548667</v>
      </c>
      <c r="G940" s="260">
        <f t="shared" si="75"/>
        <v>21880</v>
      </c>
      <c r="H940" s="274">
        <f>SUM(F940/E940-1)</f>
        <v>4.1534813881132226E-2</v>
      </c>
    </row>
    <row r="941" spans="1:8" s="9" customFormat="1" x14ac:dyDescent="0.2">
      <c r="A941" s="33"/>
      <c r="B941" s="10">
        <v>50</v>
      </c>
      <c r="C941" s="61" t="s">
        <v>16</v>
      </c>
      <c r="D941" s="211">
        <f>SUM(D942+D946+D947)</f>
        <v>363346.99999999994</v>
      </c>
      <c r="E941" s="140">
        <f>SUM(E942+E946+E947)</f>
        <v>408422</v>
      </c>
      <c r="F941" s="140">
        <f>SUM(F942+F946+F947)</f>
        <v>418098</v>
      </c>
      <c r="G941" s="260">
        <f t="shared" si="75"/>
        <v>9676</v>
      </c>
      <c r="H941" s="274">
        <f>SUM(F941/E941-1)</f>
        <v>2.3691182159629065E-2</v>
      </c>
    </row>
    <row r="942" spans="1:8" s="9" customFormat="1" x14ac:dyDescent="0.2">
      <c r="A942" s="33"/>
      <c r="B942" s="6">
        <v>500</v>
      </c>
      <c r="C942" s="62" t="s">
        <v>163</v>
      </c>
      <c r="D942" s="210">
        <f>SUM(D943:D945)</f>
        <v>272407.42</v>
      </c>
      <c r="E942" s="169">
        <f>SUM(E943:E945)</f>
        <v>305248</v>
      </c>
      <c r="F942" s="169">
        <f>SUM(F943:F945)</f>
        <v>312480</v>
      </c>
      <c r="G942" s="263">
        <f t="shared" si="75"/>
        <v>7232</v>
      </c>
      <c r="H942" s="273">
        <f>SUM(F942/E942-1)</f>
        <v>2.3692210923576873E-2</v>
      </c>
    </row>
    <row r="943" spans="1:8" s="9" customFormat="1" x14ac:dyDescent="0.2">
      <c r="A943" s="33"/>
      <c r="B943" s="6">
        <v>50020</v>
      </c>
      <c r="C943" s="62" t="s">
        <v>170</v>
      </c>
      <c r="D943" s="210">
        <v>268806.74</v>
      </c>
      <c r="E943" s="169">
        <v>116810</v>
      </c>
      <c r="F943" s="169">
        <v>125124</v>
      </c>
      <c r="G943" s="263">
        <f t="shared" si="75"/>
        <v>8314</v>
      </c>
      <c r="H943" s="273">
        <f>SUM(F943/E943-1)</f>
        <v>7.1175413063949922E-2</v>
      </c>
    </row>
    <row r="944" spans="1:8" s="9" customFormat="1" x14ac:dyDescent="0.2">
      <c r="A944" s="33"/>
      <c r="B944" s="6">
        <v>50026</v>
      </c>
      <c r="C944" s="62" t="s">
        <v>453</v>
      </c>
      <c r="D944" s="210">
        <v>0</v>
      </c>
      <c r="E944" s="169">
        <v>188438</v>
      </c>
      <c r="F944" s="169">
        <v>187356</v>
      </c>
      <c r="G944" s="263">
        <f t="shared" si="75"/>
        <v>-1082</v>
      </c>
      <c r="H944" s="273">
        <f>SUM(F944/E944-1)</f>
        <v>-5.7419416465893658E-3</v>
      </c>
    </row>
    <row r="945" spans="1:8" s="9" customFormat="1" ht="25.5" x14ac:dyDescent="0.2">
      <c r="A945" s="33"/>
      <c r="B945" s="6">
        <v>5005</v>
      </c>
      <c r="C945" s="62" t="s">
        <v>187</v>
      </c>
      <c r="D945" s="210">
        <v>3600.68</v>
      </c>
      <c r="E945" s="169">
        <v>0</v>
      </c>
      <c r="F945" s="169">
        <v>0</v>
      </c>
      <c r="G945" s="263">
        <f t="shared" si="75"/>
        <v>0</v>
      </c>
      <c r="H945" s="273"/>
    </row>
    <row r="946" spans="1:8" s="9" customFormat="1" x14ac:dyDescent="0.2">
      <c r="A946" s="33"/>
      <c r="B946" s="6">
        <v>5050</v>
      </c>
      <c r="C946" s="62" t="s">
        <v>62</v>
      </c>
      <c r="D946" s="210">
        <v>45.6</v>
      </c>
      <c r="E946" s="169">
        <v>0</v>
      </c>
      <c r="F946" s="169">
        <v>0</v>
      </c>
      <c r="G946" s="263">
        <f t="shared" si="75"/>
        <v>0</v>
      </c>
      <c r="H946" s="273"/>
    </row>
    <row r="947" spans="1:8" s="9" customFormat="1" x14ac:dyDescent="0.2">
      <c r="A947" s="33"/>
      <c r="B947" s="6">
        <v>506</v>
      </c>
      <c r="C947" s="62" t="s">
        <v>164</v>
      </c>
      <c r="D947" s="210">
        <v>90893.98</v>
      </c>
      <c r="E947" s="169">
        <v>103174</v>
      </c>
      <c r="F947" s="169">
        <v>105618</v>
      </c>
      <c r="G947" s="263">
        <f t="shared" si="75"/>
        <v>2444</v>
      </c>
      <c r="H947" s="273">
        <f t="shared" ref="H947:H961" si="77">SUM(F947/E947-1)</f>
        <v>2.3688138484502019E-2</v>
      </c>
    </row>
    <row r="948" spans="1:8" s="9" customFormat="1" x14ac:dyDescent="0.2">
      <c r="A948" s="33"/>
      <c r="B948" s="10">
        <v>55</v>
      </c>
      <c r="C948" s="61" t="s">
        <v>17</v>
      </c>
      <c r="D948" s="211">
        <f>SUM(D949:D961)</f>
        <v>118300.47</v>
      </c>
      <c r="E948" s="140">
        <f>SUM(E949:E961)</f>
        <v>118365</v>
      </c>
      <c r="F948" s="140">
        <f>SUM(F949:F961)</f>
        <v>110569</v>
      </c>
      <c r="G948" s="260">
        <f t="shared" si="75"/>
        <v>-7796</v>
      </c>
      <c r="H948" s="274">
        <f t="shared" si="77"/>
        <v>-6.5864064546107381E-2</v>
      </c>
    </row>
    <row r="949" spans="1:8" s="9" customFormat="1" x14ac:dyDescent="0.2">
      <c r="A949" s="33"/>
      <c r="B949" s="6">
        <v>5500</v>
      </c>
      <c r="C949" s="62" t="s">
        <v>18</v>
      </c>
      <c r="D949" s="210">
        <v>3627.68</v>
      </c>
      <c r="E949" s="108">
        <v>3010</v>
      </c>
      <c r="F949" s="169">
        <v>2950</v>
      </c>
      <c r="G949" s="263">
        <f t="shared" si="75"/>
        <v>-60</v>
      </c>
      <c r="H949" s="273">
        <f t="shared" si="77"/>
        <v>-1.9933554817275767E-2</v>
      </c>
    </row>
    <row r="950" spans="1:8" s="9" customFormat="1" x14ac:dyDescent="0.2">
      <c r="A950" s="33"/>
      <c r="B950" s="6">
        <v>5504</v>
      </c>
      <c r="C950" s="62" t="s">
        <v>20</v>
      </c>
      <c r="D950" s="210">
        <v>1495.54</v>
      </c>
      <c r="E950" s="108">
        <v>1850</v>
      </c>
      <c r="F950" s="169">
        <v>2300</v>
      </c>
      <c r="G950" s="263">
        <f t="shared" si="75"/>
        <v>450</v>
      </c>
      <c r="H950" s="273">
        <f t="shared" si="77"/>
        <v>0.2432432432432432</v>
      </c>
    </row>
    <row r="951" spans="1:8" s="9" customFormat="1" x14ac:dyDescent="0.2">
      <c r="A951" s="33"/>
      <c r="B951" s="6">
        <v>5511</v>
      </c>
      <c r="C951" s="62" t="s">
        <v>165</v>
      </c>
      <c r="D951" s="210">
        <v>65680.84</v>
      </c>
      <c r="E951" s="169">
        <v>70675</v>
      </c>
      <c r="F951" s="169">
        <v>64399</v>
      </c>
      <c r="G951" s="263">
        <f t="shared" si="75"/>
        <v>-6276</v>
      </c>
      <c r="H951" s="273">
        <f t="shared" si="77"/>
        <v>-8.8800848956490985E-2</v>
      </c>
    </row>
    <row r="952" spans="1:8" s="9" customFormat="1" x14ac:dyDescent="0.2">
      <c r="A952" s="33"/>
      <c r="B952" s="6">
        <v>5513</v>
      </c>
      <c r="C952" s="62" t="s">
        <v>21</v>
      </c>
      <c r="D952" s="210">
        <v>0</v>
      </c>
      <c r="E952" s="108">
        <v>700</v>
      </c>
      <c r="F952" s="169">
        <v>700</v>
      </c>
      <c r="G952" s="263">
        <f t="shared" si="75"/>
        <v>0</v>
      </c>
      <c r="H952" s="273">
        <f t="shared" si="77"/>
        <v>0</v>
      </c>
    </row>
    <row r="953" spans="1:8" s="9" customFormat="1" x14ac:dyDescent="0.2">
      <c r="A953" s="33"/>
      <c r="B953" s="6">
        <v>5514</v>
      </c>
      <c r="C953" s="62" t="s">
        <v>166</v>
      </c>
      <c r="D953" s="210">
        <v>1531.04</v>
      </c>
      <c r="E953" s="108">
        <v>2700</v>
      </c>
      <c r="F953" s="169">
        <v>2200</v>
      </c>
      <c r="G953" s="263">
        <f t="shared" si="75"/>
        <v>-500</v>
      </c>
      <c r="H953" s="273">
        <f t="shared" si="77"/>
        <v>-0.18518518518518523</v>
      </c>
    </row>
    <row r="954" spans="1:8" s="9" customFormat="1" x14ac:dyDescent="0.2">
      <c r="A954" s="33"/>
      <c r="B954" s="6">
        <v>5515</v>
      </c>
      <c r="C954" s="62" t="s">
        <v>22</v>
      </c>
      <c r="D954" s="210">
        <v>5207.57</v>
      </c>
      <c r="E954" s="108">
        <v>5000</v>
      </c>
      <c r="F954" s="169">
        <v>4500</v>
      </c>
      <c r="G954" s="263">
        <f t="shared" si="75"/>
        <v>-500</v>
      </c>
      <c r="H954" s="273">
        <f t="shared" si="77"/>
        <v>-9.9999999999999978E-2</v>
      </c>
    </row>
    <row r="955" spans="1:8" s="9" customFormat="1" x14ac:dyDescent="0.2">
      <c r="A955" s="33"/>
      <c r="B955" s="6">
        <v>5521</v>
      </c>
      <c r="C955" s="62" t="s">
        <v>81</v>
      </c>
      <c r="D955" s="210">
        <v>20283.61</v>
      </c>
      <c r="E955" s="108">
        <v>19500</v>
      </c>
      <c r="F955" s="169">
        <v>19500</v>
      </c>
      <c r="G955" s="263">
        <f t="shared" si="75"/>
        <v>0</v>
      </c>
      <c r="H955" s="273">
        <f t="shared" si="77"/>
        <v>0</v>
      </c>
    </row>
    <row r="956" spans="1:8" s="9" customFormat="1" x14ac:dyDescent="0.2">
      <c r="A956" s="33"/>
      <c r="B956" s="6">
        <v>5522</v>
      </c>
      <c r="C956" s="62" t="s">
        <v>63</v>
      </c>
      <c r="D956" s="210">
        <v>131.55000000000001</v>
      </c>
      <c r="E956" s="108">
        <v>90</v>
      </c>
      <c r="F956" s="169">
        <v>220</v>
      </c>
      <c r="G956" s="263">
        <f t="shared" si="75"/>
        <v>130</v>
      </c>
      <c r="H956" s="273">
        <f t="shared" si="77"/>
        <v>1.4444444444444446</v>
      </c>
    </row>
    <row r="957" spans="1:8" s="9" customFormat="1" x14ac:dyDescent="0.2">
      <c r="A957" s="33"/>
      <c r="B957" s="6">
        <v>5524</v>
      </c>
      <c r="C957" s="62" t="s">
        <v>24</v>
      </c>
      <c r="D957" s="210">
        <v>17800.07</v>
      </c>
      <c r="E957" s="108">
        <v>12000</v>
      </c>
      <c r="F957" s="169">
        <v>10000</v>
      </c>
      <c r="G957" s="263">
        <f t="shared" si="75"/>
        <v>-2000</v>
      </c>
      <c r="H957" s="273">
        <f t="shared" si="77"/>
        <v>-0.16666666666666663</v>
      </c>
    </row>
    <row r="958" spans="1:8" s="9" customFormat="1" x14ac:dyDescent="0.2">
      <c r="A958" s="33"/>
      <c r="B958" s="6">
        <v>5525</v>
      </c>
      <c r="C958" s="62" t="s">
        <v>37</v>
      </c>
      <c r="D958" s="210">
        <v>819.52</v>
      </c>
      <c r="E958" s="108">
        <v>800</v>
      </c>
      <c r="F958" s="169">
        <v>1200</v>
      </c>
      <c r="G958" s="263">
        <f t="shared" si="75"/>
        <v>400</v>
      </c>
      <c r="H958" s="273">
        <f t="shared" si="77"/>
        <v>0.5</v>
      </c>
    </row>
    <row r="959" spans="1:8" s="9" customFormat="1" x14ac:dyDescent="0.2">
      <c r="A959" s="33"/>
      <c r="B959" s="6">
        <v>5532</v>
      </c>
      <c r="C959" s="62" t="s">
        <v>61</v>
      </c>
      <c r="D959" s="210">
        <v>240.3</v>
      </c>
      <c r="E959" s="108">
        <v>300</v>
      </c>
      <c r="F959" s="169">
        <v>300</v>
      </c>
      <c r="G959" s="263">
        <f t="shared" si="75"/>
        <v>0</v>
      </c>
      <c r="H959" s="273">
        <f t="shared" si="77"/>
        <v>0</v>
      </c>
    </row>
    <row r="960" spans="1:8" s="9" customFormat="1" x14ac:dyDescent="0.2">
      <c r="A960" s="33"/>
      <c r="B960" s="6">
        <v>5539</v>
      </c>
      <c r="C960" s="62" t="s">
        <v>180</v>
      </c>
      <c r="D960" s="210">
        <v>13.75</v>
      </c>
      <c r="E960" s="108">
        <v>40</v>
      </c>
      <c r="F960" s="169">
        <v>0</v>
      </c>
      <c r="G960" s="263">
        <f t="shared" si="75"/>
        <v>-40</v>
      </c>
      <c r="H960" s="273">
        <f t="shared" si="77"/>
        <v>-1</v>
      </c>
    </row>
    <row r="961" spans="1:8" x14ac:dyDescent="0.2">
      <c r="A961" s="35"/>
      <c r="B961" s="6">
        <v>5540</v>
      </c>
      <c r="C961" s="62" t="s">
        <v>177</v>
      </c>
      <c r="D961" s="210">
        <v>1469</v>
      </c>
      <c r="E961" s="108">
        <v>1700</v>
      </c>
      <c r="F961" s="169">
        <v>2300</v>
      </c>
      <c r="G961" s="263">
        <f t="shared" si="75"/>
        <v>600</v>
      </c>
      <c r="H961" s="273">
        <f t="shared" si="77"/>
        <v>0.35294117647058831</v>
      </c>
    </row>
    <row r="962" spans="1:8" x14ac:dyDescent="0.2">
      <c r="A962" s="35"/>
      <c r="B962" s="10">
        <v>15</v>
      </c>
      <c r="C962" s="61" t="s">
        <v>188</v>
      </c>
      <c r="D962" s="210"/>
      <c r="E962" s="169"/>
      <c r="F962" s="142">
        <f t="shared" ref="F962:F963" si="78">SUM(F963)</f>
        <v>20000</v>
      </c>
      <c r="G962" s="260">
        <f t="shared" si="75"/>
        <v>20000</v>
      </c>
      <c r="H962" s="273"/>
    </row>
    <row r="963" spans="1:8" x14ac:dyDescent="0.2">
      <c r="A963" s="35"/>
      <c r="B963" s="6">
        <v>1551</v>
      </c>
      <c r="C963" s="62" t="s">
        <v>178</v>
      </c>
      <c r="D963" s="210"/>
      <c r="E963" s="169"/>
      <c r="F963" s="147">
        <f t="shared" si="78"/>
        <v>20000</v>
      </c>
      <c r="G963" s="263">
        <f t="shared" si="75"/>
        <v>20000</v>
      </c>
      <c r="H963" s="273"/>
    </row>
    <row r="964" spans="1:8" ht="38.25" x14ac:dyDescent="0.2">
      <c r="A964" s="35"/>
      <c r="B964" s="6"/>
      <c r="C964" s="62" t="s">
        <v>558</v>
      </c>
      <c r="D964" s="210"/>
      <c r="E964" s="169"/>
      <c r="F964" s="147">
        <v>20000</v>
      </c>
      <c r="G964" s="263">
        <f t="shared" si="75"/>
        <v>20000</v>
      </c>
      <c r="H964" s="273"/>
    </row>
    <row r="965" spans="1:8" s="12" customFormat="1" ht="13.5" x14ac:dyDescent="0.25">
      <c r="A965" s="33" t="s">
        <v>366</v>
      </c>
      <c r="B965" s="10" t="s">
        <v>148</v>
      </c>
      <c r="C965" s="82"/>
      <c r="D965" s="211">
        <f>SUM(D966+D972+D987)</f>
        <v>251197.91</v>
      </c>
      <c r="E965" s="140">
        <f>SUM(E966+E972)</f>
        <v>222129</v>
      </c>
      <c r="F965" s="140">
        <f>SUM(F966+F972+F987)</f>
        <v>262467</v>
      </c>
      <c r="G965" s="260">
        <f t="shared" si="75"/>
        <v>40338</v>
      </c>
      <c r="H965" s="274">
        <f>SUM(F965/E965-1)</f>
        <v>0.18159718001701708</v>
      </c>
    </row>
    <row r="966" spans="1:8" s="9" customFormat="1" x14ac:dyDescent="0.2">
      <c r="A966" s="33"/>
      <c r="B966" s="10">
        <v>50</v>
      </c>
      <c r="C966" s="61" t="s">
        <v>16</v>
      </c>
      <c r="D966" s="211">
        <f>SUM(D967+D970+D971)</f>
        <v>157583.75</v>
      </c>
      <c r="E966" s="140">
        <f>SUM(E967+E970+E971)</f>
        <v>165333</v>
      </c>
      <c r="F966" s="140">
        <f>SUM(F967+F970+F971)</f>
        <v>169551</v>
      </c>
      <c r="G966" s="260">
        <f t="shared" si="75"/>
        <v>4218</v>
      </c>
      <c r="H966" s="274">
        <f>SUM(F966/E966-1)</f>
        <v>2.5512148209976271E-2</v>
      </c>
    </row>
    <row r="967" spans="1:8" s="9" customFormat="1" x14ac:dyDescent="0.2">
      <c r="A967" s="33"/>
      <c r="B967" s="6">
        <v>500</v>
      </c>
      <c r="C967" s="62" t="s">
        <v>163</v>
      </c>
      <c r="D967" s="210">
        <f>SUM(D968)</f>
        <v>118118.79</v>
      </c>
      <c r="E967" s="169">
        <f>SUM(E968:E969)</f>
        <v>123567</v>
      </c>
      <c r="F967" s="169">
        <f>SUM(F968:F969)</f>
        <v>126720</v>
      </c>
      <c r="G967" s="263">
        <f t="shared" si="75"/>
        <v>3153</v>
      </c>
      <c r="H967" s="273">
        <f>SUM(F967/E967-1)</f>
        <v>2.5516521401345083E-2</v>
      </c>
    </row>
    <row r="968" spans="1:8" s="9" customFormat="1" x14ac:dyDescent="0.2">
      <c r="A968" s="33"/>
      <c r="B968" s="6">
        <v>50020</v>
      </c>
      <c r="C968" s="62" t="s">
        <v>170</v>
      </c>
      <c r="D968" s="210">
        <v>118118.79</v>
      </c>
      <c r="E968" s="169">
        <v>62817</v>
      </c>
      <c r="F968" s="169">
        <v>65970</v>
      </c>
      <c r="G968" s="263">
        <f t="shared" si="75"/>
        <v>3153</v>
      </c>
      <c r="H968" s="273">
        <f>SUM(F968/E968-1)</f>
        <v>5.0193418978938809E-2</v>
      </c>
    </row>
    <row r="969" spans="1:8" s="9" customFormat="1" x14ac:dyDescent="0.2">
      <c r="A969" s="33"/>
      <c r="B969" s="6">
        <v>50026</v>
      </c>
      <c r="C969" s="62" t="s">
        <v>453</v>
      </c>
      <c r="D969" s="210">
        <v>0</v>
      </c>
      <c r="E969" s="169">
        <v>60750</v>
      </c>
      <c r="F969" s="169">
        <v>60750</v>
      </c>
      <c r="G969" s="263">
        <f t="shared" si="75"/>
        <v>0</v>
      </c>
      <c r="H969" s="273">
        <f>SUM(F969/E969-1)</f>
        <v>0</v>
      </c>
    </row>
    <row r="970" spans="1:8" s="9" customFormat="1" x14ac:dyDescent="0.2">
      <c r="A970" s="33"/>
      <c r="B970" s="6">
        <v>5050</v>
      </c>
      <c r="C970" s="62" t="s">
        <v>62</v>
      </c>
      <c r="D970" s="210">
        <v>45.64</v>
      </c>
      <c r="E970" s="169">
        <v>0</v>
      </c>
      <c r="F970" s="169">
        <v>0</v>
      </c>
      <c r="G970" s="263">
        <f t="shared" si="75"/>
        <v>0</v>
      </c>
      <c r="H970" s="273"/>
    </row>
    <row r="971" spans="1:8" s="9" customFormat="1" x14ac:dyDescent="0.2">
      <c r="A971" s="33"/>
      <c r="B971" s="6">
        <v>506</v>
      </c>
      <c r="C971" s="62" t="s">
        <v>164</v>
      </c>
      <c r="D971" s="210">
        <v>39419.32</v>
      </c>
      <c r="E971" s="169">
        <v>41766</v>
      </c>
      <c r="F971" s="169">
        <v>42831</v>
      </c>
      <c r="G971" s="263">
        <f t="shared" si="75"/>
        <v>1065</v>
      </c>
      <c r="H971" s="273">
        <f t="shared" ref="H971:H978" si="79">SUM(F971/E971-1)</f>
        <v>2.5499209883637519E-2</v>
      </c>
    </row>
    <row r="972" spans="1:8" s="9" customFormat="1" x14ac:dyDescent="0.2">
      <c r="A972" s="33"/>
      <c r="B972" s="10">
        <v>55</v>
      </c>
      <c r="C972" s="61" t="s">
        <v>17</v>
      </c>
      <c r="D972" s="211">
        <f>SUM(D973:D986)</f>
        <v>64607.759999999995</v>
      </c>
      <c r="E972" s="109">
        <f>SUM(E973:E986)</f>
        <v>56796</v>
      </c>
      <c r="F972" s="140">
        <f>SUM(F973:F986)</f>
        <v>57916</v>
      </c>
      <c r="G972" s="260">
        <f t="shared" si="75"/>
        <v>1120</v>
      </c>
      <c r="H972" s="274">
        <f t="shared" si="79"/>
        <v>1.9719698570321853E-2</v>
      </c>
    </row>
    <row r="973" spans="1:8" s="9" customFormat="1" x14ac:dyDescent="0.2">
      <c r="A973" s="33"/>
      <c r="B973" s="6">
        <v>5500</v>
      </c>
      <c r="C973" s="62" t="s">
        <v>18</v>
      </c>
      <c r="D973" s="210">
        <v>1096.6199999999999</v>
      </c>
      <c r="E973" s="108">
        <v>566</v>
      </c>
      <c r="F973" s="169">
        <v>1660</v>
      </c>
      <c r="G973" s="263">
        <f t="shared" si="75"/>
        <v>1094</v>
      </c>
      <c r="H973" s="273">
        <f t="shared" si="79"/>
        <v>1.9328621908127208</v>
      </c>
    </row>
    <row r="974" spans="1:8" s="9" customFormat="1" x14ac:dyDescent="0.2">
      <c r="A974" s="33"/>
      <c r="B974" s="6">
        <v>5504</v>
      </c>
      <c r="C974" s="62" t="s">
        <v>20</v>
      </c>
      <c r="D974" s="210">
        <v>2276.1999999999998</v>
      </c>
      <c r="E974" s="108">
        <v>1970</v>
      </c>
      <c r="F974" s="169">
        <v>2000</v>
      </c>
      <c r="G974" s="263">
        <f t="shared" si="75"/>
        <v>30</v>
      </c>
      <c r="H974" s="273">
        <f t="shared" si="79"/>
        <v>1.5228426395939021E-2</v>
      </c>
    </row>
    <row r="975" spans="1:8" s="9" customFormat="1" x14ac:dyDescent="0.2">
      <c r="A975" s="33"/>
      <c r="B975" s="6">
        <v>5511</v>
      </c>
      <c r="C975" s="62" t="s">
        <v>165</v>
      </c>
      <c r="D975" s="210">
        <v>43955.6</v>
      </c>
      <c r="E975" s="108">
        <v>38500</v>
      </c>
      <c r="F975" s="169">
        <v>37171</v>
      </c>
      <c r="G975" s="263">
        <f t="shared" si="75"/>
        <v>-1329</v>
      </c>
      <c r="H975" s="273">
        <f t="shared" si="79"/>
        <v>-3.4519480519480505E-2</v>
      </c>
    </row>
    <row r="976" spans="1:8" s="9" customFormat="1" x14ac:dyDescent="0.2">
      <c r="A976" s="33"/>
      <c r="B976" s="6">
        <v>5513</v>
      </c>
      <c r="C976" s="62" t="s">
        <v>21</v>
      </c>
      <c r="D976" s="210">
        <v>1815.9</v>
      </c>
      <c r="E976" s="108">
        <v>2000</v>
      </c>
      <c r="F976" s="169">
        <v>2000</v>
      </c>
      <c r="G976" s="263">
        <f t="shared" ref="G976:G1039" si="80">SUM(F976-E976)</f>
        <v>0</v>
      </c>
      <c r="H976" s="273">
        <f t="shared" si="79"/>
        <v>0</v>
      </c>
    </row>
    <row r="977" spans="1:8" s="9" customFormat="1" x14ac:dyDescent="0.2">
      <c r="A977" s="33"/>
      <c r="B977" s="6">
        <v>5514</v>
      </c>
      <c r="C977" s="62" t="s">
        <v>166</v>
      </c>
      <c r="D977" s="210">
        <v>302.39</v>
      </c>
      <c r="E977" s="108">
        <v>450</v>
      </c>
      <c r="F977" s="169">
        <v>1500</v>
      </c>
      <c r="G977" s="263">
        <f t="shared" si="80"/>
        <v>1050</v>
      </c>
      <c r="H977" s="273">
        <f t="shared" si="79"/>
        <v>2.3333333333333335</v>
      </c>
    </row>
    <row r="978" spans="1:8" s="9" customFormat="1" x14ac:dyDescent="0.2">
      <c r="A978" s="33"/>
      <c r="B978" s="6">
        <v>5515</v>
      </c>
      <c r="C978" s="62" t="s">
        <v>22</v>
      </c>
      <c r="D978" s="210">
        <v>1902.57</v>
      </c>
      <c r="E978" s="108">
        <v>2800</v>
      </c>
      <c r="F978" s="169">
        <v>3225</v>
      </c>
      <c r="G978" s="263">
        <f t="shared" si="80"/>
        <v>425</v>
      </c>
      <c r="H978" s="273">
        <f t="shared" si="79"/>
        <v>0.15178571428571419</v>
      </c>
    </row>
    <row r="979" spans="1:8" s="9" customFormat="1" ht="25.5" x14ac:dyDescent="0.2">
      <c r="A979" s="33"/>
      <c r="B979" s="6">
        <v>5516</v>
      </c>
      <c r="C979" s="62" t="s">
        <v>230</v>
      </c>
      <c r="D979" s="210">
        <v>1860</v>
      </c>
      <c r="E979" s="108"/>
      <c r="F979" s="169"/>
      <c r="G979" s="263">
        <f t="shared" si="80"/>
        <v>0</v>
      </c>
      <c r="H979" s="273"/>
    </row>
    <row r="980" spans="1:8" s="9" customFormat="1" x14ac:dyDescent="0.2">
      <c r="A980" s="33"/>
      <c r="B980" s="6">
        <v>5521</v>
      </c>
      <c r="C980" s="62" t="s">
        <v>81</v>
      </c>
      <c r="D980" s="210">
        <v>5473.28</v>
      </c>
      <c r="E980" s="108">
        <v>4600</v>
      </c>
      <c r="F980" s="169">
        <v>4600</v>
      </c>
      <c r="G980" s="263">
        <f t="shared" si="80"/>
        <v>0</v>
      </c>
      <c r="H980" s="273">
        <f>SUM(F980/E980-1)</f>
        <v>0</v>
      </c>
    </row>
    <row r="981" spans="1:8" s="9" customFormat="1" x14ac:dyDescent="0.2">
      <c r="A981" s="33"/>
      <c r="B981" s="6">
        <v>5522</v>
      </c>
      <c r="C981" s="62" t="s">
        <v>63</v>
      </c>
      <c r="D981" s="210">
        <v>29.38</v>
      </c>
      <c r="E981" s="108">
        <v>60</v>
      </c>
      <c r="F981" s="169">
        <v>60</v>
      </c>
      <c r="G981" s="263">
        <f t="shared" si="80"/>
        <v>0</v>
      </c>
      <c r="H981" s="273">
        <f>SUM(F981/E981-1)</f>
        <v>0</v>
      </c>
    </row>
    <row r="982" spans="1:8" s="9" customFormat="1" x14ac:dyDescent="0.2">
      <c r="A982" s="33"/>
      <c r="B982" s="6">
        <v>5524</v>
      </c>
      <c r="C982" s="62" t="s">
        <v>24</v>
      </c>
      <c r="D982" s="210">
        <v>4285.3100000000004</v>
      </c>
      <c r="E982" s="108">
        <v>5000</v>
      </c>
      <c r="F982" s="169">
        <v>5000</v>
      </c>
      <c r="G982" s="263">
        <f t="shared" si="80"/>
        <v>0</v>
      </c>
      <c r="H982" s="273">
        <f>SUM(F982/E982-1)</f>
        <v>0</v>
      </c>
    </row>
    <row r="983" spans="1:8" s="9" customFormat="1" x14ac:dyDescent="0.2">
      <c r="A983" s="33"/>
      <c r="B983" s="6">
        <v>5525</v>
      </c>
      <c r="C983" s="62" t="s">
        <v>37</v>
      </c>
      <c r="D983" s="210">
        <v>801.44</v>
      </c>
      <c r="E983" s="108">
        <v>250</v>
      </c>
      <c r="F983" s="169">
        <v>0</v>
      </c>
      <c r="G983" s="263">
        <f t="shared" si="80"/>
        <v>-250</v>
      </c>
      <c r="H983" s="273">
        <f>SUM(F983/E983-1)</f>
        <v>-1</v>
      </c>
    </row>
    <row r="984" spans="1:8" s="9" customFormat="1" x14ac:dyDescent="0.2">
      <c r="A984" s="33"/>
      <c r="B984" s="6">
        <v>5532</v>
      </c>
      <c r="C984" s="62" t="s">
        <v>61</v>
      </c>
      <c r="D984" s="210">
        <v>78.86</v>
      </c>
      <c r="E984" s="108">
        <v>100</v>
      </c>
      <c r="F984" s="169">
        <v>100</v>
      </c>
      <c r="G984" s="263">
        <f t="shared" si="80"/>
        <v>0</v>
      </c>
      <c r="H984" s="273">
        <f>SUM(F984/E984-1)</f>
        <v>0</v>
      </c>
    </row>
    <row r="985" spans="1:8" s="9" customFormat="1" x14ac:dyDescent="0.2">
      <c r="A985" s="33"/>
      <c r="B985" s="6">
        <v>5539</v>
      </c>
      <c r="C985" s="62" t="s">
        <v>180</v>
      </c>
      <c r="D985" s="210">
        <v>0</v>
      </c>
      <c r="E985" s="108">
        <v>0</v>
      </c>
      <c r="F985" s="169">
        <v>100</v>
      </c>
      <c r="G985" s="263">
        <f t="shared" si="80"/>
        <v>100</v>
      </c>
      <c r="H985" s="273"/>
    </row>
    <row r="986" spans="1:8" s="9" customFormat="1" x14ac:dyDescent="0.2">
      <c r="A986" s="33"/>
      <c r="B986" s="6">
        <v>5540</v>
      </c>
      <c r="C986" s="62" t="s">
        <v>177</v>
      </c>
      <c r="D986" s="210">
        <v>730.21</v>
      </c>
      <c r="E986" s="108">
        <v>500</v>
      </c>
      <c r="F986" s="169">
        <v>500</v>
      </c>
      <c r="G986" s="263">
        <f t="shared" si="80"/>
        <v>0</v>
      </c>
      <c r="H986" s="273">
        <f>SUM(F986/E986-1)</f>
        <v>0</v>
      </c>
    </row>
    <row r="987" spans="1:8" s="9" customFormat="1" x14ac:dyDescent="0.2">
      <c r="A987" s="33"/>
      <c r="B987" s="10">
        <v>15</v>
      </c>
      <c r="C987" s="61" t="s">
        <v>188</v>
      </c>
      <c r="D987" s="211">
        <f>SUM(D988)</f>
        <v>29006.400000000001</v>
      </c>
      <c r="E987" s="108"/>
      <c r="F987" s="142">
        <f>SUM(F988)</f>
        <v>35000</v>
      </c>
      <c r="G987" s="260">
        <f t="shared" si="80"/>
        <v>35000</v>
      </c>
      <c r="H987" s="273"/>
    </row>
    <row r="988" spans="1:8" s="9" customFormat="1" x14ac:dyDescent="0.2">
      <c r="A988" s="33"/>
      <c r="B988" s="6">
        <v>1551</v>
      </c>
      <c r="C988" s="62" t="s">
        <v>178</v>
      </c>
      <c r="D988" s="210">
        <f>SUM(D989:D990)</f>
        <v>29006.400000000001</v>
      </c>
      <c r="E988" s="108"/>
      <c r="F988" s="147">
        <f>SUM(F990:F991)</f>
        <v>35000</v>
      </c>
      <c r="G988" s="260">
        <f t="shared" si="80"/>
        <v>35000</v>
      </c>
      <c r="H988" s="273"/>
    </row>
    <row r="989" spans="1:8" s="9" customFormat="1" ht="25.5" x14ac:dyDescent="0.2">
      <c r="A989" s="33"/>
      <c r="B989" s="6"/>
      <c r="C989" s="62" t="s">
        <v>644</v>
      </c>
      <c r="D989" s="210">
        <v>29006.400000000001</v>
      </c>
      <c r="E989" s="108"/>
      <c r="F989" s="147">
        <v>0</v>
      </c>
      <c r="G989" s="263">
        <f t="shared" si="80"/>
        <v>0</v>
      </c>
      <c r="H989" s="273"/>
    </row>
    <row r="990" spans="1:8" s="9" customFormat="1" ht="38.25" x14ac:dyDescent="0.2">
      <c r="A990" s="33"/>
      <c r="B990" s="6"/>
      <c r="C990" s="62" t="s">
        <v>555</v>
      </c>
      <c r="D990" s="210">
        <v>0</v>
      </c>
      <c r="E990" s="108"/>
      <c r="F990" s="147">
        <v>20000</v>
      </c>
      <c r="G990" s="263">
        <f t="shared" si="80"/>
        <v>20000</v>
      </c>
      <c r="H990" s="273"/>
    </row>
    <row r="991" spans="1:8" s="9" customFormat="1" ht="25.5" x14ac:dyDescent="0.2">
      <c r="A991" s="33"/>
      <c r="B991" s="6"/>
      <c r="C991" s="62" t="s">
        <v>682</v>
      </c>
      <c r="D991" s="210"/>
      <c r="E991" s="169"/>
      <c r="F991" s="147">
        <v>15000</v>
      </c>
      <c r="G991" s="263">
        <f t="shared" si="80"/>
        <v>15000</v>
      </c>
      <c r="H991" s="273"/>
    </row>
    <row r="992" spans="1:8" s="9" customFormat="1" x14ac:dyDescent="0.2">
      <c r="A992" s="33" t="s">
        <v>366</v>
      </c>
      <c r="B992" s="10" t="s">
        <v>582</v>
      </c>
      <c r="C992" s="65"/>
      <c r="D992" s="211">
        <f>SUM(D993+D997)</f>
        <v>1041.99</v>
      </c>
      <c r="E992" s="169"/>
      <c r="F992" s="147"/>
      <c r="G992" s="260">
        <f t="shared" si="80"/>
        <v>0</v>
      </c>
      <c r="H992" s="273"/>
    </row>
    <row r="993" spans="1:8" s="9" customFormat="1" x14ac:dyDescent="0.2">
      <c r="A993" s="33"/>
      <c r="B993" s="10">
        <v>50</v>
      </c>
      <c r="C993" s="61" t="s">
        <v>16</v>
      </c>
      <c r="D993" s="251">
        <f>SUM(D994+D996)</f>
        <v>554.02</v>
      </c>
      <c r="E993" s="169"/>
      <c r="F993" s="147"/>
      <c r="G993" s="260">
        <f t="shared" si="80"/>
        <v>0</v>
      </c>
      <c r="H993" s="273"/>
    </row>
    <row r="994" spans="1:8" s="9" customFormat="1" x14ac:dyDescent="0.2">
      <c r="A994" s="33"/>
      <c r="B994" s="6">
        <v>500</v>
      </c>
      <c r="C994" s="62" t="s">
        <v>163</v>
      </c>
      <c r="D994" s="234">
        <f>SUM(D995)</f>
        <v>414.05</v>
      </c>
      <c r="E994" s="169"/>
      <c r="F994" s="147"/>
      <c r="G994" s="263">
        <f t="shared" si="80"/>
        <v>0</v>
      </c>
      <c r="H994" s="273"/>
    </row>
    <row r="995" spans="1:8" s="9" customFormat="1" x14ac:dyDescent="0.2">
      <c r="A995" s="33"/>
      <c r="B995" s="6">
        <v>5002</v>
      </c>
      <c r="C995" s="62" t="s">
        <v>645</v>
      </c>
      <c r="D995" s="234">
        <v>414.05</v>
      </c>
      <c r="E995" s="169"/>
      <c r="F995" s="147"/>
      <c r="G995" s="263">
        <f t="shared" si="80"/>
        <v>0</v>
      </c>
      <c r="H995" s="273"/>
    </row>
    <row r="996" spans="1:8" s="9" customFormat="1" x14ac:dyDescent="0.2">
      <c r="A996" s="33"/>
      <c r="B996" s="6">
        <v>506</v>
      </c>
      <c r="C996" s="62" t="s">
        <v>164</v>
      </c>
      <c r="D996" s="234">
        <v>139.97</v>
      </c>
      <c r="E996" s="169"/>
      <c r="F996" s="147"/>
      <c r="G996" s="263">
        <f t="shared" si="80"/>
        <v>0</v>
      </c>
      <c r="H996" s="273"/>
    </row>
    <row r="997" spans="1:8" s="9" customFormat="1" x14ac:dyDescent="0.2">
      <c r="A997" s="33"/>
      <c r="B997" s="10">
        <v>55</v>
      </c>
      <c r="C997" s="53" t="s">
        <v>17</v>
      </c>
      <c r="D997" s="233">
        <f>SUM(D998)</f>
        <v>487.97</v>
      </c>
      <c r="E997" s="169"/>
      <c r="F997" s="147"/>
      <c r="G997" s="260">
        <f t="shared" si="80"/>
        <v>0</v>
      </c>
      <c r="H997" s="273"/>
    </row>
    <row r="998" spans="1:8" s="9" customFormat="1" x14ac:dyDescent="0.2">
      <c r="A998" s="33"/>
      <c r="B998" s="6">
        <v>5515</v>
      </c>
      <c r="C998" s="52" t="s">
        <v>22</v>
      </c>
      <c r="D998" s="235">
        <v>487.97</v>
      </c>
      <c r="E998" s="169"/>
      <c r="F998" s="147"/>
      <c r="G998" s="263">
        <f t="shared" si="80"/>
        <v>0</v>
      </c>
      <c r="H998" s="273"/>
    </row>
    <row r="999" spans="1:8" s="9" customFormat="1" x14ac:dyDescent="0.2">
      <c r="A999" s="33" t="s">
        <v>367</v>
      </c>
      <c r="B999" s="10" t="s">
        <v>211</v>
      </c>
      <c r="C999" s="82"/>
      <c r="D999" s="211">
        <f>SUM(D1000+D1004)</f>
        <v>78607.23000000001</v>
      </c>
      <c r="E999" s="140">
        <f>SUM(E1000+E1004)</f>
        <v>93079</v>
      </c>
      <c r="F999" s="140">
        <f>SUM(F1000+F1004)</f>
        <v>92849</v>
      </c>
      <c r="G999" s="260">
        <f t="shared" si="80"/>
        <v>-230</v>
      </c>
      <c r="H999" s="274">
        <f t="shared" ref="H999:H1020" si="81">SUM(F999/E999-1)</f>
        <v>-2.471019241719441E-3</v>
      </c>
    </row>
    <row r="1000" spans="1:8" s="9" customFormat="1" x14ac:dyDescent="0.2">
      <c r="A1000" s="33"/>
      <c r="B1000" s="10">
        <v>50</v>
      </c>
      <c r="C1000" s="61" t="s">
        <v>16</v>
      </c>
      <c r="D1000" s="211">
        <f>SUM(D1001+D1003)</f>
        <v>69212.91</v>
      </c>
      <c r="E1000" s="140">
        <f>SUM(E1001+E1003)</f>
        <v>83261</v>
      </c>
      <c r="F1000" s="140">
        <f>SUM(F1001+F1003)</f>
        <v>83261</v>
      </c>
      <c r="G1000" s="260">
        <f t="shared" si="80"/>
        <v>0</v>
      </c>
      <c r="H1000" s="274">
        <f t="shared" si="81"/>
        <v>0</v>
      </c>
    </row>
    <row r="1001" spans="1:8" s="9" customFormat="1" x14ac:dyDescent="0.2">
      <c r="A1001" s="33"/>
      <c r="B1001" s="6">
        <v>500</v>
      </c>
      <c r="C1001" s="62" t="s">
        <v>163</v>
      </c>
      <c r="D1001" s="210">
        <f>SUM(D1002)</f>
        <v>52089.03</v>
      </c>
      <c r="E1001" s="169">
        <f>SUM(E1002)</f>
        <v>62228</v>
      </c>
      <c r="F1001" s="169">
        <f>SUM(F1002)</f>
        <v>62228</v>
      </c>
      <c r="G1001" s="263">
        <f t="shared" si="80"/>
        <v>0</v>
      </c>
      <c r="H1001" s="273">
        <f t="shared" si="81"/>
        <v>0</v>
      </c>
    </row>
    <row r="1002" spans="1:8" s="9" customFormat="1" x14ac:dyDescent="0.2">
      <c r="A1002" s="33"/>
      <c r="B1002" s="6">
        <v>50026</v>
      </c>
      <c r="C1002" s="62" t="s">
        <v>453</v>
      </c>
      <c r="D1002" s="210">
        <v>52089.03</v>
      </c>
      <c r="E1002" s="169">
        <v>62228</v>
      </c>
      <c r="F1002" s="169">
        <v>62228</v>
      </c>
      <c r="G1002" s="263">
        <f t="shared" si="80"/>
        <v>0</v>
      </c>
      <c r="H1002" s="273">
        <f t="shared" si="81"/>
        <v>0</v>
      </c>
    </row>
    <row r="1003" spans="1:8" s="9" customFormat="1" x14ac:dyDescent="0.2">
      <c r="A1003" s="33"/>
      <c r="B1003" s="6">
        <v>506</v>
      </c>
      <c r="C1003" s="62" t="s">
        <v>164</v>
      </c>
      <c r="D1003" s="210">
        <v>17123.88</v>
      </c>
      <c r="E1003" s="169">
        <v>21033</v>
      </c>
      <c r="F1003" s="169">
        <v>21033</v>
      </c>
      <c r="G1003" s="263">
        <f t="shared" si="80"/>
        <v>0</v>
      </c>
      <c r="H1003" s="273">
        <f t="shared" si="81"/>
        <v>0</v>
      </c>
    </row>
    <row r="1004" spans="1:8" s="9" customFormat="1" x14ac:dyDescent="0.2">
      <c r="A1004" s="33"/>
      <c r="B1004" s="10">
        <v>55</v>
      </c>
      <c r="C1004" s="61" t="s">
        <v>17</v>
      </c>
      <c r="D1004" s="211">
        <f>SUM(D1005:D1006)</f>
        <v>9394.32</v>
      </c>
      <c r="E1004" s="109">
        <f>SUM(E1005:E1006)</f>
        <v>9818</v>
      </c>
      <c r="F1004" s="140">
        <f>SUM(F1005:F1006)</f>
        <v>9588</v>
      </c>
      <c r="G1004" s="260">
        <f t="shared" si="80"/>
        <v>-230</v>
      </c>
      <c r="H1004" s="274">
        <f t="shared" si="81"/>
        <v>-2.3426359747402703E-2</v>
      </c>
    </row>
    <row r="1005" spans="1:8" s="9" customFormat="1" x14ac:dyDescent="0.2">
      <c r="A1005" s="33"/>
      <c r="B1005" s="6">
        <v>5521</v>
      </c>
      <c r="C1005" s="62" t="s">
        <v>81</v>
      </c>
      <c r="D1005" s="210">
        <v>5125.26</v>
      </c>
      <c r="E1005" s="108">
        <v>6038</v>
      </c>
      <c r="F1005" s="108">
        <v>5760</v>
      </c>
      <c r="G1005" s="263">
        <f t="shared" si="80"/>
        <v>-278</v>
      </c>
      <c r="H1005" s="273">
        <f t="shared" si="81"/>
        <v>-4.6041735674064221E-2</v>
      </c>
    </row>
    <row r="1006" spans="1:8" s="9" customFormat="1" x14ac:dyDescent="0.2">
      <c r="A1006" s="33"/>
      <c r="B1006" s="6">
        <v>5524</v>
      </c>
      <c r="C1006" s="62" t="s">
        <v>24</v>
      </c>
      <c r="D1006" s="210">
        <v>4269.0600000000004</v>
      </c>
      <c r="E1006" s="108">
        <v>3780</v>
      </c>
      <c r="F1006" s="108">
        <v>3828</v>
      </c>
      <c r="G1006" s="263">
        <f t="shared" si="80"/>
        <v>48</v>
      </c>
      <c r="H1006" s="273">
        <f t="shared" si="81"/>
        <v>1.2698412698412653E-2</v>
      </c>
    </row>
    <row r="1007" spans="1:8" s="9" customFormat="1" x14ac:dyDescent="0.2">
      <c r="A1007" s="33" t="s">
        <v>368</v>
      </c>
      <c r="B1007" s="10" t="s">
        <v>212</v>
      </c>
      <c r="C1007" s="82"/>
      <c r="D1007" s="211">
        <f>SUM(D1008+D1013)</f>
        <v>39951.93</v>
      </c>
      <c r="E1007" s="140">
        <f>SUM(E1008+E1013)</f>
        <v>47642</v>
      </c>
      <c r="F1007" s="140">
        <f>SUM(F1008+F1013)</f>
        <v>47723</v>
      </c>
      <c r="G1007" s="260">
        <f t="shared" si="80"/>
        <v>81</v>
      </c>
      <c r="H1007" s="274">
        <f t="shared" si="81"/>
        <v>1.7001805129928105E-3</v>
      </c>
    </row>
    <row r="1008" spans="1:8" s="9" customFormat="1" x14ac:dyDescent="0.2">
      <c r="A1008" s="33"/>
      <c r="B1008" s="10">
        <v>50</v>
      </c>
      <c r="C1008" s="61" t="s">
        <v>214</v>
      </c>
      <c r="D1008" s="211">
        <f>SUM(D1009+D1012)</f>
        <v>35986.89</v>
      </c>
      <c r="E1008" s="140">
        <f>SUM(E1009+E1012)</f>
        <v>41494</v>
      </c>
      <c r="F1008" s="140">
        <f>SUM(F1009+F1012)</f>
        <v>41307</v>
      </c>
      <c r="G1008" s="260">
        <f t="shared" si="80"/>
        <v>-187</v>
      </c>
      <c r="H1008" s="274">
        <f t="shared" si="81"/>
        <v>-4.5066756639514649E-3</v>
      </c>
    </row>
    <row r="1009" spans="1:8" s="9" customFormat="1" x14ac:dyDescent="0.2">
      <c r="A1009" s="33"/>
      <c r="B1009" s="6">
        <v>500</v>
      </c>
      <c r="C1009" s="62" t="s">
        <v>163</v>
      </c>
      <c r="D1009" s="210">
        <f>SUM(D1010:D1011)</f>
        <v>27146.18</v>
      </c>
      <c r="E1009" s="169">
        <f>SUM(E1010:E1011)</f>
        <v>31012</v>
      </c>
      <c r="F1009" s="169">
        <f>SUM(F1010:F1011)</f>
        <v>30872</v>
      </c>
      <c r="G1009" s="263">
        <f t="shared" si="80"/>
        <v>-140</v>
      </c>
      <c r="H1009" s="273">
        <f t="shared" si="81"/>
        <v>-4.5143815297303824E-3</v>
      </c>
    </row>
    <row r="1010" spans="1:8" s="9" customFormat="1" x14ac:dyDescent="0.2">
      <c r="A1010" s="33"/>
      <c r="B1010" s="6">
        <v>50026</v>
      </c>
      <c r="C1010" s="62" t="s">
        <v>453</v>
      </c>
      <c r="D1010" s="210">
        <v>27146.18</v>
      </c>
      <c r="E1010" s="169">
        <v>30372</v>
      </c>
      <c r="F1010" s="169">
        <v>30372</v>
      </c>
      <c r="G1010" s="263">
        <f t="shared" si="80"/>
        <v>0</v>
      </c>
      <c r="H1010" s="273">
        <f t="shared" si="81"/>
        <v>0</v>
      </c>
    </row>
    <row r="1011" spans="1:8" s="9" customFormat="1" ht="25.5" x14ac:dyDescent="0.2">
      <c r="A1011" s="33"/>
      <c r="B1011" s="6">
        <v>5005</v>
      </c>
      <c r="C1011" s="62" t="s">
        <v>187</v>
      </c>
      <c r="D1011" s="210">
        <v>0</v>
      </c>
      <c r="E1011" s="169">
        <v>640</v>
      </c>
      <c r="F1011" s="169">
        <v>500</v>
      </c>
      <c r="G1011" s="263">
        <f t="shared" si="80"/>
        <v>-140</v>
      </c>
      <c r="H1011" s="273">
        <f t="shared" si="81"/>
        <v>-0.21875</v>
      </c>
    </row>
    <row r="1012" spans="1:8" s="9" customFormat="1" x14ac:dyDescent="0.2">
      <c r="A1012" s="33"/>
      <c r="B1012" s="6">
        <v>506</v>
      </c>
      <c r="C1012" s="62" t="s">
        <v>164</v>
      </c>
      <c r="D1012" s="210">
        <v>8840.7099999999991</v>
      </c>
      <c r="E1012" s="169">
        <v>10482</v>
      </c>
      <c r="F1012" s="169">
        <v>10435</v>
      </c>
      <c r="G1012" s="263">
        <f t="shared" si="80"/>
        <v>-47</v>
      </c>
      <c r="H1012" s="273">
        <f t="shared" si="81"/>
        <v>-4.4838771226864971E-3</v>
      </c>
    </row>
    <row r="1013" spans="1:8" s="9" customFormat="1" x14ac:dyDescent="0.2">
      <c r="A1013" s="33"/>
      <c r="B1013" s="10">
        <v>55</v>
      </c>
      <c r="C1013" s="61" t="s">
        <v>17</v>
      </c>
      <c r="D1013" s="211">
        <f>SUM(D1014:D1015)</f>
        <v>3965.04</v>
      </c>
      <c r="E1013" s="109">
        <f>SUM(E1014:E1015)</f>
        <v>6148</v>
      </c>
      <c r="F1013" s="140">
        <f>SUM(F1014:F1015)</f>
        <v>6416</v>
      </c>
      <c r="G1013" s="260">
        <f t="shared" si="80"/>
        <v>268</v>
      </c>
      <c r="H1013" s="274">
        <f t="shared" si="81"/>
        <v>4.3591411841249261E-2</v>
      </c>
    </row>
    <row r="1014" spans="1:8" s="9" customFormat="1" x14ac:dyDescent="0.2">
      <c r="A1014" s="33"/>
      <c r="B1014" s="6">
        <v>5521</v>
      </c>
      <c r="C1014" s="62" t="s">
        <v>81</v>
      </c>
      <c r="D1014" s="210">
        <v>2547.64</v>
      </c>
      <c r="E1014" s="108">
        <v>3200</v>
      </c>
      <c r="F1014" s="169">
        <v>3200</v>
      </c>
      <c r="G1014" s="263">
        <f t="shared" si="80"/>
        <v>0</v>
      </c>
      <c r="H1014" s="273">
        <f t="shared" si="81"/>
        <v>0</v>
      </c>
    </row>
    <row r="1015" spans="1:8" s="9" customFormat="1" x14ac:dyDescent="0.2">
      <c r="A1015" s="33"/>
      <c r="B1015" s="6">
        <v>5524</v>
      </c>
      <c r="C1015" s="62" t="s">
        <v>24</v>
      </c>
      <c r="D1015" s="210">
        <v>1417.4</v>
      </c>
      <c r="E1015" s="108">
        <v>2948</v>
      </c>
      <c r="F1015" s="169">
        <v>3216</v>
      </c>
      <c r="G1015" s="263">
        <f t="shared" si="80"/>
        <v>268</v>
      </c>
      <c r="H1015" s="273">
        <f t="shared" si="81"/>
        <v>9.0909090909090828E-2</v>
      </c>
    </row>
    <row r="1016" spans="1:8" s="9" customFormat="1" x14ac:dyDescent="0.2">
      <c r="A1016" s="33" t="s">
        <v>369</v>
      </c>
      <c r="B1016" s="10" t="s">
        <v>562</v>
      </c>
      <c r="C1016" s="82"/>
      <c r="D1016" s="211">
        <f>SUM(D1017+D1023+D1037)</f>
        <v>82597.010000000009</v>
      </c>
      <c r="E1016" s="140">
        <f>SUM(E1017+E1023+E1037)</f>
        <v>88946</v>
      </c>
      <c r="F1016" s="140">
        <f>SUM(F1017+F1023+F1037)</f>
        <v>52058</v>
      </c>
      <c r="G1016" s="260">
        <f t="shared" si="80"/>
        <v>-36888</v>
      </c>
      <c r="H1016" s="274">
        <f t="shared" si="81"/>
        <v>-0.41472354012546941</v>
      </c>
    </row>
    <row r="1017" spans="1:8" s="9" customFormat="1" x14ac:dyDescent="0.2">
      <c r="A1017" s="33"/>
      <c r="B1017" s="10">
        <v>50</v>
      </c>
      <c r="C1017" s="61" t="s">
        <v>16</v>
      </c>
      <c r="D1017" s="211">
        <f>SUM(D1018+D1022)</f>
        <v>52342.590000000004</v>
      </c>
      <c r="E1017" s="140">
        <f>SUM(E1018+E1022)</f>
        <v>62659</v>
      </c>
      <c r="F1017" s="140">
        <f>SUM(F1018+F1022)</f>
        <v>38383</v>
      </c>
      <c r="G1017" s="260">
        <f t="shared" si="80"/>
        <v>-24276</v>
      </c>
      <c r="H1017" s="274">
        <f t="shared" si="81"/>
        <v>-0.38743037712060513</v>
      </c>
    </row>
    <row r="1018" spans="1:8" s="9" customFormat="1" x14ac:dyDescent="0.2">
      <c r="A1018" s="33"/>
      <c r="B1018" s="6">
        <v>500</v>
      </c>
      <c r="C1018" s="62" t="s">
        <v>163</v>
      </c>
      <c r="D1018" s="210">
        <f>SUM(D1019:D1021)</f>
        <v>39925.22</v>
      </c>
      <c r="E1018" s="169">
        <f>SUM(E1019:E1020)</f>
        <v>46830</v>
      </c>
      <c r="F1018" s="169">
        <f>SUM(F1019:F1020)</f>
        <v>28687</v>
      </c>
      <c r="G1018" s="263">
        <f t="shared" si="80"/>
        <v>-18143</v>
      </c>
      <c r="H1018" s="273">
        <f t="shared" si="81"/>
        <v>-0.38742259235532783</v>
      </c>
    </row>
    <row r="1019" spans="1:8" s="9" customFormat="1" x14ac:dyDescent="0.2">
      <c r="A1019" s="33"/>
      <c r="B1019" s="6">
        <v>50020</v>
      </c>
      <c r="C1019" s="62" t="s">
        <v>170</v>
      </c>
      <c r="D1019" s="210">
        <v>39824.22</v>
      </c>
      <c r="E1019" s="169">
        <v>18143</v>
      </c>
      <c r="F1019" s="169">
        <v>0</v>
      </c>
      <c r="G1019" s="263">
        <f t="shared" si="80"/>
        <v>-18143</v>
      </c>
      <c r="H1019" s="273">
        <f t="shared" si="81"/>
        <v>-1</v>
      </c>
    </row>
    <row r="1020" spans="1:8" s="9" customFormat="1" x14ac:dyDescent="0.2">
      <c r="A1020" s="33"/>
      <c r="B1020" s="6">
        <v>50026</v>
      </c>
      <c r="C1020" s="62" t="s">
        <v>453</v>
      </c>
      <c r="D1020" s="210">
        <v>0</v>
      </c>
      <c r="E1020" s="169">
        <v>28687</v>
      </c>
      <c r="F1020" s="169">
        <v>28687</v>
      </c>
      <c r="G1020" s="263">
        <f t="shared" si="80"/>
        <v>0</v>
      </c>
      <c r="H1020" s="273">
        <f t="shared" si="81"/>
        <v>0</v>
      </c>
    </row>
    <row r="1021" spans="1:8" s="9" customFormat="1" ht="25.5" x14ac:dyDescent="0.2">
      <c r="A1021" s="33"/>
      <c r="B1021" s="6">
        <v>5005</v>
      </c>
      <c r="C1021" s="62" t="s">
        <v>187</v>
      </c>
      <c r="D1021" s="210">
        <v>101</v>
      </c>
      <c r="E1021" s="169"/>
      <c r="F1021" s="169"/>
      <c r="G1021" s="263">
        <f t="shared" si="80"/>
        <v>0</v>
      </c>
      <c r="H1021" s="273"/>
    </row>
    <row r="1022" spans="1:8" s="9" customFormat="1" x14ac:dyDescent="0.2">
      <c r="A1022" s="33"/>
      <c r="B1022" s="6">
        <v>506</v>
      </c>
      <c r="C1022" s="62" t="s">
        <v>164</v>
      </c>
      <c r="D1022" s="210">
        <v>12417.37</v>
      </c>
      <c r="E1022" s="169">
        <v>15829</v>
      </c>
      <c r="F1022" s="169">
        <v>9696</v>
      </c>
      <c r="G1022" s="263">
        <f t="shared" si="80"/>
        <v>-6133</v>
      </c>
      <c r="H1022" s="273">
        <f t="shared" ref="H1022:H1044" si="82">SUM(F1022/E1022-1)</f>
        <v>-0.38745340830121933</v>
      </c>
    </row>
    <row r="1023" spans="1:8" s="9" customFormat="1" x14ac:dyDescent="0.2">
      <c r="A1023" s="33"/>
      <c r="B1023" s="10">
        <v>55</v>
      </c>
      <c r="C1023" s="61" t="s">
        <v>17</v>
      </c>
      <c r="D1023" s="211">
        <f>SUM(D1024:D1036)</f>
        <v>12414.430000000002</v>
      </c>
      <c r="E1023" s="109">
        <f>SUM(E1024:E1036)</f>
        <v>12287</v>
      </c>
      <c r="F1023" s="140">
        <f>SUM(F1024:F1036)</f>
        <v>4675</v>
      </c>
      <c r="G1023" s="260">
        <f t="shared" si="80"/>
        <v>-7612</v>
      </c>
      <c r="H1023" s="274">
        <f t="shared" si="82"/>
        <v>-0.61951656222023277</v>
      </c>
    </row>
    <row r="1024" spans="1:8" s="9" customFormat="1" x14ac:dyDescent="0.2">
      <c r="A1024" s="33"/>
      <c r="B1024" s="6">
        <v>5500</v>
      </c>
      <c r="C1024" s="62" t="s">
        <v>18</v>
      </c>
      <c r="D1024" s="210">
        <v>752.61</v>
      </c>
      <c r="E1024" s="108">
        <v>863</v>
      </c>
      <c r="F1024" s="169"/>
      <c r="G1024" s="263">
        <f t="shared" si="80"/>
        <v>-863</v>
      </c>
      <c r="H1024" s="273">
        <f t="shared" si="82"/>
        <v>-1</v>
      </c>
    </row>
    <row r="1025" spans="1:8" s="9" customFormat="1" x14ac:dyDescent="0.2">
      <c r="A1025" s="33"/>
      <c r="B1025" s="6">
        <v>5504</v>
      </c>
      <c r="C1025" s="62" t="s">
        <v>20</v>
      </c>
      <c r="D1025" s="210">
        <v>284.42</v>
      </c>
      <c r="E1025" s="108">
        <v>400</v>
      </c>
      <c r="F1025" s="169"/>
      <c r="G1025" s="263">
        <f t="shared" si="80"/>
        <v>-400</v>
      </c>
      <c r="H1025" s="273">
        <f t="shared" si="82"/>
        <v>-1</v>
      </c>
    </row>
    <row r="1026" spans="1:8" s="9" customFormat="1" x14ac:dyDescent="0.2">
      <c r="A1026" s="33"/>
      <c r="B1026" s="6">
        <v>5511</v>
      </c>
      <c r="C1026" s="62" t="s">
        <v>165</v>
      </c>
      <c r="D1026" s="210">
        <v>6479.06</v>
      </c>
      <c r="E1026" s="108">
        <v>4537</v>
      </c>
      <c r="F1026" s="169"/>
      <c r="G1026" s="263">
        <f t="shared" si="80"/>
        <v>-4537</v>
      </c>
      <c r="H1026" s="273">
        <f t="shared" si="82"/>
        <v>-1</v>
      </c>
    </row>
    <row r="1027" spans="1:8" s="9" customFormat="1" x14ac:dyDescent="0.2">
      <c r="A1027" s="33"/>
      <c r="B1027" s="6">
        <v>5512</v>
      </c>
      <c r="C1027" s="62" t="s">
        <v>23</v>
      </c>
      <c r="D1027" s="210">
        <v>0</v>
      </c>
      <c r="E1027" s="108">
        <v>150</v>
      </c>
      <c r="F1027" s="169"/>
      <c r="G1027" s="263">
        <f t="shared" si="80"/>
        <v>-150</v>
      </c>
      <c r="H1027" s="273">
        <f t="shared" si="82"/>
        <v>-1</v>
      </c>
    </row>
    <row r="1028" spans="1:8" s="9" customFormat="1" x14ac:dyDescent="0.2">
      <c r="A1028" s="33"/>
      <c r="B1028" s="6">
        <v>5513</v>
      </c>
      <c r="C1028" s="62" t="s">
        <v>21</v>
      </c>
      <c r="D1028" s="210">
        <v>43.48</v>
      </c>
      <c r="E1028" s="108">
        <v>200</v>
      </c>
      <c r="F1028" s="169"/>
      <c r="G1028" s="263">
        <f t="shared" si="80"/>
        <v>-200</v>
      </c>
      <c r="H1028" s="273">
        <f t="shared" si="82"/>
        <v>-1</v>
      </c>
    </row>
    <row r="1029" spans="1:8" s="9" customFormat="1" x14ac:dyDescent="0.2">
      <c r="A1029" s="33"/>
      <c r="B1029" s="6">
        <v>5514</v>
      </c>
      <c r="C1029" s="62" t="s">
        <v>166</v>
      </c>
      <c r="D1029" s="210">
        <v>603.4</v>
      </c>
      <c r="E1029" s="108">
        <v>500</v>
      </c>
      <c r="F1029" s="169"/>
      <c r="G1029" s="263">
        <f t="shared" si="80"/>
        <v>-500</v>
      </c>
      <c r="H1029" s="273">
        <f t="shared" si="82"/>
        <v>-1</v>
      </c>
    </row>
    <row r="1030" spans="1:8" s="9" customFormat="1" x14ac:dyDescent="0.2">
      <c r="A1030" s="33"/>
      <c r="B1030" s="6">
        <v>5515</v>
      </c>
      <c r="C1030" s="62" t="s">
        <v>22</v>
      </c>
      <c r="D1030" s="210">
        <v>101.53</v>
      </c>
      <c r="E1030" s="108">
        <v>350</v>
      </c>
      <c r="F1030" s="169"/>
      <c r="G1030" s="263">
        <f t="shared" si="80"/>
        <v>-350</v>
      </c>
      <c r="H1030" s="273">
        <f t="shared" si="82"/>
        <v>-1</v>
      </c>
    </row>
    <row r="1031" spans="1:8" s="9" customFormat="1" x14ac:dyDescent="0.2">
      <c r="A1031" s="33"/>
      <c r="B1031" s="6">
        <v>5521</v>
      </c>
      <c r="C1031" s="62" t="s">
        <v>81</v>
      </c>
      <c r="D1031" s="210">
        <v>2883.63</v>
      </c>
      <c r="E1031" s="108">
        <v>3300</v>
      </c>
      <c r="F1031" s="169">
        <v>3500</v>
      </c>
      <c r="G1031" s="263">
        <f t="shared" si="80"/>
        <v>200</v>
      </c>
      <c r="H1031" s="273">
        <f t="shared" si="82"/>
        <v>6.0606060606060552E-2</v>
      </c>
    </row>
    <row r="1032" spans="1:8" s="9" customFormat="1" x14ac:dyDescent="0.2">
      <c r="A1032" s="33"/>
      <c r="B1032" s="6">
        <v>5522</v>
      </c>
      <c r="C1032" s="62" t="s">
        <v>63</v>
      </c>
      <c r="D1032" s="210">
        <v>0</v>
      </c>
      <c r="E1032" s="108">
        <v>35</v>
      </c>
      <c r="F1032" s="169"/>
      <c r="G1032" s="263">
        <f t="shared" si="80"/>
        <v>-35</v>
      </c>
      <c r="H1032" s="273">
        <f t="shared" si="82"/>
        <v>-1</v>
      </c>
    </row>
    <row r="1033" spans="1:8" s="9" customFormat="1" x14ac:dyDescent="0.2">
      <c r="A1033" s="33"/>
      <c r="B1033" s="6">
        <v>5524</v>
      </c>
      <c r="C1033" s="62" t="s">
        <v>24</v>
      </c>
      <c r="D1033" s="210">
        <v>1085.8800000000001</v>
      </c>
      <c r="E1033" s="108">
        <v>1152</v>
      </c>
      <c r="F1033" s="169">
        <v>1175</v>
      </c>
      <c r="G1033" s="263">
        <f t="shared" si="80"/>
        <v>23</v>
      </c>
      <c r="H1033" s="273">
        <f t="shared" si="82"/>
        <v>1.9965277777777679E-2</v>
      </c>
    </row>
    <row r="1034" spans="1:8" s="9" customFormat="1" x14ac:dyDescent="0.2">
      <c r="A1034" s="33"/>
      <c r="B1034" s="6">
        <v>5525</v>
      </c>
      <c r="C1034" s="62" t="s">
        <v>37</v>
      </c>
      <c r="D1034" s="210">
        <v>80.02</v>
      </c>
      <c r="E1034" s="108">
        <v>500</v>
      </c>
      <c r="F1034" s="169"/>
      <c r="G1034" s="263">
        <f t="shared" si="80"/>
        <v>-500</v>
      </c>
      <c r="H1034" s="273">
        <f t="shared" si="82"/>
        <v>-1</v>
      </c>
    </row>
    <row r="1035" spans="1:8" s="9" customFormat="1" x14ac:dyDescent="0.2">
      <c r="A1035" s="33"/>
      <c r="B1035" s="6">
        <v>5539</v>
      </c>
      <c r="C1035" s="62" t="s">
        <v>180</v>
      </c>
      <c r="D1035" s="210">
        <v>0</v>
      </c>
      <c r="E1035" s="108">
        <v>50</v>
      </c>
      <c r="F1035" s="169"/>
      <c r="G1035" s="263">
        <f t="shared" si="80"/>
        <v>-50</v>
      </c>
      <c r="H1035" s="273">
        <f t="shared" si="82"/>
        <v>-1</v>
      </c>
    </row>
    <row r="1036" spans="1:8" s="9" customFormat="1" x14ac:dyDescent="0.2">
      <c r="A1036" s="35"/>
      <c r="B1036" s="6">
        <v>5540</v>
      </c>
      <c r="C1036" s="62" t="s">
        <v>177</v>
      </c>
      <c r="D1036" s="210">
        <v>100.4</v>
      </c>
      <c r="E1036" s="108">
        <v>250</v>
      </c>
      <c r="F1036" s="169"/>
      <c r="G1036" s="263">
        <f t="shared" si="80"/>
        <v>-250</v>
      </c>
      <c r="H1036" s="273">
        <f t="shared" si="82"/>
        <v>-1</v>
      </c>
    </row>
    <row r="1037" spans="1:8" s="9" customFormat="1" x14ac:dyDescent="0.2">
      <c r="A1037" s="33"/>
      <c r="B1037" s="10">
        <v>15</v>
      </c>
      <c r="C1037" s="61" t="s">
        <v>188</v>
      </c>
      <c r="D1037" s="211">
        <f>SUM(D1038)</f>
        <v>17839.990000000002</v>
      </c>
      <c r="E1037" s="109">
        <f>SUM(E1038)</f>
        <v>14000</v>
      </c>
      <c r="F1037" s="140">
        <f>SUM(F1038)</f>
        <v>9000</v>
      </c>
      <c r="G1037" s="260">
        <f t="shared" si="80"/>
        <v>-5000</v>
      </c>
      <c r="H1037" s="274">
        <f t="shared" si="82"/>
        <v>-0.3571428571428571</v>
      </c>
    </row>
    <row r="1038" spans="1:8" s="9" customFormat="1" x14ac:dyDescent="0.2">
      <c r="A1038" s="33"/>
      <c r="B1038" s="6">
        <v>1551</v>
      </c>
      <c r="C1038" s="62" t="s">
        <v>178</v>
      </c>
      <c r="D1038" s="210">
        <f>SUM(D1039:D1039)</f>
        <v>17839.990000000002</v>
      </c>
      <c r="E1038" s="108">
        <f>SUM(E1039:E1039)</f>
        <v>14000</v>
      </c>
      <c r="F1038" s="169">
        <f>SUM(F1039:F1039)</f>
        <v>9000</v>
      </c>
      <c r="G1038" s="263">
        <f t="shared" si="80"/>
        <v>-5000</v>
      </c>
      <c r="H1038" s="273">
        <f t="shared" si="82"/>
        <v>-0.3571428571428571</v>
      </c>
    </row>
    <row r="1039" spans="1:8" s="9" customFormat="1" ht="51" x14ac:dyDescent="0.2">
      <c r="A1039" s="33"/>
      <c r="B1039" s="6"/>
      <c r="C1039" s="62" t="s">
        <v>646</v>
      </c>
      <c r="D1039" s="196">
        <v>17839.990000000002</v>
      </c>
      <c r="E1039" s="102">
        <v>14000</v>
      </c>
      <c r="F1039" s="147">
        <v>9000</v>
      </c>
      <c r="G1039" s="263">
        <f t="shared" si="80"/>
        <v>-5000</v>
      </c>
      <c r="H1039" s="273">
        <f t="shared" si="82"/>
        <v>-0.3571428571428571</v>
      </c>
    </row>
    <row r="1040" spans="1:8" s="9" customFormat="1" x14ac:dyDescent="0.2">
      <c r="A1040" s="33" t="s">
        <v>370</v>
      </c>
      <c r="B1040" s="10" t="s">
        <v>365</v>
      </c>
      <c r="C1040" s="82"/>
      <c r="D1040" s="211">
        <f>SUM(D1041+D1047)</f>
        <v>80860.240000000005</v>
      </c>
      <c r="E1040" s="140">
        <f>SUM(E1041+E1047)</f>
        <v>98982</v>
      </c>
      <c r="F1040" s="140">
        <f>SUM(F1041+F1047)</f>
        <v>96776</v>
      </c>
      <c r="G1040" s="260">
        <f t="shared" ref="G1040:G1103" si="83">SUM(F1040-E1040)</f>
        <v>-2206</v>
      </c>
      <c r="H1040" s="274">
        <f t="shared" si="82"/>
        <v>-2.228688044290883E-2</v>
      </c>
    </row>
    <row r="1041" spans="1:8" s="9" customFormat="1" x14ac:dyDescent="0.2">
      <c r="A1041" s="33"/>
      <c r="B1041" s="10">
        <v>50</v>
      </c>
      <c r="C1041" s="61" t="s">
        <v>16</v>
      </c>
      <c r="D1041" s="211">
        <f>SUM(D1042+D1045+D1046)</f>
        <v>64264.490000000005</v>
      </c>
      <c r="E1041" s="140">
        <f>SUM(E1042+E1045+E1046)</f>
        <v>75716</v>
      </c>
      <c r="F1041" s="140">
        <f>SUM(F1042+F1045+F1046)</f>
        <v>79192</v>
      </c>
      <c r="G1041" s="260">
        <f t="shared" si="83"/>
        <v>3476</v>
      </c>
      <c r="H1041" s="274">
        <f t="shared" si="82"/>
        <v>4.5908394526916307E-2</v>
      </c>
    </row>
    <row r="1042" spans="1:8" s="9" customFormat="1" x14ac:dyDescent="0.2">
      <c r="A1042" s="33"/>
      <c r="B1042" s="6">
        <v>500</v>
      </c>
      <c r="C1042" s="62" t="s">
        <v>163</v>
      </c>
      <c r="D1042" s="210">
        <f>SUM(D1043)</f>
        <v>48757.01</v>
      </c>
      <c r="E1042" s="169">
        <f>SUM(E1043:E1044)</f>
        <v>56589</v>
      </c>
      <c r="F1042" s="169">
        <f>SUM(F1043:F1044)</f>
        <v>59187</v>
      </c>
      <c r="G1042" s="263">
        <f t="shared" si="83"/>
        <v>2598</v>
      </c>
      <c r="H1042" s="273">
        <f t="shared" si="82"/>
        <v>4.5909982505433877E-2</v>
      </c>
    </row>
    <row r="1043" spans="1:8" s="9" customFormat="1" x14ac:dyDescent="0.2">
      <c r="A1043" s="33"/>
      <c r="B1043" s="6">
        <v>50020</v>
      </c>
      <c r="C1043" s="62" t="s">
        <v>170</v>
      </c>
      <c r="D1043" s="210">
        <v>48757.01</v>
      </c>
      <c r="E1043" s="169">
        <v>26214</v>
      </c>
      <c r="F1043" s="169">
        <v>28812</v>
      </c>
      <c r="G1043" s="263">
        <f t="shared" si="83"/>
        <v>2598</v>
      </c>
      <c r="H1043" s="273">
        <f t="shared" si="82"/>
        <v>9.9107347219043351E-2</v>
      </c>
    </row>
    <row r="1044" spans="1:8" s="9" customFormat="1" x14ac:dyDescent="0.2">
      <c r="A1044" s="33"/>
      <c r="B1044" s="6">
        <v>50026</v>
      </c>
      <c r="C1044" s="62" t="s">
        <v>453</v>
      </c>
      <c r="D1044" s="210">
        <v>0</v>
      </c>
      <c r="E1044" s="169">
        <v>30375</v>
      </c>
      <c r="F1044" s="169">
        <v>30375</v>
      </c>
      <c r="G1044" s="263">
        <f t="shared" si="83"/>
        <v>0</v>
      </c>
      <c r="H1044" s="273">
        <f t="shared" si="82"/>
        <v>0</v>
      </c>
    </row>
    <row r="1045" spans="1:8" s="9" customFormat="1" x14ac:dyDescent="0.2">
      <c r="A1045" s="33"/>
      <c r="B1045" s="6">
        <v>5050</v>
      </c>
      <c r="C1045" s="62" t="s">
        <v>62</v>
      </c>
      <c r="D1045" s="210">
        <v>150</v>
      </c>
      <c r="E1045" s="169">
        <v>0</v>
      </c>
      <c r="F1045" s="169">
        <v>0</v>
      </c>
      <c r="G1045" s="263">
        <f t="shared" si="83"/>
        <v>0</v>
      </c>
      <c r="H1045" s="273"/>
    </row>
    <row r="1046" spans="1:8" s="9" customFormat="1" x14ac:dyDescent="0.2">
      <c r="A1046" s="33"/>
      <c r="B1046" s="6">
        <v>506</v>
      </c>
      <c r="C1046" s="62" t="s">
        <v>164</v>
      </c>
      <c r="D1046" s="210">
        <v>15357.48</v>
      </c>
      <c r="E1046" s="169">
        <v>19127</v>
      </c>
      <c r="F1046" s="169">
        <v>20005</v>
      </c>
      <c r="G1046" s="263">
        <f t="shared" si="83"/>
        <v>878</v>
      </c>
      <c r="H1046" s="273">
        <f t="shared" ref="H1046:H1070" si="84">SUM(F1046/E1046-1)</f>
        <v>4.5903696345480194E-2</v>
      </c>
    </row>
    <row r="1047" spans="1:8" s="9" customFormat="1" x14ac:dyDescent="0.2">
      <c r="A1047" s="33"/>
      <c r="B1047" s="10">
        <v>55</v>
      </c>
      <c r="C1047" s="61" t="s">
        <v>17</v>
      </c>
      <c r="D1047" s="211">
        <f>SUM(D1048:D1059)</f>
        <v>16595.75</v>
      </c>
      <c r="E1047" s="109">
        <f>SUM(E1048:E1059)</f>
        <v>23266</v>
      </c>
      <c r="F1047" s="140">
        <f>SUM(F1048:F1059)</f>
        <v>17584</v>
      </c>
      <c r="G1047" s="260">
        <f t="shared" si="83"/>
        <v>-5682</v>
      </c>
      <c r="H1047" s="274">
        <f t="shared" si="84"/>
        <v>-0.24421903206395601</v>
      </c>
    </row>
    <row r="1048" spans="1:8" s="9" customFormat="1" x14ac:dyDescent="0.2">
      <c r="A1048" s="33"/>
      <c r="B1048" s="6">
        <v>5500</v>
      </c>
      <c r="C1048" s="62" t="s">
        <v>18</v>
      </c>
      <c r="D1048" s="210">
        <v>968.61</v>
      </c>
      <c r="E1048" s="108">
        <v>1769</v>
      </c>
      <c r="F1048" s="169">
        <v>1295</v>
      </c>
      <c r="G1048" s="263">
        <f t="shared" si="83"/>
        <v>-474</v>
      </c>
      <c r="H1048" s="273">
        <f t="shared" si="84"/>
        <v>-0.26794799321650653</v>
      </c>
    </row>
    <row r="1049" spans="1:8" s="9" customFormat="1" x14ac:dyDescent="0.2">
      <c r="A1049" s="33"/>
      <c r="B1049" s="6">
        <v>5504</v>
      </c>
      <c r="C1049" s="62" t="s">
        <v>20</v>
      </c>
      <c r="D1049" s="210">
        <v>201.21</v>
      </c>
      <c r="E1049" s="108">
        <v>500</v>
      </c>
      <c r="F1049" s="169">
        <v>550</v>
      </c>
      <c r="G1049" s="263">
        <f t="shared" si="83"/>
        <v>50</v>
      </c>
      <c r="H1049" s="273">
        <f t="shared" si="84"/>
        <v>0.10000000000000009</v>
      </c>
    </row>
    <row r="1050" spans="1:8" s="9" customFormat="1" x14ac:dyDescent="0.2">
      <c r="A1050" s="33"/>
      <c r="B1050" s="6">
        <v>5511</v>
      </c>
      <c r="C1050" s="62" t="s">
        <v>165</v>
      </c>
      <c r="D1050" s="210">
        <v>7024.9</v>
      </c>
      <c r="E1050" s="108">
        <v>11877</v>
      </c>
      <c r="F1050" s="169">
        <v>6800</v>
      </c>
      <c r="G1050" s="263">
        <f t="shared" si="83"/>
        <v>-5077</v>
      </c>
      <c r="H1050" s="273">
        <f t="shared" si="84"/>
        <v>-0.4274648480255957</v>
      </c>
    </row>
    <row r="1051" spans="1:8" s="9" customFormat="1" x14ac:dyDescent="0.2">
      <c r="A1051" s="33"/>
      <c r="B1051" s="6">
        <v>5512</v>
      </c>
      <c r="C1051" s="62" t="s">
        <v>23</v>
      </c>
      <c r="D1051" s="210">
        <v>0</v>
      </c>
      <c r="E1051" s="108">
        <v>300</v>
      </c>
      <c r="F1051" s="169">
        <v>0</v>
      </c>
      <c r="G1051" s="263">
        <f t="shared" si="83"/>
        <v>-300</v>
      </c>
      <c r="H1051" s="273">
        <f t="shared" si="84"/>
        <v>-1</v>
      </c>
    </row>
    <row r="1052" spans="1:8" s="9" customFormat="1" x14ac:dyDescent="0.2">
      <c r="A1052" s="33"/>
      <c r="B1052" s="6">
        <v>5513</v>
      </c>
      <c r="C1052" s="62" t="s">
        <v>21</v>
      </c>
      <c r="D1052" s="210">
        <v>0</v>
      </c>
      <c r="E1052" s="108">
        <v>100</v>
      </c>
      <c r="F1052" s="169">
        <v>100</v>
      </c>
      <c r="G1052" s="263">
        <f t="shared" si="83"/>
        <v>0</v>
      </c>
      <c r="H1052" s="273">
        <f t="shared" si="84"/>
        <v>0</v>
      </c>
    </row>
    <row r="1053" spans="1:8" s="9" customFormat="1" x14ac:dyDescent="0.2">
      <c r="A1053" s="33"/>
      <c r="B1053" s="6">
        <v>5514</v>
      </c>
      <c r="C1053" s="62" t="s">
        <v>166</v>
      </c>
      <c r="D1053" s="210">
        <v>921.86</v>
      </c>
      <c r="E1053" s="108">
        <v>216</v>
      </c>
      <c r="F1053" s="169">
        <v>216</v>
      </c>
      <c r="G1053" s="263">
        <f t="shared" si="83"/>
        <v>0</v>
      </c>
      <c r="H1053" s="273">
        <f t="shared" si="84"/>
        <v>0</v>
      </c>
    </row>
    <row r="1054" spans="1:8" s="9" customFormat="1" x14ac:dyDescent="0.2">
      <c r="A1054" s="33"/>
      <c r="B1054" s="6">
        <v>5515</v>
      </c>
      <c r="C1054" s="62" t="s">
        <v>22</v>
      </c>
      <c r="D1054" s="210">
        <v>345</v>
      </c>
      <c r="E1054" s="108">
        <v>1000</v>
      </c>
      <c r="F1054" s="169">
        <v>850</v>
      </c>
      <c r="G1054" s="263">
        <f t="shared" si="83"/>
        <v>-150</v>
      </c>
      <c r="H1054" s="273">
        <f t="shared" si="84"/>
        <v>-0.15000000000000002</v>
      </c>
    </row>
    <row r="1055" spans="1:8" s="9" customFormat="1" x14ac:dyDescent="0.2">
      <c r="A1055" s="33"/>
      <c r="B1055" s="6">
        <v>5521</v>
      </c>
      <c r="C1055" s="62" t="s">
        <v>81</v>
      </c>
      <c r="D1055" s="210">
        <v>4887.3599999999997</v>
      </c>
      <c r="E1055" s="108">
        <v>4774</v>
      </c>
      <c r="F1055" s="169">
        <v>5243</v>
      </c>
      <c r="G1055" s="263">
        <f t="shared" si="83"/>
        <v>469</v>
      </c>
      <c r="H1055" s="273">
        <f t="shared" si="84"/>
        <v>9.8240469208211056E-2</v>
      </c>
    </row>
    <row r="1056" spans="1:8" s="9" customFormat="1" x14ac:dyDescent="0.2">
      <c r="A1056" s="33"/>
      <c r="B1056" s="6">
        <v>5522</v>
      </c>
      <c r="C1056" s="62" t="s">
        <v>63</v>
      </c>
      <c r="D1056" s="210">
        <v>55</v>
      </c>
      <c r="E1056" s="108">
        <v>50</v>
      </c>
      <c r="F1056" s="169">
        <v>50</v>
      </c>
      <c r="G1056" s="263">
        <f t="shared" si="83"/>
        <v>0</v>
      </c>
      <c r="H1056" s="273">
        <f t="shared" si="84"/>
        <v>0</v>
      </c>
    </row>
    <row r="1057" spans="1:8" s="9" customFormat="1" x14ac:dyDescent="0.2">
      <c r="A1057" s="33"/>
      <c r="B1057" s="6">
        <v>5524</v>
      </c>
      <c r="C1057" s="62" t="s">
        <v>24</v>
      </c>
      <c r="D1057" s="210">
        <v>1931.81</v>
      </c>
      <c r="E1057" s="108">
        <v>1900</v>
      </c>
      <c r="F1057" s="169">
        <v>1700</v>
      </c>
      <c r="G1057" s="263">
        <f t="shared" si="83"/>
        <v>-200</v>
      </c>
      <c r="H1057" s="273">
        <f t="shared" si="84"/>
        <v>-0.10526315789473684</v>
      </c>
    </row>
    <row r="1058" spans="1:8" s="9" customFormat="1" x14ac:dyDescent="0.2">
      <c r="A1058" s="33"/>
      <c r="B1058" s="6">
        <v>5525</v>
      </c>
      <c r="C1058" s="62" t="s">
        <v>37</v>
      </c>
      <c r="D1058" s="210">
        <v>20</v>
      </c>
      <c r="E1058" s="108">
        <v>300</v>
      </c>
      <c r="F1058" s="169">
        <v>300</v>
      </c>
      <c r="G1058" s="263">
        <f t="shared" si="83"/>
        <v>0</v>
      </c>
      <c r="H1058" s="273">
        <f t="shared" si="84"/>
        <v>0</v>
      </c>
    </row>
    <row r="1059" spans="1:8" s="9" customFormat="1" x14ac:dyDescent="0.2">
      <c r="A1059" s="35"/>
      <c r="B1059" s="6">
        <v>5540</v>
      </c>
      <c r="C1059" s="62" t="s">
        <v>177</v>
      </c>
      <c r="D1059" s="210">
        <v>240</v>
      </c>
      <c r="E1059" s="169">
        <v>480</v>
      </c>
      <c r="F1059" s="169">
        <v>480</v>
      </c>
      <c r="G1059" s="263">
        <f t="shared" si="83"/>
        <v>0</v>
      </c>
      <c r="H1059" s="273">
        <f t="shared" si="84"/>
        <v>0</v>
      </c>
    </row>
    <row r="1060" spans="1:8" s="12" customFormat="1" ht="13.5" x14ac:dyDescent="0.25">
      <c r="A1060" s="33" t="s">
        <v>371</v>
      </c>
      <c r="B1060" s="10" t="s">
        <v>149</v>
      </c>
      <c r="C1060" s="82"/>
      <c r="D1060" s="211">
        <f t="shared" ref="D1060:F1061" si="85">SUM(D1061)</f>
        <v>35235</v>
      </c>
      <c r="E1060" s="109">
        <f t="shared" si="85"/>
        <v>43200</v>
      </c>
      <c r="F1060" s="140">
        <f t="shared" si="85"/>
        <v>46200</v>
      </c>
      <c r="G1060" s="260">
        <f t="shared" si="83"/>
        <v>3000</v>
      </c>
      <c r="H1060" s="274">
        <f t="shared" si="84"/>
        <v>6.944444444444442E-2</v>
      </c>
    </row>
    <row r="1061" spans="1:8" s="9" customFormat="1" x14ac:dyDescent="0.2">
      <c r="A1061" s="33"/>
      <c r="B1061" s="10">
        <v>55</v>
      </c>
      <c r="C1061" s="61" t="s">
        <v>17</v>
      </c>
      <c r="D1061" s="211">
        <f t="shared" si="85"/>
        <v>35235</v>
      </c>
      <c r="E1061" s="109">
        <f t="shared" si="85"/>
        <v>43200</v>
      </c>
      <c r="F1061" s="140">
        <f t="shared" si="85"/>
        <v>46200</v>
      </c>
      <c r="G1061" s="260">
        <f t="shared" si="83"/>
        <v>3000</v>
      </c>
      <c r="H1061" s="274">
        <f t="shared" si="84"/>
        <v>6.944444444444442E-2</v>
      </c>
    </row>
    <row r="1062" spans="1:8" x14ac:dyDescent="0.2">
      <c r="A1062" s="35"/>
      <c r="B1062" s="6">
        <v>5524</v>
      </c>
      <c r="C1062" s="62" t="s">
        <v>257</v>
      </c>
      <c r="D1062" s="210">
        <v>35235</v>
      </c>
      <c r="E1062" s="108">
        <v>43200</v>
      </c>
      <c r="F1062" s="169">
        <v>46200</v>
      </c>
      <c r="G1062" s="263">
        <f t="shared" si="83"/>
        <v>3000</v>
      </c>
      <c r="H1062" s="273">
        <f t="shared" si="84"/>
        <v>6.944444444444442E-2</v>
      </c>
    </row>
    <row r="1063" spans="1:8" x14ac:dyDescent="0.2">
      <c r="A1063" s="33" t="s">
        <v>372</v>
      </c>
      <c r="B1063" s="10" t="s">
        <v>426</v>
      </c>
      <c r="C1063" s="82"/>
      <c r="D1063" s="211">
        <f t="shared" ref="D1063:F1064" si="86">SUM(D1064)</f>
        <v>8302.5</v>
      </c>
      <c r="E1063" s="109">
        <f t="shared" si="86"/>
        <v>11600</v>
      </c>
      <c r="F1063" s="140">
        <f t="shared" si="86"/>
        <v>12000</v>
      </c>
      <c r="G1063" s="260">
        <f t="shared" si="83"/>
        <v>400</v>
      </c>
      <c r="H1063" s="274">
        <f t="shared" si="84"/>
        <v>3.4482758620689724E-2</v>
      </c>
    </row>
    <row r="1064" spans="1:8" ht="25.5" x14ac:dyDescent="0.2">
      <c r="A1064" s="35"/>
      <c r="B1064" s="22">
        <v>413</v>
      </c>
      <c r="C1064" s="64" t="s">
        <v>94</v>
      </c>
      <c r="D1064" s="211">
        <f t="shared" si="86"/>
        <v>8302.5</v>
      </c>
      <c r="E1064" s="109">
        <f t="shared" si="86"/>
        <v>11600</v>
      </c>
      <c r="F1064" s="140">
        <f t="shared" si="86"/>
        <v>12000</v>
      </c>
      <c r="G1064" s="260">
        <f t="shared" si="83"/>
        <v>400</v>
      </c>
      <c r="H1064" s="274">
        <f t="shared" si="84"/>
        <v>3.4482758620689724E-2</v>
      </c>
    </row>
    <row r="1065" spans="1:8" x14ac:dyDescent="0.2">
      <c r="A1065" s="35"/>
      <c r="B1065" s="6">
        <v>4130</v>
      </c>
      <c r="C1065" s="62" t="s">
        <v>27</v>
      </c>
      <c r="D1065" s="210">
        <v>8302.5</v>
      </c>
      <c r="E1065" s="108">
        <v>11600</v>
      </c>
      <c r="F1065" s="169">
        <v>12000</v>
      </c>
      <c r="G1065" s="263">
        <f t="shared" si="83"/>
        <v>400</v>
      </c>
      <c r="H1065" s="273">
        <f t="shared" si="84"/>
        <v>3.4482758620689724E-2</v>
      </c>
    </row>
    <row r="1066" spans="1:8" s="9" customFormat="1" x14ac:dyDescent="0.2">
      <c r="A1066" s="33" t="s">
        <v>373</v>
      </c>
      <c r="B1066" s="10" t="s">
        <v>213</v>
      </c>
      <c r="C1066" s="82"/>
      <c r="D1066" s="211">
        <f>SUM(D1067+D1074)</f>
        <v>186618.99</v>
      </c>
      <c r="E1066" s="140">
        <f>SUM(E1067+E1074)</f>
        <v>205524</v>
      </c>
      <c r="F1066" s="140">
        <f>SUM(F1067+F1074+F1088)</f>
        <v>227450</v>
      </c>
      <c r="G1066" s="260">
        <f t="shared" si="83"/>
        <v>21926</v>
      </c>
      <c r="H1066" s="274">
        <f t="shared" si="84"/>
        <v>0.10668340437126567</v>
      </c>
    </row>
    <row r="1067" spans="1:8" s="9" customFormat="1" x14ac:dyDescent="0.2">
      <c r="A1067" s="33"/>
      <c r="B1067" s="10">
        <v>50</v>
      </c>
      <c r="C1067" s="61" t="s">
        <v>16</v>
      </c>
      <c r="D1067" s="211">
        <f>SUM(D1068+D1072+D1073)</f>
        <v>127649.18</v>
      </c>
      <c r="E1067" s="140">
        <f>SUM(E1068+E1073)</f>
        <v>143936</v>
      </c>
      <c r="F1067" s="140">
        <f>SUM(F1068+F1073)</f>
        <v>149140</v>
      </c>
      <c r="G1067" s="260">
        <f t="shared" si="83"/>
        <v>5204</v>
      </c>
      <c r="H1067" s="274">
        <f t="shared" si="84"/>
        <v>3.6154957759003903E-2</v>
      </c>
    </row>
    <row r="1068" spans="1:8" s="9" customFormat="1" x14ac:dyDescent="0.2">
      <c r="A1068" s="33"/>
      <c r="B1068" s="6">
        <v>500</v>
      </c>
      <c r="C1068" s="62" t="s">
        <v>163</v>
      </c>
      <c r="D1068" s="210">
        <f>SUM(D1069:D1071)</f>
        <v>95811.93</v>
      </c>
      <c r="E1068" s="169">
        <f>SUM(E1069:E1070)</f>
        <v>107576</v>
      </c>
      <c r="F1068" s="169">
        <f>SUM(F1069:F1070)</f>
        <v>111465</v>
      </c>
      <c r="G1068" s="263">
        <f t="shared" si="83"/>
        <v>3889</v>
      </c>
      <c r="H1068" s="273">
        <f t="shared" si="84"/>
        <v>3.6151186138172031E-2</v>
      </c>
    </row>
    <row r="1069" spans="1:8" s="9" customFormat="1" x14ac:dyDescent="0.2">
      <c r="A1069" s="33"/>
      <c r="B1069" s="6">
        <v>50020</v>
      </c>
      <c r="C1069" s="62" t="s">
        <v>170</v>
      </c>
      <c r="D1069" s="210">
        <v>65901.919999999998</v>
      </c>
      <c r="E1069" s="169">
        <v>75176</v>
      </c>
      <c r="F1069" s="169">
        <v>79065</v>
      </c>
      <c r="G1069" s="263">
        <f t="shared" si="83"/>
        <v>3889</v>
      </c>
      <c r="H1069" s="273">
        <f t="shared" si="84"/>
        <v>5.1731935724167233E-2</v>
      </c>
    </row>
    <row r="1070" spans="1:8" s="9" customFormat="1" x14ac:dyDescent="0.2">
      <c r="A1070" s="33"/>
      <c r="B1070" s="6">
        <v>50026</v>
      </c>
      <c r="C1070" s="62" t="s">
        <v>453</v>
      </c>
      <c r="D1070" s="210">
        <v>29091.67</v>
      </c>
      <c r="E1070" s="169">
        <v>32400</v>
      </c>
      <c r="F1070" s="169">
        <v>32400</v>
      </c>
      <c r="G1070" s="263">
        <f t="shared" si="83"/>
        <v>0</v>
      </c>
      <c r="H1070" s="273">
        <f t="shared" si="84"/>
        <v>0</v>
      </c>
    </row>
    <row r="1071" spans="1:8" s="9" customFormat="1" ht="25.5" x14ac:dyDescent="0.2">
      <c r="A1071" s="33"/>
      <c r="B1071" s="6">
        <v>5005</v>
      </c>
      <c r="C1071" s="62" t="s">
        <v>187</v>
      </c>
      <c r="D1071" s="210">
        <v>818.34</v>
      </c>
      <c r="E1071" s="169"/>
      <c r="F1071" s="169"/>
      <c r="G1071" s="263">
        <f t="shared" si="83"/>
        <v>0</v>
      </c>
      <c r="H1071" s="273"/>
    </row>
    <row r="1072" spans="1:8" s="9" customFormat="1" x14ac:dyDescent="0.2">
      <c r="A1072" s="33"/>
      <c r="B1072" s="6">
        <v>5050</v>
      </c>
      <c r="C1072" s="62" t="s">
        <v>62</v>
      </c>
      <c r="D1072" s="210">
        <v>-58.14</v>
      </c>
      <c r="E1072" s="169"/>
      <c r="F1072" s="169"/>
      <c r="G1072" s="263">
        <f t="shared" si="83"/>
        <v>0</v>
      </c>
      <c r="H1072" s="273"/>
    </row>
    <row r="1073" spans="1:8" s="9" customFormat="1" x14ac:dyDescent="0.2">
      <c r="A1073" s="33"/>
      <c r="B1073" s="6">
        <v>506</v>
      </c>
      <c r="C1073" s="62" t="s">
        <v>164</v>
      </c>
      <c r="D1073" s="210">
        <v>31895.39</v>
      </c>
      <c r="E1073" s="169">
        <v>36360</v>
      </c>
      <c r="F1073" s="169">
        <v>37675</v>
      </c>
      <c r="G1073" s="263">
        <f t="shared" si="83"/>
        <v>1315</v>
      </c>
      <c r="H1073" s="273">
        <f t="shared" ref="H1073:H1087" si="87">SUM(F1073/E1073-1)</f>
        <v>3.6166116611661137E-2</v>
      </c>
    </row>
    <row r="1074" spans="1:8" s="9" customFormat="1" x14ac:dyDescent="0.2">
      <c r="A1074" s="33"/>
      <c r="B1074" s="10">
        <v>55</v>
      </c>
      <c r="C1074" s="61" t="s">
        <v>17</v>
      </c>
      <c r="D1074" s="211">
        <f>SUM(D1075:D1087)</f>
        <v>58969.80999999999</v>
      </c>
      <c r="E1074" s="140">
        <f>SUM(E1075:E1087)</f>
        <v>61588</v>
      </c>
      <c r="F1074" s="140">
        <f>SUM(F1075:F1087)</f>
        <v>59760</v>
      </c>
      <c r="G1074" s="260">
        <f t="shared" si="83"/>
        <v>-1828</v>
      </c>
      <c r="H1074" s="274">
        <f t="shared" si="87"/>
        <v>-2.9681106709099181E-2</v>
      </c>
    </row>
    <row r="1075" spans="1:8" s="9" customFormat="1" x14ac:dyDescent="0.2">
      <c r="A1075" s="33"/>
      <c r="B1075" s="6">
        <v>5500</v>
      </c>
      <c r="C1075" s="62" t="s">
        <v>18</v>
      </c>
      <c r="D1075" s="210">
        <v>3480.29</v>
      </c>
      <c r="E1075" s="108">
        <v>2460</v>
      </c>
      <c r="F1075" s="169">
        <v>2460</v>
      </c>
      <c r="G1075" s="263">
        <f t="shared" si="83"/>
        <v>0</v>
      </c>
      <c r="H1075" s="273">
        <f t="shared" si="87"/>
        <v>0</v>
      </c>
    </row>
    <row r="1076" spans="1:8" s="9" customFormat="1" x14ac:dyDescent="0.2">
      <c r="A1076" s="33"/>
      <c r="B1076" s="6">
        <v>5503</v>
      </c>
      <c r="C1076" s="62" t="s">
        <v>19</v>
      </c>
      <c r="D1076" s="210">
        <v>5.93</v>
      </c>
      <c r="E1076" s="108">
        <v>200</v>
      </c>
      <c r="F1076" s="169">
        <v>200</v>
      </c>
      <c r="G1076" s="263">
        <f t="shared" si="83"/>
        <v>0</v>
      </c>
      <c r="H1076" s="273">
        <f t="shared" si="87"/>
        <v>0</v>
      </c>
    </row>
    <row r="1077" spans="1:8" s="9" customFormat="1" x14ac:dyDescent="0.2">
      <c r="A1077" s="33"/>
      <c r="B1077" s="6">
        <v>5504</v>
      </c>
      <c r="C1077" s="62" t="s">
        <v>20</v>
      </c>
      <c r="D1077" s="210">
        <v>2079.42</v>
      </c>
      <c r="E1077" s="169">
        <v>1336</v>
      </c>
      <c r="F1077" s="169">
        <v>1400</v>
      </c>
      <c r="G1077" s="263">
        <f t="shared" si="83"/>
        <v>64</v>
      </c>
      <c r="H1077" s="273">
        <f t="shared" si="87"/>
        <v>4.7904191616766401E-2</v>
      </c>
    </row>
    <row r="1078" spans="1:8" s="9" customFormat="1" x14ac:dyDescent="0.2">
      <c r="A1078" s="33"/>
      <c r="B1078" s="6">
        <v>5511</v>
      </c>
      <c r="C1078" s="62" t="s">
        <v>165</v>
      </c>
      <c r="D1078" s="210">
        <v>40278.31</v>
      </c>
      <c r="E1078" s="169">
        <v>41382</v>
      </c>
      <c r="F1078" s="169">
        <v>41210</v>
      </c>
      <c r="G1078" s="263">
        <f t="shared" si="83"/>
        <v>-172</v>
      </c>
      <c r="H1078" s="273">
        <f t="shared" si="87"/>
        <v>-4.1563965008940551E-3</v>
      </c>
    </row>
    <row r="1079" spans="1:8" s="9" customFormat="1" x14ac:dyDescent="0.2">
      <c r="A1079" s="33"/>
      <c r="B1079" s="6">
        <v>5513</v>
      </c>
      <c r="C1079" s="62" t="s">
        <v>21</v>
      </c>
      <c r="D1079" s="210">
        <v>1053.8</v>
      </c>
      <c r="E1079" s="169">
        <v>760</v>
      </c>
      <c r="F1079" s="169">
        <v>800</v>
      </c>
      <c r="G1079" s="263">
        <f t="shared" si="83"/>
        <v>40</v>
      </c>
      <c r="H1079" s="273">
        <f t="shared" si="87"/>
        <v>5.2631578947368363E-2</v>
      </c>
    </row>
    <row r="1080" spans="1:8" s="9" customFormat="1" x14ac:dyDescent="0.2">
      <c r="A1080" s="33"/>
      <c r="B1080" s="6">
        <v>5514</v>
      </c>
      <c r="C1080" s="62" t="s">
        <v>166</v>
      </c>
      <c r="D1080" s="210">
        <v>3248.44</v>
      </c>
      <c r="E1080" s="169">
        <v>2487</v>
      </c>
      <c r="F1080" s="169">
        <v>2550</v>
      </c>
      <c r="G1080" s="263">
        <f t="shared" si="83"/>
        <v>63</v>
      </c>
      <c r="H1080" s="273">
        <f t="shared" si="87"/>
        <v>2.5331724969843261E-2</v>
      </c>
    </row>
    <row r="1081" spans="1:8" s="9" customFormat="1" x14ac:dyDescent="0.2">
      <c r="A1081" s="33"/>
      <c r="B1081" s="6">
        <v>5515</v>
      </c>
      <c r="C1081" s="62" t="s">
        <v>22</v>
      </c>
      <c r="D1081" s="210">
        <v>2703.24</v>
      </c>
      <c r="E1081" s="169">
        <v>5817</v>
      </c>
      <c r="F1081" s="169">
        <v>5800</v>
      </c>
      <c r="G1081" s="263">
        <f t="shared" si="83"/>
        <v>-17</v>
      </c>
      <c r="H1081" s="273">
        <f t="shared" si="87"/>
        <v>-2.9224686264397448E-3</v>
      </c>
    </row>
    <row r="1082" spans="1:8" s="9" customFormat="1" x14ac:dyDescent="0.2">
      <c r="A1082" s="33"/>
      <c r="B1082" s="6">
        <v>5522</v>
      </c>
      <c r="C1082" s="62" t="s">
        <v>63</v>
      </c>
      <c r="D1082" s="210">
        <v>266.52</v>
      </c>
      <c r="E1082" s="169">
        <v>110</v>
      </c>
      <c r="F1082" s="169">
        <v>110</v>
      </c>
      <c r="G1082" s="263">
        <f t="shared" si="83"/>
        <v>0</v>
      </c>
      <c r="H1082" s="273">
        <f t="shared" si="87"/>
        <v>0</v>
      </c>
    </row>
    <row r="1083" spans="1:8" s="9" customFormat="1" x14ac:dyDescent="0.2">
      <c r="A1083" s="33"/>
      <c r="B1083" s="6">
        <v>5524</v>
      </c>
      <c r="C1083" s="62" t="s">
        <v>24</v>
      </c>
      <c r="D1083" s="210">
        <v>1593.75</v>
      </c>
      <c r="E1083" s="169">
        <v>2006</v>
      </c>
      <c r="F1083" s="169">
        <v>2080</v>
      </c>
      <c r="G1083" s="263">
        <f t="shared" si="83"/>
        <v>74</v>
      </c>
      <c r="H1083" s="273">
        <f t="shared" si="87"/>
        <v>3.6889332003988029E-2</v>
      </c>
    </row>
    <row r="1084" spans="1:8" s="9" customFormat="1" x14ac:dyDescent="0.2">
      <c r="A1084" s="33"/>
      <c r="B1084" s="6">
        <v>5525</v>
      </c>
      <c r="C1084" s="62" t="s">
        <v>37</v>
      </c>
      <c r="D1084" s="210">
        <v>715.99</v>
      </c>
      <c r="E1084" s="169">
        <v>450</v>
      </c>
      <c r="F1084" s="169">
        <v>450</v>
      </c>
      <c r="G1084" s="263">
        <f t="shared" si="83"/>
        <v>0</v>
      </c>
      <c r="H1084" s="273">
        <f t="shared" si="87"/>
        <v>0</v>
      </c>
    </row>
    <row r="1085" spans="1:8" s="9" customFormat="1" x14ac:dyDescent="0.2">
      <c r="A1085" s="33"/>
      <c r="B1085" s="6">
        <v>5532</v>
      </c>
      <c r="C1085" s="62" t="s">
        <v>61</v>
      </c>
      <c r="D1085" s="210">
        <v>26.6</v>
      </c>
      <c r="E1085" s="169">
        <v>300</v>
      </c>
      <c r="F1085" s="169">
        <v>300</v>
      </c>
      <c r="G1085" s="263">
        <f t="shared" si="83"/>
        <v>0</v>
      </c>
      <c r="H1085" s="273">
        <f t="shared" si="87"/>
        <v>0</v>
      </c>
    </row>
    <row r="1086" spans="1:8" s="9" customFormat="1" x14ac:dyDescent="0.2">
      <c r="A1086" s="33"/>
      <c r="B1086" s="6">
        <v>5539</v>
      </c>
      <c r="C1086" s="62" t="s">
        <v>180</v>
      </c>
      <c r="D1086" s="210">
        <v>458.32</v>
      </c>
      <c r="E1086" s="169">
        <v>400</v>
      </c>
      <c r="F1086" s="169">
        <v>400</v>
      </c>
      <c r="G1086" s="263">
        <f t="shared" si="83"/>
        <v>0</v>
      </c>
      <c r="H1086" s="273">
        <f t="shared" si="87"/>
        <v>0</v>
      </c>
    </row>
    <row r="1087" spans="1:8" s="9" customFormat="1" x14ac:dyDescent="0.2">
      <c r="A1087" s="33"/>
      <c r="B1087" s="6">
        <v>5540</v>
      </c>
      <c r="C1087" s="62" t="s">
        <v>177</v>
      </c>
      <c r="D1087" s="210">
        <v>3059.2</v>
      </c>
      <c r="E1087" s="169">
        <v>3880</v>
      </c>
      <c r="F1087" s="169">
        <v>2000</v>
      </c>
      <c r="G1087" s="263">
        <f t="shared" si="83"/>
        <v>-1880</v>
      </c>
      <c r="H1087" s="273">
        <f t="shared" si="87"/>
        <v>-0.48453608247422686</v>
      </c>
    </row>
    <row r="1088" spans="1:8" s="9" customFormat="1" x14ac:dyDescent="0.2">
      <c r="A1088" s="33"/>
      <c r="B1088" s="10">
        <v>15</v>
      </c>
      <c r="C1088" s="61" t="s">
        <v>188</v>
      </c>
      <c r="D1088" s="210"/>
      <c r="E1088" s="169"/>
      <c r="F1088" s="142">
        <f>SUM(F1089)</f>
        <v>18550</v>
      </c>
      <c r="G1088" s="260">
        <f t="shared" si="83"/>
        <v>18550</v>
      </c>
      <c r="H1088" s="273"/>
    </row>
    <row r="1089" spans="1:8" s="9" customFormat="1" x14ac:dyDescent="0.2">
      <c r="A1089" s="33"/>
      <c r="B1089" s="6">
        <v>1551</v>
      </c>
      <c r="C1089" s="62" t="s">
        <v>178</v>
      </c>
      <c r="D1089" s="210"/>
      <c r="E1089" s="169"/>
      <c r="F1089" s="147">
        <f>SUM(F1090:F1091)</f>
        <v>18550</v>
      </c>
      <c r="G1089" s="263">
        <f t="shared" si="83"/>
        <v>18550</v>
      </c>
      <c r="H1089" s="273"/>
    </row>
    <row r="1090" spans="1:8" s="9" customFormat="1" ht="25.5" x14ac:dyDescent="0.2">
      <c r="A1090" s="33"/>
      <c r="B1090" s="6"/>
      <c r="C1090" s="62" t="s">
        <v>556</v>
      </c>
      <c r="D1090" s="210"/>
      <c r="E1090" s="169"/>
      <c r="F1090" s="147">
        <v>8550</v>
      </c>
      <c r="G1090" s="263">
        <f t="shared" si="83"/>
        <v>8550</v>
      </c>
      <c r="H1090" s="273"/>
    </row>
    <row r="1091" spans="1:8" s="9" customFormat="1" ht="27" customHeight="1" x14ac:dyDescent="0.2">
      <c r="A1091" s="33"/>
      <c r="B1091" s="6"/>
      <c r="C1091" s="62" t="s">
        <v>557</v>
      </c>
      <c r="D1091" s="210"/>
      <c r="E1091" s="169"/>
      <c r="F1091" s="147">
        <v>10000</v>
      </c>
      <c r="G1091" s="263">
        <f t="shared" si="83"/>
        <v>10000</v>
      </c>
      <c r="H1091" s="273"/>
    </row>
    <row r="1092" spans="1:8" s="9" customFormat="1" x14ac:dyDescent="0.2">
      <c r="A1092" s="33" t="s">
        <v>647</v>
      </c>
      <c r="B1092" s="176" t="s">
        <v>578</v>
      </c>
      <c r="C1092" s="177"/>
      <c r="D1092" s="211">
        <f>SUM(D1093+D1096)</f>
        <v>6069.91</v>
      </c>
      <c r="E1092" s="169"/>
      <c r="F1092" s="147"/>
      <c r="G1092" s="263">
        <f t="shared" si="83"/>
        <v>0</v>
      </c>
      <c r="H1092" s="273"/>
    </row>
    <row r="1093" spans="1:8" s="9" customFormat="1" x14ac:dyDescent="0.2">
      <c r="A1093" s="33"/>
      <c r="B1093" s="10">
        <v>50</v>
      </c>
      <c r="C1093" s="61" t="s">
        <v>16</v>
      </c>
      <c r="D1093" s="211">
        <f>SUM(D1094+D1095)</f>
        <v>953.15000000000009</v>
      </c>
      <c r="E1093" s="169"/>
      <c r="F1093" s="147"/>
      <c r="G1093" s="263">
        <f t="shared" si="83"/>
        <v>0</v>
      </c>
      <c r="H1093" s="273"/>
    </row>
    <row r="1094" spans="1:8" s="9" customFormat="1" x14ac:dyDescent="0.2">
      <c r="A1094" s="33"/>
      <c r="B1094" s="6">
        <v>5050</v>
      </c>
      <c r="C1094" s="62" t="s">
        <v>62</v>
      </c>
      <c r="D1094" s="210">
        <v>666.24</v>
      </c>
      <c r="E1094" s="169"/>
      <c r="F1094" s="147"/>
      <c r="G1094" s="263">
        <f t="shared" si="83"/>
        <v>0</v>
      </c>
      <c r="H1094" s="273"/>
    </row>
    <row r="1095" spans="1:8" s="9" customFormat="1" x14ac:dyDescent="0.2">
      <c r="A1095" s="33"/>
      <c r="B1095" s="6">
        <v>506</v>
      </c>
      <c r="C1095" s="62" t="s">
        <v>164</v>
      </c>
      <c r="D1095" s="210">
        <v>286.91000000000003</v>
      </c>
      <c r="E1095" s="169"/>
      <c r="F1095" s="147"/>
      <c r="G1095" s="263">
        <f t="shared" si="83"/>
        <v>0</v>
      </c>
      <c r="H1095" s="273"/>
    </row>
    <row r="1096" spans="1:8" s="9" customFormat="1" x14ac:dyDescent="0.2">
      <c r="A1096" s="33"/>
      <c r="B1096" s="10">
        <v>55</v>
      </c>
      <c r="C1096" s="61" t="s">
        <v>17</v>
      </c>
      <c r="D1096" s="211">
        <f>SUM(D1097:D1102)</f>
        <v>5116.76</v>
      </c>
      <c r="E1096" s="169"/>
      <c r="F1096" s="147"/>
      <c r="G1096" s="263">
        <f t="shared" si="83"/>
        <v>0</v>
      </c>
      <c r="H1096" s="273"/>
    </row>
    <row r="1097" spans="1:8" s="9" customFormat="1" x14ac:dyDescent="0.2">
      <c r="A1097" s="33"/>
      <c r="B1097" s="6">
        <v>5500</v>
      </c>
      <c r="C1097" s="62" t="s">
        <v>18</v>
      </c>
      <c r="D1097" s="210">
        <v>93.6</v>
      </c>
      <c r="E1097" s="169"/>
      <c r="F1097" s="147"/>
      <c r="G1097" s="263">
        <f t="shared" si="83"/>
        <v>0</v>
      </c>
      <c r="H1097" s="273"/>
    </row>
    <row r="1098" spans="1:8" s="9" customFormat="1" x14ac:dyDescent="0.2">
      <c r="A1098" s="33"/>
      <c r="B1098" s="6">
        <v>5504</v>
      </c>
      <c r="C1098" s="62" t="s">
        <v>20</v>
      </c>
      <c r="D1098" s="210">
        <v>3012.91</v>
      </c>
      <c r="E1098" s="169"/>
      <c r="F1098" s="147"/>
      <c r="G1098" s="263">
        <f t="shared" si="83"/>
        <v>0</v>
      </c>
      <c r="H1098" s="273"/>
    </row>
    <row r="1099" spans="1:8" s="9" customFormat="1" x14ac:dyDescent="0.2">
      <c r="A1099" s="33"/>
      <c r="B1099" s="6">
        <v>5514</v>
      </c>
      <c r="C1099" s="62" t="s">
        <v>166</v>
      </c>
      <c r="D1099" s="210">
        <v>269.74</v>
      </c>
      <c r="E1099" s="169"/>
      <c r="F1099" s="147"/>
      <c r="G1099" s="263">
        <f t="shared" si="83"/>
        <v>0</v>
      </c>
      <c r="H1099" s="273"/>
    </row>
    <row r="1100" spans="1:8" s="9" customFormat="1" x14ac:dyDescent="0.2">
      <c r="A1100" s="33"/>
      <c r="B1100" s="6">
        <v>5515</v>
      </c>
      <c r="C1100" s="62" t="s">
        <v>22</v>
      </c>
      <c r="D1100" s="210">
        <v>672.51</v>
      </c>
      <c r="E1100" s="169"/>
      <c r="F1100" s="147"/>
      <c r="G1100" s="263">
        <f t="shared" si="83"/>
        <v>0</v>
      </c>
      <c r="H1100" s="273"/>
    </row>
    <row r="1101" spans="1:8" s="9" customFormat="1" x14ac:dyDescent="0.2">
      <c r="A1101" s="33"/>
      <c r="B1101" s="6">
        <v>5525</v>
      </c>
      <c r="C1101" s="62" t="s">
        <v>37</v>
      </c>
      <c r="D1101" s="210">
        <v>816</v>
      </c>
      <c r="E1101" s="169"/>
      <c r="F1101" s="147"/>
      <c r="G1101" s="263">
        <f t="shared" si="83"/>
        <v>0</v>
      </c>
      <c r="H1101" s="273"/>
    </row>
    <row r="1102" spans="1:8" s="9" customFormat="1" x14ac:dyDescent="0.2">
      <c r="A1102" s="33"/>
      <c r="B1102" s="6">
        <v>5540</v>
      </c>
      <c r="C1102" s="62" t="s">
        <v>177</v>
      </c>
      <c r="D1102" s="210">
        <v>252</v>
      </c>
      <c r="E1102" s="169"/>
      <c r="F1102" s="147"/>
      <c r="G1102" s="263">
        <f t="shared" si="83"/>
        <v>0</v>
      </c>
      <c r="H1102" s="273"/>
    </row>
    <row r="1103" spans="1:8" s="9" customFormat="1" x14ac:dyDescent="0.2">
      <c r="A1103" s="33" t="s">
        <v>374</v>
      </c>
      <c r="B1103" s="10" t="s">
        <v>215</v>
      </c>
      <c r="C1103" s="82"/>
      <c r="D1103" s="211">
        <f>SUM(D1104+D1111+D1125)</f>
        <v>361408.74000000005</v>
      </c>
      <c r="E1103" s="140">
        <f>SUM(E1104+E1111+E1125)</f>
        <v>765872</v>
      </c>
      <c r="F1103" s="140">
        <f>SUM(F1104+F1111+F1125)</f>
        <v>381953</v>
      </c>
      <c r="G1103" s="260">
        <f t="shared" si="83"/>
        <v>-383919</v>
      </c>
      <c r="H1103" s="274">
        <f t="shared" ref="H1103:H1133" si="88">SUM(F1103/E1103-1)</f>
        <v>-0.50128350429314561</v>
      </c>
    </row>
    <row r="1104" spans="1:8" s="9" customFormat="1" x14ac:dyDescent="0.2">
      <c r="A1104" s="33"/>
      <c r="B1104" s="10">
        <v>50</v>
      </c>
      <c r="C1104" s="61" t="s">
        <v>16</v>
      </c>
      <c r="D1104" s="211">
        <f>SUM(D1105+D1109+D1110)</f>
        <v>284133.79000000004</v>
      </c>
      <c r="E1104" s="140">
        <f>SUM(E1105+E1109+E1110)</f>
        <v>312053</v>
      </c>
      <c r="F1104" s="140">
        <f>SUM(F1105+F1109+F1110)</f>
        <v>316953</v>
      </c>
      <c r="G1104" s="260">
        <f t="shared" ref="G1104:G1167" si="89">SUM(F1104-E1104)</f>
        <v>4900</v>
      </c>
      <c r="H1104" s="274">
        <f t="shared" si="88"/>
        <v>1.5702460799928319E-2</v>
      </c>
    </row>
    <row r="1105" spans="1:9" s="9" customFormat="1" x14ac:dyDescent="0.2">
      <c r="A1105" s="33"/>
      <c r="B1105" s="6">
        <v>500</v>
      </c>
      <c r="C1105" s="62" t="s">
        <v>163</v>
      </c>
      <c r="D1105" s="210">
        <f>SUM(D1106:D1108)</f>
        <v>212334.22</v>
      </c>
      <c r="E1105" s="169">
        <f>SUM(E1106:E1108)</f>
        <v>232960</v>
      </c>
      <c r="F1105" s="169">
        <f>SUM(F1106:F1108)</f>
        <v>236886</v>
      </c>
      <c r="G1105" s="263">
        <f t="shared" si="89"/>
        <v>3926</v>
      </c>
      <c r="H1105" s="273">
        <f t="shared" si="88"/>
        <v>1.685267857142847E-2</v>
      </c>
    </row>
    <row r="1106" spans="1:9" s="9" customFormat="1" x14ac:dyDescent="0.2">
      <c r="A1106" s="33"/>
      <c r="B1106" s="6">
        <v>50020</v>
      </c>
      <c r="C1106" s="62" t="s">
        <v>170</v>
      </c>
      <c r="D1106" s="210">
        <v>94653.06</v>
      </c>
      <c r="E1106" s="169">
        <v>108885</v>
      </c>
      <c r="F1106" s="169">
        <v>113811</v>
      </c>
      <c r="G1106" s="263">
        <f t="shared" si="89"/>
        <v>4926</v>
      </c>
      <c r="H1106" s="273">
        <f t="shared" si="88"/>
        <v>4.5240391238462685E-2</v>
      </c>
    </row>
    <row r="1107" spans="1:9" s="9" customFormat="1" x14ac:dyDescent="0.2">
      <c r="A1107" s="33"/>
      <c r="B1107" s="6">
        <v>50026</v>
      </c>
      <c r="C1107" s="62" t="s">
        <v>453</v>
      </c>
      <c r="D1107" s="210">
        <v>117681.16</v>
      </c>
      <c r="E1107" s="169">
        <v>122875</v>
      </c>
      <c r="F1107" s="169">
        <v>122875</v>
      </c>
      <c r="G1107" s="263">
        <f t="shared" si="89"/>
        <v>0</v>
      </c>
      <c r="H1107" s="273">
        <f t="shared" si="88"/>
        <v>0</v>
      </c>
    </row>
    <row r="1108" spans="1:9" s="9" customFormat="1" ht="25.5" x14ac:dyDescent="0.2">
      <c r="A1108" s="33"/>
      <c r="B1108" s="6">
        <v>5005</v>
      </c>
      <c r="C1108" s="62" t="s">
        <v>187</v>
      </c>
      <c r="D1108" s="210">
        <v>0</v>
      </c>
      <c r="E1108" s="169">
        <v>1200</v>
      </c>
      <c r="F1108" s="169">
        <v>200</v>
      </c>
      <c r="G1108" s="263">
        <f t="shared" si="89"/>
        <v>-1000</v>
      </c>
      <c r="H1108" s="273">
        <f t="shared" si="88"/>
        <v>-0.83333333333333337</v>
      </c>
    </row>
    <row r="1109" spans="1:9" s="9" customFormat="1" x14ac:dyDescent="0.2">
      <c r="A1109" s="33"/>
      <c r="B1109" s="6">
        <v>5050</v>
      </c>
      <c r="C1109" s="62" t="s">
        <v>62</v>
      </c>
      <c r="D1109" s="210">
        <v>351.51</v>
      </c>
      <c r="E1109" s="169">
        <v>352</v>
      </c>
      <c r="F1109" s="169">
        <v>0</v>
      </c>
      <c r="G1109" s="263">
        <f t="shared" si="89"/>
        <v>-352</v>
      </c>
      <c r="H1109" s="273">
        <f t="shared" si="88"/>
        <v>-1</v>
      </c>
    </row>
    <row r="1110" spans="1:9" s="9" customFormat="1" x14ac:dyDescent="0.2">
      <c r="A1110" s="33"/>
      <c r="B1110" s="6">
        <v>506</v>
      </c>
      <c r="C1110" s="62" t="s">
        <v>164</v>
      </c>
      <c r="D1110" s="210">
        <v>71448.06</v>
      </c>
      <c r="E1110" s="169">
        <v>78741</v>
      </c>
      <c r="F1110" s="169">
        <v>80067</v>
      </c>
      <c r="G1110" s="263">
        <f t="shared" si="89"/>
        <v>1326</v>
      </c>
      <c r="H1110" s="273">
        <f t="shared" si="88"/>
        <v>1.6840019811787954E-2</v>
      </c>
    </row>
    <row r="1111" spans="1:9" s="9" customFormat="1" x14ac:dyDescent="0.2">
      <c r="A1111" s="33"/>
      <c r="B1111" s="10">
        <v>55</v>
      </c>
      <c r="C1111" s="61" t="s">
        <v>17</v>
      </c>
      <c r="D1111" s="211">
        <f>SUM(D1112:D1124)</f>
        <v>59314.950000000004</v>
      </c>
      <c r="E1111" s="140">
        <f>SUM(E1112:E1124)</f>
        <v>63819</v>
      </c>
      <c r="F1111" s="140">
        <f>SUM(F1112:F1124)</f>
        <v>65000</v>
      </c>
      <c r="G1111" s="260">
        <f t="shared" si="89"/>
        <v>1181</v>
      </c>
      <c r="H1111" s="274">
        <f t="shared" si="88"/>
        <v>1.8505460756201186E-2</v>
      </c>
    </row>
    <row r="1112" spans="1:9" s="9" customFormat="1" x14ac:dyDescent="0.2">
      <c r="A1112" s="33"/>
      <c r="B1112" s="6">
        <v>5500</v>
      </c>
      <c r="C1112" s="62" t="s">
        <v>18</v>
      </c>
      <c r="D1112" s="210">
        <v>2778.53</v>
      </c>
      <c r="E1112" s="108">
        <v>2400</v>
      </c>
      <c r="F1112" s="169">
        <v>2250</v>
      </c>
      <c r="G1112" s="263">
        <f t="shared" si="89"/>
        <v>-150</v>
      </c>
      <c r="H1112" s="273">
        <f t="shared" si="88"/>
        <v>-6.25E-2</v>
      </c>
    </row>
    <row r="1113" spans="1:9" s="9" customFormat="1" x14ac:dyDescent="0.2">
      <c r="A1113" s="33"/>
      <c r="B1113" s="6">
        <v>5503</v>
      </c>
      <c r="C1113" s="62" t="s">
        <v>19</v>
      </c>
      <c r="D1113" s="210">
        <v>135.08000000000001</v>
      </c>
      <c r="E1113" s="108">
        <v>150</v>
      </c>
      <c r="F1113" s="169">
        <v>150</v>
      </c>
      <c r="G1113" s="263">
        <f t="shared" si="89"/>
        <v>0</v>
      </c>
      <c r="H1113" s="273">
        <f t="shared" si="88"/>
        <v>0</v>
      </c>
    </row>
    <row r="1114" spans="1:9" s="9" customFormat="1" x14ac:dyDescent="0.2">
      <c r="A1114" s="33"/>
      <c r="B1114" s="6">
        <v>5504</v>
      </c>
      <c r="C1114" s="62" t="s">
        <v>20</v>
      </c>
      <c r="D1114" s="210">
        <v>1559.06</v>
      </c>
      <c r="E1114" s="169">
        <v>1898</v>
      </c>
      <c r="F1114" s="169">
        <v>2000</v>
      </c>
      <c r="G1114" s="263">
        <f t="shared" si="89"/>
        <v>102</v>
      </c>
      <c r="H1114" s="273">
        <f t="shared" si="88"/>
        <v>5.3740779768177038E-2</v>
      </c>
    </row>
    <row r="1115" spans="1:9" s="9" customFormat="1" x14ac:dyDescent="0.2">
      <c r="A1115" s="33"/>
      <c r="B1115" s="6">
        <v>5511</v>
      </c>
      <c r="C1115" s="62" t="s">
        <v>165</v>
      </c>
      <c r="D1115" s="210">
        <v>35164.269999999997</v>
      </c>
      <c r="E1115" s="169">
        <v>35300</v>
      </c>
      <c r="F1115" s="169">
        <v>36600</v>
      </c>
      <c r="G1115" s="263">
        <f t="shared" si="89"/>
        <v>1300</v>
      </c>
      <c r="H1115" s="273">
        <f t="shared" si="88"/>
        <v>3.6827195467422191E-2</v>
      </c>
      <c r="I1115" s="182"/>
    </row>
    <row r="1116" spans="1:9" s="9" customFormat="1" x14ac:dyDescent="0.2">
      <c r="A1116" s="33"/>
      <c r="B1116" s="6">
        <v>5513</v>
      </c>
      <c r="C1116" s="62" t="s">
        <v>21</v>
      </c>
      <c r="D1116" s="210">
        <v>647.4</v>
      </c>
      <c r="E1116" s="108">
        <v>700</v>
      </c>
      <c r="F1116" s="169">
        <v>700</v>
      </c>
      <c r="G1116" s="263">
        <f t="shared" si="89"/>
        <v>0</v>
      </c>
      <c r="H1116" s="273">
        <f t="shared" si="88"/>
        <v>0</v>
      </c>
    </row>
    <row r="1117" spans="1:9" s="9" customFormat="1" x14ac:dyDescent="0.2">
      <c r="A1117" s="33"/>
      <c r="B1117" s="6">
        <v>5514</v>
      </c>
      <c r="C1117" s="62" t="s">
        <v>166</v>
      </c>
      <c r="D1117" s="210">
        <v>5892.19</v>
      </c>
      <c r="E1117" s="108">
        <v>5800</v>
      </c>
      <c r="F1117" s="169">
        <v>5800</v>
      </c>
      <c r="G1117" s="263">
        <f t="shared" si="89"/>
        <v>0</v>
      </c>
      <c r="H1117" s="273">
        <f t="shared" si="88"/>
        <v>0</v>
      </c>
    </row>
    <row r="1118" spans="1:9" s="9" customFormat="1" x14ac:dyDescent="0.2">
      <c r="A1118" s="33"/>
      <c r="B1118" s="6">
        <v>5515</v>
      </c>
      <c r="C1118" s="62" t="s">
        <v>22</v>
      </c>
      <c r="D1118" s="210">
        <v>3079.05</v>
      </c>
      <c r="E1118" s="108">
        <v>4500</v>
      </c>
      <c r="F1118" s="169">
        <v>4000</v>
      </c>
      <c r="G1118" s="263">
        <f t="shared" si="89"/>
        <v>-500</v>
      </c>
      <c r="H1118" s="273">
        <f t="shared" si="88"/>
        <v>-0.11111111111111116</v>
      </c>
    </row>
    <row r="1119" spans="1:9" s="9" customFormat="1" x14ac:dyDescent="0.2">
      <c r="A1119" s="33"/>
      <c r="B1119" s="6">
        <v>5522</v>
      </c>
      <c r="C1119" s="62" t="s">
        <v>63</v>
      </c>
      <c r="D1119" s="210">
        <v>419.16</v>
      </c>
      <c r="E1119" s="108">
        <v>200</v>
      </c>
      <c r="F1119" s="169">
        <v>200</v>
      </c>
      <c r="G1119" s="263">
        <f t="shared" si="89"/>
        <v>0</v>
      </c>
      <c r="H1119" s="273">
        <f t="shared" si="88"/>
        <v>0</v>
      </c>
    </row>
    <row r="1120" spans="1:9" s="9" customFormat="1" x14ac:dyDescent="0.2">
      <c r="A1120" s="33"/>
      <c r="B1120" s="6">
        <v>5524</v>
      </c>
      <c r="C1120" s="62" t="s">
        <v>24</v>
      </c>
      <c r="D1120" s="210">
        <v>5618.45</v>
      </c>
      <c r="E1120" s="169">
        <v>6643</v>
      </c>
      <c r="F1120" s="169">
        <v>7000</v>
      </c>
      <c r="G1120" s="263">
        <f t="shared" si="89"/>
        <v>357</v>
      </c>
      <c r="H1120" s="273">
        <f t="shared" si="88"/>
        <v>5.3740779768177038E-2</v>
      </c>
    </row>
    <row r="1121" spans="1:8" s="9" customFormat="1" x14ac:dyDescent="0.2">
      <c r="A1121" s="33"/>
      <c r="B1121" s="6">
        <v>5525</v>
      </c>
      <c r="C1121" s="62" t="s">
        <v>37</v>
      </c>
      <c r="D1121" s="210">
        <v>735.96</v>
      </c>
      <c r="E1121" s="108">
        <v>1828</v>
      </c>
      <c r="F1121" s="169">
        <v>1700</v>
      </c>
      <c r="G1121" s="263">
        <f t="shared" si="89"/>
        <v>-128</v>
      </c>
      <c r="H1121" s="273">
        <f t="shared" si="88"/>
        <v>-7.0021881838074451E-2</v>
      </c>
    </row>
    <row r="1122" spans="1:8" s="9" customFormat="1" x14ac:dyDescent="0.2">
      <c r="A1122" s="33"/>
      <c r="B1122" s="6">
        <v>5532</v>
      </c>
      <c r="C1122" s="62" t="s">
        <v>61</v>
      </c>
      <c r="D1122" s="210">
        <v>97.28</v>
      </c>
      <c r="E1122" s="108">
        <v>200</v>
      </c>
      <c r="F1122" s="169">
        <v>250</v>
      </c>
      <c r="G1122" s="263">
        <f t="shared" si="89"/>
        <v>50</v>
      </c>
      <c r="H1122" s="273">
        <f t="shared" si="88"/>
        <v>0.25</v>
      </c>
    </row>
    <row r="1123" spans="1:8" s="9" customFormat="1" x14ac:dyDescent="0.2">
      <c r="A1123" s="33"/>
      <c r="B1123" s="6">
        <v>5539</v>
      </c>
      <c r="C1123" s="62" t="s">
        <v>180</v>
      </c>
      <c r="D1123" s="210">
        <v>69.3</v>
      </c>
      <c r="E1123" s="108">
        <v>400</v>
      </c>
      <c r="F1123" s="169">
        <v>450</v>
      </c>
      <c r="G1123" s="263">
        <f t="shared" si="89"/>
        <v>50</v>
      </c>
      <c r="H1123" s="273">
        <f t="shared" si="88"/>
        <v>0.125</v>
      </c>
    </row>
    <row r="1124" spans="1:8" s="9" customFormat="1" x14ac:dyDescent="0.2">
      <c r="A1124" s="33"/>
      <c r="B1124" s="6">
        <v>5540</v>
      </c>
      <c r="C1124" s="62" t="s">
        <v>177</v>
      </c>
      <c r="D1124" s="210">
        <v>3119.22</v>
      </c>
      <c r="E1124" s="108">
        <v>3800</v>
      </c>
      <c r="F1124" s="169">
        <v>3900</v>
      </c>
      <c r="G1124" s="263">
        <f t="shared" si="89"/>
        <v>100</v>
      </c>
      <c r="H1124" s="273">
        <f t="shared" si="88"/>
        <v>2.6315789473684292E-2</v>
      </c>
    </row>
    <row r="1125" spans="1:8" s="9" customFormat="1" x14ac:dyDescent="0.2">
      <c r="A1125" s="33"/>
      <c r="B1125" s="10">
        <v>15</v>
      </c>
      <c r="C1125" s="61" t="s">
        <v>188</v>
      </c>
      <c r="D1125" s="211">
        <f>SUM(D1126+D1129)</f>
        <v>17960</v>
      </c>
      <c r="E1125" s="140">
        <f>SUM(E1126+E1129)</f>
        <v>390000</v>
      </c>
      <c r="F1125" s="142">
        <v>0</v>
      </c>
      <c r="G1125" s="260">
        <f t="shared" si="89"/>
        <v>-390000</v>
      </c>
      <c r="H1125" s="274">
        <f t="shared" si="88"/>
        <v>-1</v>
      </c>
    </row>
    <row r="1126" spans="1:8" s="9" customFormat="1" x14ac:dyDescent="0.2">
      <c r="A1126" s="33"/>
      <c r="B1126" s="6">
        <v>1551</v>
      </c>
      <c r="C1126" s="62" t="s">
        <v>178</v>
      </c>
      <c r="D1126" s="210">
        <f>SUM(D1127:D1128)</f>
        <v>3240</v>
      </c>
      <c r="E1126" s="108">
        <f>SUM(E1127:E1128)</f>
        <v>250000</v>
      </c>
      <c r="F1126" s="142"/>
      <c r="G1126" s="263">
        <f t="shared" si="89"/>
        <v>-250000</v>
      </c>
      <c r="H1126" s="273">
        <f t="shared" si="88"/>
        <v>-1</v>
      </c>
    </row>
    <row r="1127" spans="1:8" s="9" customFormat="1" ht="25.5" x14ac:dyDescent="0.2">
      <c r="A1127" s="33"/>
      <c r="B1127" s="10"/>
      <c r="C1127" s="62" t="s">
        <v>648</v>
      </c>
      <c r="D1127" s="196">
        <v>3240</v>
      </c>
      <c r="E1127" s="102">
        <v>20000</v>
      </c>
      <c r="F1127" s="142"/>
      <c r="G1127" s="263">
        <f t="shared" si="89"/>
        <v>-20000</v>
      </c>
      <c r="H1127" s="273">
        <f t="shared" si="88"/>
        <v>-1</v>
      </c>
    </row>
    <row r="1128" spans="1:8" s="9" customFormat="1" ht="25.5" x14ac:dyDescent="0.2">
      <c r="A1128" s="33"/>
      <c r="B1128" s="10"/>
      <c r="C1128" s="62" t="s">
        <v>456</v>
      </c>
      <c r="D1128" s="196">
        <v>0</v>
      </c>
      <c r="E1128" s="102">
        <v>230000</v>
      </c>
      <c r="F1128" s="142"/>
      <c r="G1128" s="263">
        <f t="shared" si="89"/>
        <v>-230000</v>
      </c>
      <c r="H1128" s="273">
        <f t="shared" si="88"/>
        <v>-1</v>
      </c>
    </row>
    <row r="1129" spans="1:8" s="9" customFormat="1" ht="25.5" x14ac:dyDescent="0.2">
      <c r="A1129" s="33"/>
      <c r="B1129" s="6">
        <v>1554</v>
      </c>
      <c r="C1129" s="55" t="s">
        <v>230</v>
      </c>
      <c r="D1129" s="210">
        <f>SUM(D1130)</f>
        <v>14720</v>
      </c>
      <c r="E1129" s="108">
        <f>SUM(E1130)</f>
        <v>140000</v>
      </c>
      <c r="F1129" s="142"/>
      <c r="G1129" s="263">
        <f t="shared" si="89"/>
        <v>-140000</v>
      </c>
      <c r="H1129" s="273">
        <f t="shared" si="88"/>
        <v>-1</v>
      </c>
    </row>
    <row r="1130" spans="1:8" s="9" customFormat="1" ht="25.5" x14ac:dyDescent="0.2">
      <c r="A1130" s="33"/>
      <c r="B1130" s="6"/>
      <c r="C1130" s="62" t="s">
        <v>649</v>
      </c>
      <c r="D1130" s="196">
        <v>14720</v>
      </c>
      <c r="E1130" s="102">
        <v>140000</v>
      </c>
      <c r="F1130" s="142"/>
      <c r="G1130" s="263">
        <f t="shared" si="89"/>
        <v>-140000</v>
      </c>
      <c r="H1130" s="273">
        <f t="shared" si="88"/>
        <v>-1</v>
      </c>
    </row>
    <row r="1131" spans="1:8" s="9" customFormat="1" x14ac:dyDescent="0.2">
      <c r="A1131" s="33" t="s">
        <v>530</v>
      </c>
      <c r="B1131" s="176" t="s">
        <v>529</v>
      </c>
      <c r="C1131" s="177"/>
      <c r="D1131" s="200">
        <f>SUM(D1132)</f>
        <v>13057.71</v>
      </c>
      <c r="E1131" s="142">
        <f>SUM(E1132)</f>
        <v>10098</v>
      </c>
      <c r="F1131" s="142">
        <f>SUM(F1132)</f>
        <v>0</v>
      </c>
      <c r="G1131" s="260">
        <f t="shared" si="89"/>
        <v>-10098</v>
      </c>
      <c r="H1131" s="274">
        <f t="shared" si="88"/>
        <v>-1</v>
      </c>
    </row>
    <row r="1132" spans="1:8" s="9" customFormat="1" x14ac:dyDescent="0.2">
      <c r="A1132" s="33"/>
      <c r="B1132" s="10">
        <v>55</v>
      </c>
      <c r="C1132" s="61" t="s">
        <v>17</v>
      </c>
      <c r="D1132" s="200">
        <f>SUM(D1133:D1135)</f>
        <v>13057.71</v>
      </c>
      <c r="E1132" s="142">
        <f>SUM(E1133+E1135)</f>
        <v>10098</v>
      </c>
      <c r="F1132" s="142">
        <v>0</v>
      </c>
      <c r="G1132" s="260">
        <f t="shared" si="89"/>
        <v>-10098</v>
      </c>
      <c r="H1132" s="274">
        <f t="shared" si="88"/>
        <v>-1</v>
      </c>
    </row>
    <row r="1133" spans="1:8" s="9" customFormat="1" x14ac:dyDescent="0.2">
      <c r="A1133" s="33"/>
      <c r="B1133" s="6">
        <v>5503</v>
      </c>
      <c r="C1133" s="52" t="s">
        <v>19</v>
      </c>
      <c r="D1133" s="196">
        <v>3907.57</v>
      </c>
      <c r="E1133" s="102">
        <v>8770</v>
      </c>
      <c r="F1133" s="142"/>
      <c r="G1133" s="263">
        <f t="shared" si="89"/>
        <v>-8770</v>
      </c>
      <c r="H1133" s="273">
        <f t="shared" si="88"/>
        <v>-1</v>
      </c>
    </row>
    <row r="1134" spans="1:8" s="9" customFormat="1" x14ac:dyDescent="0.2">
      <c r="A1134" s="33"/>
      <c r="B1134" s="6">
        <v>5515</v>
      </c>
      <c r="C1134" s="52" t="s">
        <v>22</v>
      </c>
      <c r="D1134" s="196">
        <v>7154.51</v>
      </c>
      <c r="E1134" s="102">
        <v>0</v>
      </c>
      <c r="F1134" s="142"/>
      <c r="G1134" s="263">
        <f t="shared" si="89"/>
        <v>0</v>
      </c>
      <c r="H1134" s="273"/>
    </row>
    <row r="1135" spans="1:8" s="9" customFormat="1" x14ac:dyDescent="0.2">
      <c r="A1135" s="33"/>
      <c r="B1135" s="6">
        <v>5525</v>
      </c>
      <c r="C1135" s="62" t="s">
        <v>37</v>
      </c>
      <c r="D1135" s="196">
        <v>1995.63</v>
      </c>
      <c r="E1135" s="102">
        <v>1328</v>
      </c>
      <c r="F1135" s="142"/>
      <c r="G1135" s="263">
        <f t="shared" si="89"/>
        <v>-1328</v>
      </c>
      <c r="H1135" s="273">
        <f t="shared" ref="H1135:H1140" si="90">SUM(F1135/E1135-1)</f>
        <v>-1</v>
      </c>
    </row>
    <row r="1136" spans="1:8" s="9" customFormat="1" x14ac:dyDescent="0.2">
      <c r="A1136" s="33" t="s">
        <v>375</v>
      </c>
      <c r="B1136" s="10" t="s">
        <v>490</v>
      </c>
      <c r="C1136" s="82"/>
      <c r="D1136" s="211">
        <f>SUM(D1137+D1144+D1158+D1160)</f>
        <v>1500981.2299999997</v>
      </c>
      <c r="E1136" s="140">
        <f>SUM(E1137+E1144+E1158+E1160)</f>
        <v>1668977</v>
      </c>
      <c r="F1136" s="140">
        <f>SUM(F1137+F1144+F1158+F1160)</f>
        <v>1664075</v>
      </c>
      <c r="G1136" s="260">
        <f t="shared" si="89"/>
        <v>-4902</v>
      </c>
      <c r="H1136" s="274">
        <f t="shared" si="90"/>
        <v>-2.9371285524006918E-3</v>
      </c>
    </row>
    <row r="1137" spans="1:8" s="9" customFormat="1" x14ac:dyDescent="0.2">
      <c r="A1137" s="33"/>
      <c r="B1137" s="10">
        <v>50</v>
      </c>
      <c r="C1137" s="61" t="s">
        <v>16</v>
      </c>
      <c r="D1137" s="211">
        <f>SUM(D1138+D1142+D1143)</f>
        <v>1220981.8399999999</v>
      </c>
      <c r="E1137" s="140">
        <f>SUM(E1138+E1143)</f>
        <v>1312966</v>
      </c>
      <c r="F1137" s="140">
        <f>SUM(F1138+F1143)</f>
        <v>1334929</v>
      </c>
      <c r="G1137" s="260">
        <f t="shared" si="89"/>
        <v>21963</v>
      </c>
      <c r="H1137" s="274">
        <f t="shared" si="90"/>
        <v>1.6727775128982714E-2</v>
      </c>
    </row>
    <row r="1138" spans="1:8" s="9" customFormat="1" x14ac:dyDescent="0.2">
      <c r="A1138" s="33"/>
      <c r="B1138" s="6">
        <v>500</v>
      </c>
      <c r="C1138" s="62" t="s">
        <v>163</v>
      </c>
      <c r="D1138" s="210">
        <f>SUM(D1139:D1141)</f>
        <v>913059.74</v>
      </c>
      <c r="E1138" s="169">
        <f>SUM(E1139:E1140)</f>
        <v>981289</v>
      </c>
      <c r="F1138" s="169">
        <f>SUM(F1139:F1140)</f>
        <v>997705</v>
      </c>
      <c r="G1138" s="263">
        <f t="shared" si="89"/>
        <v>16416</v>
      </c>
      <c r="H1138" s="273">
        <f t="shared" si="90"/>
        <v>1.6729016630167015E-2</v>
      </c>
    </row>
    <row r="1139" spans="1:8" s="9" customFormat="1" x14ac:dyDescent="0.2">
      <c r="A1139" s="33"/>
      <c r="B1139" s="6">
        <v>50020</v>
      </c>
      <c r="C1139" s="62" t="s">
        <v>170</v>
      </c>
      <c r="D1139" s="210">
        <v>310557.76</v>
      </c>
      <c r="E1139" s="169">
        <v>328320</v>
      </c>
      <c r="F1139" s="169">
        <v>344736</v>
      </c>
      <c r="G1139" s="263">
        <f t="shared" si="89"/>
        <v>16416</v>
      </c>
      <c r="H1139" s="273">
        <f t="shared" si="90"/>
        <v>5.0000000000000044E-2</v>
      </c>
    </row>
    <row r="1140" spans="1:8" s="9" customFormat="1" x14ac:dyDescent="0.2">
      <c r="A1140" s="33"/>
      <c r="B1140" s="6">
        <v>50026</v>
      </c>
      <c r="C1140" s="62" t="s">
        <v>453</v>
      </c>
      <c r="D1140" s="210">
        <v>601585.4</v>
      </c>
      <c r="E1140" s="169">
        <v>652969</v>
      </c>
      <c r="F1140" s="169">
        <v>652969</v>
      </c>
      <c r="G1140" s="263">
        <f t="shared" si="89"/>
        <v>0</v>
      </c>
      <c r="H1140" s="273">
        <f t="shared" si="90"/>
        <v>0</v>
      </c>
    </row>
    <row r="1141" spans="1:8" s="9" customFormat="1" ht="25.5" x14ac:dyDescent="0.2">
      <c r="A1141" s="33"/>
      <c r="B1141" s="6">
        <v>5005</v>
      </c>
      <c r="C1141" s="62" t="s">
        <v>187</v>
      </c>
      <c r="D1141" s="210">
        <v>916.58</v>
      </c>
      <c r="E1141" s="169"/>
      <c r="F1141" s="169"/>
      <c r="G1141" s="263">
        <f t="shared" si="89"/>
        <v>0</v>
      </c>
      <c r="H1141" s="273"/>
    </row>
    <row r="1142" spans="1:8" s="9" customFormat="1" x14ac:dyDescent="0.2">
      <c r="A1142" s="33"/>
      <c r="B1142" s="6">
        <v>5050</v>
      </c>
      <c r="C1142" s="62" t="s">
        <v>62</v>
      </c>
      <c r="D1142" s="210">
        <v>1206</v>
      </c>
      <c r="E1142" s="169"/>
      <c r="F1142" s="169"/>
      <c r="G1142" s="263">
        <f t="shared" si="89"/>
        <v>0</v>
      </c>
      <c r="H1142" s="273"/>
    </row>
    <row r="1143" spans="1:8" s="9" customFormat="1" x14ac:dyDescent="0.2">
      <c r="A1143" s="33"/>
      <c r="B1143" s="6">
        <v>506</v>
      </c>
      <c r="C1143" s="62" t="s">
        <v>164</v>
      </c>
      <c r="D1143" s="210">
        <v>306716.09999999998</v>
      </c>
      <c r="E1143" s="169">
        <v>331677</v>
      </c>
      <c r="F1143" s="169">
        <v>337224</v>
      </c>
      <c r="G1143" s="263">
        <f t="shared" si="89"/>
        <v>5547</v>
      </c>
      <c r="H1143" s="273">
        <f>SUM(F1143/E1143-1)</f>
        <v>1.6724102063151891E-2</v>
      </c>
    </row>
    <row r="1144" spans="1:8" s="9" customFormat="1" x14ac:dyDescent="0.2">
      <c r="A1144" s="33"/>
      <c r="B1144" s="10">
        <v>55</v>
      </c>
      <c r="C1144" s="61" t="s">
        <v>17</v>
      </c>
      <c r="D1144" s="211">
        <f>SUM(D1145:D1157)</f>
        <v>261209.91</v>
      </c>
      <c r="E1144" s="140">
        <f>SUM(E1145:E1157)</f>
        <v>255691</v>
      </c>
      <c r="F1144" s="140">
        <f>SUM(F1145:F1157)</f>
        <v>266805</v>
      </c>
      <c r="G1144" s="260">
        <f t="shared" si="89"/>
        <v>11114</v>
      </c>
      <c r="H1144" s="274">
        <f>SUM(F1144/E1144-1)</f>
        <v>4.3466527957573886E-2</v>
      </c>
    </row>
    <row r="1145" spans="1:8" s="9" customFormat="1" x14ac:dyDescent="0.2">
      <c r="A1145" s="33"/>
      <c r="B1145" s="6">
        <v>5500</v>
      </c>
      <c r="C1145" s="62" t="s">
        <v>18</v>
      </c>
      <c r="D1145" s="210">
        <v>9437.81</v>
      </c>
      <c r="E1145" s="169">
        <v>9000</v>
      </c>
      <c r="F1145" s="169">
        <v>7880</v>
      </c>
      <c r="G1145" s="263">
        <f t="shared" si="89"/>
        <v>-1120</v>
      </c>
      <c r="H1145" s="273">
        <f>SUM(F1145/E1145-1)</f>
        <v>-0.12444444444444447</v>
      </c>
    </row>
    <row r="1146" spans="1:8" s="9" customFormat="1" x14ac:dyDescent="0.2">
      <c r="A1146" s="33"/>
      <c r="B1146" s="6">
        <v>5503</v>
      </c>
      <c r="C1146" s="62" t="s">
        <v>19</v>
      </c>
      <c r="D1146" s="210">
        <v>1875.12</v>
      </c>
      <c r="E1146" s="169">
        <v>0</v>
      </c>
      <c r="F1146" s="169">
        <v>3000</v>
      </c>
      <c r="G1146" s="263">
        <f t="shared" si="89"/>
        <v>3000</v>
      </c>
      <c r="H1146" s="273"/>
    </row>
    <row r="1147" spans="1:8" s="9" customFormat="1" x14ac:dyDescent="0.2">
      <c r="A1147" s="33"/>
      <c r="B1147" s="6">
        <v>5504</v>
      </c>
      <c r="C1147" s="62" t="s">
        <v>20</v>
      </c>
      <c r="D1147" s="210">
        <v>5743.27</v>
      </c>
      <c r="E1147" s="169">
        <v>7839</v>
      </c>
      <c r="F1147" s="169">
        <v>8500</v>
      </c>
      <c r="G1147" s="263">
        <f t="shared" si="89"/>
        <v>661</v>
      </c>
      <c r="H1147" s="273">
        <f t="shared" ref="H1147:H1162" si="91">SUM(F1147/E1147-1)</f>
        <v>8.4321979844367956E-2</v>
      </c>
    </row>
    <row r="1148" spans="1:8" s="9" customFormat="1" x14ac:dyDescent="0.2">
      <c r="A1148" s="33"/>
      <c r="B1148" s="6">
        <v>5511</v>
      </c>
      <c r="C1148" s="62" t="s">
        <v>165</v>
      </c>
      <c r="D1148" s="210">
        <v>167188.74</v>
      </c>
      <c r="E1148" s="169">
        <v>154706</v>
      </c>
      <c r="F1148" s="169">
        <v>142316</v>
      </c>
      <c r="G1148" s="263">
        <f t="shared" si="89"/>
        <v>-12390</v>
      </c>
      <c r="H1148" s="273">
        <f t="shared" si="91"/>
        <v>-8.0087391568523514E-2</v>
      </c>
    </row>
    <row r="1149" spans="1:8" s="9" customFormat="1" x14ac:dyDescent="0.2">
      <c r="A1149" s="33"/>
      <c r="B1149" s="6">
        <v>5513</v>
      </c>
      <c r="C1149" s="62" t="s">
        <v>21</v>
      </c>
      <c r="D1149" s="210">
        <v>8717.3799999999992</v>
      </c>
      <c r="E1149" s="108">
        <v>6200</v>
      </c>
      <c r="F1149" s="169">
        <v>4800</v>
      </c>
      <c r="G1149" s="263">
        <f t="shared" si="89"/>
        <v>-1400</v>
      </c>
      <c r="H1149" s="273">
        <f t="shared" si="91"/>
        <v>-0.22580645161290325</v>
      </c>
    </row>
    <row r="1150" spans="1:8" s="9" customFormat="1" x14ac:dyDescent="0.2">
      <c r="A1150" s="33"/>
      <c r="B1150" s="6">
        <v>5514</v>
      </c>
      <c r="C1150" s="62" t="s">
        <v>166</v>
      </c>
      <c r="D1150" s="210">
        <v>11484.22</v>
      </c>
      <c r="E1150" s="108">
        <v>8300</v>
      </c>
      <c r="F1150" s="169">
        <v>23721</v>
      </c>
      <c r="G1150" s="263">
        <f t="shared" si="89"/>
        <v>15421</v>
      </c>
      <c r="H1150" s="273">
        <f t="shared" si="91"/>
        <v>1.8579518072289156</v>
      </c>
    </row>
    <row r="1151" spans="1:8" s="9" customFormat="1" x14ac:dyDescent="0.2">
      <c r="A1151" s="33"/>
      <c r="B1151" s="6">
        <v>5515</v>
      </c>
      <c r="C1151" s="62" t="s">
        <v>22</v>
      </c>
      <c r="D1151" s="210">
        <v>8001.03</v>
      </c>
      <c r="E1151" s="108">
        <v>12820</v>
      </c>
      <c r="F1151" s="169">
        <v>10150</v>
      </c>
      <c r="G1151" s="263">
        <f t="shared" si="89"/>
        <v>-2670</v>
      </c>
      <c r="H1151" s="273">
        <f t="shared" si="91"/>
        <v>-0.20826833073322937</v>
      </c>
    </row>
    <row r="1152" spans="1:8" s="9" customFormat="1" x14ac:dyDescent="0.2">
      <c r="A1152" s="33"/>
      <c r="B1152" s="6">
        <v>5522</v>
      </c>
      <c r="C1152" s="62" t="s">
        <v>63</v>
      </c>
      <c r="D1152" s="210">
        <v>227.66</v>
      </c>
      <c r="E1152" s="108">
        <v>200</v>
      </c>
      <c r="F1152" s="169">
        <v>600</v>
      </c>
      <c r="G1152" s="263">
        <f t="shared" si="89"/>
        <v>400</v>
      </c>
      <c r="H1152" s="273">
        <f t="shared" si="91"/>
        <v>2</v>
      </c>
    </row>
    <row r="1153" spans="1:8" s="9" customFormat="1" x14ac:dyDescent="0.2">
      <c r="A1153" s="33"/>
      <c r="B1153" s="6">
        <v>5524</v>
      </c>
      <c r="C1153" s="62" t="s">
        <v>24</v>
      </c>
      <c r="D1153" s="210">
        <v>37133.9</v>
      </c>
      <c r="E1153" s="169">
        <v>38426</v>
      </c>
      <c r="F1153" s="169">
        <v>42538</v>
      </c>
      <c r="G1153" s="263">
        <f t="shared" si="89"/>
        <v>4112</v>
      </c>
      <c r="H1153" s="273">
        <f t="shared" si="91"/>
        <v>0.10701087805131948</v>
      </c>
    </row>
    <row r="1154" spans="1:8" s="9" customFormat="1" x14ac:dyDescent="0.2">
      <c r="A1154" s="33"/>
      <c r="B1154" s="6">
        <v>5525</v>
      </c>
      <c r="C1154" s="62" t="s">
        <v>37</v>
      </c>
      <c r="D1154" s="210">
        <v>4804.1000000000004</v>
      </c>
      <c r="E1154" s="108">
        <v>5800</v>
      </c>
      <c r="F1154" s="169">
        <v>6000</v>
      </c>
      <c r="G1154" s="263">
        <f t="shared" si="89"/>
        <v>200</v>
      </c>
      <c r="H1154" s="273">
        <f t="shared" si="91"/>
        <v>3.4482758620689724E-2</v>
      </c>
    </row>
    <row r="1155" spans="1:8" s="9" customFormat="1" x14ac:dyDescent="0.2">
      <c r="A1155" s="33"/>
      <c r="B1155" s="6">
        <v>5532</v>
      </c>
      <c r="C1155" s="62" t="s">
        <v>61</v>
      </c>
      <c r="D1155" s="210">
        <v>1275</v>
      </c>
      <c r="E1155" s="108">
        <v>1300</v>
      </c>
      <c r="F1155" s="169">
        <v>1500</v>
      </c>
      <c r="G1155" s="263">
        <f t="shared" si="89"/>
        <v>200</v>
      </c>
      <c r="H1155" s="273">
        <f t="shared" si="91"/>
        <v>0.15384615384615374</v>
      </c>
    </row>
    <row r="1156" spans="1:8" s="9" customFormat="1" x14ac:dyDescent="0.2">
      <c r="A1156" s="33"/>
      <c r="B1156" s="6">
        <v>5539</v>
      </c>
      <c r="C1156" s="62" t="s">
        <v>180</v>
      </c>
      <c r="D1156" s="210">
        <v>1354.28</v>
      </c>
      <c r="E1156" s="108">
        <v>1100</v>
      </c>
      <c r="F1156" s="169">
        <v>3800</v>
      </c>
      <c r="G1156" s="263">
        <f t="shared" si="89"/>
        <v>2700</v>
      </c>
      <c r="H1156" s="273">
        <f t="shared" si="91"/>
        <v>2.4545454545454546</v>
      </c>
    </row>
    <row r="1157" spans="1:8" s="9" customFormat="1" x14ac:dyDescent="0.2">
      <c r="A1157" s="33"/>
      <c r="B1157" s="6">
        <v>5540</v>
      </c>
      <c r="C1157" s="62" t="s">
        <v>177</v>
      </c>
      <c r="D1157" s="210">
        <v>3967.4</v>
      </c>
      <c r="E1157" s="108">
        <v>10000</v>
      </c>
      <c r="F1157" s="169">
        <v>12000</v>
      </c>
      <c r="G1157" s="263">
        <f t="shared" si="89"/>
        <v>2000</v>
      </c>
      <c r="H1157" s="273">
        <f t="shared" si="91"/>
        <v>0.19999999999999996</v>
      </c>
    </row>
    <row r="1158" spans="1:8" s="9" customFormat="1" x14ac:dyDescent="0.2">
      <c r="A1158" s="33"/>
      <c r="B1158" s="23">
        <v>60</v>
      </c>
      <c r="C1158" s="54" t="s">
        <v>59</v>
      </c>
      <c r="D1158" s="211">
        <f>SUM(D1159)</f>
        <v>203.88</v>
      </c>
      <c r="E1158" s="140">
        <f>SUM(E1159)</f>
        <v>320</v>
      </c>
      <c r="F1158" s="140"/>
      <c r="G1158" s="260">
        <f t="shared" si="89"/>
        <v>-320</v>
      </c>
      <c r="H1158" s="274">
        <f t="shared" si="91"/>
        <v>-1</v>
      </c>
    </row>
    <row r="1159" spans="1:8" s="9" customFormat="1" x14ac:dyDescent="0.2">
      <c r="A1159" s="35"/>
      <c r="B1159" s="21">
        <v>6010</v>
      </c>
      <c r="C1159" s="55" t="s">
        <v>168</v>
      </c>
      <c r="D1159" s="210">
        <v>203.88</v>
      </c>
      <c r="E1159" s="169">
        <v>320</v>
      </c>
      <c r="F1159" s="169"/>
      <c r="G1159" s="263">
        <f t="shared" si="89"/>
        <v>-320</v>
      </c>
      <c r="H1159" s="273">
        <f t="shared" si="91"/>
        <v>-1</v>
      </c>
    </row>
    <row r="1160" spans="1:8" s="9" customFormat="1" x14ac:dyDescent="0.2">
      <c r="A1160" s="35"/>
      <c r="B1160" s="10">
        <v>15</v>
      </c>
      <c r="C1160" s="61" t="s">
        <v>188</v>
      </c>
      <c r="D1160" s="211">
        <f>SUM(D1161)</f>
        <v>18585.599999999999</v>
      </c>
      <c r="E1160" s="140">
        <f>SUM(E1161)</f>
        <v>100000</v>
      </c>
      <c r="F1160" s="140">
        <f>SUM(F1161)</f>
        <v>62341</v>
      </c>
      <c r="G1160" s="260">
        <f t="shared" si="89"/>
        <v>-37659</v>
      </c>
      <c r="H1160" s="274">
        <f t="shared" si="91"/>
        <v>-0.37658999999999998</v>
      </c>
    </row>
    <row r="1161" spans="1:8" s="9" customFormat="1" x14ac:dyDescent="0.2">
      <c r="A1161" s="35"/>
      <c r="B1161" s="6">
        <v>1551</v>
      </c>
      <c r="C1161" s="62" t="s">
        <v>178</v>
      </c>
      <c r="D1161" s="210">
        <f>SUM(D1162)</f>
        <v>18585.599999999999</v>
      </c>
      <c r="E1161" s="169">
        <f>SUM(E1162)</f>
        <v>100000</v>
      </c>
      <c r="F1161" s="169">
        <f>SUM(F1162:F1165)</f>
        <v>62341</v>
      </c>
      <c r="G1161" s="263">
        <f t="shared" si="89"/>
        <v>-37659</v>
      </c>
      <c r="H1161" s="273">
        <f t="shared" si="91"/>
        <v>-0.37658999999999998</v>
      </c>
    </row>
    <row r="1162" spans="1:8" s="9" customFormat="1" ht="17.25" customHeight="1" x14ac:dyDescent="0.2">
      <c r="A1162" s="35"/>
      <c r="B1162" s="21"/>
      <c r="C1162" s="55" t="s">
        <v>536</v>
      </c>
      <c r="D1162" s="210">
        <v>18585.599999999999</v>
      </c>
      <c r="E1162" s="169">
        <v>100000</v>
      </c>
      <c r="F1162" s="142"/>
      <c r="G1162" s="263">
        <f t="shared" si="89"/>
        <v>-100000</v>
      </c>
      <c r="H1162" s="273">
        <f t="shared" si="91"/>
        <v>-1</v>
      </c>
    </row>
    <row r="1163" spans="1:8" s="9" customFormat="1" ht="76.5" x14ac:dyDescent="0.2">
      <c r="A1163" s="35"/>
      <c r="B1163" s="21"/>
      <c r="C1163" s="55" t="s">
        <v>700</v>
      </c>
      <c r="D1163" s="210"/>
      <c r="E1163" s="169"/>
      <c r="F1163" s="147">
        <v>16000</v>
      </c>
      <c r="G1163" s="263">
        <f t="shared" si="89"/>
        <v>16000</v>
      </c>
      <c r="H1163" s="273"/>
    </row>
    <row r="1164" spans="1:8" s="9" customFormat="1" ht="25.5" x14ac:dyDescent="0.2">
      <c r="A1164" s="35"/>
      <c r="B1164" s="21"/>
      <c r="C1164" s="55" t="s">
        <v>684</v>
      </c>
      <c r="D1164" s="210"/>
      <c r="E1164" s="169"/>
      <c r="F1164" s="147">
        <v>16800</v>
      </c>
      <c r="G1164" s="263">
        <f t="shared" si="89"/>
        <v>16800</v>
      </c>
      <c r="H1164" s="273"/>
    </row>
    <row r="1165" spans="1:8" s="9" customFormat="1" ht="51" x14ac:dyDescent="0.2">
      <c r="A1165" s="35"/>
      <c r="B1165" s="21"/>
      <c r="C1165" s="55" t="s">
        <v>686</v>
      </c>
      <c r="D1165" s="210"/>
      <c r="E1165" s="169"/>
      <c r="F1165" s="147">
        <v>29541</v>
      </c>
      <c r="G1165" s="263">
        <f t="shared" si="89"/>
        <v>29541</v>
      </c>
      <c r="H1165" s="273"/>
    </row>
    <row r="1166" spans="1:8" s="9" customFormat="1" x14ac:dyDescent="0.2">
      <c r="A1166" s="33" t="s">
        <v>534</v>
      </c>
      <c r="B1166" s="10" t="s">
        <v>533</v>
      </c>
      <c r="C1166" s="82"/>
      <c r="D1166" s="211">
        <f>SUM(D1167+D1170)</f>
        <v>13185.34</v>
      </c>
      <c r="E1166" s="140">
        <f>SUM(E1170)</f>
        <v>1410</v>
      </c>
      <c r="F1166" s="140">
        <v>0</v>
      </c>
      <c r="G1166" s="260">
        <f t="shared" si="89"/>
        <v>-1410</v>
      </c>
      <c r="H1166" s="274">
        <f>SUM(F1166/E1166-1)</f>
        <v>-1</v>
      </c>
    </row>
    <row r="1167" spans="1:8" s="9" customFormat="1" x14ac:dyDescent="0.2">
      <c r="A1167" s="33"/>
      <c r="B1167" s="10">
        <v>50</v>
      </c>
      <c r="C1167" s="61" t="s">
        <v>16</v>
      </c>
      <c r="D1167" s="233">
        <f>SUM(D1168)</f>
        <v>732</v>
      </c>
      <c r="E1167" s="140"/>
      <c r="F1167" s="140"/>
      <c r="G1167" s="263">
        <f t="shared" si="89"/>
        <v>0</v>
      </c>
      <c r="H1167" s="273"/>
    </row>
    <row r="1168" spans="1:8" s="9" customFormat="1" x14ac:dyDescent="0.2">
      <c r="A1168" s="33"/>
      <c r="B1168" s="6">
        <v>500</v>
      </c>
      <c r="C1168" s="62" t="s">
        <v>163</v>
      </c>
      <c r="D1168" s="235">
        <f>SUM(D1169)</f>
        <v>732</v>
      </c>
      <c r="E1168" s="140"/>
      <c r="F1168" s="140"/>
      <c r="G1168" s="263">
        <f t="shared" ref="G1168:G1231" si="92">SUM(F1168-E1168)</f>
        <v>0</v>
      </c>
      <c r="H1168" s="273"/>
    </row>
    <row r="1169" spans="1:8" s="9" customFormat="1" ht="25.5" x14ac:dyDescent="0.2">
      <c r="A1169" s="33"/>
      <c r="B1169" s="6">
        <v>5005</v>
      </c>
      <c r="C1169" s="62" t="s">
        <v>187</v>
      </c>
      <c r="D1169" s="235">
        <v>732</v>
      </c>
      <c r="E1169" s="140"/>
      <c r="F1169" s="140"/>
      <c r="G1169" s="263">
        <f t="shared" si="92"/>
        <v>0</v>
      </c>
      <c r="H1169" s="273"/>
    </row>
    <row r="1170" spans="1:8" s="9" customFormat="1" x14ac:dyDescent="0.2">
      <c r="A1170" s="35"/>
      <c r="B1170" s="10">
        <v>55</v>
      </c>
      <c r="C1170" s="61" t="s">
        <v>17</v>
      </c>
      <c r="D1170" s="211">
        <f>SUM(D1171:D1172)</f>
        <v>12453.34</v>
      </c>
      <c r="E1170" s="140">
        <f>SUM(E1172)</f>
        <v>1410</v>
      </c>
      <c r="F1170" s="142"/>
      <c r="G1170" s="260">
        <f t="shared" si="92"/>
        <v>-1410</v>
      </c>
      <c r="H1170" s="274">
        <f>SUM(F1170/E1170-1)</f>
        <v>-1</v>
      </c>
    </row>
    <row r="1171" spans="1:8" x14ac:dyDescent="0.2">
      <c r="A1171" s="35"/>
      <c r="B1171" s="6">
        <v>5515</v>
      </c>
      <c r="C1171" s="62" t="s">
        <v>22</v>
      </c>
      <c r="D1171" s="210">
        <v>3534.41</v>
      </c>
      <c r="E1171" s="169"/>
      <c r="F1171" s="147"/>
      <c r="G1171" s="263">
        <f t="shared" si="92"/>
        <v>0</v>
      </c>
      <c r="H1171" s="273"/>
    </row>
    <row r="1172" spans="1:8" s="9" customFormat="1" x14ac:dyDescent="0.2">
      <c r="A1172" s="35"/>
      <c r="B1172" s="6">
        <v>5525</v>
      </c>
      <c r="C1172" s="62" t="s">
        <v>37</v>
      </c>
      <c r="D1172" s="210">
        <v>8918.93</v>
      </c>
      <c r="E1172" s="108">
        <v>1410</v>
      </c>
      <c r="F1172" s="142"/>
      <c r="G1172" s="263">
        <f t="shared" si="92"/>
        <v>-1410</v>
      </c>
      <c r="H1172" s="273">
        <f>SUM(F1172/E1172-1)</f>
        <v>-1</v>
      </c>
    </row>
    <row r="1173" spans="1:8" s="9" customFormat="1" x14ac:dyDescent="0.2">
      <c r="A1173" s="35"/>
      <c r="B1173" s="10">
        <v>15</v>
      </c>
      <c r="C1173" s="61" t="s">
        <v>188</v>
      </c>
      <c r="D1173" s="210"/>
      <c r="E1173" s="169"/>
      <c r="F1173" s="142"/>
      <c r="G1173" s="260">
        <f t="shared" si="92"/>
        <v>0</v>
      </c>
      <c r="H1173" s="273"/>
    </row>
    <row r="1174" spans="1:8" s="9" customFormat="1" x14ac:dyDescent="0.2">
      <c r="A1174" s="35"/>
      <c r="B1174" s="6">
        <v>1551</v>
      </c>
      <c r="C1174" s="62" t="s">
        <v>178</v>
      </c>
      <c r="D1174" s="210"/>
      <c r="E1174" s="169"/>
      <c r="F1174" s="142"/>
      <c r="G1174" s="260">
        <f t="shared" si="92"/>
        <v>0</v>
      </c>
      <c r="H1174" s="273"/>
    </row>
    <row r="1175" spans="1:8" s="9" customFormat="1" ht="25.5" x14ac:dyDescent="0.2">
      <c r="A1175" s="35"/>
      <c r="B1175" s="178"/>
      <c r="C1175" s="55" t="s">
        <v>559</v>
      </c>
      <c r="D1175" s="210"/>
      <c r="E1175" s="169"/>
      <c r="F1175" s="147"/>
      <c r="G1175" s="263">
        <f t="shared" si="92"/>
        <v>0</v>
      </c>
      <c r="H1175" s="273"/>
    </row>
    <row r="1176" spans="1:8" s="9" customFormat="1" x14ac:dyDescent="0.2">
      <c r="A1176" s="33" t="s">
        <v>376</v>
      </c>
      <c r="B1176" s="10" t="s">
        <v>488</v>
      </c>
      <c r="C1176" s="82"/>
      <c r="D1176" s="211">
        <f>SUM(D1177+D1184)</f>
        <v>242732.18</v>
      </c>
      <c r="E1176" s="140">
        <f>SUM(E1177+E1184)</f>
        <v>270120</v>
      </c>
      <c r="F1176" s="140">
        <f>SUM(F1177+F1184)</f>
        <v>306701</v>
      </c>
      <c r="G1176" s="260">
        <f t="shared" si="92"/>
        <v>36581</v>
      </c>
      <c r="H1176" s="274">
        <f>SUM(F1176/E1176-1)</f>
        <v>0.13542499629794169</v>
      </c>
    </row>
    <row r="1177" spans="1:8" s="9" customFormat="1" x14ac:dyDescent="0.2">
      <c r="A1177" s="33"/>
      <c r="B1177" s="10">
        <v>50</v>
      </c>
      <c r="C1177" s="61" t="s">
        <v>16</v>
      </c>
      <c r="D1177" s="211">
        <f>SUM(D1178+D1182+D1183)</f>
        <v>195673.12</v>
      </c>
      <c r="E1177" s="140">
        <f>SUM(E1178+E1183)</f>
        <v>218671</v>
      </c>
      <c r="F1177" s="140">
        <f>SUM(F1178+F1183)</f>
        <v>246231</v>
      </c>
      <c r="G1177" s="260">
        <f t="shared" si="92"/>
        <v>27560</v>
      </c>
      <c r="H1177" s="274">
        <f>SUM(F1177/E1177-1)</f>
        <v>0.12603408773911484</v>
      </c>
    </row>
    <row r="1178" spans="1:8" s="9" customFormat="1" x14ac:dyDescent="0.2">
      <c r="A1178" s="33"/>
      <c r="B1178" s="6">
        <v>500</v>
      </c>
      <c r="C1178" s="62" t="s">
        <v>163</v>
      </c>
      <c r="D1178" s="210">
        <f>SUM(D1179:D1181)</f>
        <v>148922.72</v>
      </c>
      <c r="E1178" s="169">
        <f>SUM(E1179:E1180)</f>
        <v>163433</v>
      </c>
      <c r="F1178" s="169">
        <f>SUM(F1179:F1180)</f>
        <v>184029</v>
      </c>
      <c r="G1178" s="263">
        <f t="shared" si="92"/>
        <v>20596</v>
      </c>
      <c r="H1178" s="273">
        <f>SUM(F1178/E1178-1)</f>
        <v>0.12602106061811269</v>
      </c>
    </row>
    <row r="1179" spans="1:8" s="9" customFormat="1" x14ac:dyDescent="0.2">
      <c r="A1179" s="33"/>
      <c r="B1179" s="6">
        <v>50020</v>
      </c>
      <c r="C1179" s="62" t="s">
        <v>170</v>
      </c>
      <c r="D1179" s="210">
        <v>148047.72</v>
      </c>
      <c r="E1179" s="169">
        <v>68547</v>
      </c>
      <c r="F1179" s="169">
        <v>89143</v>
      </c>
      <c r="G1179" s="263">
        <f t="shared" si="92"/>
        <v>20596</v>
      </c>
      <c r="H1179" s="273">
        <f>SUM(F1179/E1179-1)</f>
        <v>0.30046537412286467</v>
      </c>
    </row>
    <row r="1180" spans="1:8" s="9" customFormat="1" x14ac:dyDescent="0.2">
      <c r="A1180" s="33"/>
      <c r="B1180" s="6">
        <v>50026</v>
      </c>
      <c r="C1180" s="62" t="s">
        <v>453</v>
      </c>
      <c r="D1180" s="210">
        <v>0</v>
      </c>
      <c r="E1180" s="169">
        <v>94886</v>
      </c>
      <c r="F1180" s="169">
        <v>94886</v>
      </c>
      <c r="G1180" s="263">
        <f t="shared" si="92"/>
        <v>0</v>
      </c>
      <c r="H1180" s="273">
        <f>SUM(F1180/E1180-1)</f>
        <v>0</v>
      </c>
    </row>
    <row r="1181" spans="1:8" s="9" customFormat="1" ht="25.5" x14ac:dyDescent="0.2">
      <c r="A1181" s="33"/>
      <c r="B1181" s="6">
        <v>5005</v>
      </c>
      <c r="C1181" s="62" t="s">
        <v>187</v>
      </c>
      <c r="D1181" s="210">
        <v>875</v>
      </c>
      <c r="E1181" s="169"/>
      <c r="F1181" s="169"/>
      <c r="G1181" s="263">
        <f t="shared" si="92"/>
        <v>0</v>
      </c>
      <c r="H1181" s="273"/>
    </row>
    <row r="1182" spans="1:8" s="9" customFormat="1" x14ac:dyDescent="0.2">
      <c r="A1182" s="33"/>
      <c r="B1182" s="6">
        <v>5050</v>
      </c>
      <c r="C1182" s="62" t="s">
        <v>62</v>
      </c>
      <c r="D1182" s="210">
        <v>14.82</v>
      </c>
      <c r="E1182" s="169"/>
      <c r="F1182" s="169"/>
      <c r="G1182" s="263">
        <f t="shared" si="92"/>
        <v>0</v>
      </c>
      <c r="H1182" s="273"/>
    </row>
    <row r="1183" spans="1:8" s="9" customFormat="1" x14ac:dyDescent="0.2">
      <c r="A1183" s="33"/>
      <c r="B1183" s="6">
        <v>506</v>
      </c>
      <c r="C1183" s="62" t="s">
        <v>164</v>
      </c>
      <c r="D1183" s="210">
        <v>46735.58</v>
      </c>
      <c r="E1183" s="169">
        <v>55238</v>
      </c>
      <c r="F1183" s="169">
        <v>62202</v>
      </c>
      <c r="G1183" s="263">
        <f t="shared" si="92"/>
        <v>6964</v>
      </c>
      <c r="H1183" s="273">
        <f t="shared" ref="H1183:H1199" si="93">SUM(F1183/E1183-1)</f>
        <v>0.1260726311597089</v>
      </c>
    </row>
    <row r="1184" spans="1:8" s="9" customFormat="1" x14ac:dyDescent="0.2">
      <c r="A1184" s="33"/>
      <c r="B1184" s="10">
        <v>55</v>
      </c>
      <c r="C1184" s="61" t="s">
        <v>17</v>
      </c>
      <c r="D1184" s="211">
        <f>SUM(D1185:D1197)</f>
        <v>47059.060000000005</v>
      </c>
      <c r="E1184" s="140">
        <f>SUM(E1185:E1197)</f>
        <v>51449</v>
      </c>
      <c r="F1184" s="140">
        <f>SUM(F1185:F1197)</f>
        <v>60470</v>
      </c>
      <c r="G1184" s="260">
        <f t="shared" si="92"/>
        <v>9021</v>
      </c>
      <c r="H1184" s="274">
        <f t="shared" si="93"/>
        <v>0.17533868491127125</v>
      </c>
    </row>
    <row r="1185" spans="1:8" s="9" customFormat="1" x14ac:dyDescent="0.2">
      <c r="A1185" s="33"/>
      <c r="B1185" s="6">
        <v>5500</v>
      </c>
      <c r="C1185" s="62" t="s">
        <v>18</v>
      </c>
      <c r="D1185" s="210">
        <v>1612.84</v>
      </c>
      <c r="E1185" s="169">
        <v>2425</v>
      </c>
      <c r="F1185" s="169">
        <v>2900</v>
      </c>
      <c r="G1185" s="263">
        <f t="shared" si="92"/>
        <v>475</v>
      </c>
      <c r="H1185" s="273">
        <f t="shared" si="93"/>
        <v>0.19587628865979378</v>
      </c>
    </row>
    <row r="1186" spans="1:8" s="9" customFormat="1" x14ac:dyDescent="0.2">
      <c r="A1186" s="33"/>
      <c r="B1186" s="6">
        <v>5503</v>
      </c>
      <c r="C1186" s="62" t="s">
        <v>19</v>
      </c>
      <c r="D1186" s="210">
        <v>44.74</v>
      </c>
      <c r="E1186" s="169">
        <v>295</v>
      </c>
      <c r="F1186" s="169">
        <v>0</v>
      </c>
      <c r="G1186" s="263">
        <f t="shared" si="92"/>
        <v>-295</v>
      </c>
      <c r="H1186" s="273">
        <f t="shared" si="93"/>
        <v>-1</v>
      </c>
    </row>
    <row r="1187" spans="1:8" s="9" customFormat="1" x14ac:dyDescent="0.2">
      <c r="A1187" s="33"/>
      <c r="B1187" s="6">
        <v>5504</v>
      </c>
      <c r="C1187" s="62" t="s">
        <v>20</v>
      </c>
      <c r="D1187" s="210">
        <v>2388.36</v>
      </c>
      <c r="E1187" s="169">
        <v>1555</v>
      </c>
      <c r="F1187" s="169">
        <v>2750</v>
      </c>
      <c r="G1187" s="263">
        <f t="shared" si="92"/>
        <v>1195</v>
      </c>
      <c r="H1187" s="273">
        <f t="shared" si="93"/>
        <v>0.76848874598070749</v>
      </c>
    </row>
    <row r="1188" spans="1:8" s="9" customFormat="1" x14ac:dyDescent="0.2">
      <c r="A1188" s="33"/>
      <c r="B1188" s="6">
        <v>5511</v>
      </c>
      <c r="C1188" s="62" t="s">
        <v>165</v>
      </c>
      <c r="D1188" s="210">
        <v>29535.17</v>
      </c>
      <c r="E1188" s="108">
        <v>31980</v>
      </c>
      <c r="F1188" s="169">
        <v>36610</v>
      </c>
      <c r="G1188" s="263">
        <f t="shared" si="92"/>
        <v>4630</v>
      </c>
      <c r="H1188" s="273">
        <f t="shared" si="93"/>
        <v>0.14477798624140092</v>
      </c>
    </row>
    <row r="1189" spans="1:8" s="9" customFormat="1" x14ac:dyDescent="0.2">
      <c r="A1189" s="33"/>
      <c r="B1189" s="6">
        <v>5512</v>
      </c>
      <c r="C1189" s="62" t="s">
        <v>23</v>
      </c>
      <c r="D1189" s="210">
        <v>2725.8</v>
      </c>
      <c r="E1189" s="108">
        <v>350</v>
      </c>
      <c r="F1189" s="169">
        <v>500</v>
      </c>
      <c r="G1189" s="263">
        <f t="shared" si="92"/>
        <v>150</v>
      </c>
      <c r="H1189" s="273">
        <f t="shared" si="93"/>
        <v>0.4285714285714286</v>
      </c>
    </row>
    <row r="1190" spans="1:8" s="9" customFormat="1" x14ac:dyDescent="0.2">
      <c r="A1190" s="33"/>
      <c r="B1190" s="6">
        <v>5513</v>
      </c>
      <c r="C1190" s="62" t="s">
        <v>21</v>
      </c>
      <c r="D1190" s="210">
        <v>1018.38</v>
      </c>
      <c r="E1190" s="108">
        <v>6800</v>
      </c>
      <c r="F1190" s="169">
        <v>7300</v>
      </c>
      <c r="G1190" s="263">
        <f t="shared" si="92"/>
        <v>500</v>
      </c>
      <c r="H1190" s="273">
        <f t="shared" si="93"/>
        <v>7.3529411764705843E-2</v>
      </c>
    </row>
    <row r="1191" spans="1:8" s="9" customFormat="1" x14ac:dyDescent="0.2">
      <c r="A1191" s="33"/>
      <c r="B1191" s="6">
        <v>5514</v>
      </c>
      <c r="C1191" s="62" t="s">
        <v>166</v>
      </c>
      <c r="D1191" s="210">
        <v>1806.37</v>
      </c>
      <c r="E1191" s="108">
        <v>1680</v>
      </c>
      <c r="F1191" s="169">
        <v>2230</v>
      </c>
      <c r="G1191" s="263">
        <f t="shared" si="92"/>
        <v>550</v>
      </c>
      <c r="H1191" s="273">
        <f t="shared" si="93"/>
        <v>0.32738095238095233</v>
      </c>
    </row>
    <row r="1192" spans="1:8" s="9" customFormat="1" x14ac:dyDescent="0.2">
      <c r="A1192" s="33"/>
      <c r="B1192" s="6">
        <v>5515</v>
      </c>
      <c r="C1192" s="62" t="s">
        <v>22</v>
      </c>
      <c r="D1192" s="210">
        <v>941.94</v>
      </c>
      <c r="E1192" s="108">
        <v>1400</v>
      </c>
      <c r="F1192" s="169">
        <v>2170</v>
      </c>
      <c r="G1192" s="263">
        <f t="shared" si="92"/>
        <v>770</v>
      </c>
      <c r="H1192" s="273">
        <f t="shared" si="93"/>
        <v>0.55000000000000004</v>
      </c>
    </row>
    <row r="1193" spans="1:8" s="9" customFormat="1" x14ac:dyDescent="0.2">
      <c r="A1193" s="33"/>
      <c r="B1193" s="6">
        <v>5522</v>
      </c>
      <c r="C1193" s="62" t="s">
        <v>63</v>
      </c>
      <c r="D1193" s="210">
        <v>0</v>
      </c>
      <c r="E1193" s="108">
        <v>55</v>
      </c>
      <c r="F1193" s="169">
        <v>200</v>
      </c>
      <c r="G1193" s="263">
        <f t="shared" si="92"/>
        <v>145</v>
      </c>
      <c r="H1193" s="273">
        <f t="shared" si="93"/>
        <v>2.6363636363636362</v>
      </c>
    </row>
    <row r="1194" spans="1:8" s="9" customFormat="1" x14ac:dyDescent="0.2">
      <c r="A1194" s="33"/>
      <c r="B1194" s="6">
        <v>5524</v>
      </c>
      <c r="C1194" s="62" t="s">
        <v>24</v>
      </c>
      <c r="D1194" s="210">
        <v>4680.1000000000004</v>
      </c>
      <c r="E1194" s="169">
        <v>4059</v>
      </c>
      <c r="F1194" s="169">
        <v>4140</v>
      </c>
      <c r="G1194" s="263">
        <f t="shared" si="92"/>
        <v>81</v>
      </c>
      <c r="H1194" s="273">
        <f t="shared" si="93"/>
        <v>1.9955654101995624E-2</v>
      </c>
    </row>
    <row r="1195" spans="1:8" s="9" customFormat="1" x14ac:dyDescent="0.2">
      <c r="A1195" s="33"/>
      <c r="B1195" s="6">
        <v>5525</v>
      </c>
      <c r="C1195" s="62" t="s">
        <v>37</v>
      </c>
      <c r="D1195" s="210">
        <v>171.47</v>
      </c>
      <c r="E1195" s="108">
        <v>500</v>
      </c>
      <c r="F1195" s="169">
        <v>1020</v>
      </c>
      <c r="G1195" s="263">
        <f t="shared" si="92"/>
        <v>520</v>
      </c>
      <c r="H1195" s="273">
        <f t="shared" si="93"/>
        <v>1.04</v>
      </c>
    </row>
    <row r="1196" spans="1:8" s="9" customFormat="1" x14ac:dyDescent="0.2">
      <c r="A1196" s="33"/>
      <c r="B1196" s="6">
        <v>5532</v>
      </c>
      <c r="C1196" s="62" t="s">
        <v>61</v>
      </c>
      <c r="D1196" s="210">
        <v>0</v>
      </c>
      <c r="E1196" s="108">
        <v>100</v>
      </c>
      <c r="F1196" s="169">
        <v>100</v>
      </c>
      <c r="G1196" s="263">
        <f t="shared" si="92"/>
        <v>0</v>
      </c>
      <c r="H1196" s="273">
        <f t="shared" si="93"/>
        <v>0</v>
      </c>
    </row>
    <row r="1197" spans="1:8" s="9" customFormat="1" x14ac:dyDescent="0.2">
      <c r="A1197" s="33"/>
      <c r="B1197" s="6">
        <v>5540</v>
      </c>
      <c r="C1197" s="62" t="s">
        <v>177</v>
      </c>
      <c r="D1197" s="210">
        <v>2133.89</v>
      </c>
      <c r="E1197" s="108">
        <v>250</v>
      </c>
      <c r="F1197" s="169">
        <v>550</v>
      </c>
      <c r="G1197" s="263">
        <f t="shared" si="92"/>
        <v>300</v>
      </c>
      <c r="H1197" s="273">
        <f t="shared" si="93"/>
        <v>1.2000000000000002</v>
      </c>
    </row>
    <row r="1198" spans="1:8" s="9" customFormat="1" x14ac:dyDescent="0.2">
      <c r="A1198" s="33" t="s">
        <v>531</v>
      </c>
      <c r="B1198" s="176" t="s">
        <v>516</v>
      </c>
      <c r="C1198" s="177"/>
      <c r="D1198" s="211">
        <f>SUM(D1199)</f>
        <v>2755.16</v>
      </c>
      <c r="E1198" s="109">
        <f>SUM(E1199)</f>
        <v>448</v>
      </c>
      <c r="F1198" s="140">
        <v>0</v>
      </c>
      <c r="G1198" s="260">
        <f t="shared" si="92"/>
        <v>-448</v>
      </c>
      <c r="H1198" s="274">
        <f t="shared" si="93"/>
        <v>-1</v>
      </c>
    </row>
    <row r="1199" spans="1:8" s="9" customFormat="1" x14ac:dyDescent="0.2">
      <c r="A1199" s="33"/>
      <c r="B1199" s="10">
        <v>55</v>
      </c>
      <c r="C1199" s="61" t="s">
        <v>17</v>
      </c>
      <c r="D1199" s="211">
        <f>SUM(D1200+D1201)</f>
        <v>2755.16</v>
      </c>
      <c r="E1199" s="109">
        <f>SUM(E1201)</f>
        <v>448</v>
      </c>
      <c r="F1199" s="142"/>
      <c r="G1199" s="260">
        <f t="shared" si="92"/>
        <v>-448</v>
      </c>
      <c r="H1199" s="274">
        <f t="shared" si="93"/>
        <v>-1</v>
      </c>
    </row>
    <row r="1200" spans="1:8" x14ac:dyDescent="0.2">
      <c r="A1200" s="35"/>
      <c r="B1200" s="6">
        <v>5515</v>
      </c>
      <c r="C1200" s="62" t="s">
        <v>22</v>
      </c>
      <c r="D1200" s="210">
        <v>1999.96</v>
      </c>
      <c r="E1200" s="108"/>
      <c r="F1200" s="147"/>
      <c r="G1200" s="263">
        <f t="shared" si="92"/>
        <v>0</v>
      </c>
      <c r="H1200" s="273"/>
    </row>
    <row r="1201" spans="1:8" s="9" customFormat="1" x14ac:dyDescent="0.2">
      <c r="A1201" s="33"/>
      <c r="B1201" s="6">
        <v>5525</v>
      </c>
      <c r="C1201" s="62" t="s">
        <v>37</v>
      </c>
      <c r="D1201" s="210">
        <v>755.2</v>
      </c>
      <c r="E1201" s="108">
        <v>448</v>
      </c>
      <c r="F1201" s="142"/>
      <c r="G1201" s="263">
        <f t="shared" si="92"/>
        <v>-448</v>
      </c>
      <c r="H1201" s="273">
        <f t="shared" ref="H1201:H1208" si="94">SUM(F1201/E1201-1)</f>
        <v>-1</v>
      </c>
    </row>
    <row r="1202" spans="1:8" s="9" customFormat="1" x14ac:dyDescent="0.2">
      <c r="A1202" s="33" t="s">
        <v>377</v>
      </c>
      <c r="B1202" s="10" t="s">
        <v>489</v>
      </c>
      <c r="C1202" s="82"/>
      <c r="D1202" s="211">
        <f>SUM(D1203+D1204+D1211+D1225)</f>
        <v>383971.87000000005</v>
      </c>
      <c r="E1202" s="140">
        <f>SUM(E1203+E1204+E1211+E1225)</f>
        <v>488366</v>
      </c>
      <c r="F1202" s="140">
        <f>SUM(F1203+F1204+F1211+F1225)</f>
        <v>451614</v>
      </c>
      <c r="G1202" s="260">
        <f t="shared" si="92"/>
        <v>-36752</v>
      </c>
      <c r="H1202" s="274">
        <f t="shared" si="94"/>
        <v>-7.5255034134235399E-2</v>
      </c>
    </row>
    <row r="1203" spans="1:8" s="9" customFormat="1" x14ac:dyDescent="0.2">
      <c r="A1203" s="33"/>
      <c r="B1203" s="25">
        <v>4528</v>
      </c>
      <c r="C1203" s="64" t="s">
        <v>96</v>
      </c>
      <c r="D1203" s="211">
        <v>0</v>
      </c>
      <c r="E1203" s="140">
        <v>258</v>
      </c>
      <c r="F1203" s="140">
        <v>270</v>
      </c>
      <c r="G1203" s="260">
        <f t="shared" si="92"/>
        <v>12</v>
      </c>
      <c r="H1203" s="274">
        <f t="shared" si="94"/>
        <v>4.6511627906976827E-2</v>
      </c>
    </row>
    <row r="1204" spans="1:8" s="9" customFormat="1" x14ac:dyDescent="0.2">
      <c r="A1204" s="33"/>
      <c r="B1204" s="10">
        <v>50</v>
      </c>
      <c r="C1204" s="61" t="s">
        <v>16</v>
      </c>
      <c r="D1204" s="211">
        <f>SUM(D1205+D1209+D1210)</f>
        <v>322284.43000000005</v>
      </c>
      <c r="E1204" s="140">
        <f>SUM(E1205+E1210)</f>
        <v>375282</v>
      </c>
      <c r="F1204" s="140">
        <f>SUM(F1205+F1210)</f>
        <v>381314</v>
      </c>
      <c r="G1204" s="260">
        <f t="shared" si="92"/>
        <v>6032</v>
      </c>
      <c r="H1204" s="274">
        <f t="shared" si="94"/>
        <v>1.6073246252151785E-2</v>
      </c>
    </row>
    <row r="1205" spans="1:8" s="9" customFormat="1" x14ac:dyDescent="0.2">
      <c r="A1205" s="33"/>
      <c r="B1205" s="6">
        <v>500</v>
      </c>
      <c r="C1205" s="62" t="s">
        <v>163</v>
      </c>
      <c r="D1205" s="210">
        <f>SUM(D1206:D1208)</f>
        <v>245589.24000000002</v>
      </c>
      <c r="E1205" s="169">
        <f>SUM(E1206:E1208)</f>
        <v>280480</v>
      </c>
      <c r="F1205" s="169">
        <f>SUM(F1206:F1208)</f>
        <v>284988</v>
      </c>
      <c r="G1205" s="263">
        <f t="shared" si="92"/>
        <v>4508</v>
      </c>
      <c r="H1205" s="273">
        <f t="shared" si="94"/>
        <v>1.6072447233314247E-2</v>
      </c>
    </row>
    <row r="1206" spans="1:8" s="9" customFormat="1" x14ac:dyDescent="0.2">
      <c r="A1206" s="33"/>
      <c r="B1206" s="6">
        <v>50020</v>
      </c>
      <c r="C1206" s="62" t="s">
        <v>170</v>
      </c>
      <c r="D1206" s="210">
        <v>243735.76</v>
      </c>
      <c r="E1206" s="169">
        <v>108516</v>
      </c>
      <c r="F1206" s="169">
        <v>112920</v>
      </c>
      <c r="G1206" s="263">
        <f t="shared" si="92"/>
        <v>4404</v>
      </c>
      <c r="H1206" s="273">
        <f t="shared" si="94"/>
        <v>4.0583877031958426E-2</v>
      </c>
    </row>
    <row r="1207" spans="1:8" s="9" customFormat="1" x14ac:dyDescent="0.2">
      <c r="A1207" s="33"/>
      <c r="B1207" s="6">
        <v>50026</v>
      </c>
      <c r="C1207" s="62" t="s">
        <v>453</v>
      </c>
      <c r="D1207" s="210">
        <v>0</v>
      </c>
      <c r="E1207" s="169">
        <v>169464</v>
      </c>
      <c r="F1207" s="169">
        <v>169464</v>
      </c>
      <c r="G1207" s="263">
        <f t="shared" si="92"/>
        <v>0</v>
      </c>
      <c r="H1207" s="273">
        <f t="shared" si="94"/>
        <v>0</v>
      </c>
    </row>
    <row r="1208" spans="1:8" ht="25.5" x14ac:dyDescent="0.2">
      <c r="A1208" s="35"/>
      <c r="B1208" s="6">
        <v>5005</v>
      </c>
      <c r="C1208" s="62" t="s">
        <v>187</v>
      </c>
      <c r="D1208" s="210">
        <v>1853.48</v>
      </c>
      <c r="E1208" s="169">
        <v>2500</v>
      </c>
      <c r="F1208" s="169">
        <v>2604</v>
      </c>
      <c r="G1208" s="263">
        <f t="shared" si="92"/>
        <v>104</v>
      </c>
      <c r="H1208" s="273">
        <f t="shared" si="94"/>
        <v>4.1600000000000081E-2</v>
      </c>
    </row>
    <row r="1209" spans="1:8" x14ac:dyDescent="0.2">
      <c r="A1209" s="35"/>
      <c r="B1209" s="6">
        <v>5050</v>
      </c>
      <c r="C1209" s="62" t="s">
        <v>62</v>
      </c>
      <c r="D1209" s="210">
        <v>153.6</v>
      </c>
      <c r="E1209" s="169"/>
      <c r="F1209" s="169"/>
      <c r="G1209" s="263">
        <f t="shared" si="92"/>
        <v>0</v>
      </c>
      <c r="H1209" s="273"/>
    </row>
    <row r="1210" spans="1:8" s="9" customFormat="1" x14ac:dyDescent="0.2">
      <c r="A1210" s="33"/>
      <c r="B1210" s="6">
        <v>506</v>
      </c>
      <c r="C1210" s="62" t="s">
        <v>164</v>
      </c>
      <c r="D1210" s="210">
        <v>76541.59</v>
      </c>
      <c r="E1210" s="169">
        <v>94802</v>
      </c>
      <c r="F1210" s="169">
        <v>96326</v>
      </c>
      <c r="G1210" s="263">
        <f t="shared" si="92"/>
        <v>1524</v>
      </c>
      <c r="H1210" s="273">
        <f t="shared" ref="H1210:H1222" si="95">SUM(F1210/E1210-1)</f>
        <v>1.6075610219193681E-2</v>
      </c>
    </row>
    <row r="1211" spans="1:8" s="9" customFormat="1" x14ac:dyDescent="0.2">
      <c r="A1211" s="33"/>
      <c r="B1211" s="10">
        <v>55</v>
      </c>
      <c r="C1211" s="61" t="s">
        <v>17</v>
      </c>
      <c r="D1211" s="211">
        <f>SUM(D1212:D1224)</f>
        <v>60607.44</v>
      </c>
      <c r="E1211" s="140">
        <f>SUM(E1212:E1224)</f>
        <v>57906</v>
      </c>
      <c r="F1211" s="140">
        <f>SUM(F1212:F1224)</f>
        <v>59030</v>
      </c>
      <c r="G1211" s="260">
        <f t="shared" si="92"/>
        <v>1124</v>
      </c>
      <c r="H1211" s="274">
        <f t="shared" si="95"/>
        <v>1.9410769177632625E-2</v>
      </c>
    </row>
    <row r="1212" spans="1:8" s="9" customFormat="1" x14ac:dyDescent="0.2">
      <c r="A1212" s="33"/>
      <c r="B1212" s="6">
        <v>5500</v>
      </c>
      <c r="C1212" s="62" t="s">
        <v>18</v>
      </c>
      <c r="D1212" s="210">
        <v>1899.45</v>
      </c>
      <c r="E1212" s="108">
        <v>4100</v>
      </c>
      <c r="F1212" s="169">
        <v>2800</v>
      </c>
      <c r="G1212" s="263">
        <f t="shared" si="92"/>
        <v>-1300</v>
      </c>
      <c r="H1212" s="273">
        <f t="shared" si="95"/>
        <v>-0.31707317073170727</v>
      </c>
    </row>
    <row r="1213" spans="1:8" s="9" customFormat="1" x14ac:dyDescent="0.2">
      <c r="A1213" s="33"/>
      <c r="B1213" s="6">
        <v>5503</v>
      </c>
      <c r="C1213" s="62" t="s">
        <v>19</v>
      </c>
      <c r="D1213" s="210">
        <v>58.32</v>
      </c>
      <c r="E1213" s="108">
        <v>100</v>
      </c>
      <c r="F1213" s="169">
        <v>50</v>
      </c>
      <c r="G1213" s="263">
        <f t="shared" si="92"/>
        <v>-50</v>
      </c>
      <c r="H1213" s="273">
        <f t="shared" si="95"/>
        <v>-0.5</v>
      </c>
    </row>
    <row r="1214" spans="1:8" s="9" customFormat="1" x14ac:dyDescent="0.2">
      <c r="A1214" s="33"/>
      <c r="B1214" s="6">
        <v>5504</v>
      </c>
      <c r="C1214" s="62" t="s">
        <v>20</v>
      </c>
      <c r="D1214" s="210">
        <v>1774.99</v>
      </c>
      <c r="E1214" s="169">
        <v>2369</v>
      </c>
      <c r="F1214" s="169">
        <v>2000</v>
      </c>
      <c r="G1214" s="263">
        <f t="shared" si="92"/>
        <v>-369</v>
      </c>
      <c r="H1214" s="273">
        <f t="shared" si="95"/>
        <v>-0.15576192486281126</v>
      </c>
    </row>
    <row r="1215" spans="1:8" s="9" customFormat="1" x14ac:dyDescent="0.2">
      <c r="A1215" s="33"/>
      <c r="B1215" s="6">
        <v>5511</v>
      </c>
      <c r="C1215" s="62" t="s">
        <v>165</v>
      </c>
      <c r="D1215" s="210">
        <v>37595.019999999997</v>
      </c>
      <c r="E1215" s="108">
        <v>32700</v>
      </c>
      <c r="F1215" s="169">
        <v>32000</v>
      </c>
      <c r="G1215" s="263">
        <f t="shared" si="92"/>
        <v>-700</v>
      </c>
      <c r="H1215" s="273">
        <f t="shared" si="95"/>
        <v>-2.1406727828746197E-2</v>
      </c>
    </row>
    <row r="1216" spans="1:8" s="9" customFormat="1" x14ac:dyDescent="0.2">
      <c r="A1216" s="33"/>
      <c r="B1216" s="6">
        <v>5512</v>
      </c>
      <c r="C1216" s="62" t="s">
        <v>23</v>
      </c>
      <c r="D1216" s="210">
        <v>357.01</v>
      </c>
      <c r="E1216" s="108">
        <v>500</v>
      </c>
      <c r="F1216" s="169">
        <v>0</v>
      </c>
      <c r="G1216" s="263">
        <f t="shared" si="92"/>
        <v>-500</v>
      </c>
      <c r="H1216" s="273">
        <f t="shared" si="95"/>
        <v>-1</v>
      </c>
    </row>
    <row r="1217" spans="1:8" s="9" customFormat="1" x14ac:dyDescent="0.2">
      <c r="A1217" s="33"/>
      <c r="B1217" s="6">
        <v>5513</v>
      </c>
      <c r="C1217" s="62" t="s">
        <v>21</v>
      </c>
      <c r="D1217" s="210">
        <v>2644.53</v>
      </c>
      <c r="E1217" s="108">
        <v>2800</v>
      </c>
      <c r="F1217" s="169">
        <v>3200</v>
      </c>
      <c r="G1217" s="263">
        <f t="shared" si="92"/>
        <v>400</v>
      </c>
      <c r="H1217" s="273">
        <f t="shared" si="95"/>
        <v>0.14285714285714279</v>
      </c>
    </row>
    <row r="1218" spans="1:8" s="9" customFormat="1" x14ac:dyDescent="0.2">
      <c r="A1218" s="33"/>
      <c r="B1218" s="6">
        <v>5514</v>
      </c>
      <c r="C1218" s="62" t="s">
        <v>166</v>
      </c>
      <c r="D1218" s="210">
        <v>5148.7299999999996</v>
      </c>
      <c r="E1218" s="108">
        <v>5000</v>
      </c>
      <c r="F1218" s="169">
        <v>7730</v>
      </c>
      <c r="G1218" s="263">
        <f t="shared" si="92"/>
        <v>2730</v>
      </c>
      <c r="H1218" s="273">
        <f t="shared" si="95"/>
        <v>0.54600000000000004</v>
      </c>
    </row>
    <row r="1219" spans="1:8" s="9" customFormat="1" x14ac:dyDescent="0.2">
      <c r="A1219" s="33"/>
      <c r="B1219" s="6">
        <v>5515</v>
      </c>
      <c r="C1219" s="62" t="s">
        <v>22</v>
      </c>
      <c r="D1219" s="210">
        <v>2246.6799999999998</v>
      </c>
      <c r="E1219" s="108">
        <v>1100</v>
      </c>
      <c r="F1219" s="169">
        <v>1300</v>
      </c>
      <c r="G1219" s="263">
        <f t="shared" si="92"/>
        <v>200</v>
      </c>
      <c r="H1219" s="273">
        <f t="shared" si="95"/>
        <v>0.18181818181818188</v>
      </c>
    </row>
    <row r="1220" spans="1:8" s="9" customFormat="1" x14ac:dyDescent="0.2">
      <c r="A1220" s="33"/>
      <c r="B1220" s="6">
        <v>5522</v>
      </c>
      <c r="C1220" s="62" t="s">
        <v>63</v>
      </c>
      <c r="D1220" s="210">
        <v>50</v>
      </c>
      <c r="E1220" s="108">
        <v>50</v>
      </c>
      <c r="F1220" s="169">
        <v>50</v>
      </c>
      <c r="G1220" s="263">
        <f t="shared" si="92"/>
        <v>0</v>
      </c>
      <c r="H1220" s="273">
        <f t="shared" si="95"/>
        <v>0</v>
      </c>
    </row>
    <row r="1221" spans="1:8" s="9" customFormat="1" x14ac:dyDescent="0.2">
      <c r="A1221" s="33"/>
      <c r="B1221" s="6">
        <v>5524</v>
      </c>
      <c r="C1221" s="62" t="s">
        <v>24</v>
      </c>
      <c r="D1221" s="210">
        <v>7360.42</v>
      </c>
      <c r="E1221" s="169">
        <v>6987</v>
      </c>
      <c r="F1221" s="169">
        <v>7500</v>
      </c>
      <c r="G1221" s="263">
        <f t="shared" si="92"/>
        <v>513</v>
      </c>
      <c r="H1221" s="273">
        <f t="shared" si="95"/>
        <v>7.3422069557750103E-2</v>
      </c>
    </row>
    <row r="1222" spans="1:8" s="9" customFormat="1" x14ac:dyDescent="0.2">
      <c r="A1222" s="33"/>
      <c r="B1222" s="6">
        <v>5525</v>
      </c>
      <c r="C1222" s="62" t="s">
        <v>37</v>
      </c>
      <c r="D1222" s="210">
        <v>698.97</v>
      </c>
      <c r="E1222" s="108">
        <v>1200</v>
      </c>
      <c r="F1222" s="169">
        <v>1200</v>
      </c>
      <c r="G1222" s="263">
        <f t="shared" si="92"/>
        <v>0</v>
      </c>
      <c r="H1222" s="273">
        <f t="shared" si="95"/>
        <v>0</v>
      </c>
    </row>
    <row r="1223" spans="1:8" s="9" customFormat="1" x14ac:dyDescent="0.2">
      <c r="A1223" s="33"/>
      <c r="B1223" s="6">
        <v>5539</v>
      </c>
      <c r="C1223" s="62" t="s">
        <v>180</v>
      </c>
      <c r="D1223" s="210">
        <v>88</v>
      </c>
      <c r="E1223" s="108"/>
      <c r="F1223" s="169">
        <v>0</v>
      </c>
      <c r="G1223" s="263">
        <f t="shared" si="92"/>
        <v>0</v>
      </c>
      <c r="H1223" s="273"/>
    </row>
    <row r="1224" spans="1:8" s="9" customFormat="1" x14ac:dyDescent="0.2">
      <c r="A1224" s="33"/>
      <c r="B1224" s="6">
        <v>5540</v>
      </c>
      <c r="C1224" s="62" t="s">
        <v>177</v>
      </c>
      <c r="D1224" s="210">
        <v>685.32</v>
      </c>
      <c r="E1224" s="108">
        <v>1000</v>
      </c>
      <c r="F1224" s="169">
        <v>1200</v>
      </c>
      <c r="G1224" s="263">
        <f t="shared" si="92"/>
        <v>200</v>
      </c>
      <c r="H1224" s="273">
        <f t="shared" ref="H1224:H1245" si="96">SUM(F1224/E1224-1)</f>
        <v>0.19999999999999996</v>
      </c>
    </row>
    <row r="1225" spans="1:8" s="9" customFormat="1" x14ac:dyDescent="0.2">
      <c r="A1225" s="33"/>
      <c r="B1225" s="10">
        <v>15</v>
      </c>
      <c r="C1225" s="61" t="s">
        <v>188</v>
      </c>
      <c r="D1225" s="211">
        <f>SUM(D1226)</f>
        <v>1080</v>
      </c>
      <c r="E1225" s="140">
        <f>SUM(E1226)</f>
        <v>54920</v>
      </c>
      <c r="F1225" s="140">
        <f>SUM(F1226)</f>
        <v>11000</v>
      </c>
      <c r="G1225" s="260">
        <f t="shared" si="92"/>
        <v>-43920</v>
      </c>
      <c r="H1225" s="274">
        <f t="shared" si="96"/>
        <v>-0.79970866715222144</v>
      </c>
    </row>
    <row r="1226" spans="1:8" s="9" customFormat="1" x14ac:dyDescent="0.2">
      <c r="A1226" s="33"/>
      <c r="B1226" s="6">
        <v>1551</v>
      </c>
      <c r="C1226" s="62" t="s">
        <v>178</v>
      </c>
      <c r="D1226" s="210">
        <f>SUM(D1227:D1228)</f>
        <v>1080</v>
      </c>
      <c r="E1226" s="169">
        <f>SUM(E1227:E1228)</f>
        <v>54920</v>
      </c>
      <c r="F1226" s="169">
        <f>SUM(F1227:F1228)</f>
        <v>11000</v>
      </c>
      <c r="G1226" s="263">
        <f t="shared" si="92"/>
        <v>-43920</v>
      </c>
      <c r="H1226" s="273">
        <f t="shared" si="96"/>
        <v>-0.79970866715222144</v>
      </c>
    </row>
    <row r="1227" spans="1:8" s="9" customFormat="1" ht="51" x14ac:dyDescent="0.2">
      <c r="A1227" s="33"/>
      <c r="B1227" s="6"/>
      <c r="C1227" s="62" t="s">
        <v>503</v>
      </c>
      <c r="D1227" s="196">
        <v>0</v>
      </c>
      <c r="E1227" s="169">
        <v>6000</v>
      </c>
      <c r="F1227" s="169">
        <v>11000</v>
      </c>
      <c r="G1227" s="263">
        <f t="shared" si="92"/>
        <v>5000</v>
      </c>
      <c r="H1227" s="273">
        <f t="shared" si="96"/>
        <v>0.83333333333333326</v>
      </c>
    </row>
    <row r="1228" spans="1:8" s="9" customFormat="1" ht="25.5" x14ac:dyDescent="0.2">
      <c r="A1228" s="33"/>
      <c r="B1228" s="6"/>
      <c r="C1228" s="62" t="s">
        <v>519</v>
      </c>
      <c r="D1228" s="196">
        <v>1080</v>
      </c>
      <c r="E1228" s="169">
        <v>48920</v>
      </c>
      <c r="F1228" s="169">
        <v>0</v>
      </c>
      <c r="G1228" s="263">
        <f t="shared" si="92"/>
        <v>-48920</v>
      </c>
      <c r="H1228" s="273">
        <f t="shared" si="96"/>
        <v>-1</v>
      </c>
    </row>
    <row r="1229" spans="1:8" s="9" customFormat="1" x14ac:dyDescent="0.2">
      <c r="A1229" s="33" t="s">
        <v>532</v>
      </c>
      <c r="B1229" s="176" t="s">
        <v>517</v>
      </c>
      <c r="C1229" s="177"/>
      <c r="D1229" s="200">
        <f>SUM(D1230)</f>
        <v>2507.2199999999998</v>
      </c>
      <c r="E1229" s="66">
        <f>SUM(E1230)</f>
        <v>674</v>
      </c>
      <c r="F1229" s="142">
        <f>SUM(F1230)</f>
        <v>0</v>
      </c>
      <c r="G1229" s="260">
        <f t="shared" si="92"/>
        <v>-674</v>
      </c>
      <c r="H1229" s="274">
        <f t="shared" si="96"/>
        <v>-1</v>
      </c>
    </row>
    <row r="1230" spans="1:8" s="9" customFormat="1" x14ac:dyDescent="0.2">
      <c r="A1230" s="33"/>
      <c r="B1230" s="10">
        <v>55</v>
      </c>
      <c r="C1230" s="61" t="s">
        <v>17</v>
      </c>
      <c r="D1230" s="200">
        <f>SUM(D1231)</f>
        <v>2507.2199999999998</v>
      </c>
      <c r="E1230" s="66">
        <f>SUM(E1231)</f>
        <v>674</v>
      </c>
      <c r="F1230" s="142">
        <v>0</v>
      </c>
      <c r="G1230" s="260">
        <f t="shared" si="92"/>
        <v>-674</v>
      </c>
      <c r="H1230" s="274">
        <f t="shared" si="96"/>
        <v>-1</v>
      </c>
    </row>
    <row r="1231" spans="1:8" s="9" customFormat="1" x14ac:dyDescent="0.2">
      <c r="A1231" s="33"/>
      <c r="B1231" s="6">
        <v>5525</v>
      </c>
      <c r="C1231" s="62" t="s">
        <v>37</v>
      </c>
      <c r="D1231" s="196">
        <v>2507.2199999999998</v>
      </c>
      <c r="E1231" s="102">
        <v>674</v>
      </c>
      <c r="F1231" s="142"/>
      <c r="G1231" s="263">
        <f t="shared" si="92"/>
        <v>-674</v>
      </c>
      <c r="H1231" s="273">
        <f t="shared" si="96"/>
        <v>-1</v>
      </c>
    </row>
    <row r="1232" spans="1:8" s="9" customFormat="1" x14ac:dyDescent="0.2">
      <c r="A1232" s="33" t="s">
        <v>491</v>
      </c>
      <c r="B1232" s="10" t="s">
        <v>150</v>
      </c>
      <c r="C1232" s="82"/>
      <c r="D1232" s="211">
        <f t="shared" ref="D1232:F1233" si="97">SUM(D1233)</f>
        <v>113101.03</v>
      </c>
      <c r="E1232" s="140">
        <f t="shared" si="97"/>
        <v>117168</v>
      </c>
      <c r="F1232" s="140">
        <f t="shared" si="97"/>
        <v>113868</v>
      </c>
      <c r="G1232" s="260">
        <f t="shared" ref="G1232:G1295" si="98">SUM(F1232-E1232)</f>
        <v>-3300</v>
      </c>
      <c r="H1232" s="274">
        <f t="shared" si="96"/>
        <v>-2.8164686603850853E-2</v>
      </c>
    </row>
    <row r="1233" spans="1:8" s="9" customFormat="1" x14ac:dyDescent="0.2">
      <c r="A1233" s="33"/>
      <c r="B1233" s="10">
        <v>55</v>
      </c>
      <c r="C1233" s="61" t="s">
        <v>17</v>
      </c>
      <c r="D1233" s="211">
        <f t="shared" si="97"/>
        <v>113101.03</v>
      </c>
      <c r="E1233" s="140">
        <f t="shared" si="97"/>
        <v>117168</v>
      </c>
      <c r="F1233" s="140">
        <f t="shared" si="97"/>
        <v>113868</v>
      </c>
      <c r="G1233" s="260">
        <f t="shared" si="98"/>
        <v>-3300</v>
      </c>
      <c r="H1233" s="274">
        <f t="shared" si="96"/>
        <v>-2.8164686603850853E-2</v>
      </c>
    </row>
    <row r="1234" spans="1:8" s="9" customFormat="1" x14ac:dyDescent="0.2">
      <c r="A1234" s="33"/>
      <c r="B1234" s="6">
        <v>5524</v>
      </c>
      <c r="C1234" s="62" t="s">
        <v>257</v>
      </c>
      <c r="D1234" s="210">
        <v>113101.03</v>
      </c>
      <c r="E1234" s="169">
        <v>117168</v>
      </c>
      <c r="F1234" s="169">
        <v>113868</v>
      </c>
      <c r="G1234" s="263">
        <f t="shared" si="98"/>
        <v>-3300</v>
      </c>
      <c r="H1234" s="273">
        <f t="shared" si="96"/>
        <v>-2.8164686603850853E-2</v>
      </c>
    </row>
    <row r="1235" spans="1:8" s="9" customFormat="1" x14ac:dyDescent="0.2">
      <c r="A1235" s="33" t="s">
        <v>378</v>
      </c>
      <c r="B1235" s="10" t="s">
        <v>216</v>
      </c>
      <c r="C1235" s="82"/>
      <c r="D1235" s="211">
        <f>SUM(D1236)</f>
        <v>150076.72</v>
      </c>
      <c r="E1235" s="140">
        <f>SUM(E1236)</f>
        <v>189421</v>
      </c>
      <c r="F1235" s="140">
        <f>SUM(F1236)</f>
        <v>189421</v>
      </c>
      <c r="G1235" s="260">
        <f t="shared" si="98"/>
        <v>0</v>
      </c>
      <c r="H1235" s="274">
        <f t="shared" si="96"/>
        <v>0</v>
      </c>
    </row>
    <row r="1236" spans="1:8" s="9" customFormat="1" x14ac:dyDescent="0.2">
      <c r="A1236" s="33"/>
      <c r="B1236" s="10">
        <v>50</v>
      </c>
      <c r="C1236" s="61" t="s">
        <v>16</v>
      </c>
      <c r="D1236" s="211">
        <f>SUM(D1237+D1239)</f>
        <v>150076.72</v>
      </c>
      <c r="E1236" s="140">
        <f>SUM(E1237+E1239)</f>
        <v>189421</v>
      </c>
      <c r="F1236" s="140">
        <f>SUM(F1237+F1239)</f>
        <v>189421</v>
      </c>
      <c r="G1236" s="260">
        <f t="shared" si="98"/>
        <v>0</v>
      </c>
      <c r="H1236" s="274">
        <f t="shared" si="96"/>
        <v>0</v>
      </c>
    </row>
    <row r="1237" spans="1:8" s="9" customFormat="1" x14ac:dyDescent="0.2">
      <c r="A1237" s="33"/>
      <c r="B1237" s="6">
        <v>500</v>
      </c>
      <c r="C1237" s="62" t="s">
        <v>163</v>
      </c>
      <c r="D1237" s="210">
        <f>SUM(D1238)</f>
        <v>112776.33</v>
      </c>
      <c r="E1237" s="169">
        <f>SUM(E1238)</f>
        <v>141569</v>
      </c>
      <c r="F1237" s="169">
        <f>SUM(F1238)</f>
        <v>141569</v>
      </c>
      <c r="G1237" s="263">
        <f t="shared" si="98"/>
        <v>0</v>
      </c>
      <c r="H1237" s="273">
        <f t="shared" si="96"/>
        <v>0</v>
      </c>
    </row>
    <row r="1238" spans="1:8" s="9" customFormat="1" x14ac:dyDescent="0.2">
      <c r="A1238" s="33"/>
      <c r="B1238" s="6">
        <v>50026</v>
      </c>
      <c r="C1238" s="62" t="s">
        <v>453</v>
      </c>
      <c r="D1238" s="210">
        <v>112776.33</v>
      </c>
      <c r="E1238" s="169">
        <v>141569</v>
      </c>
      <c r="F1238" s="147">
        <v>141569</v>
      </c>
      <c r="G1238" s="263">
        <f t="shared" si="98"/>
        <v>0</v>
      </c>
      <c r="H1238" s="273">
        <f t="shared" si="96"/>
        <v>0</v>
      </c>
    </row>
    <row r="1239" spans="1:8" s="9" customFormat="1" x14ac:dyDescent="0.2">
      <c r="A1239" s="33"/>
      <c r="B1239" s="6">
        <v>506</v>
      </c>
      <c r="C1239" s="62" t="s">
        <v>164</v>
      </c>
      <c r="D1239" s="210">
        <v>37300.39</v>
      </c>
      <c r="E1239" s="169">
        <v>47852</v>
      </c>
      <c r="F1239" s="147">
        <v>47852</v>
      </c>
      <c r="G1239" s="263">
        <f t="shared" si="98"/>
        <v>0</v>
      </c>
      <c r="H1239" s="273">
        <f t="shared" si="96"/>
        <v>0</v>
      </c>
    </row>
    <row r="1240" spans="1:8" s="9" customFormat="1" x14ac:dyDescent="0.2">
      <c r="A1240" s="33" t="s">
        <v>379</v>
      </c>
      <c r="B1240" s="10" t="s">
        <v>82</v>
      </c>
      <c r="C1240" s="82"/>
      <c r="D1240" s="211">
        <f>SUM(D1241+D1242+D1248+D1261)</f>
        <v>286901.94999999995</v>
      </c>
      <c r="E1240" s="140">
        <f>SUM(E1241+E1242+E1248)</f>
        <v>276674</v>
      </c>
      <c r="F1240" s="140">
        <f>SUM(F1241+F1242+F1248)</f>
        <v>328112</v>
      </c>
      <c r="G1240" s="260">
        <f t="shared" si="98"/>
        <v>51438</v>
      </c>
      <c r="H1240" s="274">
        <f t="shared" si="96"/>
        <v>0.18591555404555549</v>
      </c>
    </row>
    <row r="1241" spans="1:8" s="9" customFormat="1" x14ac:dyDescent="0.2">
      <c r="A1241" s="33"/>
      <c r="B1241" s="25">
        <v>4528</v>
      </c>
      <c r="C1241" s="64" t="s">
        <v>96</v>
      </c>
      <c r="D1241" s="211">
        <v>96</v>
      </c>
      <c r="E1241" s="140">
        <v>150</v>
      </c>
      <c r="F1241" s="140">
        <v>200</v>
      </c>
      <c r="G1241" s="260">
        <f t="shared" si="98"/>
        <v>50</v>
      </c>
      <c r="H1241" s="274">
        <f t="shared" si="96"/>
        <v>0.33333333333333326</v>
      </c>
    </row>
    <row r="1242" spans="1:8" s="9" customFormat="1" x14ac:dyDescent="0.2">
      <c r="A1242" s="33"/>
      <c r="B1242" s="10">
        <v>50</v>
      </c>
      <c r="C1242" s="61" t="s">
        <v>16</v>
      </c>
      <c r="D1242" s="211">
        <f>SUM(D1243+D1246+D1247)</f>
        <v>225091.99</v>
      </c>
      <c r="E1242" s="140">
        <f>SUM(E1243+E1247)</f>
        <v>245143</v>
      </c>
      <c r="F1242" s="140">
        <f>SUM(F1243+F1247)</f>
        <v>280462</v>
      </c>
      <c r="G1242" s="260">
        <f t="shared" si="98"/>
        <v>35319</v>
      </c>
      <c r="H1242" s="274">
        <f t="shared" si="96"/>
        <v>0.14407509086533166</v>
      </c>
    </row>
    <row r="1243" spans="1:8" s="9" customFormat="1" x14ac:dyDescent="0.2">
      <c r="A1243" s="33"/>
      <c r="B1243" s="6">
        <v>500</v>
      </c>
      <c r="C1243" s="62" t="s">
        <v>163</v>
      </c>
      <c r="D1243" s="210">
        <f>SUM(D1244:D1245)</f>
        <v>168790.62</v>
      </c>
      <c r="E1243" s="169">
        <f>SUM(E1244:E1245)</f>
        <v>183216</v>
      </c>
      <c r="F1243" s="169">
        <f>SUM(F1244:F1245)</f>
        <v>209613</v>
      </c>
      <c r="G1243" s="263">
        <f t="shared" si="98"/>
        <v>26397</v>
      </c>
      <c r="H1243" s="273">
        <f t="shared" si="96"/>
        <v>0.14407584490437508</v>
      </c>
    </row>
    <row r="1244" spans="1:8" s="9" customFormat="1" x14ac:dyDescent="0.2">
      <c r="A1244" s="33"/>
      <c r="B1244" s="6">
        <v>50020</v>
      </c>
      <c r="C1244" s="62" t="s">
        <v>170</v>
      </c>
      <c r="D1244" s="210">
        <v>168790.62</v>
      </c>
      <c r="E1244" s="169">
        <v>35190</v>
      </c>
      <c r="F1244" s="169">
        <v>36678</v>
      </c>
      <c r="G1244" s="263">
        <f t="shared" si="98"/>
        <v>1488</v>
      </c>
      <c r="H1244" s="273">
        <f t="shared" si="96"/>
        <v>4.2284739982949793E-2</v>
      </c>
    </row>
    <row r="1245" spans="1:8" s="9" customFormat="1" x14ac:dyDescent="0.2">
      <c r="A1245" s="33"/>
      <c r="B1245" s="6">
        <v>50026</v>
      </c>
      <c r="C1245" s="62" t="s">
        <v>453</v>
      </c>
      <c r="D1245" s="210">
        <v>0</v>
      </c>
      <c r="E1245" s="169">
        <v>148026</v>
      </c>
      <c r="F1245" s="169">
        <v>172935</v>
      </c>
      <c r="G1245" s="263">
        <f t="shared" si="98"/>
        <v>24909</v>
      </c>
      <c r="H1245" s="273">
        <f t="shared" si="96"/>
        <v>0.168274492318917</v>
      </c>
    </row>
    <row r="1246" spans="1:8" s="9" customFormat="1" x14ac:dyDescent="0.2">
      <c r="A1246" s="33"/>
      <c r="B1246" s="6">
        <v>5050</v>
      </c>
      <c r="C1246" s="62" t="s">
        <v>62</v>
      </c>
      <c r="D1246" s="210">
        <v>18.55</v>
      </c>
      <c r="E1246" s="169"/>
      <c r="F1246" s="169"/>
      <c r="G1246" s="263">
        <f t="shared" si="98"/>
        <v>0</v>
      </c>
      <c r="H1246" s="273"/>
    </row>
    <row r="1247" spans="1:8" s="9" customFormat="1" x14ac:dyDescent="0.2">
      <c r="A1247" s="33"/>
      <c r="B1247" s="6">
        <v>506</v>
      </c>
      <c r="C1247" s="62" t="s">
        <v>164</v>
      </c>
      <c r="D1247" s="210">
        <v>56282.82</v>
      </c>
      <c r="E1247" s="169">
        <v>61927</v>
      </c>
      <c r="F1247" s="169">
        <v>70849</v>
      </c>
      <c r="G1247" s="263">
        <f t="shared" si="98"/>
        <v>8922</v>
      </c>
      <c r="H1247" s="273">
        <f t="shared" ref="H1247:H1259" si="99">SUM(F1247/E1247-1)</f>
        <v>0.14407285998029939</v>
      </c>
    </row>
    <row r="1248" spans="1:8" s="9" customFormat="1" x14ac:dyDescent="0.2">
      <c r="A1248" s="33"/>
      <c r="B1248" s="10">
        <v>55</v>
      </c>
      <c r="C1248" s="61" t="s">
        <v>17</v>
      </c>
      <c r="D1248" s="211">
        <f>SUM(D1249:D1260)</f>
        <v>33863.96</v>
      </c>
      <c r="E1248" s="140">
        <f>SUM(E1249:E1260)</f>
        <v>31381</v>
      </c>
      <c r="F1248" s="140">
        <f>SUM(F1249:F1260)</f>
        <v>47450</v>
      </c>
      <c r="G1248" s="260">
        <f t="shared" si="98"/>
        <v>16069</v>
      </c>
      <c r="H1248" s="274">
        <f t="shared" si="99"/>
        <v>0.5120614384500175</v>
      </c>
    </row>
    <row r="1249" spans="1:8" s="9" customFormat="1" x14ac:dyDescent="0.2">
      <c r="A1249" s="33"/>
      <c r="B1249" s="6">
        <v>5500</v>
      </c>
      <c r="C1249" s="62" t="s">
        <v>18</v>
      </c>
      <c r="D1249" s="210">
        <v>2866.61</v>
      </c>
      <c r="E1249" s="108">
        <v>2100</v>
      </c>
      <c r="F1249" s="169">
        <v>2240</v>
      </c>
      <c r="G1249" s="263">
        <f t="shared" si="98"/>
        <v>140</v>
      </c>
      <c r="H1249" s="273">
        <f t="shared" si="99"/>
        <v>6.6666666666666652E-2</v>
      </c>
    </row>
    <row r="1250" spans="1:8" s="9" customFormat="1" x14ac:dyDescent="0.2">
      <c r="A1250" s="33"/>
      <c r="B1250" s="6">
        <v>5503</v>
      </c>
      <c r="C1250" s="62" t="s">
        <v>19</v>
      </c>
      <c r="D1250" s="210">
        <v>55</v>
      </c>
      <c r="E1250" s="108">
        <v>120</v>
      </c>
      <c r="F1250" s="169">
        <v>300</v>
      </c>
      <c r="G1250" s="263">
        <f t="shared" si="98"/>
        <v>180</v>
      </c>
      <c r="H1250" s="273">
        <f t="shared" si="99"/>
        <v>1.5</v>
      </c>
    </row>
    <row r="1251" spans="1:8" s="9" customFormat="1" x14ac:dyDescent="0.2">
      <c r="A1251" s="33"/>
      <c r="B1251" s="6">
        <v>5504</v>
      </c>
      <c r="C1251" s="62" t="s">
        <v>20</v>
      </c>
      <c r="D1251" s="210">
        <v>793.8</v>
      </c>
      <c r="E1251" s="108">
        <v>500</v>
      </c>
      <c r="F1251" s="169">
        <v>500</v>
      </c>
      <c r="G1251" s="263">
        <f t="shared" si="98"/>
        <v>0</v>
      </c>
      <c r="H1251" s="273">
        <f t="shared" si="99"/>
        <v>0</v>
      </c>
    </row>
    <row r="1252" spans="1:8" s="9" customFormat="1" x14ac:dyDescent="0.2">
      <c r="A1252" s="33"/>
      <c r="B1252" s="6">
        <v>5511</v>
      </c>
      <c r="C1252" s="62" t="s">
        <v>165</v>
      </c>
      <c r="D1252" s="210">
        <v>9201.0400000000009</v>
      </c>
      <c r="E1252" s="108">
        <v>8715</v>
      </c>
      <c r="F1252" s="169">
        <v>23815</v>
      </c>
      <c r="G1252" s="263">
        <f t="shared" si="98"/>
        <v>15100</v>
      </c>
      <c r="H1252" s="273">
        <f t="shared" si="99"/>
        <v>1.7326448651749855</v>
      </c>
    </row>
    <row r="1253" spans="1:8" s="9" customFormat="1" x14ac:dyDescent="0.2">
      <c r="A1253" s="33"/>
      <c r="B1253" s="6">
        <v>5513</v>
      </c>
      <c r="C1253" s="62" t="s">
        <v>21</v>
      </c>
      <c r="D1253" s="210">
        <v>0</v>
      </c>
      <c r="E1253" s="108">
        <v>200</v>
      </c>
      <c r="F1253" s="169">
        <v>200</v>
      </c>
      <c r="G1253" s="263">
        <f t="shared" si="98"/>
        <v>0</v>
      </c>
      <c r="H1253" s="273">
        <f t="shared" si="99"/>
        <v>0</v>
      </c>
    </row>
    <row r="1254" spans="1:8" s="9" customFormat="1" x14ac:dyDescent="0.2">
      <c r="A1254" s="33"/>
      <c r="B1254" s="6">
        <v>5514</v>
      </c>
      <c r="C1254" s="62" t="s">
        <v>166</v>
      </c>
      <c r="D1254" s="210">
        <v>171.35</v>
      </c>
      <c r="E1254" s="108">
        <v>150</v>
      </c>
      <c r="F1254" s="169">
        <v>200</v>
      </c>
      <c r="G1254" s="263">
        <f t="shared" si="98"/>
        <v>50</v>
      </c>
      <c r="H1254" s="273">
        <f t="shared" si="99"/>
        <v>0.33333333333333326</v>
      </c>
    </row>
    <row r="1255" spans="1:8" s="9" customFormat="1" x14ac:dyDescent="0.2">
      <c r="A1255" s="33"/>
      <c r="B1255" s="6">
        <v>5515</v>
      </c>
      <c r="C1255" s="62" t="s">
        <v>22</v>
      </c>
      <c r="D1255" s="210">
        <v>3265.01</v>
      </c>
      <c r="E1255" s="108">
        <v>4011</v>
      </c>
      <c r="F1255" s="169">
        <v>3300</v>
      </c>
      <c r="G1255" s="263">
        <f t="shared" si="98"/>
        <v>-711</v>
      </c>
      <c r="H1255" s="273">
        <f t="shared" si="99"/>
        <v>-0.17726252804786835</v>
      </c>
    </row>
    <row r="1256" spans="1:8" s="9" customFormat="1" x14ac:dyDescent="0.2">
      <c r="A1256" s="33"/>
      <c r="B1256" s="6">
        <v>5522</v>
      </c>
      <c r="C1256" s="62" t="s">
        <v>63</v>
      </c>
      <c r="D1256" s="210">
        <v>0</v>
      </c>
      <c r="E1256" s="108">
        <v>20</v>
      </c>
      <c r="F1256" s="169">
        <v>20</v>
      </c>
      <c r="G1256" s="263">
        <f t="shared" si="98"/>
        <v>0</v>
      </c>
      <c r="H1256" s="273">
        <f t="shared" si="99"/>
        <v>0</v>
      </c>
    </row>
    <row r="1257" spans="1:8" s="9" customFormat="1" x14ac:dyDescent="0.2">
      <c r="A1257" s="35"/>
      <c r="B1257" s="6">
        <v>5524</v>
      </c>
      <c r="C1257" s="62" t="s">
        <v>24</v>
      </c>
      <c r="D1257" s="210">
        <v>16722.169999999998</v>
      </c>
      <c r="E1257" s="108">
        <v>14950</v>
      </c>
      <c r="F1257" s="169">
        <v>16125</v>
      </c>
      <c r="G1257" s="263">
        <f t="shared" si="98"/>
        <v>1175</v>
      </c>
      <c r="H1257" s="273">
        <f t="shared" si="99"/>
        <v>7.8595317725752567E-2</v>
      </c>
    </row>
    <row r="1258" spans="1:8" s="9" customFormat="1" x14ac:dyDescent="0.2">
      <c r="A1258" s="35"/>
      <c r="B1258" s="6">
        <v>5525</v>
      </c>
      <c r="C1258" s="62" t="s">
        <v>37</v>
      </c>
      <c r="D1258" s="210">
        <v>373.69</v>
      </c>
      <c r="E1258" s="108">
        <v>500</v>
      </c>
      <c r="F1258" s="169">
        <v>200</v>
      </c>
      <c r="G1258" s="263">
        <f t="shared" si="98"/>
        <v>-300</v>
      </c>
      <c r="H1258" s="273">
        <f t="shared" si="99"/>
        <v>-0.6</v>
      </c>
    </row>
    <row r="1259" spans="1:8" s="9" customFormat="1" x14ac:dyDescent="0.2">
      <c r="A1259" s="35"/>
      <c r="B1259" s="6">
        <v>5539</v>
      </c>
      <c r="C1259" s="62" t="s">
        <v>180</v>
      </c>
      <c r="D1259" s="210">
        <v>115.29</v>
      </c>
      <c r="E1259" s="108">
        <v>115</v>
      </c>
      <c r="F1259" s="169">
        <v>150</v>
      </c>
      <c r="G1259" s="263">
        <f t="shared" si="98"/>
        <v>35</v>
      </c>
      <c r="H1259" s="273">
        <f t="shared" si="99"/>
        <v>0.30434782608695654</v>
      </c>
    </row>
    <row r="1260" spans="1:8" s="9" customFormat="1" x14ac:dyDescent="0.2">
      <c r="A1260" s="35"/>
      <c r="B1260" s="6">
        <v>5540</v>
      </c>
      <c r="C1260" s="62" t="s">
        <v>177</v>
      </c>
      <c r="D1260" s="210">
        <v>300</v>
      </c>
      <c r="E1260" s="169">
        <v>0</v>
      </c>
      <c r="F1260" s="169">
        <v>400</v>
      </c>
      <c r="G1260" s="263">
        <f t="shared" si="98"/>
        <v>400</v>
      </c>
      <c r="H1260" s="273"/>
    </row>
    <row r="1261" spans="1:8" s="9" customFormat="1" x14ac:dyDescent="0.2">
      <c r="A1261" s="35"/>
      <c r="B1261" s="10">
        <v>15</v>
      </c>
      <c r="C1261" s="61" t="s">
        <v>188</v>
      </c>
      <c r="D1261" s="233">
        <f>SUM(D1262)</f>
        <v>27850</v>
      </c>
      <c r="E1261" s="169"/>
      <c r="F1261" s="142"/>
      <c r="G1261" s="260">
        <f t="shared" si="98"/>
        <v>0</v>
      </c>
      <c r="H1261" s="273"/>
    </row>
    <row r="1262" spans="1:8" s="9" customFormat="1" x14ac:dyDescent="0.2">
      <c r="A1262" s="35"/>
      <c r="B1262" s="6">
        <v>1556</v>
      </c>
      <c r="C1262" s="62" t="s">
        <v>333</v>
      </c>
      <c r="D1262" s="235">
        <f>SUM(D1263)</f>
        <v>27850</v>
      </c>
      <c r="E1262" s="169"/>
      <c r="F1262" s="142"/>
      <c r="G1262" s="263">
        <f t="shared" si="98"/>
        <v>0</v>
      </c>
      <c r="H1262" s="273"/>
    </row>
    <row r="1263" spans="1:8" s="9" customFormat="1" ht="25.5" x14ac:dyDescent="0.2">
      <c r="A1263" s="35"/>
      <c r="B1263" s="6"/>
      <c r="C1263" s="62" t="s">
        <v>650</v>
      </c>
      <c r="D1263" s="234">
        <v>27850</v>
      </c>
      <c r="E1263" s="169"/>
      <c r="F1263" s="142"/>
      <c r="G1263" s="263">
        <f t="shared" si="98"/>
        <v>0</v>
      </c>
      <c r="H1263" s="273"/>
    </row>
    <row r="1264" spans="1:8" s="9" customFormat="1" x14ac:dyDescent="0.2">
      <c r="A1264" s="33" t="s">
        <v>651</v>
      </c>
      <c r="B1264" s="10" t="s">
        <v>579</v>
      </c>
      <c r="C1264" s="82"/>
      <c r="D1264" s="251">
        <f>SUM(D1265+D1268)</f>
        <v>3300</v>
      </c>
      <c r="E1264" s="169"/>
      <c r="F1264" s="142"/>
      <c r="G1264" s="260">
        <f t="shared" si="98"/>
        <v>0</v>
      </c>
      <c r="H1264" s="273"/>
    </row>
    <row r="1265" spans="1:8" s="9" customFormat="1" x14ac:dyDescent="0.2">
      <c r="A1265" s="33"/>
      <c r="B1265" s="10">
        <v>50</v>
      </c>
      <c r="C1265" s="61" t="s">
        <v>16</v>
      </c>
      <c r="D1265" s="251">
        <f>SUM(D1266+D1267)</f>
        <v>333.11</v>
      </c>
      <c r="E1265" s="169"/>
      <c r="F1265" s="142"/>
      <c r="G1265" s="260">
        <f t="shared" si="98"/>
        <v>0</v>
      </c>
      <c r="H1265" s="273"/>
    </row>
    <row r="1266" spans="1:8" s="9" customFormat="1" ht="25.5" x14ac:dyDescent="0.2">
      <c r="A1266" s="33"/>
      <c r="B1266" s="6">
        <v>5005</v>
      </c>
      <c r="C1266" s="62" t="s">
        <v>187</v>
      </c>
      <c r="D1266" s="234">
        <v>248.96</v>
      </c>
      <c r="E1266" s="169"/>
      <c r="F1266" s="142"/>
      <c r="G1266" s="263">
        <f t="shared" si="98"/>
        <v>0</v>
      </c>
      <c r="H1266" s="273"/>
    </row>
    <row r="1267" spans="1:8" s="9" customFormat="1" x14ac:dyDescent="0.2">
      <c r="A1267" s="33"/>
      <c r="B1267" s="6">
        <v>506</v>
      </c>
      <c r="C1267" s="62" t="s">
        <v>164</v>
      </c>
      <c r="D1267" s="234">
        <v>84.15</v>
      </c>
      <c r="E1267" s="169"/>
      <c r="F1267" s="142"/>
      <c r="G1267" s="263">
        <f t="shared" si="98"/>
        <v>0</v>
      </c>
      <c r="H1267" s="273"/>
    </row>
    <row r="1268" spans="1:8" s="9" customFormat="1" x14ac:dyDescent="0.2">
      <c r="A1268" s="35"/>
      <c r="B1268" s="10">
        <v>55</v>
      </c>
      <c r="C1268" s="61" t="s">
        <v>17</v>
      </c>
      <c r="D1268" s="251">
        <f>SUM(D1269)</f>
        <v>2966.89</v>
      </c>
      <c r="E1268" s="169"/>
      <c r="F1268" s="142"/>
      <c r="G1268" s="263">
        <f t="shared" si="98"/>
        <v>0</v>
      </c>
      <c r="H1268" s="273"/>
    </row>
    <row r="1269" spans="1:8" s="9" customFormat="1" x14ac:dyDescent="0.2">
      <c r="A1269" s="35"/>
      <c r="B1269" s="6">
        <v>5525</v>
      </c>
      <c r="C1269" s="62" t="s">
        <v>37</v>
      </c>
      <c r="D1269" s="234">
        <v>2966.89</v>
      </c>
      <c r="E1269" s="169"/>
      <c r="F1269" s="142"/>
      <c r="G1269" s="263">
        <f t="shared" si="98"/>
        <v>0</v>
      </c>
      <c r="H1269" s="273"/>
    </row>
    <row r="1270" spans="1:8" s="9" customFormat="1" x14ac:dyDescent="0.2">
      <c r="A1270" s="33" t="s">
        <v>380</v>
      </c>
      <c r="B1270" s="10" t="s">
        <v>427</v>
      </c>
      <c r="C1270" s="82"/>
      <c r="D1270" s="211">
        <f>SUM(D1271+D1273+D1281)</f>
        <v>37504.1</v>
      </c>
      <c r="E1270" s="140">
        <f>SUM(E1271+E1273+E1281)</f>
        <v>63337</v>
      </c>
      <c r="F1270" s="140">
        <f>SUM(F1271+F1273+F1281)</f>
        <v>63337</v>
      </c>
      <c r="G1270" s="260">
        <f t="shared" si="98"/>
        <v>0</v>
      </c>
      <c r="H1270" s="274">
        <f t="shared" ref="H1270:H1278" si="100">SUM(F1270/E1270-1)</f>
        <v>0</v>
      </c>
    </row>
    <row r="1271" spans="1:8" s="9" customFormat="1" ht="25.5" x14ac:dyDescent="0.2">
      <c r="A1271" s="33"/>
      <c r="B1271" s="22">
        <v>413</v>
      </c>
      <c r="C1271" s="64" t="s">
        <v>94</v>
      </c>
      <c r="D1271" s="211">
        <f>SUM(D1272)</f>
        <v>6914.1</v>
      </c>
      <c r="E1271" s="140">
        <f>SUM(E1272)</f>
        <v>25000</v>
      </c>
      <c r="F1271" s="142">
        <v>25000</v>
      </c>
      <c r="G1271" s="260">
        <f t="shared" si="98"/>
        <v>0</v>
      </c>
      <c r="H1271" s="274">
        <f t="shared" si="100"/>
        <v>0</v>
      </c>
    </row>
    <row r="1272" spans="1:8" x14ac:dyDescent="0.2">
      <c r="A1272" s="35"/>
      <c r="B1272" s="6">
        <v>4134</v>
      </c>
      <c r="C1272" s="81" t="s">
        <v>496</v>
      </c>
      <c r="D1272" s="210">
        <v>6914.1</v>
      </c>
      <c r="E1272" s="169">
        <v>25000</v>
      </c>
      <c r="F1272" s="147"/>
      <c r="G1272" s="260">
        <f t="shared" si="98"/>
        <v>-25000</v>
      </c>
      <c r="H1272" s="274">
        <f t="shared" si="100"/>
        <v>-1</v>
      </c>
    </row>
    <row r="1273" spans="1:8" s="9" customFormat="1" x14ac:dyDescent="0.2">
      <c r="A1273" s="33"/>
      <c r="B1273" s="22">
        <v>4500</v>
      </c>
      <c r="C1273" s="23" t="s">
        <v>95</v>
      </c>
      <c r="D1273" s="200">
        <f>SUM(D1274:D1280)</f>
        <v>30590</v>
      </c>
      <c r="E1273" s="142">
        <f>SUM(E1274:E1278)</f>
        <v>19066</v>
      </c>
      <c r="F1273" s="142">
        <v>19066</v>
      </c>
      <c r="G1273" s="260">
        <f t="shared" si="98"/>
        <v>0</v>
      </c>
      <c r="H1273" s="274">
        <f t="shared" si="100"/>
        <v>0</v>
      </c>
    </row>
    <row r="1274" spans="1:8" s="9" customFormat="1" x14ac:dyDescent="0.2">
      <c r="A1274" s="33"/>
      <c r="B1274" s="20"/>
      <c r="C1274" s="21" t="s">
        <v>334</v>
      </c>
      <c r="D1274" s="196">
        <v>5170</v>
      </c>
      <c r="E1274" s="169">
        <v>3000</v>
      </c>
      <c r="F1274" s="142"/>
      <c r="G1274" s="263">
        <f t="shared" si="98"/>
        <v>-3000</v>
      </c>
      <c r="H1274" s="273">
        <f t="shared" si="100"/>
        <v>-1</v>
      </c>
    </row>
    <row r="1275" spans="1:8" s="9" customFormat="1" x14ac:dyDescent="0.2">
      <c r="A1275" s="33"/>
      <c r="B1275" s="20"/>
      <c r="C1275" s="21" t="s">
        <v>219</v>
      </c>
      <c r="D1275" s="196">
        <v>17800</v>
      </c>
      <c r="E1275" s="169">
        <v>3000</v>
      </c>
      <c r="F1275" s="142"/>
      <c r="G1275" s="263">
        <f t="shared" si="98"/>
        <v>-3000</v>
      </c>
      <c r="H1275" s="273">
        <f t="shared" si="100"/>
        <v>-1</v>
      </c>
    </row>
    <row r="1276" spans="1:8" s="9" customFormat="1" x14ac:dyDescent="0.2">
      <c r="A1276" s="33"/>
      <c r="B1276" s="20"/>
      <c r="C1276" s="21" t="s">
        <v>172</v>
      </c>
      <c r="D1276" s="196">
        <v>3900</v>
      </c>
      <c r="E1276" s="169">
        <v>5500</v>
      </c>
      <c r="F1276" s="142"/>
      <c r="G1276" s="263">
        <f t="shared" si="98"/>
        <v>-5500</v>
      </c>
      <c r="H1276" s="273">
        <f t="shared" si="100"/>
        <v>-1</v>
      </c>
    </row>
    <row r="1277" spans="1:8" x14ac:dyDescent="0.2">
      <c r="A1277" s="35"/>
      <c r="B1277" s="6"/>
      <c r="C1277" s="81" t="s">
        <v>493</v>
      </c>
      <c r="D1277" s="196">
        <v>0</v>
      </c>
      <c r="E1277" s="169">
        <v>4566</v>
      </c>
      <c r="F1277" s="147"/>
      <c r="G1277" s="263">
        <f t="shared" si="98"/>
        <v>-4566</v>
      </c>
      <c r="H1277" s="273">
        <f t="shared" si="100"/>
        <v>-1</v>
      </c>
    </row>
    <row r="1278" spans="1:8" x14ac:dyDescent="0.2">
      <c r="A1278" s="35"/>
      <c r="B1278" s="6"/>
      <c r="C1278" s="81" t="s">
        <v>494</v>
      </c>
      <c r="D1278" s="196">
        <v>0</v>
      </c>
      <c r="E1278" s="169">
        <v>3000</v>
      </c>
      <c r="F1278" s="147"/>
      <c r="G1278" s="263">
        <f t="shared" si="98"/>
        <v>-3000</v>
      </c>
      <c r="H1278" s="273">
        <f t="shared" si="100"/>
        <v>-1</v>
      </c>
    </row>
    <row r="1279" spans="1:8" x14ac:dyDescent="0.2">
      <c r="A1279" s="35"/>
      <c r="B1279" s="6"/>
      <c r="C1279" s="81" t="s">
        <v>206</v>
      </c>
      <c r="D1279" s="196">
        <v>2100</v>
      </c>
      <c r="E1279" s="169"/>
      <c r="F1279" s="147"/>
      <c r="G1279" s="263">
        <f t="shared" si="98"/>
        <v>0</v>
      </c>
      <c r="H1279" s="273"/>
    </row>
    <row r="1280" spans="1:8" x14ac:dyDescent="0.2">
      <c r="A1280" s="35"/>
      <c r="B1280" s="6"/>
      <c r="C1280" s="81" t="s">
        <v>226</v>
      </c>
      <c r="D1280" s="196">
        <v>1620</v>
      </c>
      <c r="E1280" s="169"/>
      <c r="F1280" s="147"/>
      <c r="G1280" s="263">
        <f t="shared" si="98"/>
        <v>0</v>
      </c>
      <c r="H1280" s="273"/>
    </row>
    <row r="1281" spans="1:8" x14ac:dyDescent="0.2">
      <c r="A1281" s="35"/>
      <c r="B1281" s="10">
        <v>55</v>
      </c>
      <c r="C1281" s="61" t="s">
        <v>17</v>
      </c>
      <c r="D1281" s="200">
        <f>SUM(D1282)</f>
        <v>0</v>
      </c>
      <c r="E1281" s="142">
        <f>SUM(E1282)</f>
        <v>19271</v>
      </c>
      <c r="F1281" s="142">
        <v>19271</v>
      </c>
      <c r="G1281" s="260">
        <f t="shared" si="98"/>
        <v>0</v>
      </c>
      <c r="H1281" s="274">
        <f t="shared" ref="H1281:H1300" si="101">SUM(F1281/E1281-1)</f>
        <v>0</v>
      </c>
    </row>
    <row r="1282" spans="1:8" x14ac:dyDescent="0.2">
      <c r="A1282" s="35"/>
      <c r="B1282" s="6">
        <v>5525</v>
      </c>
      <c r="C1282" s="62" t="s">
        <v>362</v>
      </c>
      <c r="D1282" s="196">
        <v>0</v>
      </c>
      <c r="E1282" s="147">
        <v>19271</v>
      </c>
      <c r="F1282" s="147"/>
      <c r="G1282" s="263">
        <f t="shared" si="98"/>
        <v>-19271</v>
      </c>
      <c r="H1282" s="273">
        <f t="shared" si="101"/>
        <v>-1</v>
      </c>
    </row>
    <row r="1283" spans="1:8" s="9" customFormat="1" x14ac:dyDescent="0.2">
      <c r="A1283" s="33" t="s">
        <v>380</v>
      </c>
      <c r="B1283" s="10" t="s">
        <v>428</v>
      </c>
      <c r="C1283" s="82"/>
      <c r="D1283" s="211">
        <f>SUM(D1284+D1288)</f>
        <v>15535.119999999999</v>
      </c>
      <c r="E1283" s="140">
        <f>SUM(E1284+E1288)</f>
        <v>33324</v>
      </c>
      <c r="F1283" s="140">
        <f>SUM(F1284+F1288)</f>
        <v>30250</v>
      </c>
      <c r="G1283" s="260">
        <f t="shared" si="98"/>
        <v>-3074</v>
      </c>
      <c r="H1283" s="274">
        <f t="shared" si="101"/>
        <v>-9.2245828832072996E-2</v>
      </c>
    </row>
    <row r="1284" spans="1:8" s="9" customFormat="1" x14ac:dyDescent="0.2">
      <c r="A1284" s="33"/>
      <c r="B1284" s="10">
        <v>50</v>
      </c>
      <c r="C1284" s="61" t="s">
        <v>16</v>
      </c>
      <c r="D1284" s="223">
        <f>SUM(D1285+D1287)</f>
        <v>9809.32</v>
      </c>
      <c r="E1284" s="166">
        <f>SUM(E1285+E1287)</f>
        <v>16760</v>
      </c>
      <c r="F1284" s="142">
        <v>14870</v>
      </c>
      <c r="G1284" s="260">
        <f t="shared" si="98"/>
        <v>-1890</v>
      </c>
      <c r="H1284" s="274">
        <f t="shared" si="101"/>
        <v>-0.11276849642004771</v>
      </c>
    </row>
    <row r="1285" spans="1:8" s="9" customFormat="1" x14ac:dyDescent="0.2">
      <c r="A1285" s="33"/>
      <c r="B1285" s="6">
        <v>500</v>
      </c>
      <c r="C1285" s="62" t="s">
        <v>163</v>
      </c>
      <c r="D1285" s="210">
        <f>SUM(D1286)</f>
        <v>7582.81</v>
      </c>
      <c r="E1285" s="169">
        <f>SUM(E1286)</f>
        <v>12526</v>
      </c>
      <c r="F1285" s="142"/>
      <c r="G1285" s="263">
        <f t="shared" si="98"/>
        <v>-12526</v>
      </c>
      <c r="H1285" s="273">
        <f t="shared" si="101"/>
        <v>-1</v>
      </c>
    </row>
    <row r="1286" spans="1:8" s="9" customFormat="1" x14ac:dyDescent="0.2">
      <c r="A1286" s="33"/>
      <c r="B1286" s="6">
        <v>50026</v>
      </c>
      <c r="C1286" s="62" t="s">
        <v>453</v>
      </c>
      <c r="D1286" s="210">
        <v>7582.81</v>
      </c>
      <c r="E1286" s="147">
        <v>12526</v>
      </c>
      <c r="F1286" s="147"/>
      <c r="G1286" s="263">
        <f t="shared" si="98"/>
        <v>-12526</v>
      </c>
      <c r="H1286" s="273">
        <f t="shared" si="101"/>
        <v>-1</v>
      </c>
    </row>
    <row r="1287" spans="1:8" s="9" customFormat="1" x14ac:dyDescent="0.2">
      <c r="A1287" s="33"/>
      <c r="B1287" s="6">
        <v>506</v>
      </c>
      <c r="C1287" s="62" t="s">
        <v>164</v>
      </c>
      <c r="D1287" s="210">
        <v>2226.5100000000002</v>
      </c>
      <c r="E1287" s="147">
        <v>4234</v>
      </c>
      <c r="F1287" s="142"/>
      <c r="G1287" s="263">
        <f t="shared" si="98"/>
        <v>-4234</v>
      </c>
      <c r="H1287" s="273">
        <f t="shared" si="101"/>
        <v>-1</v>
      </c>
    </row>
    <row r="1288" spans="1:8" s="9" customFormat="1" x14ac:dyDescent="0.2">
      <c r="A1288" s="33"/>
      <c r="B1288" s="10">
        <v>55</v>
      </c>
      <c r="C1288" s="61" t="s">
        <v>17</v>
      </c>
      <c r="D1288" s="211">
        <f>SUM(D1289:D1293)</f>
        <v>5725.8</v>
      </c>
      <c r="E1288" s="140">
        <f>SUM(E1289:E1293)</f>
        <v>16564</v>
      </c>
      <c r="F1288" s="142">
        <v>15380</v>
      </c>
      <c r="G1288" s="260">
        <f t="shared" si="98"/>
        <v>-1184</v>
      </c>
      <c r="H1288" s="274">
        <f t="shared" si="101"/>
        <v>-7.1480318763583628E-2</v>
      </c>
    </row>
    <row r="1289" spans="1:8" s="9" customFormat="1" x14ac:dyDescent="0.2">
      <c r="A1289" s="33"/>
      <c r="B1289" s="6">
        <v>5504</v>
      </c>
      <c r="C1289" s="62" t="s">
        <v>20</v>
      </c>
      <c r="D1289" s="210">
        <v>1676.5</v>
      </c>
      <c r="E1289" s="147">
        <v>1500</v>
      </c>
      <c r="F1289" s="142"/>
      <c r="G1289" s="263">
        <f t="shared" si="98"/>
        <v>-1500</v>
      </c>
      <c r="H1289" s="273">
        <f t="shared" si="101"/>
        <v>-1</v>
      </c>
    </row>
    <row r="1290" spans="1:8" s="9" customFormat="1" x14ac:dyDescent="0.2">
      <c r="A1290" s="33"/>
      <c r="B1290" s="6">
        <v>5515</v>
      </c>
      <c r="C1290" s="62" t="s">
        <v>22</v>
      </c>
      <c r="D1290" s="210">
        <v>1091.3</v>
      </c>
      <c r="E1290" s="147">
        <v>630</v>
      </c>
      <c r="F1290" s="142"/>
      <c r="G1290" s="263">
        <f t="shared" si="98"/>
        <v>-630</v>
      </c>
      <c r="H1290" s="273">
        <f t="shared" si="101"/>
        <v>-1</v>
      </c>
    </row>
    <row r="1291" spans="1:8" s="9" customFormat="1" x14ac:dyDescent="0.2">
      <c r="A1291" s="33"/>
      <c r="B1291" s="6">
        <v>5524</v>
      </c>
      <c r="C1291" s="62" t="s">
        <v>24</v>
      </c>
      <c r="D1291" s="210">
        <v>390</v>
      </c>
      <c r="E1291" s="147">
        <v>9250</v>
      </c>
      <c r="F1291" s="142"/>
      <c r="G1291" s="263">
        <f t="shared" si="98"/>
        <v>-9250</v>
      </c>
      <c r="H1291" s="273">
        <f t="shared" si="101"/>
        <v>-1</v>
      </c>
    </row>
    <row r="1292" spans="1:8" s="9" customFormat="1" x14ac:dyDescent="0.2">
      <c r="A1292" s="33"/>
      <c r="B1292" s="6">
        <v>5525</v>
      </c>
      <c r="C1292" s="62" t="s">
        <v>37</v>
      </c>
      <c r="D1292" s="210">
        <v>2020</v>
      </c>
      <c r="E1292" s="147">
        <v>4000</v>
      </c>
      <c r="F1292" s="142"/>
      <c r="G1292" s="263">
        <f t="shared" si="98"/>
        <v>-4000</v>
      </c>
      <c r="H1292" s="273">
        <f t="shared" si="101"/>
        <v>-1</v>
      </c>
    </row>
    <row r="1293" spans="1:8" s="9" customFormat="1" x14ac:dyDescent="0.2">
      <c r="A1293" s="33"/>
      <c r="B1293" s="6">
        <v>5540</v>
      </c>
      <c r="C1293" s="62" t="s">
        <v>177</v>
      </c>
      <c r="D1293" s="210">
        <v>548</v>
      </c>
      <c r="E1293" s="147">
        <v>1184</v>
      </c>
      <c r="F1293" s="142"/>
      <c r="G1293" s="263">
        <f t="shared" si="98"/>
        <v>-1184</v>
      </c>
      <c r="H1293" s="273">
        <f t="shared" si="101"/>
        <v>-1</v>
      </c>
    </row>
    <row r="1294" spans="1:8" s="9" customFormat="1" x14ac:dyDescent="0.2">
      <c r="A1294" s="33" t="s">
        <v>380</v>
      </c>
      <c r="B1294" s="10" t="s">
        <v>429</v>
      </c>
      <c r="C1294" s="82"/>
      <c r="D1294" s="211">
        <f>SUM(D1295+D1299)</f>
        <v>31897.769999999997</v>
      </c>
      <c r="E1294" s="140">
        <f>SUM(E1295+E1299)</f>
        <v>32791</v>
      </c>
      <c r="F1294" s="140">
        <f>SUM(F1295+F1299)</f>
        <v>27300</v>
      </c>
      <c r="G1294" s="260">
        <f t="shared" si="98"/>
        <v>-5491</v>
      </c>
      <c r="H1294" s="274">
        <f t="shared" si="101"/>
        <v>-0.16745448446220002</v>
      </c>
    </row>
    <row r="1295" spans="1:8" s="9" customFormat="1" x14ac:dyDescent="0.2">
      <c r="A1295" s="33"/>
      <c r="B1295" s="10">
        <v>50</v>
      </c>
      <c r="C1295" s="61" t="s">
        <v>16</v>
      </c>
      <c r="D1295" s="223">
        <f>SUM(D1296+D1298)</f>
        <v>8378.5299999999988</v>
      </c>
      <c r="E1295" s="166">
        <f>SUM(E1296+E1298)</f>
        <v>12041</v>
      </c>
      <c r="F1295" s="142">
        <v>8831</v>
      </c>
      <c r="G1295" s="260">
        <f t="shared" si="98"/>
        <v>-3210</v>
      </c>
      <c r="H1295" s="274">
        <f t="shared" si="101"/>
        <v>-0.26658915372477365</v>
      </c>
    </row>
    <row r="1296" spans="1:8" s="9" customFormat="1" x14ac:dyDescent="0.2">
      <c r="A1296" s="33"/>
      <c r="B1296" s="6">
        <v>500</v>
      </c>
      <c r="C1296" s="62" t="s">
        <v>163</v>
      </c>
      <c r="D1296" s="210">
        <f>SUM(D1297)</f>
        <v>6257.58</v>
      </c>
      <c r="E1296" s="169">
        <f>SUM(E1297)</f>
        <v>8999</v>
      </c>
      <c r="F1296" s="142"/>
      <c r="G1296" s="263">
        <f t="shared" ref="G1296:G1359" si="102">SUM(F1296-E1296)</f>
        <v>-8999</v>
      </c>
      <c r="H1296" s="273">
        <f t="shared" si="101"/>
        <v>-1</v>
      </c>
    </row>
    <row r="1297" spans="1:8" s="9" customFormat="1" ht="25.5" x14ac:dyDescent="0.2">
      <c r="A1297" s="33"/>
      <c r="B1297" s="6">
        <v>5005</v>
      </c>
      <c r="C1297" s="62" t="s">
        <v>187</v>
      </c>
      <c r="D1297" s="210">
        <v>6257.58</v>
      </c>
      <c r="E1297" s="147">
        <v>8999</v>
      </c>
      <c r="F1297" s="142"/>
      <c r="G1297" s="263">
        <f t="shared" si="102"/>
        <v>-8999</v>
      </c>
      <c r="H1297" s="273">
        <f t="shared" si="101"/>
        <v>-1</v>
      </c>
    </row>
    <row r="1298" spans="1:8" s="9" customFormat="1" x14ac:dyDescent="0.2">
      <c r="A1298" s="33"/>
      <c r="B1298" s="6">
        <v>506</v>
      </c>
      <c r="C1298" s="62" t="s">
        <v>164</v>
      </c>
      <c r="D1298" s="210">
        <v>2120.9499999999998</v>
      </c>
      <c r="E1298" s="147">
        <v>3042</v>
      </c>
      <c r="F1298" s="142"/>
      <c r="G1298" s="263">
        <f t="shared" si="102"/>
        <v>-3042</v>
      </c>
      <c r="H1298" s="273">
        <f t="shared" si="101"/>
        <v>-1</v>
      </c>
    </row>
    <row r="1299" spans="1:8" s="9" customFormat="1" x14ac:dyDescent="0.2">
      <c r="A1299" s="33"/>
      <c r="B1299" s="10">
        <v>55</v>
      </c>
      <c r="C1299" s="61" t="s">
        <v>17</v>
      </c>
      <c r="D1299" s="211">
        <f>SUM(D1300:D1304)</f>
        <v>23519.239999999998</v>
      </c>
      <c r="E1299" s="140">
        <f>SUM(E1300:E1304)</f>
        <v>20750</v>
      </c>
      <c r="F1299" s="142">
        <v>18469</v>
      </c>
      <c r="G1299" s="260">
        <f t="shared" si="102"/>
        <v>-2281</v>
      </c>
      <c r="H1299" s="274">
        <f t="shared" si="101"/>
        <v>-0.10992771084337349</v>
      </c>
    </row>
    <row r="1300" spans="1:8" s="9" customFormat="1" x14ac:dyDescent="0.2">
      <c r="A1300" s="33"/>
      <c r="B1300" s="6">
        <v>5504</v>
      </c>
      <c r="C1300" s="62" t="s">
        <v>20</v>
      </c>
      <c r="D1300" s="210">
        <v>209</v>
      </c>
      <c r="E1300" s="147">
        <v>1000</v>
      </c>
      <c r="F1300" s="142"/>
      <c r="G1300" s="263">
        <f t="shared" si="102"/>
        <v>-1000</v>
      </c>
      <c r="H1300" s="273">
        <f t="shared" si="101"/>
        <v>-1</v>
      </c>
    </row>
    <row r="1301" spans="1:8" s="9" customFormat="1" x14ac:dyDescent="0.2">
      <c r="A1301" s="33"/>
      <c r="B1301" s="6">
        <v>5514</v>
      </c>
      <c r="C1301" s="62" t="s">
        <v>166</v>
      </c>
      <c r="D1301" s="210">
        <v>2155.89</v>
      </c>
      <c r="E1301" s="147"/>
      <c r="F1301" s="142"/>
      <c r="G1301" s="263">
        <f t="shared" si="102"/>
        <v>0</v>
      </c>
      <c r="H1301" s="273"/>
    </row>
    <row r="1302" spans="1:8" s="9" customFormat="1" x14ac:dyDescent="0.2">
      <c r="A1302" s="33"/>
      <c r="B1302" s="6">
        <v>5515</v>
      </c>
      <c r="C1302" s="62" t="s">
        <v>22</v>
      </c>
      <c r="D1302" s="210">
        <v>8486.4699999999993</v>
      </c>
      <c r="E1302" s="147">
        <v>5038</v>
      </c>
      <c r="F1302" s="142"/>
      <c r="G1302" s="263">
        <f t="shared" si="102"/>
        <v>-5038</v>
      </c>
      <c r="H1302" s="273">
        <f>SUM(F1302/E1302-1)</f>
        <v>-1</v>
      </c>
    </row>
    <row r="1303" spans="1:8" s="9" customFormat="1" x14ac:dyDescent="0.2">
      <c r="A1303" s="33"/>
      <c r="B1303" s="6">
        <v>5525</v>
      </c>
      <c r="C1303" s="62" t="s">
        <v>37</v>
      </c>
      <c r="D1303" s="210">
        <v>12667.88</v>
      </c>
      <c r="E1303" s="147">
        <v>14212</v>
      </c>
      <c r="F1303" s="142"/>
      <c r="G1303" s="263">
        <f t="shared" si="102"/>
        <v>-14212</v>
      </c>
      <c r="H1303" s="273">
        <f>SUM(F1303/E1303-1)</f>
        <v>-1</v>
      </c>
    </row>
    <row r="1304" spans="1:8" s="9" customFormat="1" x14ac:dyDescent="0.2">
      <c r="A1304" s="33"/>
      <c r="B1304" s="6">
        <v>5540</v>
      </c>
      <c r="C1304" s="62" t="s">
        <v>177</v>
      </c>
      <c r="D1304" s="210">
        <v>0</v>
      </c>
      <c r="E1304" s="147">
        <v>500</v>
      </c>
      <c r="F1304" s="142"/>
      <c r="G1304" s="263">
        <f t="shared" si="102"/>
        <v>-500</v>
      </c>
      <c r="H1304" s="273">
        <f>SUM(F1304/E1304-1)</f>
        <v>-1</v>
      </c>
    </row>
    <row r="1305" spans="1:8" s="9" customFormat="1" x14ac:dyDescent="0.2">
      <c r="A1305" s="33" t="s">
        <v>380</v>
      </c>
      <c r="B1305" s="10" t="s">
        <v>430</v>
      </c>
      <c r="C1305" s="82"/>
      <c r="D1305" s="211">
        <f>SUM(D1306)</f>
        <v>3400</v>
      </c>
      <c r="E1305" s="140">
        <f>SUM(E1306)</f>
        <v>2000</v>
      </c>
      <c r="F1305" s="140">
        <f>SUM(F1306)</f>
        <v>2000</v>
      </c>
      <c r="G1305" s="260">
        <f t="shared" si="102"/>
        <v>0</v>
      </c>
      <c r="H1305" s="274">
        <f>SUM(F1305/E1305-1)</f>
        <v>0</v>
      </c>
    </row>
    <row r="1306" spans="1:8" s="9" customFormat="1" x14ac:dyDescent="0.2">
      <c r="A1306" s="33"/>
      <c r="B1306" s="10">
        <v>55</v>
      </c>
      <c r="C1306" s="61" t="s">
        <v>17</v>
      </c>
      <c r="D1306" s="200">
        <f>SUM(D1307:D1310)</f>
        <v>3400</v>
      </c>
      <c r="E1306" s="142">
        <f>SUM(E1308:E1309)</f>
        <v>2000</v>
      </c>
      <c r="F1306" s="142">
        <v>2000</v>
      </c>
      <c r="G1306" s="260">
        <f t="shared" si="102"/>
        <v>0</v>
      </c>
      <c r="H1306" s="274">
        <f>SUM(F1306/E1306-1)</f>
        <v>0</v>
      </c>
    </row>
    <row r="1307" spans="1:8" s="9" customFormat="1" x14ac:dyDescent="0.2">
      <c r="A1307" s="33"/>
      <c r="B1307" s="6">
        <v>5514</v>
      </c>
      <c r="C1307" s="62" t="s">
        <v>166</v>
      </c>
      <c r="D1307" s="196">
        <v>2290.23</v>
      </c>
      <c r="E1307" s="142"/>
      <c r="F1307" s="142"/>
      <c r="G1307" s="263">
        <f t="shared" si="102"/>
        <v>0</v>
      </c>
      <c r="H1307" s="273"/>
    </row>
    <row r="1308" spans="1:8" s="9" customFormat="1" x14ac:dyDescent="0.2">
      <c r="A1308" s="33"/>
      <c r="B1308" s="6">
        <v>5523</v>
      </c>
      <c r="C1308" s="62" t="s">
        <v>25</v>
      </c>
      <c r="D1308" s="196">
        <v>399.63</v>
      </c>
      <c r="E1308" s="147">
        <v>500</v>
      </c>
      <c r="F1308" s="142"/>
      <c r="G1308" s="263">
        <f t="shared" si="102"/>
        <v>-500</v>
      </c>
      <c r="H1308" s="273">
        <f>SUM(F1308/E1308-1)</f>
        <v>-1</v>
      </c>
    </row>
    <row r="1309" spans="1:8" s="9" customFormat="1" x14ac:dyDescent="0.2">
      <c r="A1309" s="33"/>
      <c r="B1309" s="6">
        <v>5525</v>
      </c>
      <c r="C1309" s="62" t="s">
        <v>37</v>
      </c>
      <c r="D1309" s="196">
        <v>574.54</v>
      </c>
      <c r="E1309" s="147">
        <v>1500</v>
      </c>
      <c r="F1309" s="142"/>
      <c r="G1309" s="263">
        <f t="shared" si="102"/>
        <v>-1500</v>
      </c>
      <c r="H1309" s="273">
        <f>SUM(F1309/E1309-1)</f>
        <v>-1</v>
      </c>
    </row>
    <row r="1310" spans="1:8" s="9" customFormat="1" x14ac:dyDescent="0.2">
      <c r="A1310" s="33"/>
      <c r="B1310" s="6">
        <v>5540</v>
      </c>
      <c r="C1310" s="62" t="s">
        <v>177</v>
      </c>
      <c r="D1310" s="196">
        <v>135.6</v>
      </c>
      <c r="E1310" s="147"/>
      <c r="F1310" s="142"/>
      <c r="G1310" s="263">
        <f t="shared" si="102"/>
        <v>0</v>
      </c>
      <c r="H1310" s="273"/>
    </row>
    <row r="1311" spans="1:8" s="9" customFormat="1" x14ac:dyDescent="0.2">
      <c r="A1311" s="33" t="s">
        <v>380</v>
      </c>
      <c r="B1311" s="10" t="s">
        <v>431</v>
      </c>
      <c r="C1311" s="82"/>
      <c r="D1311" s="211">
        <f>SUM(D1312)</f>
        <v>3559.6600000000003</v>
      </c>
      <c r="E1311" s="140">
        <f>SUM(E1312)</f>
        <v>970</v>
      </c>
      <c r="F1311" s="140">
        <f>SUM(F1312)</f>
        <v>440</v>
      </c>
      <c r="G1311" s="260">
        <f t="shared" si="102"/>
        <v>-530</v>
      </c>
      <c r="H1311" s="274">
        <f>SUM(F1311/E1311-1)</f>
        <v>-0.54639175257731964</v>
      </c>
    </row>
    <row r="1312" spans="1:8" s="9" customFormat="1" x14ac:dyDescent="0.2">
      <c r="A1312" s="33"/>
      <c r="B1312" s="10">
        <v>55</v>
      </c>
      <c r="C1312" s="61" t="s">
        <v>17</v>
      </c>
      <c r="D1312" s="200">
        <f>SUM(D1313:D1316)</f>
        <v>3559.6600000000003</v>
      </c>
      <c r="E1312" s="142">
        <f>SUM(E1313:E1316)</f>
        <v>970</v>
      </c>
      <c r="F1312" s="142">
        <v>440</v>
      </c>
      <c r="G1312" s="260">
        <f t="shared" si="102"/>
        <v>-530</v>
      </c>
      <c r="H1312" s="274">
        <f>SUM(F1312/E1312-1)</f>
        <v>-0.54639175257731964</v>
      </c>
    </row>
    <row r="1313" spans="1:8" s="9" customFormat="1" x14ac:dyDescent="0.2">
      <c r="A1313" s="33"/>
      <c r="B1313" s="6">
        <v>5504</v>
      </c>
      <c r="C1313" s="62" t="s">
        <v>20</v>
      </c>
      <c r="D1313" s="196">
        <v>0</v>
      </c>
      <c r="E1313" s="147">
        <v>440</v>
      </c>
      <c r="F1313" s="142"/>
      <c r="G1313" s="263">
        <f t="shared" si="102"/>
        <v>-440</v>
      </c>
      <c r="H1313" s="273">
        <f>SUM(F1313/E1313-1)</f>
        <v>-1</v>
      </c>
    </row>
    <row r="1314" spans="1:8" s="9" customFormat="1" x14ac:dyDescent="0.2">
      <c r="A1314" s="33"/>
      <c r="B1314" s="6">
        <v>5515</v>
      </c>
      <c r="C1314" s="62" t="s">
        <v>22</v>
      </c>
      <c r="D1314" s="196">
        <v>3476.98</v>
      </c>
      <c r="E1314" s="147">
        <v>530</v>
      </c>
      <c r="F1314" s="142"/>
      <c r="G1314" s="263">
        <f t="shared" si="102"/>
        <v>-530</v>
      </c>
      <c r="H1314" s="273">
        <f>SUM(F1314/E1314-1)</f>
        <v>-1</v>
      </c>
    </row>
    <row r="1315" spans="1:8" s="9" customFormat="1" x14ac:dyDescent="0.2">
      <c r="A1315" s="33"/>
      <c r="B1315" s="6">
        <v>5525</v>
      </c>
      <c r="C1315" s="62" t="s">
        <v>37</v>
      </c>
      <c r="D1315" s="196">
        <v>62.07</v>
      </c>
      <c r="E1315" s="147">
        <v>0</v>
      </c>
      <c r="F1315" s="142"/>
      <c r="G1315" s="263">
        <f t="shared" si="102"/>
        <v>0</v>
      </c>
      <c r="H1315" s="273"/>
    </row>
    <row r="1316" spans="1:8" s="9" customFormat="1" x14ac:dyDescent="0.2">
      <c r="A1316" s="33"/>
      <c r="B1316" s="6">
        <v>5540</v>
      </c>
      <c r="C1316" s="62" t="s">
        <v>177</v>
      </c>
      <c r="D1316" s="196">
        <v>20.61</v>
      </c>
      <c r="E1316" s="147">
        <v>0</v>
      </c>
      <c r="F1316" s="142"/>
      <c r="G1316" s="263">
        <f t="shared" si="102"/>
        <v>0</v>
      </c>
      <c r="H1316" s="273"/>
    </row>
    <row r="1317" spans="1:8" s="9" customFormat="1" x14ac:dyDescent="0.2">
      <c r="A1317" s="33" t="s">
        <v>380</v>
      </c>
      <c r="B1317" s="10" t="s">
        <v>476</v>
      </c>
      <c r="C1317" s="65"/>
      <c r="D1317" s="233">
        <f>SUM(D1318)</f>
        <v>845</v>
      </c>
      <c r="E1317" s="180">
        <f>SUM(E1318)</f>
        <v>450</v>
      </c>
      <c r="F1317" s="180">
        <f>SUM(F1318)</f>
        <v>450</v>
      </c>
      <c r="G1317" s="260">
        <f t="shared" si="102"/>
        <v>0</v>
      </c>
      <c r="H1317" s="274">
        <f t="shared" ref="H1317:H1323" si="103">SUM(F1317/E1317-1)</f>
        <v>0</v>
      </c>
    </row>
    <row r="1318" spans="1:8" s="9" customFormat="1" x14ac:dyDescent="0.2">
      <c r="A1318" s="33"/>
      <c r="B1318" s="10">
        <v>55</v>
      </c>
      <c r="C1318" s="53" t="s">
        <v>17</v>
      </c>
      <c r="D1318" s="233">
        <f>SUM(D1319:D1319)</f>
        <v>845</v>
      </c>
      <c r="E1318" s="180">
        <f>SUM(E1319:E1319)</f>
        <v>450</v>
      </c>
      <c r="F1318" s="142">
        <v>450</v>
      </c>
      <c r="G1318" s="260">
        <f t="shared" si="102"/>
        <v>0</v>
      </c>
      <c r="H1318" s="274">
        <f t="shared" si="103"/>
        <v>0</v>
      </c>
    </row>
    <row r="1319" spans="1:8" s="9" customFormat="1" x14ac:dyDescent="0.2">
      <c r="A1319" s="33"/>
      <c r="B1319" s="6">
        <v>5515</v>
      </c>
      <c r="C1319" s="52" t="s">
        <v>22</v>
      </c>
      <c r="D1319" s="234">
        <v>845</v>
      </c>
      <c r="E1319" s="147">
        <v>450</v>
      </c>
      <c r="F1319" s="142"/>
      <c r="G1319" s="263">
        <f t="shared" si="102"/>
        <v>-450</v>
      </c>
      <c r="H1319" s="273">
        <f t="shared" si="103"/>
        <v>-1</v>
      </c>
    </row>
    <row r="1320" spans="1:8" s="9" customFormat="1" x14ac:dyDescent="0.2">
      <c r="A1320" s="33" t="s">
        <v>380</v>
      </c>
      <c r="B1320" s="10" t="s">
        <v>432</v>
      </c>
      <c r="C1320" s="82"/>
      <c r="D1320" s="211">
        <f t="shared" ref="D1320:F1321" si="104">SUM(D1321)</f>
        <v>4659.47</v>
      </c>
      <c r="E1320" s="140">
        <f t="shared" si="104"/>
        <v>638</v>
      </c>
      <c r="F1320" s="140">
        <f t="shared" si="104"/>
        <v>590</v>
      </c>
      <c r="G1320" s="260">
        <f t="shared" si="102"/>
        <v>-48</v>
      </c>
      <c r="H1320" s="274">
        <f t="shared" si="103"/>
        <v>-7.5235109717868287E-2</v>
      </c>
    </row>
    <row r="1321" spans="1:8" s="9" customFormat="1" x14ac:dyDescent="0.2">
      <c r="A1321" s="33"/>
      <c r="B1321" s="10">
        <v>55</v>
      </c>
      <c r="C1321" s="61" t="s">
        <v>17</v>
      </c>
      <c r="D1321" s="200">
        <f t="shared" si="104"/>
        <v>4659.47</v>
      </c>
      <c r="E1321" s="142">
        <f t="shared" si="104"/>
        <v>638</v>
      </c>
      <c r="F1321" s="142">
        <v>590</v>
      </c>
      <c r="G1321" s="260">
        <f t="shared" si="102"/>
        <v>-48</v>
      </c>
      <c r="H1321" s="274">
        <f t="shared" si="103"/>
        <v>-7.5235109717868287E-2</v>
      </c>
    </row>
    <row r="1322" spans="1:8" s="9" customFormat="1" x14ac:dyDescent="0.2">
      <c r="A1322" s="33"/>
      <c r="B1322" s="6">
        <v>5515</v>
      </c>
      <c r="C1322" s="62" t="s">
        <v>22</v>
      </c>
      <c r="D1322" s="196">
        <v>4659.47</v>
      </c>
      <c r="E1322" s="147">
        <v>638</v>
      </c>
      <c r="F1322" s="142"/>
      <c r="G1322" s="263">
        <f t="shared" si="102"/>
        <v>-638</v>
      </c>
      <c r="H1322" s="273">
        <f t="shared" si="103"/>
        <v>-1</v>
      </c>
    </row>
    <row r="1323" spans="1:8" s="9" customFormat="1" x14ac:dyDescent="0.2">
      <c r="A1323" s="33" t="s">
        <v>380</v>
      </c>
      <c r="B1323" s="10" t="s">
        <v>433</v>
      </c>
      <c r="C1323" s="82"/>
      <c r="D1323" s="211">
        <f>SUM(D1324+D1326+D1331)</f>
        <v>35065.07</v>
      </c>
      <c r="E1323" s="140">
        <f>SUM(E1326+E1331)</f>
        <v>15342</v>
      </c>
      <c r="F1323" s="140">
        <f>SUM(F1326+F1331)</f>
        <v>14950</v>
      </c>
      <c r="G1323" s="260">
        <f t="shared" si="102"/>
        <v>-392</v>
      </c>
      <c r="H1323" s="274">
        <f t="shared" si="103"/>
        <v>-2.5550775648546464E-2</v>
      </c>
    </row>
    <row r="1324" spans="1:8" s="9" customFormat="1" ht="25.5" x14ac:dyDescent="0.2">
      <c r="A1324" s="33"/>
      <c r="B1324" s="22">
        <v>413</v>
      </c>
      <c r="C1324" s="64" t="s">
        <v>94</v>
      </c>
      <c r="D1324" s="211">
        <f>SUM(D1325)</f>
        <v>4400.9799999999996</v>
      </c>
      <c r="E1324" s="140"/>
      <c r="F1324" s="140"/>
      <c r="G1324" s="260">
        <f t="shared" si="102"/>
        <v>0</v>
      </c>
      <c r="H1324" s="273"/>
    </row>
    <row r="1325" spans="1:8" s="9" customFormat="1" x14ac:dyDescent="0.2">
      <c r="A1325" s="33"/>
      <c r="B1325" s="20">
        <v>4134</v>
      </c>
      <c r="C1325" s="63" t="s">
        <v>363</v>
      </c>
      <c r="D1325" s="210">
        <v>4400.9799999999996</v>
      </c>
      <c r="E1325" s="140"/>
      <c r="F1325" s="140"/>
      <c r="G1325" s="263">
        <f t="shared" si="102"/>
        <v>0</v>
      </c>
      <c r="H1325" s="273"/>
    </row>
    <row r="1326" spans="1:8" s="9" customFormat="1" x14ac:dyDescent="0.2">
      <c r="A1326" s="33"/>
      <c r="B1326" s="10">
        <v>50</v>
      </c>
      <c r="C1326" s="61" t="s">
        <v>16</v>
      </c>
      <c r="D1326" s="223">
        <f>SUM(D1327+D1330)</f>
        <v>5609.17</v>
      </c>
      <c r="E1326" s="166">
        <f>SUM(E1327+E1330)</f>
        <v>2498</v>
      </c>
      <c r="F1326" s="142">
        <v>2498</v>
      </c>
      <c r="G1326" s="260">
        <f t="shared" si="102"/>
        <v>0</v>
      </c>
      <c r="H1326" s="274">
        <f>SUM(F1326/E1326-1)</f>
        <v>0</v>
      </c>
    </row>
    <row r="1327" spans="1:8" s="9" customFormat="1" x14ac:dyDescent="0.2">
      <c r="A1327" s="33"/>
      <c r="B1327" s="6">
        <v>500</v>
      </c>
      <c r="C1327" s="62" t="s">
        <v>163</v>
      </c>
      <c r="D1327" s="196">
        <f>SUM(D1328:D1329)</f>
        <v>4330.42</v>
      </c>
      <c r="E1327" s="147">
        <f>SUM(E1329:E1329)</f>
        <v>1867</v>
      </c>
      <c r="F1327" s="142"/>
      <c r="G1327" s="263">
        <f t="shared" si="102"/>
        <v>-1867</v>
      </c>
      <c r="H1327" s="273">
        <f>SUM(F1327/E1327-1)</f>
        <v>-1</v>
      </c>
    </row>
    <row r="1328" spans="1:8" s="9" customFormat="1" x14ac:dyDescent="0.2">
      <c r="A1328" s="33"/>
      <c r="B1328" s="6">
        <v>5002</v>
      </c>
      <c r="C1328" s="62" t="s">
        <v>170</v>
      </c>
      <c r="D1328" s="196">
        <v>2934.8</v>
      </c>
      <c r="E1328" s="147"/>
      <c r="F1328" s="142"/>
      <c r="G1328" s="263">
        <f t="shared" si="102"/>
        <v>0</v>
      </c>
      <c r="H1328" s="273"/>
    </row>
    <row r="1329" spans="1:8" s="9" customFormat="1" ht="25.5" x14ac:dyDescent="0.2">
      <c r="A1329" s="33"/>
      <c r="B1329" s="6">
        <v>5005</v>
      </c>
      <c r="C1329" s="62" t="s">
        <v>187</v>
      </c>
      <c r="D1329" s="196">
        <v>1395.62</v>
      </c>
      <c r="E1329" s="147">
        <v>1867</v>
      </c>
      <c r="F1329" s="142"/>
      <c r="G1329" s="263">
        <f t="shared" si="102"/>
        <v>-1867</v>
      </c>
      <c r="H1329" s="273">
        <f>SUM(F1329/E1329-1)</f>
        <v>-1</v>
      </c>
    </row>
    <row r="1330" spans="1:8" s="9" customFormat="1" x14ac:dyDescent="0.2">
      <c r="A1330" s="33"/>
      <c r="B1330" s="6">
        <v>506</v>
      </c>
      <c r="C1330" s="62" t="s">
        <v>164</v>
      </c>
      <c r="D1330" s="196">
        <v>1278.75</v>
      </c>
      <c r="E1330" s="147">
        <v>631</v>
      </c>
      <c r="F1330" s="142"/>
      <c r="G1330" s="263">
        <f t="shared" si="102"/>
        <v>-631</v>
      </c>
      <c r="H1330" s="273">
        <f>SUM(F1330/E1330-1)</f>
        <v>-1</v>
      </c>
    </row>
    <row r="1331" spans="1:8" s="9" customFormat="1" x14ac:dyDescent="0.2">
      <c r="A1331" s="33"/>
      <c r="B1331" s="10">
        <v>55</v>
      </c>
      <c r="C1331" s="61" t="s">
        <v>17</v>
      </c>
      <c r="D1331" s="200">
        <f>SUM(D1332:D1337)</f>
        <v>25054.92</v>
      </c>
      <c r="E1331" s="142">
        <f>SUM(E1334:E1337)</f>
        <v>12844</v>
      </c>
      <c r="F1331" s="142">
        <v>12452</v>
      </c>
      <c r="G1331" s="260">
        <f t="shared" si="102"/>
        <v>-392</v>
      </c>
      <c r="H1331" s="274">
        <f>SUM(F1331/E1331-1)</f>
        <v>-3.0520087200249124E-2</v>
      </c>
    </row>
    <row r="1332" spans="1:8" x14ac:dyDescent="0.2">
      <c r="A1332" s="35"/>
      <c r="B1332" s="6">
        <v>5504</v>
      </c>
      <c r="C1332" s="62" t="s">
        <v>20</v>
      </c>
      <c r="D1332" s="196">
        <v>725</v>
      </c>
      <c r="E1332" s="147"/>
      <c r="F1332" s="147"/>
      <c r="G1332" s="263">
        <f t="shared" si="102"/>
        <v>0</v>
      </c>
      <c r="H1332" s="273"/>
    </row>
    <row r="1333" spans="1:8" x14ac:dyDescent="0.2">
      <c r="A1333" s="35"/>
      <c r="B1333" s="6">
        <v>5513</v>
      </c>
      <c r="C1333" s="62" t="s">
        <v>21</v>
      </c>
      <c r="D1333" s="196">
        <v>372.1</v>
      </c>
      <c r="E1333" s="147"/>
      <c r="F1333" s="147"/>
      <c r="G1333" s="263">
        <f t="shared" si="102"/>
        <v>0</v>
      </c>
      <c r="H1333" s="273"/>
    </row>
    <row r="1334" spans="1:8" s="9" customFormat="1" x14ac:dyDescent="0.2">
      <c r="A1334" s="33"/>
      <c r="B1334" s="6">
        <v>5515</v>
      </c>
      <c r="C1334" s="62" t="s">
        <v>22</v>
      </c>
      <c r="D1334" s="196">
        <v>6224.31</v>
      </c>
      <c r="E1334" s="147">
        <v>2031</v>
      </c>
      <c r="F1334" s="142"/>
      <c r="G1334" s="263">
        <f t="shared" si="102"/>
        <v>-2031</v>
      </c>
      <c r="H1334" s="273">
        <f>SUM(F1334/E1334-1)</f>
        <v>-1</v>
      </c>
    </row>
    <row r="1335" spans="1:8" s="9" customFormat="1" x14ac:dyDescent="0.2">
      <c r="A1335" s="33"/>
      <c r="B1335" s="6">
        <v>5524</v>
      </c>
      <c r="C1335" s="62" t="s">
        <v>24</v>
      </c>
      <c r="D1335" s="196">
        <v>11274.33</v>
      </c>
      <c r="E1335" s="147"/>
      <c r="F1335" s="142"/>
      <c r="G1335" s="263">
        <f t="shared" si="102"/>
        <v>0</v>
      </c>
      <c r="H1335" s="273"/>
    </row>
    <row r="1336" spans="1:8" s="9" customFormat="1" x14ac:dyDescent="0.2">
      <c r="A1336" s="33"/>
      <c r="B1336" s="6">
        <v>5525</v>
      </c>
      <c r="C1336" s="62" t="s">
        <v>37</v>
      </c>
      <c r="D1336" s="196">
        <v>4995.18</v>
      </c>
      <c r="E1336" s="147">
        <v>9313</v>
      </c>
      <c r="F1336" s="142"/>
      <c r="G1336" s="263">
        <f t="shared" si="102"/>
        <v>-9313</v>
      </c>
      <c r="H1336" s="273">
        <f t="shared" ref="H1336:H1352" si="105">SUM(F1336/E1336-1)</f>
        <v>-1</v>
      </c>
    </row>
    <row r="1337" spans="1:8" s="9" customFormat="1" x14ac:dyDescent="0.2">
      <c r="A1337" s="33"/>
      <c r="B1337" s="6">
        <v>5540</v>
      </c>
      <c r="C1337" s="62" t="s">
        <v>177</v>
      </c>
      <c r="D1337" s="196">
        <v>1464</v>
      </c>
      <c r="E1337" s="147">
        <v>1500</v>
      </c>
      <c r="F1337" s="142"/>
      <c r="G1337" s="263">
        <f t="shared" si="102"/>
        <v>-1500</v>
      </c>
      <c r="H1337" s="273">
        <f t="shared" si="105"/>
        <v>-1</v>
      </c>
    </row>
    <row r="1338" spans="1:8" s="9" customFormat="1" x14ac:dyDescent="0.2">
      <c r="A1338" s="33" t="s">
        <v>380</v>
      </c>
      <c r="B1338" s="10" t="s">
        <v>434</v>
      </c>
      <c r="C1338" s="82"/>
      <c r="D1338" s="211">
        <f>SUM(D1339+D1343)</f>
        <v>5440.84</v>
      </c>
      <c r="E1338" s="140">
        <f>SUM(E1339+E1343)</f>
        <v>13578</v>
      </c>
      <c r="F1338" s="140">
        <f>SUM(F1339+F1343)</f>
        <v>12480</v>
      </c>
      <c r="G1338" s="260">
        <f t="shared" si="102"/>
        <v>-1098</v>
      </c>
      <c r="H1338" s="274">
        <f t="shared" si="105"/>
        <v>-8.0866106937693361E-2</v>
      </c>
    </row>
    <row r="1339" spans="1:8" s="9" customFormat="1" x14ac:dyDescent="0.2">
      <c r="A1339" s="33"/>
      <c r="B1339" s="10">
        <v>50</v>
      </c>
      <c r="C1339" s="61" t="s">
        <v>16</v>
      </c>
      <c r="D1339" s="223">
        <f>SUM(D1340+D1342)</f>
        <v>240.84</v>
      </c>
      <c r="E1339" s="166">
        <f>SUM(E1340+E1342)</f>
        <v>3166</v>
      </c>
      <c r="F1339" s="142">
        <v>2068</v>
      </c>
      <c r="G1339" s="260">
        <f t="shared" si="102"/>
        <v>-1098</v>
      </c>
      <c r="H1339" s="274">
        <f t="shared" si="105"/>
        <v>-0.34680985470625392</v>
      </c>
    </row>
    <row r="1340" spans="1:8" s="9" customFormat="1" x14ac:dyDescent="0.2">
      <c r="A1340" s="33"/>
      <c r="B1340" s="6">
        <v>500</v>
      </c>
      <c r="C1340" s="62" t="s">
        <v>163</v>
      </c>
      <c r="D1340" s="210">
        <f>SUM(D1341)</f>
        <v>180</v>
      </c>
      <c r="E1340" s="108">
        <f>SUM(E1341)</f>
        <v>2365</v>
      </c>
      <c r="F1340" s="142"/>
      <c r="G1340" s="263">
        <f t="shared" si="102"/>
        <v>-2365</v>
      </c>
      <c r="H1340" s="273">
        <f t="shared" si="105"/>
        <v>-1</v>
      </c>
    </row>
    <row r="1341" spans="1:8" s="9" customFormat="1" ht="25.5" x14ac:dyDescent="0.2">
      <c r="A1341" s="33"/>
      <c r="B1341" s="6">
        <v>5005</v>
      </c>
      <c r="C1341" s="62" t="s">
        <v>187</v>
      </c>
      <c r="D1341" s="210">
        <v>180</v>
      </c>
      <c r="E1341" s="147">
        <v>2365</v>
      </c>
      <c r="F1341" s="142"/>
      <c r="G1341" s="263">
        <f t="shared" si="102"/>
        <v>-2365</v>
      </c>
      <c r="H1341" s="273">
        <f t="shared" si="105"/>
        <v>-1</v>
      </c>
    </row>
    <row r="1342" spans="1:8" s="9" customFormat="1" x14ac:dyDescent="0.2">
      <c r="A1342" s="33"/>
      <c r="B1342" s="6">
        <v>506</v>
      </c>
      <c r="C1342" s="62" t="s">
        <v>164</v>
      </c>
      <c r="D1342" s="210">
        <v>60.84</v>
      </c>
      <c r="E1342" s="147">
        <v>801</v>
      </c>
      <c r="F1342" s="142"/>
      <c r="G1342" s="263">
        <f t="shared" si="102"/>
        <v>-801</v>
      </c>
      <c r="H1342" s="273">
        <f t="shared" si="105"/>
        <v>-1</v>
      </c>
    </row>
    <row r="1343" spans="1:8" s="9" customFormat="1" x14ac:dyDescent="0.2">
      <c r="A1343" s="33"/>
      <c r="B1343" s="10">
        <v>55</v>
      </c>
      <c r="C1343" s="61" t="s">
        <v>17</v>
      </c>
      <c r="D1343" s="211">
        <f>SUM(D1344:D1347)</f>
        <v>5200</v>
      </c>
      <c r="E1343" s="140">
        <f>SUM(E1344:E1347)</f>
        <v>10412</v>
      </c>
      <c r="F1343" s="142">
        <v>10412</v>
      </c>
      <c r="G1343" s="260">
        <f t="shared" si="102"/>
        <v>0</v>
      </c>
      <c r="H1343" s="274">
        <f t="shared" si="105"/>
        <v>0</v>
      </c>
    </row>
    <row r="1344" spans="1:8" x14ac:dyDescent="0.2">
      <c r="A1344" s="35"/>
      <c r="B1344" s="6">
        <v>5511</v>
      </c>
      <c r="C1344" s="62" t="s">
        <v>165</v>
      </c>
      <c r="D1344" s="210">
        <v>0</v>
      </c>
      <c r="E1344" s="147">
        <v>130</v>
      </c>
      <c r="F1344" s="147"/>
      <c r="G1344" s="263">
        <f t="shared" si="102"/>
        <v>-130</v>
      </c>
      <c r="H1344" s="273">
        <f t="shared" si="105"/>
        <v>-1</v>
      </c>
    </row>
    <row r="1345" spans="1:8" s="9" customFormat="1" x14ac:dyDescent="0.2">
      <c r="A1345" s="33"/>
      <c r="B1345" s="6">
        <v>5515</v>
      </c>
      <c r="C1345" s="62" t="s">
        <v>22</v>
      </c>
      <c r="D1345" s="210">
        <v>5200</v>
      </c>
      <c r="E1345" s="147">
        <v>7674</v>
      </c>
      <c r="F1345" s="142"/>
      <c r="G1345" s="263">
        <f t="shared" si="102"/>
        <v>-7674</v>
      </c>
      <c r="H1345" s="273">
        <f t="shared" si="105"/>
        <v>-1</v>
      </c>
    </row>
    <row r="1346" spans="1:8" s="9" customFormat="1" x14ac:dyDescent="0.2">
      <c r="A1346" s="33"/>
      <c r="B1346" s="6">
        <v>5525</v>
      </c>
      <c r="C1346" s="62" t="s">
        <v>37</v>
      </c>
      <c r="D1346" s="210">
        <v>0</v>
      </c>
      <c r="E1346" s="147">
        <v>1116</v>
      </c>
      <c r="F1346" s="142"/>
      <c r="G1346" s="263">
        <f t="shared" si="102"/>
        <v>-1116</v>
      </c>
      <c r="H1346" s="273">
        <f t="shared" si="105"/>
        <v>-1</v>
      </c>
    </row>
    <row r="1347" spans="1:8" s="9" customFormat="1" x14ac:dyDescent="0.2">
      <c r="A1347" s="33"/>
      <c r="B1347" s="6">
        <v>5540</v>
      </c>
      <c r="C1347" s="62" t="s">
        <v>177</v>
      </c>
      <c r="D1347" s="210">
        <v>0</v>
      </c>
      <c r="E1347" s="147">
        <v>1492</v>
      </c>
      <c r="F1347" s="142"/>
      <c r="G1347" s="263">
        <f t="shared" si="102"/>
        <v>-1492</v>
      </c>
      <c r="H1347" s="273">
        <f t="shared" si="105"/>
        <v>-1</v>
      </c>
    </row>
    <row r="1348" spans="1:8" s="9" customFormat="1" x14ac:dyDescent="0.2">
      <c r="A1348" s="33" t="s">
        <v>380</v>
      </c>
      <c r="B1348" s="10" t="s">
        <v>477</v>
      </c>
      <c r="C1348" s="65"/>
      <c r="D1348" s="233">
        <f>SUM(D1349+D1353)</f>
        <v>8274.1299999999992</v>
      </c>
      <c r="E1348" s="180">
        <f t="shared" ref="D1348:F1349" si="106">SUM(E1349)</f>
        <v>6714</v>
      </c>
      <c r="F1348" s="180">
        <f t="shared" si="106"/>
        <v>6021</v>
      </c>
      <c r="G1348" s="260">
        <f t="shared" si="102"/>
        <v>-693</v>
      </c>
      <c r="H1348" s="274">
        <f t="shared" si="105"/>
        <v>-0.10321715817694366</v>
      </c>
    </row>
    <row r="1349" spans="1:8" s="9" customFormat="1" x14ac:dyDescent="0.2">
      <c r="A1349" s="33"/>
      <c r="B1349" s="10">
        <v>50</v>
      </c>
      <c r="C1349" s="53" t="s">
        <v>16</v>
      </c>
      <c r="D1349" s="233">
        <f t="shared" si="106"/>
        <v>385.6</v>
      </c>
      <c r="E1349" s="180">
        <f t="shared" si="106"/>
        <v>6714</v>
      </c>
      <c r="F1349" s="142">
        <v>6021</v>
      </c>
      <c r="G1349" s="260">
        <f t="shared" si="102"/>
        <v>-693</v>
      </c>
      <c r="H1349" s="274">
        <f t="shared" si="105"/>
        <v>-0.10321715817694366</v>
      </c>
    </row>
    <row r="1350" spans="1:8" s="9" customFormat="1" x14ac:dyDescent="0.2">
      <c r="A1350" s="33"/>
      <c r="B1350" s="6">
        <v>500</v>
      </c>
      <c r="C1350" s="52" t="s">
        <v>163</v>
      </c>
      <c r="D1350" s="235">
        <f>SUM(D1351:D1352)</f>
        <v>385.6</v>
      </c>
      <c r="E1350" s="181">
        <f>SUM(E1351:E1352)</f>
        <v>6714</v>
      </c>
      <c r="F1350" s="142"/>
      <c r="G1350" s="263">
        <f t="shared" si="102"/>
        <v>-6714</v>
      </c>
      <c r="H1350" s="273">
        <f t="shared" si="105"/>
        <v>-1</v>
      </c>
    </row>
    <row r="1351" spans="1:8" s="9" customFormat="1" ht="25.5" x14ac:dyDescent="0.2">
      <c r="A1351" s="33"/>
      <c r="B1351" s="6">
        <v>5005</v>
      </c>
      <c r="C1351" s="62" t="s">
        <v>187</v>
      </c>
      <c r="D1351" s="236">
        <v>385.6</v>
      </c>
      <c r="E1351" s="147">
        <v>5018</v>
      </c>
      <c r="F1351" s="142"/>
      <c r="G1351" s="263">
        <f t="shared" si="102"/>
        <v>-5018</v>
      </c>
      <c r="H1351" s="273">
        <f t="shared" si="105"/>
        <v>-1</v>
      </c>
    </row>
    <row r="1352" spans="1:8" s="9" customFormat="1" x14ac:dyDescent="0.2">
      <c r="A1352" s="33"/>
      <c r="B1352" s="6">
        <v>506</v>
      </c>
      <c r="C1352" s="52" t="s">
        <v>164</v>
      </c>
      <c r="D1352" s="236">
        <v>0</v>
      </c>
      <c r="E1352" s="147">
        <v>1696</v>
      </c>
      <c r="F1352" s="142"/>
      <c r="G1352" s="263">
        <f t="shared" si="102"/>
        <v>-1696</v>
      </c>
      <c r="H1352" s="273">
        <f t="shared" si="105"/>
        <v>-1</v>
      </c>
    </row>
    <row r="1353" spans="1:8" s="9" customFormat="1" x14ac:dyDescent="0.2">
      <c r="A1353" s="33"/>
      <c r="B1353" s="10">
        <v>55</v>
      </c>
      <c r="C1353" s="53" t="s">
        <v>17</v>
      </c>
      <c r="D1353" s="237">
        <f>SUM(D1354:D1356)</f>
        <v>7888.53</v>
      </c>
      <c r="E1353" s="147"/>
      <c r="F1353" s="142"/>
      <c r="G1353" s="260">
        <f t="shared" si="102"/>
        <v>0</v>
      </c>
      <c r="H1353" s="273"/>
    </row>
    <row r="1354" spans="1:8" s="9" customFormat="1" x14ac:dyDescent="0.2">
      <c r="A1354" s="33"/>
      <c r="B1354" s="6">
        <v>5514</v>
      </c>
      <c r="C1354" s="62" t="s">
        <v>166</v>
      </c>
      <c r="D1354" s="236">
        <v>1711.2</v>
      </c>
      <c r="E1354" s="147"/>
      <c r="F1354" s="142"/>
      <c r="G1354" s="263">
        <f t="shared" si="102"/>
        <v>0</v>
      </c>
      <c r="H1354" s="273"/>
    </row>
    <row r="1355" spans="1:8" s="9" customFormat="1" x14ac:dyDescent="0.2">
      <c r="A1355" s="33"/>
      <c r="B1355" s="6">
        <v>5515</v>
      </c>
      <c r="C1355" s="52" t="s">
        <v>22</v>
      </c>
      <c r="D1355" s="236">
        <v>5817.33</v>
      </c>
      <c r="E1355" s="147"/>
      <c r="F1355" s="142"/>
      <c r="G1355" s="263">
        <f t="shared" si="102"/>
        <v>0</v>
      </c>
      <c r="H1355" s="273"/>
    </row>
    <row r="1356" spans="1:8" s="9" customFormat="1" x14ac:dyDescent="0.2">
      <c r="A1356" s="33"/>
      <c r="B1356" s="6">
        <v>5540</v>
      </c>
      <c r="C1356" s="52" t="s">
        <v>177</v>
      </c>
      <c r="D1356" s="236">
        <v>360</v>
      </c>
      <c r="E1356" s="147"/>
      <c r="F1356" s="142"/>
      <c r="G1356" s="263">
        <f t="shared" si="102"/>
        <v>0</v>
      </c>
      <c r="H1356" s="273"/>
    </row>
    <row r="1357" spans="1:8" s="9" customFormat="1" x14ac:dyDescent="0.2">
      <c r="A1357" s="33" t="s">
        <v>380</v>
      </c>
      <c r="B1357" s="10" t="s">
        <v>492</v>
      </c>
      <c r="C1357" s="65"/>
      <c r="D1357" s="237">
        <f t="shared" ref="D1357:F1358" si="107">SUM(D1358)</f>
        <v>0</v>
      </c>
      <c r="E1357" s="174">
        <f t="shared" si="107"/>
        <v>905</v>
      </c>
      <c r="F1357" s="174">
        <f t="shared" si="107"/>
        <v>905</v>
      </c>
      <c r="G1357" s="260">
        <f t="shared" si="102"/>
        <v>0</v>
      </c>
      <c r="H1357" s="274">
        <f t="shared" ref="H1357:H1371" si="108">SUM(F1357/E1357-1)</f>
        <v>0</v>
      </c>
    </row>
    <row r="1358" spans="1:8" s="9" customFormat="1" x14ac:dyDescent="0.2">
      <c r="A1358" s="33"/>
      <c r="B1358" s="10">
        <v>55</v>
      </c>
      <c r="C1358" s="53" t="s">
        <v>17</v>
      </c>
      <c r="D1358" s="237">
        <f t="shared" si="107"/>
        <v>0</v>
      </c>
      <c r="E1358" s="174">
        <f t="shared" si="107"/>
        <v>905</v>
      </c>
      <c r="F1358" s="142">
        <v>905</v>
      </c>
      <c r="G1358" s="260">
        <f t="shared" si="102"/>
        <v>0</v>
      </c>
      <c r="H1358" s="274">
        <f t="shared" si="108"/>
        <v>0</v>
      </c>
    </row>
    <row r="1359" spans="1:8" s="9" customFormat="1" x14ac:dyDescent="0.2">
      <c r="A1359" s="33"/>
      <c r="B1359" s="6">
        <v>5515</v>
      </c>
      <c r="C1359" s="52" t="s">
        <v>22</v>
      </c>
      <c r="D1359" s="236">
        <v>0</v>
      </c>
      <c r="E1359" s="147">
        <v>905</v>
      </c>
      <c r="F1359" s="142"/>
      <c r="G1359" s="263">
        <f t="shared" si="102"/>
        <v>-905</v>
      </c>
      <c r="H1359" s="273">
        <f t="shared" si="108"/>
        <v>-1</v>
      </c>
    </row>
    <row r="1360" spans="1:8" s="9" customFormat="1" x14ac:dyDescent="0.2">
      <c r="A1360" s="33" t="s">
        <v>380</v>
      </c>
      <c r="B1360" s="10" t="s">
        <v>495</v>
      </c>
      <c r="C1360" s="65"/>
      <c r="D1360" s="237">
        <f>SUM(D1361+D1365)</f>
        <v>0</v>
      </c>
      <c r="E1360" s="174">
        <f>SUM(E1361+E1365)</f>
        <v>4000</v>
      </c>
      <c r="F1360" s="174">
        <f>SUM(F1361+F1365)</f>
        <v>4000</v>
      </c>
      <c r="G1360" s="260">
        <f t="shared" ref="G1360:G1423" si="109">SUM(F1360-E1360)</f>
        <v>0</v>
      </c>
      <c r="H1360" s="274">
        <f t="shared" si="108"/>
        <v>0</v>
      </c>
    </row>
    <row r="1361" spans="1:8" s="9" customFormat="1" x14ac:dyDescent="0.2">
      <c r="A1361" s="33"/>
      <c r="B1361" s="10">
        <v>50</v>
      </c>
      <c r="C1361" s="53" t="s">
        <v>16</v>
      </c>
      <c r="D1361" s="237">
        <f>SUM(D1362+D1364)</f>
        <v>0</v>
      </c>
      <c r="E1361" s="174">
        <f>SUM(E1362+E1364)</f>
        <v>2400</v>
      </c>
      <c r="F1361" s="142">
        <v>2400</v>
      </c>
      <c r="G1361" s="260">
        <f t="shared" si="109"/>
        <v>0</v>
      </c>
      <c r="H1361" s="274">
        <f t="shared" si="108"/>
        <v>0</v>
      </c>
    </row>
    <row r="1362" spans="1:8" s="9" customFormat="1" x14ac:dyDescent="0.2">
      <c r="A1362" s="33"/>
      <c r="B1362" s="6">
        <v>500</v>
      </c>
      <c r="C1362" s="52" t="s">
        <v>163</v>
      </c>
      <c r="D1362" s="236">
        <f>SUM(D1363)</f>
        <v>0</v>
      </c>
      <c r="E1362" s="173">
        <f>SUM(E1363)</f>
        <v>1794</v>
      </c>
      <c r="F1362" s="142"/>
      <c r="G1362" s="263">
        <f t="shared" si="109"/>
        <v>-1794</v>
      </c>
      <c r="H1362" s="273">
        <f t="shared" si="108"/>
        <v>-1</v>
      </c>
    </row>
    <row r="1363" spans="1:8" s="9" customFormat="1" ht="25.5" x14ac:dyDescent="0.2">
      <c r="A1363" s="33"/>
      <c r="B1363" s="6">
        <v>5005</v>
      </c>
      <c r="C1363" s="62" t="s">
        <v>187</v>
      </c>
      <c r="D1363" s="236">
        <v>0</v>
      </c>
      <c r="E1363" s="147">
        <v>1794</v>
      </c>
      <c r="F1363" s="142"/>
      <c r="G1363" s="263">
        <f t="shared" si="109"/>
        <v>-1794</v>
      </c>
      <c r="H1363" s="273">
        <f t="shared" si="108"/>
        <v>-1</v>
      </c>
    </row>
    <row r="1364" spans="1:8" s="9" customFormat="1" x14ac:dyDescent="0.2">
      <c r="A1364" s="33"/>
      <c r="B1364" s="6">
        <v>506</v>
      </c>
      <c r="C1364" s="52" t="s">
        <v>164</v>
      </c>
      <c r="D1364" s="236">
        <v>0</v>
      </c>
      <c r="E1364" s="147">
        <v>606</v>
      </c>
      <c r="F1364" s="142"/>
      <c r="G1364" s="263">
        <f t="shared" si="109"/>
        <v>-606</v>
      </c>
      <c r="H1364" s="273">
        <f t="shared" si="108"/>
        <v>-1</v>
      </c>
    </row>
    <row r="1365" spans="1:8" s="9" customFormat="1" x14ac:dyDescent="0.2">
      <c r="A1365" s="33"/>
      <c r="B1365" s="10">
        <v>55</v>
      </c>
      <c r="C1365" s="53" t="s">
        <v>17</v>
      </c>
      <c r="D1365" s="237">
        <f>SUM(D1366)</f>
        <v>0</v>
      </c>
      <c r="E1365" s="174">
        <f>SUM(E1366)</f>
        <v>1600</v>
      </c>
      <c r="F1365" s="142">
        <v>1600</v>
      </c>
      <c r="G1365" s="260">
        <f t="shared" si="109"/>
        <v>0</v>
      </c>
      <c r="H1365" s="274">
        <f t="shared" si="108"/>
        <v>0</v>
      </c>
    </row>
    <row r="1366" spans="1:8" s="9" customFormat="1" x14ac:dyDescent="0.2">
      <c r="A1366" s="33"/>
      <c r="B1366" s="6">
        <v>5540</v>
      </c>
      <c r="C1366" s="52" t="s">
        <v>177</v>
      </c>
      <c r="D1366" s="236">
        <v>0</v>
      </c>
      <c r="E1366" s="147">
        <v>1600</v>
      </c>
      <c r="F1366" s="142"/>
      <c r="G1366" s="263">
        <f t="shared" si="109"/>
        <v>-1600</v>
      </c>
      <c r="H1366" s="273">
        <f t="shared" si="108"/>
        <v>-1</v>
      </c>
    </row>
    <row r="1367" spans="1:8" s="9" customFormat="1" x14ac:dyDescent="0.2">
      <c r="A1367" s="33" t="s">
        <v>380</v>
      </c>
      <c r="B1367" s="10" t="s">
        <v>535</v>
      </c>
      <c r="C1367" s="82"/>
      <c r="D1367" s="237">
        <f>SUM(D1368+D1372)</f>
        <v>14399.68</v>
      </c>
      <c r="E1367" s="174">
        <f>SUM(E1368)</f>
        <v>4765</v>
      </c>
      <c r="F1367" s="142">
        <v>0</v>
      </c>
      <c r="G1367" s="260">
        <f t="shared" si="109"/>
        <v>-4765</v>
      </c>
      <c r="H1367" s="274">
        <f t="shared" si="108"/>
        <v>-1</v>
      </c>
    </row>
    <row r="1368" spans="1:8" s="9" customFormat="1" x14ac:dyDescent="0.2">
      <c r="A1368" s="33"/>
      <c r="B1368" s="10">
        <v>50</v>
      </c>
      <c r="C1368" s="61" t="s">
        <v>16</v>
      </c>
      <c r="D1368" s="237">
        <f>SUM(D1369+D1371)</f>
        <v>10943.81</v>
      </c>
      <c r="E1368" s="174">
        <f>SUM(E1369+E1371)</f>
        <v>4765</v>
      </c>
      <c r="F1368" s="142">
        <v>0</v>
      </c>
      <c r="G1368" s="260">
        <f t="shared" si="109"/>
        <v>-4765</v>
      </c>
      <c r="H1368" s="274">
        <f t="shared" si="108"/>
        <v>-1</v>
      </c>
    </row>
    <row r="1369" spans="1:8" s="9" customFormat="1" x14ac:dyDescent="0.2">
      <c r="A1369" s="33"/>
      <c r="B1369" s="6">
        <v>500</v>
      </c>
      <c r="C1369" s="62" t="s">
        <v>163</v>
      </c>
      <c r="D1369" s="236">
        <f>SUM(D1370)</f>
        <v>8009.38</v>
      </c>
      <c r="E1369" s="173">
        <f>SUM(E1370)</f>
        <v>3561</v>
      </c>
      <c r="F1369" s="142"/>
      <c r="G1369" s="263">
        <f t="shared" si="109"/>
        <v>-3561</v>
      </c>
      <c r="H1369" s="273">
        <f t="shared" si="108"/>
        <v>-1</v>
      </c>
    </row>
    <row r="1370" spans="1:8" s="9" customFormat="1" ht="25.5" x14ac:dyDescent="0.2">
      <c r="A1370" s="33"/>
      <c r="B1370" s="6">
        <v>5005</v>
      </c>
      <c r="C1370" s="62" t="s">
        <v>187</v>
      </c>
      <c r="D1370" s="236">
        <v>8009.38</v>
      </c>
      <c r="E1370" s="147">
        <v>3561</v>
      </c>
      <c r="F1370" s="142"/>
      <c r="G1370" s="263">
        <f t="shared" si="109"/>
        <v>-3561</v>
      </c>
      <c r="H1370" s="273">
        <f t="shared" si="108"/>
        <v>-1</v>
      </c>
    </row>
    <row r="1371" spans="1:8" s="9" customFormat="1" x14ac:dyDescent="0.2">
      <c r="A1371" s="33"/>
      <c r="B1371" s="6">
        <v>506</v>
      </c>
      <c r="C1371" s="62" t="s">
        <v>164</v>
      </c>
      <c r="D1371" s="236">
        <v>2934.43</v>
      </c>
      <c r="E1371" s="147">
        <v>1204</v>
      </c>
      <c r="F1371" s="142"/>
      <c r="G1371" s="263">
        <f t="shared" si="109"/>
        <v>-1204</v>
      </c>
      <c r="H1371" s="273">
        <f t="shared" si="108"/>
        <v>-1</v>
      </c>
    </row>
    <row r="1372" spans="1:8" s="9" customFormat="1" x14ac:dyDescent="0.2">
      <c r="A1372" s="33"/>
      <c r="B1372" s="10">
        <v>55</v>
      </c>
      <c r="C1372" s="61" t="s">
        <v>17</v>
      </c>
      <c r="D1372" s="237">
        <f>SUM(D1373:D1377)</f>
        <v>3455.87</v>
      </c>
      <c r="E1372" s="147"/>
      <c r="F1372" s="142"/>
      <c r="G1372" s="260">
        <f t="shared" si="109"/>
        <v>0</v>
      </c>
      <c r="H1372" s="273"/>
    </row>
    <row r="1373" spans="1:8" s="9" customFormat="1" x14ac:dyDescent="0.2">
      <c r="A1373" s="33"/>
      <c r="B1373" s="6">
        <v>5514</v>
      </c>
      <c r="C1373" s="62" t="s">
        <v>166</v>
      </c>
      <c r="D1373" s="236">
        <v>135</v>
      </c>
      <c r="E1373" s="147"/>
      <c r="F1373" s="142"/>
      <c r="G1373" s="263">
        <f t="shared" si="109"/>
        <v>0</v>
      </c>
      <c r="H1373" s="273"/>
    </row>
    <row r="1374" spans="1:8" s="9" customFormat="1" x14ac:dyDescent="0.2">
      <c r="A1374" s="33"/>
      <c r="B1374" s="6">
        <v>5515</v>
      </c>
      <c r="C1374" s="62" t="s">
        <v>22</v>
      </c>
      <c r="D1374" s="236">
        <v>921.87</v>
      </c>
      <c r="E1374" s="147"/>
      <c r="F1374" s="142"/>
      <c r="G1374" s="263">
        <f t="shared" si="109"/>
        <v>0</v>
      </c>
      <c r="H1374" s="273"/>
    </row>
    <row r="1375" spans="1:8" s="9" customFormat="1" x14ac:dyDescent="0.2">
      <c r="A1375" s="33"/>
      <c r="B1375" s="6">
        <v>5524</v>
      </c>
      <c r="C1375" s="62" t="s">
        <v>24</v>
      </c>
      <c r="D1375" s="236">
        <v>562</v>
      </c>
      <c r="E1375" s="147"/>
      <c r="F1375" s="142"/>
      <c r="G1375" s="263">
        <f t="shared" si="109"/>
        <v>0</v>
      </c>
      <c r="H1375" s="273"/>
    </row>
    <row r="1376" spans="1:8" s="9" customFormat="1" x14ac:dyDescent="0.2">
      <c r="A1376" s="33"/>
      <c r="B1376" s="6">
        <v>5525</v>
      </c>
      <c r="C1376" s="62" t="s">
        <v>37</v>
      </c>
      <c r="D1376" s="236">
        <v>647</v>
      </c>
      <c r="E1376" s="147"/>
      <c r="F1376" s="142"/>
      <c r="G1376" s="263">
        <f t="shared" si="109"/>
        <v>0</v>
      </c>
      <c r="H1376" s="273"/>
    </row>
    <row r="1377" spans="1:8" s="9" customFormat="1" x14ac:dyDescent="0.2">
      <c r="A1377" s="33"/>
      <c r="B1377" s="6">
        <v>5540</v>
      </c>
      <c r="C1377" s="62" t="s">
        <v>177</v>
      </c>
      <c r="D1377" s="236">
        <v>1190</v>
      </c>
      <c r="E1377" s="147"/>
      <c r="F1377" s="142"/>
      <c r="G1377" s="263">
        <f t="shared" si="109"/>
        <v>0</v>
      </c>
      <c r="H1377" s="273"/>
    </row>
    <row r="1378" spans="1:8" s="9" customFormat="1" x14ac:dyDescent="0.2">
      <c r="A1378" s="33" t="s">
        <v>55</v>
      </c>
      <c r="B1378" s="10" t="s">
        <v>246</v>
      </c>
      <c r="C1378" s="82"/>
      <c r="D1378" s="211">
        <f>SUM(D1379+D1381+D1385)</f>
        <v>296554.8</v>
      </c>
      <c r="E1378" s="140">
        <f>SUM(E1379+E1385)</f>
        <v>272000</v>
      </c>
      <c r="F1378" s="140">
        <f>SUM(F1379+F1385)</f>
        <v>304000</v>
      </c>
      <c r="G1378" s="260">
        <f t="shared" si="109"/>
        <v>32000</v>
      </c>
      <c r="H1378" s="274">
        <f>SUM(F1378/E1378-1)</f>
        <v>0.11764705882352944</v>
      </c>
    </row>
    <row r="1379" spans="1:8" s="9" customFormat="1" ht="25.5" x14ac:dyDescent="0.2">
      <c r="A1379" s="33"/>
      <c r="B1379" s="22">
        <v>413</v>
      </c>
      <c r="C1379" s="64" t="s">
        <v>94</v>
      </c>
      <c r="D1379" s="221">
        <f>SUM(D1380)</f>
        <v>862.85</v>
      </c>
      <c r="E1379" s="164">
        <f>SUM(E1380)</f>
        <v>4500</v>
      </c>
      <c r="F1379" s="164">
        <f>SUM(F1380)</f>
        <v>2000</v>
      </c>
      <c r="G1379" s="260">
        <f t="shared" si="109"/>
        <v>-2500</v>
      </c>
      <c r="H1379" s="274">
        <f>SUM(F1379/E1379-1)</f>
        <v>-0.55555555555555558</v>
      </c>
    </row>
    <row r="1380" spans="1:8" x14ac:dyDescent="0.2">
      <c r="A1380" s="35"/>
      <c r="B1380" s="20">
        <v>4134</v>
      </c>
      <c r="C1380" s="63" t="s">
        <v>181</v>
      </c>
      <c r="D1380" s="222">
        <v>862.85</v>
      </c>
      <c r="E1380" s="147">
        <v>4500</v>
      </c>
      <c r="F1380" s="147">
        <v>2000</v>
      </c>
      <c r="G1380" s="263">
        <f t="shared" si="109"/>
        <v>-2500</v>
      </c>
      <c r="H1380" s="273">
        <f>SUM(F1380/E1380-1)</f>
        <v>-0.55555555555555558</v>
      </c>
    </row>
    <row r="1381" spans="1:8" x14ac:dyDescent="0.2">
      <c r="A1381" s="35"/>
      <c r="B1381" s="10">
        <v>50</v>
      </c>
      <c r="C1381" s="61" t="s">
        <v>16</v>
      </c>
      <c r="D1381" s="221">
        <f>SUM(D1382+D1384)</f>
        <v>7442.71</v>
      </c>
      <c r="E1381" s="147"/>
      <c r="F1381" s="147"/>
      <c r="G1381" s="263">
        <f t="shared" si="109"/>
        <v>0</v>
      </c>
      <c r="H1381" s="273"/>
    </row>
    <row r="1382" spans="1:8" x14ac:dyDescent="0.2">
      <c r="A1382" s="35"/>
      <c r="B1382" s="6">
        <v>500</v>
      </c>
      <c r="C1382" s="62" t="s">
        <v>163</v>
      </c>
      <c r="D1382" s="222">
        <f>SUM(D1383)</f>
        <v>5685.91</v>
      </c>
      <c r="E1382" s="147"/>
      <c r="F1382" s="147"/>
      <c r="G1382" s="263">
        <f t="shared" si="109"/>
        <v>0</v>
      </c>
      <c r="H1382" s="273"/>
    </row>
    <row r="1383" spans="1:8" x14ac:dyDescent="0.2">
      <c r="A1383" s="35"/>
      <c r="B1383" s="6">
        <v>5002</v>
      </c>
      <c r="C1383" s="62" t="s">
        <v>170</v>
      </c>
      <c r="D1383" s="222">
        <v>5685.91</v>
      </c>
      <c r="E1383" s="147"/>
      <c r="F1383" s="147"/>
      <c r="G1383" s="263">
        <f t="shared" si="109"/>
        <v>0</v>
      </c>
      <c r="H1383" s="273"/>
    </row>
    <row r="1384" spans="1:8" x14ac:dyDescent="0.2">
      <c r="A1384" s="35"/>
      <c r="B1384" s="6">
        <v>506</v>
      </c>
      <c r="C1384" s="62" t="s">
        <v>164</v>
      </c>
      <c r="D1384" s="222">
        <v>1756.8</v>
      </c>
      <c r="E1384" s="147"/>
      <c r="F1384" s="147"/>
      <c r="G1384" s="263">
        <f t="shared" si="109"/>
        <v>0</v>
      </c>
      <c r="H1384" s="273"/>
    </row>
    <row r="1385" spans="1:8" s="9" customFormat="1" x14ac:dyDescent="0.2">
      <c r="A1385" s="33"/>
      <c r="B1385" s="23">
        <v>55</v>
      </c>
      <c r="C1385" s="54" t="s">
        <v>17</v>
      </c>
      <c r="D1385" s="225">
        <f>SUM(D1386:D1387)</f>
        <v>288249.24</v>
      </c>
      <c r="E1385" s="168">
        <f>SUM(E1386:E1387)</f>
        <v>267500</v>
      </c>
      <c r="F1385" s="168">
        <f>SUM(F1386:F1387)</f>
        <v>302000</v>
      </c>
      <c r="G1385" s="260">
        <f t="shared" si="109"/>
        <v>34500</v>
      </c>
      <c r="H1385" s="274">
        <f>SUM(F1385/E1385-1)</f>
        <v>0.12897196261682242</v>
      </c>
    </row>
    <row r="1386" spans="1:8" x14ac:dyDescent="0.2">
      <c r="A1386" s="35"/>
      <c r="B1386" s="21">
        <v>5513</v>
      </c>
      <c r="C1386" s="55" t="s">
        <v>21</v>
      </c>
      <c r="D1386" s="238">
        <v>6181.81</v>
      </c>
      <c r="E1386" s="175">
        <v>0</v>
      </c>
      <c r="F1386" s="147">
        <v>0</v>
      </c>
      <c r="G1386" s="263">
        <f t="shared" si="109"/>
        <v>0</v>
      </c>
      <c r="H1386" s="273"/>
    </row>
    <row r="1387" spans="1:8" s="9" customFormat="1" x14ac:dyDescent="0.2">
      <c r="A1387" s="33"/>
      <c r="B1387" s="6">
        <v>5540</v>
      </c>
      <c r="C1387" s="62" t="s">
        <v>177</v>
      </c>
      <c r="D1387" s="238">
        <v>282067.43</v>
      </c>
      <c r="E1387" s="147">
        <v>267500</v>
      </c>
      <c r="F1387" s="147">
        <v>302000</v>
      </c>
      <c r="G1387" s="263">
        <f t="shared" si="109"/>
        <v>34500</v>
      </c>
      <c r="H1387" s="273">
        <f t="shared" ref="H1387:H1408" si="110">SUM(F1387/E1387-1)</f>
        <v>0.12897196261682242</v>
      </c>
    </row>
    <row r="1388" spans="1:8" s="9" customFormat="1" x14ac:dyDescent="0.2">
      <c r="A1388" s="33" t="s">
        <v>381</v>
      </c>
      <c r="B1388" s="10" t="s">
        <v>191</v>
      </c>
      <c r="C1388" s="82"/>
      <c r="D1388" s="225">
        <f>SUM(D1389)</f>
        <v>2364.0699999999997</v>
      </c>
      <c r="E1388" s="168">
        <f>SUM(E1389)</f>
        <v>3000</v>
      </c>
      <c r="F1388" s="168">
        <f>SUM(F1389)</f>
        <v>3000</v>
      </c>
      <c r="G1388" s="260">
        <f t="shared" si="109"/>
        <v>0</v>
      </c>
      <c r="H1388" s="274">
        <f t="shared" si="110"/>
        <v>0</v>
      </c>
    </row>
    <row r="1389" spans="1:8" s="9" customFormat="1" x14ac:dyDescent="0.2">
      <c r="A1389" s="33"/>
      <c r="B1389" s="10">
        <v>55</v>
      </c>
      <c r="C1389" s="61" t="s">
        <v>17</v>
      </c>
      <c r="D1389" s="225">
        <f>SUM(D1390:D1391)</f>
        <v>2364.0699999999997</v>
      </c>
      <c r="E1389" s="168">
        <f>SUM(E1390:E1391)</f>
        <v>3000</v>
      </c>
      <c r="F1389" s="168">
        <f>SUM(F1390:F1391)</f>
        <v>3000</v>
      </c>
      <c r="G1389" s="260">
        <f t="shared" si="109"/>
        <v>0</v>
      </c>
      <c r="H1389" s="274">
        <f t="shared" si="110"/>
        <v>0</v>
      </c>
    </row>
    <row r="1390" spans="1:8" s="9" customFormat="1" x14ac:dyDescent="0.2">
      <c r="A1390" s="33"/>
      <c r="B1390" s="6">
        <v>5521</v>
      </c>
      <c r="C1390" s="62" t="s">
        <v>192</v>
      </c>
      <c r="D1390" s="238">
        <v>1470.6</v>
      </c>
      <c r="E1390" s="147">
        <v>2000</v>
      </c>
      <c r="F1390" s="147">
        <v>2000</v>
      </c>
      <c r="G1390" s="263">
        <f t="shared" si="109"/>
        <v>0</v>
      </c>
      <c r="H1390" s="273">
        <f t="shared" si="110"/>
        <v>0</v>
      </c>
    </row>
    <row r="1391" spans="1:8" s="9" customFormat="1" x14ac:dyDescent="0.2">
      <c r="A1391" s="33"/>
      <c r="B1391" s="6">
        <v>5521</v>
      </c>
      <c r="C1391" s="62" t="s">
        <v>217</v>
      </c>
      <c r="D1391" s="238">
        <v>893.47</v>
      </c>
      <c r="E1391" s="147">
        <v>1000</v>
      </c>
      <c r="F1391" s="147">
        <v>1000</v>
      </c>
      <c r="G1391" s="263">
        <f t="shared" si="109"/>
        <v>0</v>
      </c>
      <c r="H1391" s="273">
        <f t="shared" si="110"/>
        <v>0</v>
      </c>
    </row>
    <row r="1392" spans="1:8" s="9" customFormat="1" x14ac:dyDescent="0.2">
      <c r="A1392" s="33" t="s">
        <v>382</v>
      </c>
      <c r="B1392" s="10" t="s">
        <v>364</v>
      </c>
      <c r="C1392" s="82"/>
      <c r="D1392" s="225">
        <f>SUM(D1393)</f>
        <v>2318.2399999999998</v>
      </c>
      <c r="E1392" s="168">
        <f>SUM(E1393)</f>
        <v>2600</v>
      </c>
      <c r="F1392" s="168">
        <f>SUM(F1393)</f>
        <v>2600</v>
      </c>
      <c r="G1392" s="260">
        <f t="shared" si="109"/>
        <v>0</v>
      </c>
      <c r="H1392" s="274">
        <f t="shared" si="110"/>
        <v>0</v>
      </c>
    </row>
    <row r="1393" spans="1:8" s="9" customFormat="1" x14ac:dyDescent="0.2">
      <c r="A1393" s="33"/>
      <c r="B1393" s="10">
        <v>55</v>
      </c>
      <c r="C1393" s="61" t="s">
        <v>17</v>
      </c>
      <c r="D1393" s="225">
        <f>SUM(D1394:D1395)</f>
        <v>2318.2399999999998</v>
      </c>
      <c r="E1393" s="168">
        <f>SUM(E1394:E1395)</f>
        <v>2600</v>
      </c>
      <c r="F1393" s="168">
        <f>SUM(F1394:F1395)</f>
        <v>2600</v>
      </c>
      <c r="G1393" s="260">
        <f t="shared" si="109"/>
        <v>0</v>
      </c>
      <c r="H1393" s="274">
        <f t="shared" si="110"/>
        <v>0</v>
      </c>
    </row>
    <row r="1394" spans="1:8" s="9" customFormat="1" x14ac:dyDescent="0.2">
      <c r="A1394" s="33"/>
      <c r="B1394" s="6">
        <v>5521</v>
      </c>
      <c r="C1394" s="62" t="s">
        <v>192</v>
      </c>
      <c r="D1394" s="238">
        <v>1248.8699999999999</v>
      </c>
      <c r="E1394" s="147">
        <v>1700</v>
      </c>
      <c r="F1394" s="147">
        <v>1700</v>
      </c>
      <c r="G1394" s="263">
        <f t="shared" si="109"/>
        <v>0</v>
      </c>
      <c r="H1394" s="273">
        <f t="shared" si="110"/>
        <v>0</v>
      </c>
    </row>
    <row r="1395" spans="1:8" s="9" customFormat="1" x14ac:dyDescent="0.2">
      <c r="A1395" s="33"/>
      <c r="B1395" s="6">
        <v>5521</v>
      </c>
      <c r="C1395" s="62" t="s">
        <v>217</v>
      </c>
      <c r="D1395" s="238">
        <v>1069.3699999999999</v>
      </c>
      <c r="E1395" s="147">
        <v>900</v>
      </c>
      <c r="F1395" s="147">
        <v>900</v>
      </c>
      <c r="G1395" s="263">
        <f t="shared" si="109"/>
        <v>0</v>
      </c>
      <c r="H1395" s="273">
        <f t="shared" si="110"/>
        <v>0</v>
      </c>
    </row>
    <row r="1396" spans="1:8" s="9" customFormat="1" x14ac:dyDescent="0.2">
      <c r="A1396" s="33" t="s">
        <v>383</v>
      </c>
      <c r="B1396" s="10" t="s">
        <v>193</v>
      </c>
      <c r="C1396" s="82"/>
      <c r="D1396" s="225">
        <f t="shared" ref="D1396:F1397" si="111">SUM(D1397)</f>
        <v>314.92</v>
      </c>
      <c r="E1396" s="168">
        <f t="shared" si="111"/>
        <v>500</v>
      </c>
      <c r="F1396" s="168">
        <f t="shared" si="111"/>
        <v>500</v>
      </c>
      <c r="G1396" s="260">
        <f t="shared" si="109"/>
        <v>0</v>
      </c>
      <c r="H1396" s="274">
        <f t="shared" si="110"/>
        <v>0</v>
      </c>
    </row>
    <row r="1397" spans="1:8" s="9" customFormat="1" x14ac:dyDescent="0.2">
      <c r="A1397" s="33"/>
      <c r="B1397" s="10">
        <v>55</v>
      </c>
      <c r="C1397" s="61" t="s">
        <v>17</v>
      </c>
      <c r="D1397" s="225">
        <f t="shared" si="111"/>
        <v>314.92</v>
      </c>
      <c r="E1397" s="168">
        <f t="shared" si="111"/>
        <v>500</v>
      </c>
      <c r="F1397" s="168">
        <f t="shared" si="111"/>
        <v>500</v>
      </c>
      <c r="G1397" s="260">
        <f t="shared" si="109"/>
        <v>0</v>
      </c>
      <c r="H1397" s="274">
        <f t="shared" si="110"/>
        <v>0</v>
      </c>
    </row>
    <row r="1398" spans="1:8" s="9" customFormat="1" x14ac:dyDescent="0.2">
      <c r="A1398" s="33"/>
      <c r="B1398" s="6">
        <v>5521</v>
      </c>
      <c r="C1398" s="62" t="s">
        <v>192</v>
      </c>
      <c r="D1398" s="238">
        <v>314.92</v>
      </c>
      <c r="E1398" s="147">
        <v>500</v>
      </c>
      <c r="F1398" s="147">
        <v>500</v>
      </c>
      <c r="G1398" s="263">
        <f t="shared" si="109"/>
        <v>0</v>
      </c>
      <c r="H1398" s="273">
        <f t="shared" si="110"/>
        <v>0</v>
      </c>
    </row>
    <row r="1399" spans="1:8" s="9" customFormat="1" x14ac:dyDescent="0.2">
      <c r="A1399" s="33" t="s">
        <v>384</v>
      </c>
      <c r="B1399" s="10" t="s">
        <v>194</v>
      </c>
      <c r="C1399" s="82"/>
      <c r="D1399" s="225">
        <f>SUM(D1400+D1404)</f>
        <v>15606.21</v>
      </c>
      <c r="E1399" s="168">
        <f>SUM(E1400+E1404)</f>
        <v>16928</v>
      </c>
      <c r="F1399" s="168">
        <f>SUM(F1400+F1404)</f>
        <v>17329</v>
      </c>
      <c r="G1399" s="260">
        <f t="shared" si="109"/>
        <v>401</v>
      </c>
      <c r="H1399" s="274">
        <f t="shared" si="110"/>
        <v>2.3688563327032064E-2</v>
      </c>
    </row>
    <row r="1400" spans="1:8" s="9" customFormat="1" x14ac:dyDescent="0.2">
      <c r="A1400" s="33"/>
      <c r="B1400" s="10">
        <v>50</v>
      </c>
      <c r="C1400" s="61" t="s">
        <v>16</v>
      </c>
      <c r="D1400" s="225">
        <f>SUM(D1401+D1403)</f>
        <v>10754.38</v>
      </c>
      <c r="E1400" s="168">
        <f>SUM(E1401+E1403)</f>
        <v>11157</v>
      </c>
      <c r="F1400" s="168">
        <f>SUM(F1401+F1403)</f>
        <v>11801</v>
      </c>
      <c r="G1400" s="260">
        <f t="shared" si="109"/>
        <v>644</v>
      </c>
      <c r="H1400" s="274">
        <f t="shared" si="110"/>
        <v>5.7721609751725467E-2</v>
      </c>
    </row>
    <row r="1401" spans="1:8" s="9" customFormat="1" x14ac:dyDescent="0.2">
      <c r="A1401" s="33"/>
      <c r="B1401" s="6">
        <v>500</v>
      </c>
      <c r="C1401" s="62" t="s">
        <v>163</v>
      </c>
      <c r="D1401" s="238">
        <f>SUM(D1402)</f>
        <v>8040.36</v>
      </c>
      <c r="E1401" s="175">
        <f>SUM(E1402)</f>
        <v>8339</v>
      </c>
      <c r="F1401" s="175">
        <f>SUM(F1402)</f>
        <v>8820</v>
      </c>
      <c r="G1401" s="263">
        <f t="shared" si="109"/>
        <v>481</v>
      </c>
      <c r="H1401" s="273">
        <f t="shared" si="110"/>
        <v>5.7680777071591249E-2</v>
      </c>
    </row>
    <row r="1402" spans="1:8" s="9" customFormat="1" x14ac:dyDescent="0.2">
      <c r="A1402" s="33"/>
      <c r="B1402" s="6">
        <v>50020</v>
      </c>
      <c r="C1402" s="62" t="s">
        <v>170</v>
      </c>
      <c r="D1402" s="238">
        <v>8040.36</v>
      </c>
      <c r="E1402" s="147">
        <v>8339</v>
      </c>
      <c r="F1402" s="147">
        <v>8820</v>
      </c>
      <c r="G1402" s="263">
        <f t="shared" si="109"/>
        <v>481</v>
      </c>
      <c r="H1402" s="273">
        <f t="shared" si="110"/>
        <v>5.7680777071591249E-2</v>
      </c>
    </row>
    <row r="1403" spans="1:8" s="9" customFormat="1" x14ac:dyDescent="0.2">
      <c r="A1403" s="33"/>
      <c r="B1403" s="6">
        <v>506</v>
      </c>
      <c r="C1403" s="62" t="s">
        <v>164</v>
      </c>
      <c r="D1403" s="238">
        <v>2714.02</v>
      </c>
      <c r="E1403" s="147">
        <v>2818</v>
      </c>
      <c r="F1403" s="147">
        <v>2981</v>
      </c>
      <c r="G1403" s="263">
        <f t="shared" si="109"/>
        <v>163</v>
      </c>
      <c r="H1403" s="273">
        <f t="shared" si="110"/>
        <v>5.7842441447835347E-2</v>
      </c>
    </row>
    <row r="1404" spans="1:8" s="9" customFormat="1" x14ac:dyDescent="0.2">
      <c r="A1404" s="33"/>
      <c r="B1404" s="10">
        <v>55</v>
      </c>
      <c r="C1404" s="61" t="s">
        <v>17</v>
      </c>
      <c r="D1404" s="225">
        <f>SUM(D1405:D1409)</f>
        <v>4851.83</v>
      </c>
      <c r="E1404" s="168">
        <f>SUM(E1405:E1409)</f>
        <v>5771</v>
      </c>
      <c r="F1404" s="168">
        <f>SUM(F1405:F1409)</f>
        <v>5528</v>
      </c>
      <c r="G1404" s="260">
        <f t="shared" si="109"/>
        <v>-243</v>
      </c>
      <c r="H1404" s="274">
        <f t="shared" si="110"/>
        <v>-4.2107087159937606E-2</v>
      </c>
    </row>
    <row r="1405" spans="1:8" s="9" customFormat="1" x14ac:dyDescent="0.2">
      <c r="A1405" s="33"/>
      <c r="B1405" s="6">
        <v>5521</v>
      </c>
      <c r="C1405" s="62" t="s">
        <v>190</v>
      </c>
      <c r="D1405" s="238">
        <v>2684.2</v>
      </c>
      <c r="E1405" s="147">
        <v>4025</v>
      </c>
      <c r="F1405" s="147">
        <v>4025</v>
      </c>
      <c r="G1405" s="263">
        <f t="shared" si="109"/>
        <v>0</v>
      </c>
      <c r="H1405" s="273">
        <f t="shared" si="110"/>
        <v>0</v>
      </c>
    </row>
    <row r="1406" spans="1:8" s="9" customFormat="1" x14ac:dyDescent="0.2">
      <c r="A1406" s="33"/>
      <c r="B1406" s="6">
        <v>5521</v>
      </c>
      <c r="C1406" s="62" t="s">
        <v>192</v>
      </c>
      <c r="D1406" s="238">
        <v>219.61</v>
      </c>
      <c r="E1406" s="147">
        <v>300</v>
      </c>
      <c r="F1406" s="147">
        <v>300</v>
      </c>
      <c r="G1406" s="263">
        <f t="shared" si="109"/>
        <v>0</v>
      </c>
      <c r="H1406" s="273">
        <f t="shared" si="110"/>
        <v>0</v>
      </c>
    </row>
    <row r="1407" spans="1:8" s="9" customFormat="1" x14ac:dyDescent="0.2">
      <c r="A1407" s="33"/>
      <c r="B1407" s="6">
        <v>5521</v>
      </c>
      <c r="C1407" s="62" t="s">
        <v>217</v>
      </c>
      <c r="D1407" s="238">
        <v>255.52</v>
      </c>
      <c r="E1407" s="147">
        <v>240</v>
      </c>
      <c r="F1407" s="147">
        <v>240</v>
      </c>
      <c r="G1407" s="263">
        <f t="shared" si="109"/>
        <v>0</v>
      </c>
      <c r="H1407" s="273">
        <f t="shared" si="110"/>
        <v>0</v>
      </c>
    </row>
    <row r="1408" spans="1:8" s="9" customFormat="1" x14ac:dyDescent="0.2">
      <c r="A1408" s="33"/>
      <c r="B1408" s="6">
        <v>5521</v>
      </c>
      <c r="C1408" s="62" t="s">
        <v>195</v>
      </c>
      <c r="D1408" s="238">
        <v>1281.6500000000001</v>
      </c>
      <c r="E1408" s="147">
        <v>1206</v>
      </c>
      <c r="F1408" s="147">
        <v>963</v>
      </c>
      <c r="G1408" s="263">
        <f t="shared" si="109"/>
        <v>-243</v>
      </c>
      <c r="H1408" s="273">
        <f t="shared" si="110"/>
        <v>-0.20149253731343286</v>
      </c>
    </row>
    <row r="1409" spans="1:8" s="9" customFormat="1" x14ac:dyDescent="0.2">
      <c r="A1409" s="33"/>
      <c r="B1409" s="6">
        <v>5521</v>
      </c>
      <c r="C1409" s="62" t="s">
        <v>652</v>
      </c>
      <c r="D1409" s="238">
        <v>410.85</v>
      </c>
      <c r="E1409" s="147">
        <v>0</v>
      </c>
      <c r="F1409" s="147">
        <v>0</v>
      </c>
      <c r="G1409" s="263">
        <f t="shared" si="109"/>
        <v>0</v>
      </c>
      <c r="H1409" s="273"/>
    </row>
    <row r="1410" spans="1:8" s="9" customFormat="1" x14ac:dyDescent="0.2">
      <c r="A1410" s="33" t="s">
        <v>385</v>
      </c>
      <c r="B1410" s="10" t="s">
        <v>196</v>
      </c>
      <c r="C1410" s="82"/>
      <c r="D1410" s="225">
        <f>SUM(D1411+D1416)</f>
        <v>24435.699999999997</v>
      </c>
      <c r="E1410" s="168">
        <f>SUM(E1411+E1416)</f>
        <v>26992</v>
      </c>
      <c r="F1410" s="168">
        <f>SUM(F1411+F1416)</f>
        <v>27819</v>
      </c>
      <c r="G1410" s="260">
        <f t="shared" si="109"/>
        <v>827</v>
      </c>
      <c r="H1410" s="274">
        <f t="shared" ref="H1410:H1427" si="112">SUM(F1410/E1410-1)</f>
        <v>3.0638707765263673E-2</v>
      </c>
    </row>
    <row r="1411" spans="1:8" s="9" customFormat="1" x14ac:dyDescent="0.2">
      <c r="A1411" s="33"/>
      <c r="B1411" s="10">
        <v>50</v>
      </c>
      <c r="C1411" s="61" t="s">
        <v>16</v>
      </c>
      <c r="D1411" s="225">
        <f>SUM(D1412+D1415)</f>
        <v>14633.46</v>
      </c>
      <c r="E1411" s="168">
        <f>SUM(E1412+E1415)</f>
        <v>15093</v>
      </c>
      <c r="F1411" s="168">
        <f>SUM(F1412+F1415)</f>
        <v>15920</v>
      </c>
      <c r="G1411" s="260">
        <f t="shared" si="109"/>
        <v>827</v>
      </c>
      <c r="H1411" s="274">
        <f t="shared" si="112"/>
        <v>5.4793612933147884E-2</v>
      </c>
    </row>
    <row r="1412" spans="1:8" s="9" customFormat="1" x14ac:dyDescent="0.2">
      <c r="A1412" s="33"/>
      <c r="B1412" s="6">
        <v>500</v>
      </c>
      <c r="C1412" s="62" t="s">
        <v>163</v>
      </c>
      <c r="D1412" s="238">
        <f>SUM(D1413:D1414)</f>
        <v>10959.15</v>
      </c>
      <c r="E1412" s="175">
        <f>SUM(E1413:E1414)</f>
        <v>11280</v>
      </c>
      <c r="F1412" s="175">
        <f>SUM(F1413:F1414)</f>
        <v>11898</v>
      </c>
      <c r="G1412" s="263">
        <f t="shared" si="109"/>
        <v>618</v>
      </c>
      <c r="H1412" s="273">
        <f t="shared" si="112"/>
        <v>5.4787234042553257E-2</v>
      </c>
    </row>
    <row r="1413" spans="1:8" s="9" customFormat="1" x14ac:dyDescent="0.2">
      <c r="A1413" s="33"/>
      <c r="B1413" s="6">
        <v>50020</v>
      </c>
      <c r="C1413" s="62" t="s">
        <v>170</v>
      </c>
      <c r="D1413" s="238">
        <v>10959.15</v>
      </c>
      <c r="E1413" s="147">
        <v>11100</v>
      </c>
      <c r="F1413" s="147">
        <v>11718</v>
      </c>
      <c r="G1413" s="263">
        <f t="shared" si="109"/>
        <v>618</v>
      </c>
      <c r="H1413" s="273">
        <f t="shared" si="112"/>
        <v>5.5675675675675773E-2</v>
      </c>
    </row>
    <row r="1414" spans="1:8" s="9" customFormat="1" ht="25.5" x14ac:dyDescent="0.2">
      <c r="A1414" s="33"/>
      <c r="B1414" s="6">
        <v>5005</v>
      </c>
      <c r="C1414" s="62" t="s">
        <v>187</v>
      </c>
      <c r="D1414" s="238">
        <v>0</v>
      </c>
      <c r="E1414" s="147">
        <v>180</v>
      </c>
      <c r="F1414" s="147">
        <v>180</v>
      </c>
      <c r="G1414" s="263">
        <f t="shared" si="109"/>
        <v>0</v>
      </c>
      <c r="H1414" s="273">
        <f t="shared" si="112"/>
        <v>0</v>
      </c>
    </row>
    <row r="1415" spans="1:8" s="9" customFormat="1" x14ac:dyDescent="0.2">
      <c r="A1415" s="33"/>
      <c r="B1415" s="6">
        <v>506</v>
      </c>
      <c r="C1415" s="62" t="s">
        <v>164</v>
      </c>
      <c r="D1415" s="238">
        <v>3674.31</v>
      </c>
      <c r="E1415" s="147">
        <v>3813</v>
      </c>
      <c r="F1415" s="147">
        <v>4022</v>
      </c>
      <c r="G1415" s="263">
        <f t="shared" si="109"/>
        <v>209</v>
      </c>
      <c r="H1415" s="273">
        <f t="shared" si="112"/>
        <v>5.4812483608707163E-2</v>
      </c>
    </row>
    <row r="1416" spans="1:8" s="9" customFormat="1" x14ac:dyDescent="0.2">
      <c r="A1416" s="33"/>
      <c r="B1416" s="10">
        <v>55</v>
      </c>
      <c r="C1416" s="61" t="s">
        <v>17</v>
      </c>
      <c r="D1416" s="225">
        <f>SUM(D1417:D1420)</f>
        <v>9802.24</v>
      </c>
      <c r="E1416" s="168">
        <f>SUM(E1417:E1420)</f>
        <v>11899</v>
      </c>
      <c r="F1416" s="168">
        <f>SUM(F1417:F1420)</f>
        <v>11899</v>
      </c>
      <c r="G1416" s="260">
        <f t="shared" si="109"/>
        <v>0</v>
      </c>
      <c r="H1416" s="274">
        <f t="shared" si="112"/>
        <v>0</v>
      </c>
    </row>
    <row r="1417" spans="1:8" s="9" customFormat="1" x14ac:dyDescent="0.2">
      <c r="A1417" s="33"/>
      <c r="B1417" s="6">
        <v>5521</v>
      </c>
      <c r="C1417" s="62" t="s">
        <v>190</v>
      </c>
      <c r="D1417" s="238">
        <v>8325.9</v>
      </c>
      <c r="E1417" s="147">
        <v>10499</v>
      </c>
      <c r="F1417" s="147">
        <v>10499</v>
      </c>
      <c r="G1417" s="263">
        <f t="shared" si="109"/>
        <v>0</v>
      </c>
      <c r="H1417" s="273">
        <f t="shared" si="112"/>
        <v>0</v>
      </c>
    </row>
    <row r="1418" spans="1:8" s="9" customFormat="1" x14ac:dyDescent="0.2">
      <c r="A1418" s="33"/>
      <c r="B1418" s="6">
        <v>5521</v>
      </c>
      <c r="C1418" s="62" t="s">
        <v>192</v>
      </c>
      <c r="D1418" s="238">
        <v>458.85</v>
      </c>
      <c r="E1418" s="147">
        <v>400</v>
      </c>
      <c r="F1418" s="147">
        <v>400</v>
      </c>
      <c r="G1418" s="263">
        <f t="shared" si="109"/>
        <v>0</v>
      </c>
      <c r="H1418" s="273">
        <f t="shared" si="112"/>
        <v>0</v>
      </c>
    </row>
    <row r="1419" spans="1:8" s="9" customFormat="1" x14ac:dyDescent="0.2">
      <c r="A1419" s="33"/>
      <c r="B1419" s="6">
        <v>5521</v>
      </c>
      <c r="C1419" s="62" t="s">
        <v>217</v>
      </c>
      <c r="D1419" s="238">
        <v>137.85</v>
      </c>
      <c r="E1419" s="147">
        <v>150</v>
      </c>
      <c r="F1419" s="147">
        <v>150</v>
      </c>
      <c r="G1419" s="263">
        <f t="shared" si="109"/>
        <v>0</v>
      </c>
      <c r="H1419" s="273">
        <f t="shared" si="112"/>
        <v>0</v>
      </c>
    </row>
    <row r="1420" spans="1:8" s="9" customFormat="1" x14ac:dyDescent="0.2">
      <c r="A1420" s="33"/>
      <c r="B1420" s="6">
        <v>5521</v>
      </c>
      <c r="C1420" s="62" t="s">
        <v>195</v>
      </c>
      <c r="D1420" s="238">
        <v>879.64</v>
      </c>
      <c r="E1420" s="147">
        <v>850</v>
      </c>
      <c r="F1420" s="147">
        <v>850</v>
      </c>
      <c r="G1420" s="263">
        <f t="shared" si="109"/>
        <v>0</v>
      </c>
      <c r="H1420" s="273">
        <f t="shared" si="112"/>
        <v>0</v>
      </c>
    </row>
    <row r="1421" spans="1:8" s="9" customFormat="1" x14ac:dyDescent="0.2">
      <c r="A1421" s="33" t="s">
        <v>386</v>
      </c>
      <c r="B1421" s="10" t="s">
        <v>197</v>
      </c>
      <c r="C1421" s="82"/>
      <c r="D1421" s="225">
        <f>SUM(D1422)</f>
        <v>92400</v>
      </c>
      <c r="E1421" s="168">
        <f>SUM(E1422)</f>
        <v>92925</v>
      </c>
      <c r="F1421" s="168">
        <f>SUM(F1422)</f>
        <v>92925</v>
      </c>
      <c r="G1421" s="260">
        <f t="shared" si="109"/>
        <v>0</v>
      </c>
      <c r="H1421" s="274">
        <f t="shared" si="112"/>
        <v>0</v>
      </c>
    </row>
    <row r="1422" spans="1:8" s="9" customFormat="1" x14ac:dyDescent="0.2">
      <c r="A1422" s="33"/>
      <c r="B1422" s="10">
        <v>55</v>
      </c>
      <c r="C1422" s="61" t="s">
        <v>17</v>
      </c>
      <c r="D1422" s="225">
        <f>SUM(D1423:D1423)</f>
        <v>92400</v>
      </c>
      <c r="E1422" s="168">
        <f>SUM(E1423:E1423)</f>
        <v>92925</v>
      </c>
      <c r="F1422" s="168">
        <f>SUM(F1423:F1423)</f>
        <v>92925</v>
      </c>
      <c r="G1422" s="260">
        <f t="shared" si="109"/>
        <v>0</v>
      </c>
      <c r="H1422" s="274">
        <f t="shared" si="112"/>
        <v>0</v>
      </c>
    </row>
    <row r="1423" spans="1:8" s="9" customFormat="1" x14ac:dyDescent="0.2">
      <c r="A1423" s="33"/>
      <c r="B1423" s="6">
        <v>5521</v>
      </c>
      <c r="C1423" s="62" t="s">
        <v>190</v>
      </c>
      <c r="D1423" s="238">
        <v>92400</v>
      </c>
      <c r="E1423" s="147">
        <v>92925</v>
      </c>
      <c r="F1423" s="147">
        <v>92925</v>
      </c>
      <c r="G1423" s="263">
        <f t="shared" si="109"/>
        <v>0</v>
      </c>
      <c r="H1423" s="273">
        <f t="shared" si="112"/>
        <v>0</v>
      </c>
    </row>
    <row r="1424" spans="1:8" s="9" customFormat="1" x14ac:dyDescent="0.2">
      <c r="A1424" s="33" t="s">
        <v>388</v>
      </c>
      <c r="B1424" s="10" t="s">
        <v>389</v>
      </c>
      <c r="C1424" s="82"/>
      <c r="D1424" s="225">
        <f>SUM(D1425+D1430)</f>
        <v>23202.86</v>
      </c>
      <c r="E1424" s="168">
        <f>SUM(E1425+E1430)</f>
        <v>29577</v>
      </c>
      <c r="F1424" s="168">
        <f>SUM(F1425+F1430)</f>
        <v>30049</v>
      </c>
      <c r="G1424" s="260">
        <f t="shared" ref="G1424:G1487" si="113">SUM(F1424-E1424)</f>
        <v>472</v>
      </c>
      <c r="H1424" s="274">
        <f t="shared" si="112"/>
        <v>1.5958346012103997E-2</v>
      </c>
    </row>
    <row r="1425" spans="1:8" s="9" customFormat="1" x14ac:dyDescent="0.2">
      <c r="A1425" s="33"/>
      <c r="B1425" s="10">
        <v>50</v>
      </c>
      <c r="C1425" s="61" t="s">
        <v>16</v>
      </c>
      <c r="D1425" s="225">
        <f>SUM(D1426+D1429)</f>
        <v>19191.189999999999</v>
      </c>
      <c r="E1425" s="168">
        <f>SUM(E1426+E1429)</f>
        <v>23827</v>
      </c>
      <c r="F1425" s="168">
        <f>SUM(F1426+F1429)</f>
        <v>24999</v>
      </c>
      <c r="G1425" s="260">
        <f t="shared" si="113"/>
        <v>1172</v>
      </c>
      <c r="H1425" s="274">
        <f t="shared" si="112"/>
        <v>4.9187896084274207E-2</v>
      </c>
    </row>
    <row r="1426" spans="1:8" s="9" customFormat="1" x14ac:dyDescent="0.2">
      <c r="A1426" s="33"/>
      <c r="B1426" s="6">
        <v>500</v>
      </c>
      <c r="C1426" s="62" t="s">
        <v>163</v>
      </c>
      <c r="D1426" s="238">
        <f>SUM(D1427:D1428)</f>
        <v>14799.81</v>
      </c>
      <c r="E1426" s="175">
        <f>SUM(E1427:E1427)</f>
        <v>17808</v>
      </c>
      <c r="F1426" s="175">
        <f>SUM(F1427:F1427)</f>
        <v>18684</v>
      </c>
      <c r="G1426" s="263">
        <f t="shared" si="113"/>
        <v>876</v>
      </c>
      <c r="H1426" s="273">
        <f t="shared" si="112"/>
        <v>4.9191374663072773E-2</v>
      </c>
    </row>
    <row r="1427" spans="1:8" s="9" customFormat="1" x14ac:dyDescent="0.2">
      <c r="A1427" s="33"/>
      <c r="B1427" s="6">
        <v>50020</v>
      </c>
      <c r="C1427" s="62" t="s">
        <v>170</v>
      </c>
      <c r="D1427" s="238">
        <v>14593.81</v>
      </c>
      <c r="E1427" s="147">
        <v>17808</v>
      </c>
      <c r="F1427" s="147">
        <v>18684</v>
      </c>
      <c r="G1427" s="263">
        <f t="shared" si="113"/>
        <v>876</v>
      </c>
      <c r="H1427" s="273">
        <f t="shared" si="112"/>
        <v>4.9191374663072773E-2</v>
      </c>
    </row>
    <row r="1428" spans="1:8" s="9" customFormat="1" ht="25.5" x14ac:dyDescent="0.2">
      <c r="A1428" s="33"/>
      <c r="B1428" s="6">
        <v>5005</v>
      </c>
      <c r="C1428" s="62" t="s">
        <v>187</v>
      </c>
      <c r="D1428" s="238">
        <v>206</v>
      </c>
      <c r="E1428" s="147"/>
      <c r="F1428" s="147"/>
      <c r="G1428" s="263">
        <f t="shared" si="113"/>
        <v>0</v>
      </c>
      <c r="H1428" s="273"/>
    </row>
    <row r="1429" spans="1:8" s="9" customFormat="1" x14ac:dyDescent="0.2">
      <c r="A1429" s="33"/>
      <c r="B1429" s="6">
        <v>506</v>
      </c>
      <c r="C1429" s="62" t="s">
        <v>164</v>
      </c>
      <c r="D1429" s="238">
        <v>4391.38</v>
      </c>
      <c r="E1429" s="147">
        <v>6019</v>
      </c>
      <c r="F1429" s="147">
        <v>6315</v>
      </c>
      <c r="G1429" s="263">
        <f t="shared" si="113"/>
        <v>296</v>
      </c>
      <c r="H1429" s="273">
        <f t="shared" ref="H1429:H1435" si="114">SUM(F1429/E1429-1)</f>
        <v>4.9177604253198171E-2</v>
      </c>
    </row>
    <row r="1430" spans="1:8" s="9" customFormat="1" x14ac:dyDescent="0.2">
      <c r="A1430" s="33"/>
      <c r="B1430" s="10">
        <v>55</v>
      </c>
      <c r="C1430" s="61" t="s">
        <v>17</v>
      </c>
      <c r="D1430" s="225">
        <f>SUM(D1431:D1432)</f>
        <v>4011.67</v>
      </c>
      <c r="E1430" s="168">
        <f>SUM(E1431:E1432)</f>
        <v>5750</v>
      </c>
      <c r="F1430" s="168">
        <f>SUM(F1431:F1432)</f>
        <v>5050</v>
      </c>
      <c r="G1430" s="260">
        <f t="shared" si="113"/>
        <v>-700</v>
      </c>
      <c r="H1430" s="274">
        <f t="shared" si="114"/>
        <v>-0.12173913043478257</v>
      </c>
    </row>
    <row r="1431" spans="1:8" s="9" customFormat="1" x14ac:dyDescent="0.2">
      <c r="A1431" s="33"/>
      <c r="B1431" s="6">
        <v>5521</v>
      </c>
      <c r="C1431" s="62" t="s">
        <v>190</v>
      </c>
      <c r="D1431" s="238">
        <v>3645.87</v>
      </c>
      <c r="E1431" s="147">
        <v>5250</v>
      </c>
      <c r="F1431" s="147">
        <v>4550</v>
      </c>
      <c r="G1431" s="263">
        <f t="shared" si="113"/>
        <v>-700</v>
      </c>
      <c r="H1431" s="273">
        <f t="shared" si="114"/>
        <v>-0.1333333333333333</v>
      </c>
    </row>
    <row r="1432" spans="1:8" s="9" customFormat="1" x14ac:dyDescent="0.2">
      <c r="A1432" s="33"/>
      <c r="B1432" s="6">
        <v>5521</v>
      </c>
      <c r="C1432" s="62" t="s">
        <v>192</v>
      </c>
      <c r="D1432" s="238">
        <v>365.8</v>
      </c>
      <c r="E1432" s="147">
        <v>500</v>
      </c>
      <c r="F1432" s="147">
        <v>500</v>
      </c>
      <c r="G1432" s="263">
        <f t="shared" si="113"/>
        <v>0</v>
      </c>
      <c r="H1432" s="273">
        <f t="shared" si="114"/>
        <v>0</v>
      </c>
    </row>
    <row r="1433" spans="1:8" s="9" customFormat="1" x14ac:dyDescent="0.2">
      <c r="A1433" s="33" t="s">
        <v>390</v>
      </c>
      <c r="B1433" s="10" t="s">
        <v>391</v>
      </c>
      <c r="C1433" s="82"/>
      <c r="D1433" s="225">
        <f>SUM(D1434)</f>
        <v>15116.69</v>
      </c>
      <c r="E1433" s="168">
        <f>SUM(E1434)</f>
        <v>12250</v>
      </c>
      <c r="F1433" s="168">
        <f>SUM(F1434)</f>
        <v>16800</v>
      </c>
      <c r="G1433" s="260">
        <f t="shared" si="113"/>
        <v>4550</v>
      </c>
      <c r="H1433" s="274">
        <f t="shared" si="114"/>
        <v>0.37142857142857144</v>
      </c>
    </row>
    <row r="1434" spans="1:8" s="9" customFormat="1" x14ac:dyDescent="0.2">
      <c r="A1434" s="33"/>
      <c r="B1434" s="10">
        <v>55</v>
      </c>
      <c r="C1434" s="61" t="s">
        <v>17</v>
      </c>
      <c r="D1434" s="225">
        <f>SUM(D1435:D1435)</f>
        <v>15116.69</v>
      </c>
      <c r="E1434" s="168">
        <f>SUM(E1435:E1435)</f>
        <v>12250</v>
      </c>
      <c r="F1434" s="168">
        <f>SUM(F1435:F1435)</f>
        <v>16800</v>
      </c>
      <c r="G1434" s="260">
        <f t="shared" si="113"/>
        <v>4550</v>
      </c>
      <c r="H1434" s="274">
        <f t="shared" si="114"/>
        <v>0.37142857142857144</v>
      </c>
    </row>
    <row r="1435" spans="1:8" s="9" customFormat="1" x14ac:dyDescent="0.2">
      <c r="A1435" s="33"/>
      <c r="B1435" s="6">
        <v>5521</v>
      </c>
      <c r="C1435" s="62" t="s">
        <v>190</v>
      </c>
      <c r="D1435" s="196">
        <v>15116.69</v>
      </c>
      <c r="E1435" s="147">
        <v>12250</v>
      </c>
      <c r="F1435" s="147">
        <v>16800</v>
      </c>
      <c r="G1435" s="263">
        <f t="shared" si="113"/>
        <v>4550</v>
      </c>
      <c r="H1435" s="273">
        <f t="shared" si="114"/>
        <v>0.37142857142857144</v>
      </c>
    </row>
    <row r="1436" spans="1:8" s="9" customFormat="1" x14ac:dyDescent="0.2">
      <c r="A1436" s="33" t="s">
        <v>653</v>
      </c>
      <c r="B1436" s="10" t="s">
        <v>654</v>
      </c>
      <c r="C1436" s="82"/>
      <c r="D1436" s="200">
        <f>SUM(D1437)</f>
        <v>839.36</v>
      </c>
      <c r="E1436" s="147"/>
      <c r="F1436" s="142"/>
      <c r="G1436" s="260">
        <f t="shared" si="113"/>
        <v>0</v>
      </c>
      <c r="H1436" s="273"/>
    </row>
    <row r="1437" spans="1:8" s="9" customFormat="1" ht="25.5" x14ac:dyDescent="0.2">
      <c r="A1437" s="33"/>
      <c r="B1437" s="22">
        <v>413</v>
      </c>
      <c r="C1437" s="64" t="s">
        <v>94</v>
      </c>
      <c r="D1437" s="200">
        <f>SUM(D1438)</f>
        <v>839.36</v>
      </c>
      <c r="E1437" s="147"/>
      <c r="F1437" s="142"/>
      <c r="G1437" s="260">
        <f t="shared" si="113"/>
        <v>0</v>
      </c>
      <c r="H1437" s="273"/>
    </row>
    <row r="1438" spans="1:8" s="9" customFormat="1" x14ac:dyDescent="0.2">
      <c r="A1438" s="33"/>
      <c r="B1438" s="20">
        <v>4134</v>
      </c>
      <c r="C1438" s="63" t="s">
        <v>363</v>
      </c>
      <c r="D1438" s="196">
        <v>839.36</v>
      </c>
      <c r="E1438" s="147"/>
      <c r="F1438" s="142"/>
      <c r="G1438" s="263">
        <f t="shared" si="113"/>
        <v>0</v>
      </c>
      <c r="H1438" s="273"/>
    </row>
    <row r="1439" spans="1:8" s="9" customFormat="1" x14ac:dyDescent="0.2">
      <c r="A1439" s="33" t="s">
        <v>392</v>
      </c>
      <c r="B1439" s="10" t="s">
        <v>403</v>
      </c>
      <c r="C1439" s="63"/>
      <c r="D1439" s="225">
        <f>SUM(D1440+D1444)</f>
        <v>75240.28</v>
      </c>
      <c r="E1439" s="168">
        <f>SUM(E1440+E1444)</f>
        <v>77050</v>
      </c>
      <c r="F1439" s="168">
        <f>SUM(F1440+F1444)</f>
        <v>89056</v>
      </c>
      <c r="G1439" s="260">
        <f t="shared" si="113"/>
        <v>12006</v>
      </c>
      <c r="H1439" s="274">
        <f t="shared" ref="H1439:H1446" si="115">SUM(F1439/E1439-1)</f>
        <v>0.15582089552238809</v>
      </c>
    </row>
    <row r="1440" spans="1:8" s="9" customFormat="1" x14ac:dyDescent="0.2">
      <c r="A1440" s="33"/>
      <c r="B1440" s="10">
        <v>50</v>
      </c>
      <c r="C1440" s="61" t="s">
        <v>16</v>
      </c>
      <c r="D1440" s="225">
        <f>SUM(D1441+D1443)</f>
        <v>56825.149999999994</v>
      </c>
      <c r="E1440" s="168">
        <f>SUM(E1441+E1443)</f>
        <v>60050</v>
      </c>
      <c r="F1440" s="168">
        <f>SUM(F1441+F1443)</f>
        <v>71256</v>
      </c>
      <c r="G1440" s="260">
        <f t="shared" si="113"/>
        <v>11206</v>
      </c>
      <c r="H1440" s="274">
        <f t="shared" si="115"/>
        <v>0.18661115736885936</v>
      </c>
    </row>
    <row r="1441" spans="1:8" s="9" customFormat="1" x14ac:dyDescent="0.2">
      <c r="A1441" s="33"/>
      <c r="B1441" s="6">
        <v>500</v>
      </c>
      <c r="C1441" s="62" t="s">
        <v>163</v>
      </c>
      <c r="D1441" s="238">
        <f>SUM(D1442:D1442)</f>
        <v>43305.38</v>
      </c>
      <c r="E1441" s="175">
        <f>SUM(E1442:E1442)</f>
        <v>44880</v>
      </c>
      <c r="F1441" s="175">
        <f>SUM(F1442:F1442)</f>
        <v>53256</v>
      </c>
      <c r="G1441" s="263">
        <f t="shared" si="113"/>
        <v>8376</v>
      </c>
      <c r="H1441" s="273">
        <f t="shared" si="115"/>
        <v>0.18663101604278065</v>
      </c>
    </row>
    <row r="1442" spans="1:8" s="9" customFormat="1" x14ac:dyDescent="0.2">
      <c r="A1442" s="33"/>
      <c r="B1442" s="6">
        <v>50020</v>
      </c>
      <c r="C1442" s="62" t="s">
        <v>170</v>
      </c>
      <c r="D1442" s="238">
        <v>43305.38</v>
      </c>
      <c r="E1442" s="147">
        <v>44880</v>
      </c>
      <c r="F1442" s="147">
        <v>53256</v>
      </c>
      <c r="G1442" s="263">
        <f t="shared" si="113"/>
        <v>8376</v>
      </c>
      <c r="H1442" s="273">
        <f t="shared" si="115"/>
        <v>0.18663101604278065</v>
      </c>
    </row>
    <row r="1443" spans="1:8" s="9" customFormat="1" x14ac:dyDescent="0.2">
      <c r="A1443" s="33"/>
      <c r="B1443" s="6">
        <v>506</v>
      </c>
      <c r="C1443" s="62" t="s">
        <v>164</v>
      </c>
      <c r="D1443" s="238">
        <v>13519.77</v>
      </c>
      <c r="E1443" s="147">
        <v>15170</v>
      </c>
      <c r="F1443" s="147">
        <v>18000</v>
      </c>
      <c r="G1443" s="263">
        <f t="shared" si="113"/>
        <v>2830</v>
      </c>
      <c r="H1443" s="273">
        <f t="shared" si="115"/>
        <v>0.18655240606460111</v>
      </c>
    </row>
    <row r="1444" spans="1:8" s="9" customFormat="1" x14ac:dyDescent="0.2">
      <c r="A1444" s="33"/>
      <c r="B1444" s="10">
        <v>55</v>
      </c>
      <c r="C1444" s="61" t="s">
        <v>17</v>
      </c>
      <c r="D1444" s="211">
        <f>SUM(D1445:D1456)</f>
        <v>18415.129999999997</v>
      </c>
      <c r="E1444" s="140">
        <f>SUM(E1445:E1456)</f>
        <v>17000</v>
      </c>
      <c r="F1444" s="140">
        <f>SUM(F1445:F1456)</f>
        <v>17800</v>
      </c>
      <c r="G1444" s="260">
        <f t="shared" si="113"/>
        <v>800</v>
      </c>
      <c r="H1444" s="274">
        <f t="shared" si="115"/>
        <v>4.705882352941182E-2</v>
      </c>
    </row>
    <row r="1445" spans="1:8" x14ac:dyDescent="0.2">
      <c r="A1445" s="35"/>
      <c r="B1445" s="6">
        <v>5500</v>
      </c>
      <c r="C1445" s="62" t="s">
        <v>18</v>
      </c>
      <c r="D1445" s="210">
        <v>26.16</v>
      </c>
      <c r="E1445" s="147">
        <v>100</v>
      </c>
      <c r="F1445" s="147">
        <v>100</v>
      </c>
      <c r="G1445" s="263">
        <f t="shared" si="113"/>
        <v>0</v>
      </c>
      <c r="H1445" s="273">
        <f t="shared" si="115"/>
        <v>0</v>
      </c>
    </row>
    <row r="1446" spans="1:8" x14ac:dyDescent="0.2">
      <c r="A1446" s="35"/>
      <c r="B1446" s="6">
        <v>5503</v>
      </c>
      <c r="C1446" s="62" t="s">
        <v>19</v>
      </c>
      <c r="D1446" s="210">
        <v>0</v>
      </c>
      <c r="E1446" s="147">
        <v>100</v>
      </c>
      <c r="F1446" s="147">
        <v>0</v>
      </c>
      <c r="G1446" s="263">
        <f t="shared" si="113"/>
        <v>-100</v>
      </c>
      <c r="H1446" s="273">
        <f t="shared" si="115"/>
        <v>-1</v>
      </c>
    </row>
    <row r="1447" spans="1:8" x14ac:dyDescent="0.2">
      <c r="A1447" s="35"/>
      <c r="B1447" s="6">
        <v>5504</v>
      </c>
      <c r="C1447" s="62" t="s">
        <v>20</v>
      </c>
      <c r="D1447" s="210">
        <v>0</v>
      </c>
      <c r="E1447" s="147">
        <v>0</v>
      </c>
      <c r="F1447" s="147">
        <v>100</v>
      </c>
      <c r="G1447" s="263">
        <f t="shared" si="113"/>
        <v>100</v>
      </c>
      <c r="H1447" s="273"/>
    </row>
    <row r="1448" spans="1:8" s="9" customFormat="1" x14ac:dyDescent="0.2">
      <c r="A1448" s="33"/>
      <c r="B1448" s="6">
        <v>5511</v>
      </c>
      <c r="C1448" s="62" t="s">
        <v>165</v>
      </c>
      <c r="D1448" s="210">
        <v>8355.3700000000008</v>
      </c>
      <c r="E1448" s="108">
        <v>9000</v>
      </c>
      <c r="F1448" s="169">
        <v>7600</v>
      </c>
      <c r="G1448" s="263">
        <f t="shared" si="113"/>
        <v>-1400</v>
      </c>
      <c r="H1448" s="273">
        <f t="shared" ref="H1448:H1456" si="116">SUM(F1448/E1448-1)</f>
        <v>-0.15555555555555556</v>
      </c>
    </row>
    <row r="1449" spans="1:8" s="9" customFormat="1" x14ac:dyDescent="0.2">
      <c r="A1449" s="33"/>
      <c r="B1449" s="6">
        <v>5513</v>
      </c>
      <c r="C1449" s="62" t="s">
        <v>21</v>
      </c>
      <c r="D1449" s="210">
        <v>0</v>
      </c>
      <c r="E1449" s="108">
        <v>100</v>
      </c>
      <c r="F1449" s="169">
        <v>100</v>
      </c>
      <c r="G1449" s="263">
        <f t="shared" si="113"/>
        <v>0</v>
      </c>
      <c r="H1449" s="273">
        <f t="shared" si="116"/>
        <v>0</v>
      </c>
    </row>
    <row r="1450" spans="1:8" s="9" customFormat="1" x14ac:dyDescent="0.2">
      <c r="A1450" s="33"/>
      <c r="B1450" s="6">
        <v>5514</v>
      </c>
      <c r="C1450" s="62" t="s">
        <v>166</v>
      </c>
      <c r="D1450" s="210">
        <v>69</v>
      </c>
      <c r="E1450" s="108">
        <v>200</v>
      </c>
      <c r="F1450" s="169">
        <v>200</v>
      </c>
      <c r="G1450" s="263">
        <f t="shared" si="113"/>
        <v>0</v>
      </c>
      <c r="H1450" s="273">
        <f t="shared" si="116"/>
        <v>0</v>
      </c>
    </row>
    <row r="1451" spans="1:8" s="9" customFormat="1" x14ac:dyDescent="0.2">
      <c r="A1451" s="33"/>
      <c r="B1451" s="6">
        <v>5515</v>
      </c>
      <c r="C1451" s="62" t="s">
        <v>22</v>
      </c>
      <c r="D1451" s="210">
        <v>84</v>
      </c>
      <c r="E1451" s="108">
        <v>200</v>
      </c>
      <c r="F1451" s="169">
        <v>200</v>
      </c>
      <c r="G1451" s="263">
        <f t="shared" si="113"/>
        <v>0</v>
      </c>
      <c r="H1451" s="273">
        <f t="shared" si="116"/>
        <v>0</v>
      </c>
    </row>
    <row r="1452" spans="1:8" s="9" customFormat="1" x14ac:dyDescent="0.2">
      <c r="A1452" s="33"/>
      <c r="B1452" s="6">
        <v>5521</v>
      </c>
      <c r="C1452" s="62" t="s">
        <v>81</v>
      </c>
      <c r="D1452" s="210">
        <v>9458.4599999999991</v>
      </c>
      <c r="E1452" s="108">
        <v>6600</v>
      </c>
      <c r="F1452" s="169">
        <v>9000</v>
      </c>
      <c r="G1452" s="263">
        <f t="shared" si="113"/>
        <v>2400</v>
      </c>
      <c r="H1452" s="273">
        <f t="shared" si="116"/>
        <v>0.36363636363636354</v>
      </c>
    </row>
    <row r="1453" spans="1:8" s="9" customFormat="1" x14ac:dyDescent="0.2">
      <c r="A1453" s="33"/>
      <c r="B1453" s="6">
        <v>5522</v>
      </c>
      <c r="C1453" s="62" t="s">
        <v>63</v>
      </c>
      <c r="D1453" s="210">
        <v>41.62</v>
      </c>
      <c r="E1453" s="108">
        <v>100</v>
      </c>
      <c r="F1453" s="169">
        <v>100</v>
      </c>
      <c r="G1453" s="263">
        <f t="shared" si="113"/>
        <v>0</v>
      </c>
      <c r="H1453" s="273">
        <f t="shared" si="116"/>
        <v>0</v>
      </c>
    </row>
    <row r="1454" spans="1:8" s="9" customFormat="1" x14ac:dyDescent="0.2">
      <c r="A1454" s="33"/>
      <c r="B1454" s="6">
        <v>5524</v>
      </c>
      <c r="C1454" s="62" t="s">
        <v>24</v>
      </c>
      <c r="D1454" s="210">
        <v>201</v>
      </c>
      <c r="E1454" s="108">
        <v>200</v>
      </c>
      <c r="F1454" s="169">
        <v>200</v>
      </c>
      <c r="G1454" s="263">
        <f t="shared" si="113"/>
        <v>0</v>
      </c>
      <c r="H1454" s="273">
        <f t="shared" si="116"/>
        <v>0</v>
      </c>
    </row>
    <row r="1455" spans="1:8" s="9" customFormat="1" x14ac:dyDescent="0.2">
      <c r="A1455" s="33"/>
      <c r="B1455" s="6">
        <v>5525</v>
      </c>
      <c r="C1455" s="62" t="s">
        <v>37</v>
      </c>
      <c r="D1455" s="210">
        <v>0</v>
      </c>
      <c r="E1455" s="108">
        <v>200</v>
      </c>
      <c r="F1455" s="169">
        <v>200</v>
      </c>
      <c r="G1455" s="263">
        <f t="shared" si="113"/>
        <v>0</v>
      </c>
      <c r="H1455" s="273">
        <f t="shared" si="116"/>
        <v>0</v>
      </c>
    </row>
    <row r="1456" spans="1:8" s="9" customFormat="1" x14ac:dyDescent="0.2">
      <c r="A1456" s="33"/>
      <c r="B1456" s="6">
        <v>5540</v>
      </c>
      <c r="C1456" s="62" t="s">
        <v>177</v>
      </c>
      <c r="D1456" s="210">
        <v>179.52</v>
      </c>
      <c r="E1456" s="108">
        <v>200</v>
      </c>
      <c r="F1456" s="169">
        <v>0</v>
      </c>
      <c r="G1456" s="263">
        <f t="shared" si="113"/>
        <v>-200</v>
      </c>
      <c r="H1456" s="273">
        <f t="shared" si="116"/>
        <v>-1</v>
      </c>
    </row>
    <row r="1457" spans="1:8" s="9" customFormat="1" x14ac:dyDescent="0.2">
      <c r="A1457" s="33" t="s">
        <v>655</v>
      </c>
      <c r="B1457" s="10" t="s">
        <v>656</v>
      </c>
      <c r="C1457" s="61"/>
      <c r="D1457" s="211">
        <f>SUM(D1458)</f>
        <v>7038.82</v>
      </c>
      <c r="E1457" s="169"/>
      <c r="F1457" s="142"/>
      <c r="G1457" s="260">
        <f t="shared" si="113"/>
        <v>0</v>
      </c>
      <c r="H1457" s="273"/>
    </row>
    <row r="1458" spans="1:8" s="9" customFormat="1" x14ac:dyDescent="0.2">
      <c r="A1458" s="35" t="s">
        <v>657</v>
      </c>
      <c r="B1458" s="10">
        <v>55</v>
      </c>
      <c r="C1458" s="61" t="s">
        <v>17</v>
      </c>
      <c r="D1458" s="211">
        <f>SUM(D1459+D1460)</f>
        <v>7038.82</v>
      </c>
      <c r="E1458" s="169"/>
      <c r="F1458" s="142"/>
      <c r="G1458" s="260">
        <f t="shared" si="113"/>
        <v>0</v>
      </c>
      <c r="H1458" s="273"/>
    </row>
    <row r="1459" spans="1:8" s="9" customFormat="1" x14ac:dyDescent="0.2">
      <c r="A1459" s="35"/>
      <c r="B1459" s="24">
        <v>5503</v>
      </c>
      <c r="C1459" s="63" t="s">
        <v>19</v>
      </c>
      <c r="D1459" s="210">
        <v>3745.68</v>
      </c>
      <c r="E1459" s="169"/>
      <c r="F1459" s="142"/>
      <c r="G1459" s="263">
        <f t="shared" si="113"/>
        <v>0</v>
      </c>
      <c r="H1459" s="273"/>
    </row>
    <row r="1460" spans="1:8" s="9" customFormat="1" x14ac:dyDescent="0.2">
      <c r="A1460" s="35"/>
      <c r="B1460" s="6">
        <v>5525</v>
      </c>
      <c r="C1460" s="62" t="s">
        <v>37</v>
      </c>
      <c r="D1460" s="210">
        <v>3293.14</v>
      </c>
      <c r="E1460" s="169"/>
      <c r="F1460" s="142"/>
      <c r="G1460" s="263">
        <f t="shared" si="113"/>
        <v>0</v>
      </c>
      <c r="H1460" s="273"/>
    </row>
    <row r="1461" spans="1:8" s="9" customFormat="1" x14ac:dyDescent="0.2">
      <c r="A1461" s="33" t="s">
        <v>56</v>
      </c>
      <c r="B1461" s="13" t="s">
        <v>548</v>
      </c>
      <c r="C1461" s="82"/>
      <c r="D1461" s="211">
        <f>SUM(D1462+D1466+D1469+D1476)</f>
        <v>7626.12</v>
      </c>
      <c r="E1461" s="140">
        <f>SUM(E1462+E1466)</f>
        <v>7150</v>
      </c>
      <c r="F1461" s="140">
        <f>SUM(F1462+F1466+F1469+F1476)</f>
        <v>26478</v>
      </c>
      <c r="G1461" s="260">
        <f t="shared" si="113"/>
        <v>19328</v>
      </c>
      <c r="H1461" s="274">
        <f>SUM(F1461/E1461-1)</f>
        <v>2.7032167832167833</v>
      </c>
    </row>
    <row r="1462" spans="1:8" s="9" customFormat="1" ht="25.5" x14ac:dyDescent="0.2">
      <c r="A1462" s="35"/>
      <c r="B1462" s="22">
        <v>413</v>
      </c>
      <c r="C1462" s="64" t="s">
        <v>94</v>
      </c>
      <c r="D1462" s="221">
        <f>SUM(D1463:D1464)</f>
        <v>5560</v>
      </c>
      <c r="E1462" s="164">
        <f>SUM(E1463:E1464)</f>
        <v>5600</v>
      </c>
      <c r="F1462" s="164">
        <f>SUM(F1463:F1465)</f>
        <v>14480</v>
      </c>
      <c r="G1462" s="260">
        <f t="shared" si="113"/>
        <v>8880</v>
      </c>
      <c r="H1462" s="274">
        <f>SUM(F1462/E1462-1)</f>
        <v>1.5857142857142859</v>
      </c>
    </row>
    <row r="1463" spans="1:8" s="9" customFormat="1" x14ac:dyDescent="0.2">
      <c r="A1463" s="35" t="s">
        <v>387</v>
      </c>
      <c r="B1463" s="20">
        <v>4134</v>
      </c>
      <c r="C1463" s="63" t="s">
        <v>542</v>
      </c>
      <c r="D1463" s="222">
        <v>5560</v>
      </c>
      <c r="E1463" s="147">
        <v>5600</v>
      </c>
      <c r="F1463" s="147">
        <v>6000</v>
      </c>
      <c r="G1463" s="263">
        <f t="shared" si="113"/>
        <v>400</v>
      </c>
      <c r="H1463" s="273">
        <f>SUM(F1463/E1463-1)</f>
        <v>7.1428571428571397E-2</v>
      </c>
    </row>
    <row r="1464" spans="1:8" s="9" customFormat="1" x14ac:dyDescent="0.2">
      <c r="A1464" s="35"/>
      <c r="B1464" s="20">
        <v>4134</v>
      </c>
      <c r="C1464" s="63" t="s">
        <v>543</v>
      </c>
      <c r="D1464" s="222">
        <v>0</v>
      </c>
      <c r="E1464" s="147">
        <v>0</v>
      </c>
      <c r="F1464" s="147">
        <v>6480</v>
      </c>
      <c r="G1464" s="263">
        <f t="shared" si="113"/>
        <v>6480</v>
      </c>
      <c r="H1464" s="273"/>
    </row>
    <row r="1465" spans="1:8" s="9" customFormat="1" x14ac:dyDescent="0.2">
      <c r="A1465" s="35"/>
      <c r="B1465" s="20">
        <v>4134</v>
      </c>
      <c r="C1465" s="63" t="s">
        <v>674</v>
      </c>
      <c r="D1465" s="222"/>
      <c r="E1465" s="147"/>
      <c r="F1465" s="147">
        <v>2000</v>
      </c>
      <c r="G1465" s="263">
        <f t="shared" si="113"/>
        <v>2000</v>
      </c>
      <c r="H1465" s="273"/>
    </row>
    <row r="1466" spans="1:8" s="9" customFormat="1" x14ac:dyDescent="0.2">
      <c r="A1466" s="35" t="s">
        <v>435</v>
      </c>
      <c r="B1466" s="10">
        <v>50</v>
      </c>
      <c r="C1466" s="61" t="s">
        <v>404</v>
      </c>
      <c r="D1466" s="211">
        <f>SUM(D1467+D1468)</f>
        <v>1746.87</v>
      </c>
      <c r="E1466" s="140">
        <f>SUM(E1467+E1468)</f>
        <v>1550</v>
      </c>
      <c r="F1466" s="140">
        <f>SUM(F1467+F1468)</f>
        <v>1164</v>
      </c>
      <c r="G1466" s="263">
        <f t="shared" si="113"/>
        <v>-386</v>
      </c>
      <c r="H1466" s="273">
        <f>SUM(F1466/E1466-1)</f>
        <v>-0.24903225806451612</v>
      </c>
    </row>
    <row r="1467" spans="1:8" s="9" customFormat="1" x14ac:dyDescent="0.2">
      <c r="A1467" s="35"/>
      <c r="B1467" s="6">
        <v>5050</v>
      </c>
      <c r="C1467" s="62" t="s">
        <v>62</v>
      </c>
      <c r="D1467" s="210">
        <v>1050.74</v>
      </c>
      <c r="E1467" s="147">
        <v>932</v>
      </c>
      <c r="F1467" s="147">
        <v>700</v>
      </c>
      <c r="G1467" s="263">
        <f t="shared" si="113"/>
        <v>-232</v>
      </c>
      <c r="H1467" s="273">
        <f>SUM(F1467/E1467-1)</f>
        <v>-0.24892703862660948</v>
      </c>
    </row>
    <row r="1468" spans="1:8" s="9" customFormat="1" x14ac:dyDescent="0.2">
      <c r="A1468" s="35"/>
      <c r="B1468" s="6">
        <v>506</v>
      </c>
      <c r="C1468" s="62" t="s">
        <v>164</v>
      </c>
      <c r="D1468" s="210">
        <v>696.13</v>
      </c>
      <c r="E1468" s="147">
        <v>618</v>
      </c>
      <c r="F1468" s="147">
        <v>464</v>
      </c>
      <c r="G1468" s="263">
        <f t="shared" si="113"/>
        <v>-154</v>
      </c>
      <c r="H1468" s="273">
        <f>SUM(F1468/E1468-1)</f>
        <v>-0.2491909385113269</v>
      </c>
    </row>
    <row r="1469" spans="1:8" s="9" customFormat="1" x14ac:dyDescent="0.2">
      <c r="A1469" s="35"/>
      <c r="B1469" s="10">
        <v>50</v>
      </c>
      <c r="C1469" s="61" t="s">
        <v>214</v>
      </c>
      <c r="D1469" s="211">
        <v>0</v>
      </c>
      <c r="E1469" s="147"/>
      <c r="F1469" s="142">
        <f>SUM(F1470+F1473+F1474+F1475)</f>
        <v>9334</v>
      </c>
      <c r="G1469" s="260">
        <f t="shared" si="113"/>
        <v>9334</v>
      </c>
      <c r="H1469" s="273"/>
    </row>
    <row r="1470" spans="1:8" s="9" customFormat="1" x14ac:dyDescent="0.2">
      <c r="A1470" s="35"/>
      <c r="B1470" s="6">
        <v>500</v>
      </c>
      <c r="C1470" s="62" t="s">
        <v>163</v>
      </c>
      <c r="D1470" s="211"/>
      <c r="E1470" s="147"/>
      <c r="F1470" s="147">
        <f>SUM(F1471:F1472)</f>
        <v>3000</v>
      </c>
      <c r="G1470" s="263">
        <f t="shared" si="113"/>
        <v>3000</v>
      </c>
      <c r="H1470" s="273"/>
    </row>
    <row r="1471" spans="1:8" s="9" customFormat="1" ht="38.25" x14ac:dyDescent="0.2">
      <c r="A1471" s="35"/>
      <c r="B1471" s="6">
        <v>5005</v>
      </c>
      <c r="C1471" s="62" t="s">
        <v>676</v>
      </c>
      <c r="D1471" s="211"/>
      <c r="E1471" s="147"/>
      <c r="F1471" s="147">
        <v>1000</v>
      </c>
      <c r="G1471" s="263">
        <f t="shared" si="113"/>
        <v>1000</v>
      </c>
      <c r="H1471" s="273"/>
    </row>
    <row r="1472" spans="1:8" s="9" customFormat="1" x14ac:dyDescent="0.2">
      <c r="A1472" s="35"/>
      <c r="B1472" s="6">
        <v>50026</v>
      </c>
      <c r="C1472" s="62" t="s">
        <v>677</v>
      </c>
      <c r="D1472" s="211"/>
      <c r="E1472" s="147"/>
      <c r="F1472" s="147">
        <v>2000</v>
      </c>
      <c r="G1472" s="263">
        <f t="shared" si="113"/>
        <v>2000</v>
      </c>
      <c r="H1472" s="273"/>
    </row>
    <row r="1473" spans="1:8" s="9" customFormat="1" x14ac:dyDescent="0.2">
      <c r="A1473" s="35"/>
      <c r="B1473" s="6">
        <v>506</v>
      </c>
      <c r="C1473" s="62" t="s">
        <v>164</v>
      </c>
      <c r="D1473" s="211"/>
      <c r="E1473" s="147"/>
      <c r="F1473" s="147">
        <v>1014</v>
      </c>
      <c r="G1473" s="263">
        <f t="shared" si="113"/>
        <v>1014</v>
      </c>
      <c r="H1473" s="273"/>
    </row>
    <row r="1474" spans="1:8" x14ac:dyDescent="0.2">
      <c r="A1474" s="35"/>
      <c r="B1474" s="6">
        <v>5050</v>
      </c>
      <c r="C1474" s="62" t="s">
        <v>692</v>
      </c>
      <c r="D1474" s="210"/>
      <c r="E1474" s="147"/>
      <c r="F1474" s="147">
        <v>3200</v>
      </c>
      <c r="G1474" s="263">
        <f t="shared" si="113"/>
        <v>3200</v>
      </c>
      <c r="H1474" s="273"/>
    </row>
    <row r="1475" spans="1:8" x14ac:dyDescent="0.2">
      <c r="A1475" s="35"/>
      <c r="B1475" s="6">
        <v>506</v>
      </c>
      <c r="C1475" s="62" t="s">
        <v>678</v>
      </c>
      <c r="D1475" s="210"/>
      <c r="E1475" s="147"/>
      <c r="F1475" s="147">
        <v>2120</v>
      </c>
      <c r="G1475" s="263">
        <f t="shared" si="113"/>
        <v>2120</v>
      </c>
      <c r="H1475" s="273"/>
    </row>
    <row r="1476" spans="1:8" s="9" customFormat="1" x14ac:dyDescent="0.2">
      <c r="A1476" s="35"/>
      <c r="B1476" s="10">
        <v>55</v>
      </c>
      <c r="C1476" s="61" t="s">
        <v>17</v>
      </c>
      <c r="D1476" s="211">
        <f>SUM(D1478)</f>
        <v>319.25</v>
      </c>
      <c r="E1476" s="147"/>
      <c r="F1476" s="142">
        <f>SUM(F1477:F1478)</f>
        <v>1500</v>
      </c>
      <c r="G1476" s="260">
        <f t="shared" si="113"/>
        <v>1500</v>
      </c>
      <c r="H1476" s="273"/>
    </row>
    <row r="1477" spans="1:8" ht="25.5" x14ac:dyDescent="0.2">
      <c r="A1477" s="35"/>
      <c r="B1477" s="6">
        <v>5500</v>
      </c>
      <c r="C1477" s="62" t="s">
        <v>675</v>
      </c>
      <c r="D1477" s="210"/>
      <c r="E1477" s="147"/>
      <c r="F1477" s="147">
        <v>1500</v>
      </c>
      <c r="G1477" s="263">
        <f t="shared" si="113"/>
        <v>1500</v>
      </c>
      <c r="H1477" s="273"/>
    </row>
    <row r="1478" spans="1:8" s="9" customFormat="1" ht="13.5" thickBot="1" x14ac:dyDescent="0.25">
      <c r="A1478" s="35"/>
      <c r="B1478" s="6">
        <v>5525</v>
      </c>
      <c r="C1478" s="62" t="s">
        <v>37</v>
      </c>
      <c r="D1478" s="210">
        <v>319.25</v>
      </c>
      <c r="E1478" s="147"/>
      <c r="F1478" s="142"/>
      <c r="G1478" s="263">
        <f t="shared" si="113"/>
        <v>0</v>
      </c>
      <c r="H1478" s="273"/>
    </row>
    <row r="1479" spans="1:8" ht="13.5" thickBot="1" x14ac:dyDescent="0.25">
      <c r="A1479" s="99" t="s">
        <v>57</v>
      </c>
      <c r="B1479" s="86" t="s">
        <v>125</v>
      </c>
      <c r="C1479" s="101"/>
      <c r="D1479" s="219">
        <f>SUM(D1480+D1489+D1492+D1495+D1511+D1517+D1534+D1546+D1551+D1568+D1571+D1583+D1586+D1594+D1599+D1603+D1606+D1615+D1618)</f>
        <v>805088.79</v>
      </c>
      <c r="E1479" s="162">
        <f>SUM(E1480+E1489+E1492+E1495+E1511+E1517+E1534+E1546+E1551+E1568+E1571+E1586+E1594+E1599+E1603+E1606+E1615)</f>
        <v>957697</v>
      </c>
      <c r="F1479" s="162">
        <f>SUM(F1480+F1489+F1492+F1495+F1511+F1517+F1534+F1546+F1551+F1568+F1571+F1586+F1594+F1599+F1603+F1606+F1615)</f>
        <v>942354</v>
      </c>
      <c r="G1479" s="127">
        <f t="shared" si="113"/>
        <v>-15343</v>
      </c>
      <c r="H1479" s="271">
        <f t="shared" ref="H1479:H1484" si="117">SUM(F1479/E1479-1)</f>
        <v>-1.6020724717734303E-2</v>
      </c>
    </row>
    <row r="1480" spans="1:8" s="9" customFormat="1" x14ac:dyDescent="0.2">
      <c r="A1480" s="48" t="s">
        <v>505</v>
      </c>
      <c r="B1480" s="15" t="s">
        <v>126</v>
      </c>
      <c r="C1480" s="83"/>
      <c r="D1480" s="220">
        <f>SUM(D1481+D1484+D1487)</f>
        <v>76171.3</v>
      </c>
      <c r="E1480" s="129">
        <f>SUM(E1481+E1484+E1487)</f>
        <v>76540</v>
      </c>
      <c r="F1480" s="163">
        <f>SUM(F1481+F1484+F1487)</f>
        <v>78069</v>
      </c>
      <c r="G1480" s="260">
        <f t="shared" si="113"/>
        <v>1529</v>
      </c>
      <c r="H1480" s="274">
        <f t="shared" si="117"/>
        <v>1.9976482884766167E-2</v>
      </c>
    </row>
    <row r="1481" spans="1:8" s="9" customFormat="1" ht="25.5" x14ac:dyDescent="0.2">
      <c r="A1481" s="33"/>
      <c r="B1481" s="22">
        <v>413</v>
      </c>
      <c r="C1481" s="64" t="s">
        <v>94</v>
      </c>
      <c r="D1481" s="221">
        <f>SUM(D1482:D1483)</f>
        <v>63992.93</v>
      </c>
      <c r="E1481" s="113">
        <f>SUM(E1482:E1483)</f>
        <v>66460</v>
      </c>
      <c r="F1481" s="164">
        <f>SUM(F1482:F1483)</f>
        <v>63989</v>
      </c>
      <c r="G1481" s="260">
        <f t="shared" si="113"/>
        <v>-2471</v>
      </c>
      <c r="H1481" s="274">
        <f t="shared" si="117"/>
        <v>-3.7180258802287036E-2</v>
      </c>
    </row>
    <row r="1482" spans="1:8" x14ac:dyDescent="0.2">
      <c r="A1482" s="35"/>
      <c r="B1482" s="20">
        <v>4133</v>
      </c>
      <c r="C1482" s="63" t="s">
        <v>67</v>
      </c>
      <c r="D1482" s="222">
        <v>34479.61</v>
      </c>
      <c r="E1482" s="114">
        <v>32800</v>
      </c>
      <c r="F1482" s="165">
        <v>31913</v>
      </c>
      <c r="G1482" s="263">
        <f t="shared" si="113"/>
        <v>-887</v>
      </c>
      <c r="H1482" s="273">
        <f t="shared" si="117"/>
        <v>-2.704268292682932E-2</v>
      </c>
    </row>
    <row r="1483" spans="1:8" x14ac:dyDescent="0.2">
      <c r="A1483" s="35"/>
      <c r="B1483" s="20">
        <v>4137</v>
      </c>
      <c r="C1483" s="63" t="s">
        <v>8</v>
      </c>
      <c r="D1483" s="222">
        <v>29513.32</v>
      </c>
      <c r="E1483" s="114">
        <v>33660</v>
      </c>
      <c r="F1483" s="165">
        <v>32076</v>
      </c>
      <c r="G1483" s="263">
        <f t="shared" si="113"/>
        <v>-1584</v>
      </c>
      <c r="H1483" s="273">
        <f t="shared" si="117"/>
        <v>-4.705882352941182E-2</v>
      </c>
    </row>
    <row r="1484" spans="1:8" s="9" customFormat="1" x14ac:dyDescent="0.2">
      <c r="A1484" s="33"/>
      <c r="B1484" s="23">
        <v>55</v>
      </c>
      <c r="C1484" s="54" t="s">
        <v>17</v>
      </c>
      <c r="D1484" s="225">
        <f>SUM(D1485:D1486)</f>
        <v>12178.37</v>
      </c>
      <c r="E1484" s="117">
        <f>SUM(E1486:E1486)</f>
        <v>10000</v>
      </c>
      <c r="F1484" s="168">
        <f>SUM(F1486:F1486)</f>
        <v>14000</v>
      </c>
      <c r="G1484" s="260">
        <f t="shared" si="113"/>
        <v>4000</v>
      </c>
      <c r="H1484" s="274">
        <f t="shared" si="117"/>
        <v>0.39999999999999991</v>
      </c>
    </row>
    <row r="1485" spans="1:8" x14ac:dyDescent="0.2">
      <c r="A1485" s="35"/>
      <c r="B1485" s="21">
        <v>5500</v>
      </c>
      <c r="C1485" s="55" t="s">
        <v>18</v>
      </c>
      <c r="D1485" s="238">
        <v>20.7</v>
      </c>
      <c r="E1485" s="124"/>
      <c r="F1485" s="175"/>
      <c r="G1485" s="263">
        <f t="shared" si="113"/>
        <v>0</v>
      </c>
      <c r="H1485" s="273"/>
    </row>
    <row r="1486" spans="1:8" x14ac:dyDescent="0.2">
      <c r="A1486" s="35"/>
      <c r="B1486" s="21">
        <v>5526</v>
      </c>
      <c r="C1486" s="55" t="s">
        <v>6</v>
      </c>
      <c r="D1486" s="238">
        <v>12157.67</v>
      </c>
      <c r="E1486" s="124">
        <v>10000</v>
      </c>
      <c r="F1486" s="175">
        <v>14000</v>
      </c>
      <c r="G1486" s="263">
        <f t="shared" si="113"/>
        <v>4000</v>
      </c>
      <c r="H1486" s="273">
        <f t="shared" ref="H1486:H1498" si="118">SUM(F1486/E1486-1)</f>
        <v>0.39999999999999991</v>
      </c>
    </row>
    <row r="1487" spans="1:8" s="9" customFormat="1" x14ac:dyDescent="0.2">
      <c r="A1487" s="33"/>
      <c r="B1487" s="23">
        <v>60</v>
      </c>
      <c r="C1487" s="54" t="s">
        <v>59</v>
      </c>
      <c r="D1487" s="225">
        <f>SUM(D1488)</f>
        <v>0</v>
      </c>
      <c r="E1487" s="117">
        <f>SUM(E1488)</f>
        <v>80</v>
      </c>
      <c r="F1487" s="168">
        <f>SUM(F1488)</f>
        <v>80</v>
      </c>
      <c r="G1487" s="260">
        <f t="shared" si="113"/>
        <v>0</v>
      </c>
      <c r="H1487" s="274">
        <f t="shared" si="118"/>
        <v>0</v>
      </c>
    </row>
    <row r="1488" spans="1:8" x14ac:dyDescent="0.2">
      <c r="A1488" s="35"/>
      <c r="B1488" s="21">
        <v>6010</v>
      </c>
      <c r="C1488" s="55" t="s">
        <v>258</v>
      </c>
      <c r="D1488" s="238">
        <v>0</v>
      </c>
      <c r="E1488" s="124">
        <v>80</v>
      </c>
      <c r="F1488" s="175">
        <v>80</v>
      </c>
      <c r="G1488" s="263">
        <f t="shared" ref="G1488:G1551" si="119">SUM(F1488-E1488)</f>
        <v>0</v>
      </c>
      <c r="H1488" s="273">
        <f t="shared" si="118"/>
        <v>0</v>
      </c>
    </row>
    <row r="1489" spans="1:8" x14ac:dyDescent="0.2">
      <c r="A1489" s="33" t="s">
        <v>504</v>
      </c>
      <c r="B1489" s="10" t="s">
        <v>468</v>
      </c>
      <c r="C1489" s="82"/>
      <c r="D1489" s="225">
        <f t="shared" ref="D1489:F1490" si="120">SUM(D1490)</f>
        <v>5500</v>
      </c>
      <c r="E1489" s="117">
        <f t="shared" si="120"/>
        <v>41297</v>
      </c>
      <c r="F1489" s="168">
        <f t="shared" si="120"/>
        <v>55500</v>
      </c>
      <c r="G1489" s="260">
        <f t="shared" si="119"/>
        <v>14203</v>
      </c>
      <c r="H1489" s="274">
        <f t="shared" si="118"/>
        <v>0.34392328740586486</v>
      </c>
    </row>
    <row r="1490" spans="1:8" x14ac:dyDescent="0.2">
      <c r="A1490" s="35"/>
      <c r="B1490" s="23">
        <v>55</v>
      </c>
      <c r="C1490" s="54" t="s">
        <v>17</v>
      </c>
      <c r="D1490" s="225">
        <f t="shared" si="120"/>
        <v>5500</v>
      </c>
      <c r="E1490" s="117">
        <f t="shared" si="120"/>
        <v>41297</v>
      </c>
      <c r="F1490" s="168">
        <f t="shared" si="120"/>
        <v>55500</v>
      </c>
      <c r="G1490" s="260">
        <f t="shared" si="119"/>
        <v>14203</v>
      </c>
      <c r="H1490" s="274">
        <f t="shared" si="118"/>
        <v>0.34392328740586486</v>
      </c>
    </row>
    <row r="1491" spans="1:8" x14ac:dyDescent="0.2">
      <c r="A1491" s="35"/>
      <c r="B1491" s="21">
        <v>5526</v>
      </c>
      <c r="C1491" s="55" t="s">
        <v>6</v>
      </c>
      <c r="D1491" s="238">
        <v>5500</v>
      </c>
      <c r="E1491" s="124">
        <v>41297</v>
      </c>
      <c r="F1491" s="175">
        <v>55500</v>
      </c>
      <c r="G1491" s="263">
        <f t="shared" si="119"/>
        <v>14203</v>
      </c>
      <c r="H1491" s="273">
        <f t="shared" si="118"/>
        <v>0.34392328740586486</v>
      </c>
    </row>
    <row r="1492" spans="1:8" s="9" customFormat="1" x14ac:dyDescent="0.2">
      <c r="A1492" s="33" t="s">
        <v>436</v>
      </c>
      <c r="B1492" s="10" t="s">
        <v>127</v>
      </c>
      <c r="C1492" s="82"/>
      <c r="D1492" s="211">
        <f t="shared" ref="D1492:F1493" si="121">SUM(D1493)</f>
        <v>97996.75</v>
      </c>
      <c r="E1492" s="109">
        <f t="shared" si="121"/>
        <v>106000</v>
      </c>
      <c r="F1492" s="140">
        <f t="shared" si="121"/>
        <v>119000</v>
      </c>
      <c r="G1492" s="260">
        <f t="shared" si="119"/>
        <v>13000</v>
      </c>
      <c r="H1492" s="274">
        <f t="shared" si="118"/>
        <v>0.12264150943396235</v>
      </c>
    </row>
    <row r="1493" spans="1:8" s="9" customFormat="1" x14ac:dyDescent="0.2">
      <c r="A1493" s="33"/>
      <c r="B1493" s="23">
        <v>55</v>
      </c>
      <c r="C1493" s="54" t="s">
        <v>17</v>
      </c>
      <c r="D1493" s="225">
        <f t="shared" si="121"/>
        <v>97996.75</v>
      </c>
      <c r="E1493" s="117">
        <f t="shared" si="121"/>
        <v>106000</v>
      </c>
      <c r="F1493" s="168">
        <f t="shared" si="121"/>
        <v>119000</v>
      </c>
      <c r="G1493" s="260">
        <f t="shared" si="119"/>
        <v>13000</v>
      </c>
      <c r="H1493" s="274">
        <f t="shared" si="118"/>
        <v>0.12264150943396235</v>
      </c>
    </row>
    <row r="1494" spans="1:8" s="9" customFormat="1" x14ac:dyDescent="0.2">
      <c r="A1494" s="33"/>
      <c r="B1494" s="21">
        <v>5526</v>
      </c>
      <c r="C1494" s="55" t="s">
        <v>6</v>
      </c>
      <c r="D1494" s="238">
        <v>97996.75</v>
      </c>
      <c r="E1494" s="124">
        <v>106000</v>
      </c>
      <c r="F1494" s="175">
        <v>119000</v>
      </c>
      <c r="G1494" s="263">
        <f t="shared" si="119"/>
        <v>13000</v>
      </c>
      <c r="H1494" s="273">
        <f t="shared" si="118"/>
        <v>0.12264150943396235</v>
      </c>
    </row>
    <row r="1495" spans="1:8" x14ac:dyDescent="0.2">
      <c r="A1495" s="33" t="s">
        <v>437</v>
      </c>
      <c r="B1495" s="10" t="s">
        <v>198</v>
      </c>
      <c r="C1495" s="82"/>
      <c r="D1495" s="211">
        <f>SUM(D1496+D1501)</f>
        <v>27006.89</v>
      </c>
      <c r="E1495" s="109">
        <f>SUM(E1496+E1501)</f>
        <v>27921</v>
      </c>
      <c r="F1495" s="140">
        <f>SUM(F1496+F1501)</f>
        <v>32640</v>
      </c>
      <c r="G1495" s="260">
        <f t="shared" si="119"/>
        <v>4719</v>
      </c>
      <c r="H1495" s="274">
        <f t="shared" si="118"/>
        <v>0.16901257118298063</v>
      </c>
    </row>
    <row r="1496" spans="1:8" s="9" customFormat="1" x14ac:dyDescent="0.2">
      <c r="A1496" s="33"/>
      <c r="B1496" s="10">
        <v>50</v>
      </c>
      <c r="C1496" s="61" t="s">
        <v>16</v>
      </c>
      <c r="D1496" s="211">
        <f>SUM(D1497+D1499+D1500)</f>
        <v>16994.34</v>
      </c>
      <c r="E1496" s="109">
        <f>SUM(E1497+E1500)</f>
        <v>17694</v>
      </c>
      <c r="F1496" s="140">
        <f>SUM(F1497+F1500)</f>
        <v>22222</v>
      </c>
      <c r="G1496" s="260">
        <f t="shared" si="119"/>
        <v>4528</v>
      </c>
      <c r="H1496" s="274">
        <f t="shared" si="118"/>
        <v>0.2559059568215214</v>
      </c>
    </row>
    <row r="1497" spans="1:8" s="9" customFormat="1" x14ac:dyDescent="0.2">
      <c r="A1497" s="33"/>
      <c r="B1497" s="6">
        <v>500</v>
      </c>
      <c r="C1497" s="62" t="s">
        <v>163</v>
      </c>
      <c r="D1497" s="210">
        <f>SUM(D1498)</f>
        <v>12725.13</v>
      </c>
      <c r="E1497" s="108">
        <f>SUM(E1498)</f>
        <v>13224</v>
      </c>
      <c r="F1497" s="169">
        <f>SUM(F1498)</f>
        <v>16608</v>
      </c>
      <c r="G1497" s="263">
        <f t="shared" si="119"/>
        <v>3384</v>
      </c>
      <c r="H1497" s="273">
        <f t="shared" si="118"/>
        <v>0.25589836660617049</v>
      </c>
    </row>
    <row r="1498" spans="1:8" s="9" customFormat="1" x14ac:dyDescent="0.2">
      <c r="A1498" s="33"/>
      <c r="B1498" s="6">
        <v>50020</v>
      </c>
      <c r="C1498" s="62" t="s">
        <v>170</v>
      </c>
      <c r="D1498" s="210">
        <v>12725.13</v>
      </c>
      <c r="E1498" s="108">
        <v>13224</v>
      </c>
      <c r="F1498" s="169">
        <v>16608</v>
      </c>
      <c r="G1498" s="263">
        <f t="shared" si="119"/>
        <v>3384</v>
      </c>
      <c r="H1498" s="273">
        <f t="shared" si="118"/>
        <v>0.25589836660617049</v>
      </c>
    </row>
    <row r="1499" spans="1:8" s="9" customFormat="1" x14ac:dyDescent="0.2">
      <c r="A1499" s="33"/>
      <c r="B1499" s="6">
        <v>5050</v>
      </c>
      <c r="C1499" s="62" t="s">
        <v>62</v>
      </c>
      <c r="D1499" s="210">
        <v>4.34</v>
      </c>
      <c r="E1499" s="108"/>
      <c r="F1499" s="169"/>
      <c r="G1499" s="263">
        <f t="shared" si="119"/>
        <v>0</v>
      </c>
      <c r="H1499" s="273"/>
    </row>
    <row r="1500" spans="1:8" s="9" customFormat="1" x14ac:dyDescent="0.2">
      <c r="A1500" s="33"/>
      <c r="B1500" s="6">
        <v>506</v>
      </c>
      <c r="C1500" s="62" t="s">
        <v>164</v>
      </c>
      <c r="D1500" s="210">
        <v>4264.87</v>
      </c>
      <c r="E1500" s="108">
        <v>4470</v>
      </c>
      <c r="F1500" s="169">
        <v>5614</v>
      </c>
      <c r="G1500" s="263">
        <f t="shared" si="119"/>
        <v>1144</v>
      </c>
      <c r="H1500" s="273">
        <f t="shared" ref="H1500:H1511" si="122">SUM(F1500/E1500-1)</f>
        <v>0.25592841163310953</v>
      </c>
    </row>
    <row r="1501" spans="1:8" s="9" customFormat="1" x14ac:dyDescent="0.2">
      <c r="A1501" s="33"/>
      <c r="B1501" s="23">
        <v>55</v>
      </c>
      <c r="C1501" s="54" t="s">
        <v>17</v>
      </c>
      <c r="D1501" s="225">
        <f>SUM(D1502:D1510)</f>
        <v>10012.549999999999</v>
      </c>
      <c r="E1501" s="117">
        <f>SUM(E1502:E1510)</f>
        <v>10227</v>
      </c>
      <c r="F1501" s="168">
        <f>SUM(F1502:F1510)</f>
        <v>10418</v>
      </c>
      <c r="G1501" s="260">
        <f t="shared" si="119"/>
        <v>191</v>
      </c>
      <c r="H1501" s="274">
        <f t="shared" si="122"/>
        <v>1.8676053583651209E-2</v>
      </c>
    </row>
    <row r="1502" spans="1:8" s="9" customFormat="1" x14ac:dyDescent="0.2">
      <c r="A1502" s="33"/>
      <c r="B1502" s="6">
        <v>5500</v>
      </c>
      <c r="C1502" s="62" t="s">
        <v>18</v>
      </c>
      <c r="D1502" s="238">
        <v>767.92</v>
      </c>
      <c r="E1502" s="124">
        <v>910</v>
      </c>
      <c r="F1502" s="175">
        <v>800</v>
      </c>
      <c r="G1502" s="263">
        <f t="shared" si="119"/>
        <v>-110</v>
      </c>
      <c r="H1502" s="273">
        <f t="shared" si="122"/>
        <v>-0.12087912087912089</v>
      </c>
    </row>
    <row r="1503" spans="1:8" s="9" customFormat="1" x14ac:dyDescent="0.2">
      <c r="A1503" s="33"/>
      <c r="B1503" s="6">
        <v>5504</v>
      </c>
      <c r="C1503" s="62" t="s">
        <v>20</v>
      </c>
      <c r="D1503" s="238">
        <v>180</v>
      </c>
      <c r="E1503" s="124">
        <v>180</v>
      </c>
      <c r="F1503" s="175">
        <v>195</v>
      </c>
      <c r="G1503" s="263">
        <f t="shared" si="119"/>
        <v>15</v>
      </c>
      <c r="H1503" s="273">
        <f t="shared" si="122"/>
        <v>8.3333333333333259E-2</v>
      </c>
    </row>
    <row r="1504" spans="1:8" s="9" customFormat="1" x14ac:dyDescent="0.2">
      <c r="A1504" s="33"/>
      <c r="B1504" s="6">
        <v>5511</v>
      </c>
      <c r="C1504" s="62" t="s">
        <v>165</v>
      </c>
      <c r="D1504" s="238">
        <v>8011.45</v>
      </c>
      <c r="E1504" s="124">
        <v>8117</v>
      </c>
      <c r="F1504" s="175">
        <v>8843</v>
      </c>
      <c r="G1504" s="263">
        <f t="shared" si="119"/>
        <v>726</v>
      </c>
      <c r="H1504" s="273">
        <f t="shared" si="122"/>
        <v>8.9441912036466675E-2</v>
      </c>
    </row>
    <row r="1505" spans="1:8" s="9" customFormat="1" x14ac:dyDescent="0.2">
      <c r="A1505" s="33"/>
      <c r="B1505" s="6">
        <v>5514</v>
      </c>
      <c r="C1505" s="62" t="s">
        <v>166</v>
      </c>
      <c r="D1505" s="238">
        <v>119.99</v>
      </c>
      <c r="E1505" s="124">
        <v>250</v>
      </c>
      <c r="F1505" s="175">
        <v>0</v>
      </c>
      <c r="G1505" s="263">
        <f t="shared" si="119"/>
        <v>-250</v>
      </c>
      <c r="H1505" s="273">
        <f t="shared" si="122"/>
        <v>-1</v>
      </c>
    </row>
    <row r="1506" spans="1:8" s="9" customFormat="1" x14ac:dyDescent="0.2">
      <c r="A1506" s="33"/>
      <c r="B1506" s="6">
        <v>5515</v>
      </c>
      <c r="C1506" s="62" t="s">
        <v>22</v>
      </c>
      <c r="D1506" s="238">
        <v>619</v>
      </c>
      <c r="E1506" s="124">
        <v>400</v>
      </c>
      <c r="F1506" s="175">
        <v>350</v>
      </c>
      <c r="G1506" s="263">
        <f t="shared" si="119"/>
        <v>-50</v>
      </c>
      <c r="H1506" s="273">
        <f t="shared" si="122"/>
        <v>-0.125</v>
      </c>
    </row>
    <row r="1507" spans="1:8" s="9" customFormat="1" x14ac:dyDescent="0.2">
      <c r="A1507" s="33"/>
      <c r="B1507" s="6">
        <v>5522</v>
      </c>
      <c r="C1507" s="62" t="s">
        <v>63</v>
      </c>
      <c r="D1507" s="238">
        <v>13.9</v>
      </c>
      <c r="E1507" s="124">
        <v>20</v>
      </c>
      <c r="F1507" s="175">
        <v>20</v>
      </c>
      <c r="G1507" s="263">
        <f t="shared" si="119"/>
        <v>0</v>
      </c>
      <c r="H1507" s="273">
        <f t="shared" si="122"/>
        <v>0</v>
      </c>
    </row>
    <row r="1508" spans="1:8" s="9" customFormat="1" x14ac:dyDescent="0.2">
      <c r="A1508" s="33"/>
      <c r="B1508" s="6">
        <v>5524</v>
      </c>
      <c r="C1508" s="62" t="s">
        <v>24</v>
      </c>
      <c r="D1508" s="238">
        <v>130.77000000000001</v>
      </c>
      <c r="E1508" s="124">
        <v>240</v>
      </c>
      <c r="F1508" s="175">
        <v>95</v>
      </c>
      <c r="G1508" s="263">
        <f t="shared" si="119"/>
        <v>-145</v>
      </c>
      <c r="H1508" s="273">
        <f t="shared" si="122"/>
        <v>-0.60416666666666674</v>
      </c>
    </row>
    <row r="1509" spans="1:8" s="9" customFormat="1" x14ac:dyDescent="0.2">
      <c r="A1509" s="33"/>
      <c r="B1509" s="6">
        <v>5525</v>
      </c>
      <c r="C1509" s="62" t="s">
        <v>37</v>
      </c>
      <c r="D1509" s="238">
        <v>169.52</v>
      </c>
      <c r="E1509" s="124">
        <v>80</v>
      </c>
      <c r="F1509" s="175">
        <v>80</v>
      </c>
      <c r="G1509" s="263">
        <f t="shared" si="119"/>
        <v>0</v>
      </c>
      <c r="H1509" s="273">
        <f t="shared" si="122"/>
        <v>0</v>
      </c>
    </row>
    <row r="1510" spans="1:8" s="9" customFormat="1" x14ac:dyDescent="0.2">
      <c r="A1510" s="33"/>
      <c r="B1510" s="6">
        <v>5539</v>
      </c>
      <c r="C1510" s="62" t="s">
        <v>180</v>
      </c>
      <c r="D1510" s="238">
        <v>0</v>
      </c>
      <c r="E1510" s="124">
        <v>30</v>
      </c>
      <c r="F1510" s="147">
        <v>35</v>
      </c>
      <c r="G1510" s="263">
        <f t="shared" si="119"/>
        <v>5</v>
      </c>
      <c r="H1510" s="273">
        <f t="shared" si="122"/>
        <v>0.16666666666666674</v>
      </c>
    </row>
    <row r="1511" spans="1:8" s="9" customFormat="1" x14ac:dyDescent="0.2">
      <c r="A1511" s="33" t="s">
        <v>458</v>
      </c>
      <c r="B1511" s="10" t="s">
        <v>563</v>
      </c>
      <c r="C1511" s="82"/>
      <c r="D1511" s="200"/>
      <c r="E1511" s="66">
        <f>SUM(E1512+E1514)</f>
        <v>30000</v>
      </c>
      <c r="F1511" s="142">
        <f>SUM(F1512)</f>
        <v>30000</v>
      </c>
      <c r="G1511" s="260">
        <f t="shared" si="119"/>
        <v>0</v>
      </c>
      <c r="H1511" s="274">
        <f t="shared" si="122"/>
        <v>0</v>
      </c>
    </row>
    <row r="1512" spans="1:8" s="9" customFormat="1" x14ac:dyDescent="0.2">
      <c r="A1512" s="33"/>
      <c r="B1512" s="10">
        <v>4502</v>
      </c>
      <c r="C1512" s="61" t="s">
        <v>80</v>
      </c>
      <c r="D1512" s="66"/>
      <c r="E1512" s="66">
        <f>SUM(E1513)</f>
        <v>0</v>
      </c>
      <c r="F1512" s="142">
        <v>30000</v>
      </c>
      <c r="G1512" s="260">
        <f t="shared" si="119"/>
        <v>30000</v>
      </c>
      <c r="H1512" s="274"/>
    </row>
    <row r="1513" spans="1:8" s="9" customFormat="1" x14ac:dyDescent="0.2">
      <c r="A1513" s="33"/>
      <c r="B1513" s="6"/>
      <c r="C1513" s="62" t="s">
        <v>457</v>
      </c>
      <c r="D1513" s="196"/>
      <c r="E1513" s="102">
        <v>0</v>
      </c>
      <c r="F1513" s="142"/>
      <c r="G1513" s="263">
        <f t="shared" si="119"/>
        <v>0</v>
      </c>
      <c r="H1513" s="273"/>
    </row>
    <row r="1514" spans="1:8" s="9" customFormat="1" x14ac:dyDescent="0.2">
      <c r="A1514" s="33"/>
      <c r="B1514" s="10">
        <v>15</v>
      </c>
      <c r="C1514" s="61" t="s">
        <v>188</v>
      </c>
      <c r="D1514" s="196"/>
      <c r="E1514" s="66">
        <f>SUM(E1515)</f>
        <v>30000</v>
      </c>
      <c r="F1514" s="142"/>
      <c r="G1514" s="263">
        <f t="shared" si="119"/>
        <v>-30000</v>
      </c>
      <c r="H1514" s="273">
        <f t="shared" ref="H1514:H1522" si="123">SUM(F1514/E1514-1)</f>
        <v>-1</v>
      </c>
    </row>
    <row r="1515" spans="1:8" s="9" customFormat="1" x14ac:dyDescent="0.2">
      <c r="A1515" s="33"/>
      <c r="B1515" s="6">
        <v>1551</v>
      </c>
      <c r="C1515" s="62" t="s">
        <v>178</v>
      </c>
      <c r="D1515" s="196"/>
      <c r="E1515" s="102">
        <f>SUM(E1516)</f>
        <v>30000</v>
      </c>
      <c r="F1515" s="142"/>
      <c r="G1515" s="263">
        <f t="shared" si="119"/>
        <v>-30000</v>
      </c>
      <c r="H1515" s="273">
        <f t="shared" si="123"/>
        <v>-1</v>
      </c>
    </row>
    <row r="1516" spans="1:8" s="9" customFormat="1" x14ac:dyDescent="0.2">
      <c r="A1516" s="33"/>
      <c r="B1516" s="6"/>
      <c r="C1516" s="62" t="s">
        <v>457</v>
      </c>
      <c r="D1516" s="196"/>
      <c r="E1516" s="102">
        <v>30000</v>
      </c>
      <c r="F1516" s="142"/>
      <c r="G1516" s="263">
        <f t="shared" si="119"/>
        <v>-30000</v>
      </c>
      <c r="H1516" s="273">
        <f t="shared" si="123"/>
        <v>-1</v>
      </c>
    </row>
    <row r="1517" spans="1:8" s="9" customFormat="1" x14ac:dyDescent="0.2">
      <c r="A1517" s="33" t="s">
        <v>438</v>
      </c>
      <c r="B1517" s="10" t="s">
        <v>128</v>
      </c>
      <c r="C1517" s="82"/>
      <c r="D1517" s="211">
        <f>SUM(D1518+D1520+D1525)</f>
        <v>85615.03</v>
      </c>
      <c r="E1517" s="109">
        <f>SUM(E1518+E1520+E1525)</f>
        <v>93491</v>
      </c>
      <c r="F1517" s="140">
        <f>SUM(F1518+F1520+F1525)</f>
        <v>96718</v>
      </c>
      <c r="G1517" s="260">
        <f t="shared" si="119"/>
        <v>3227</v>
      </c>
      <c r="H1517" s="274">
        <f t="shared" si="123"/>
        <v>3.451669144623537E-2</v>
      </c>
    </row>
    <row r="1518" spans="1:8" s="9" customFormat="1" ht="25.5" x14ac:dyDescent="0.2">
      <c r="A1518" s="33"/>
      <c r="B1518" s="22">
        <v>413</v>
      </c>
      <c r="C1518" s="64" t="s">
        <v>94</v>
      </c>
      <c r="D1518" s="221">
        <f>SUM(D1519)</f>
        <v>36186.89</v>
      </c>
      <c r="E1518" s="113">
        <f>SUM(E1519)</f>
        <v>40101</v>
      </c>
      <c r="F1518" s="164">
        <f>SUM(F1519)</f>
        <v>34500</v>
      </c>
      <c r="G1518" s="260">
        <f t="shared" si="119"/>
        <v>-5601</v>
      </c>
      <c r="H1518" s="274">
        <f t="shared" si="123"/>
        <v>-0.1396723273733822</v>
      </c>
    </row>
    <row r="1519" spans="1:8" ht="25.5" x14ac:dyDescent="0.2">
      <c r="A1519" s="35"/>
      <c r="B1519" s="20">
        <v>4138</v>
      </c>
      <c r="C1519" s="63" t="s">
        <v>66</v>
      </c>
      <c r="D1519" s="222">
        <v>36186.89</v>
      </c>
      <c r="E1519" s="114">
        <v>40101</v>
      </c>
      <c r="F1519" s="165">
        <v>34500</v>
      </c>
      <c r="G1519" s="263">
        <f t="shared" si="119"/>
        <v>-5601</v>
      </c>
      <c r="H1519" s="273">
        <f t="shared" si="123"/>
        <v>-0.1396723273733822</v>
      </c>
    </row>
    <row r="1520" spans="1:8" s="9" customFormat="1" x14ac:dyDescent="0.2">
      <c r="A1520" s="33"/>
      <c r="B1520" s="10">
        <v>50</v>
      </c>
      <c r="C1520" s="61" t="s">
        <v>16</v>
      </c>
      <c r="D1520" s="211">
        <f>SUM(D1521+D1523+D1524)</f>
        <v>42842.75</v>
      </c>
      <c r="E1520" s="109">
        <f>SUM(E1521+E1524)</f>
        <v>45250</v>
      </c>
      <c r="F1520" s="140">
        <f>SUM(F1521+F1524)</f>
        <v>49774</v>
      </c>
      <c r="G1520" s="260">
        <f t="shared" si="119"/>
        <v>4524</v>
      </c>
      <c r="H1520" s="274">
        <f t="shared" si="123"/>
        <v>9.9977900552486121E-2</v>
      </c>
    </row>
    <row r="1521" spans="1:8" s="9" customFormat="1" x14ac:dyDescent="0.2">
      <c r="A1521" s="33"/>
      <c r="B1521" s="6">
        <v>500</v>
      </c>
      <c r="C1521" s="62" t="s">
        <v>163</v>
      </c>
      <c r="D1521" s="210">
        <f>SUM(D1522)</f>
        <v>31917.58</v>
      </c>
      <c r="E1521" s="108">
        <f>SUM(E1522)</f>
        <v>33819</v>
      </c>
      <c r="F1521" s="169">
        <f>SUM(F1522)</f>
        <v>37200</v>
      </c>
      <c r="G1521" s="263">
        <f t="shared" si="119"/>
        <v>3381</v>
      </c>
      <c r="H1521" s="273">
        <f t="shared" si="123"/>
        <v>9.9973387740619257E-2</v>
      </c>
    </row>
    <row r="1522" spans="1:8" s="9" customFormat="1" x14ac:dyDescent="0.2">
      <c r="A1522" s="33"/>
      <c r="B1522" s="6">
        <v>50020</v>
      </c>
      <c r="C1522" s="62" t="s">
        <v>170</v>
      </c>
      <c r="D1522" s="210">
        <v>31917.58</v>
      </c>
      <c r="E1522" s="114">
        <v>33819</v>
      </c>
      <c r="F1522" s="165">
        <v>37200</v>
      </c>
      <c r="G1522" s="263">
        <f t="shared" si="119"/>
        <v>3381</v>
      </c>
      <c r="H1522" s="273">
        <f t="shared" si="123"/>
        <v>9.9973387740619257E-2</v>
      </c>
    </row>
    <row r="1523" spans="1:8" s="9" customFormat="1" x14ac:dyDescent="0.2">
      <c r="A1523" s="33"/>
      <c r="B1523" s="6">
        <v>5050</v>
      </c>
      <c r="C1523" s="62" t="s">
        <v>62</v>
      </c>
      <c r="D1523" s="210">
        <v>144</v>
      </c>
      <c r="E1523" s="114"/>
      <c r="F1523" s="165"/>
      <c r="G1523" s="263">
        <f t="shared" si="119"/>
        <v>0</v>
      </c>
      <c r="H1523" s="273"/>
    </row>
    <row r="1524" spans="1:8" s="9" customFormat="1" x14ac:dyDescent="0.2">
      <c r="A1524" s="33"/>
      <c r="B1524" s="6">
        <v>506</v>
      </c>
      <c r="C1524" s="62" t="s">
        <v>164</v>
      </c>
      <c r="D1524" s="210">
        <v>10781.17</v>
      </c>
      <c r="E1524" s="114">
        <v>11431</v>
      </c>
      <c r="F1524" s="165">
        <v>12574</v>
      </c>
      <c r="G1524" s="263">
        <f t="shared" si="119"/>
        <v>1143</v>
      </c>
      <c r="H1524" s="273">
        <f>SUM(F1524/E1524-1)</f>
        <v>9.9991251858980057E-2</v>
      </c>
    </row>
    <row r="1525" spans="1:8" s="9" customFormat="1" x14ac:dyDescent="0.2">
      <c r="A1525" s="33"/>
      <c r="B1525" s="23">
        <v>55</v>
      </c>
      <c r="C1525" s="54" t="s">
        <v>17</v>
      </c>
      <c r="D1525" s="225">
        <f>SUM(D1526:D1533)</f>
        <v>6585.3899999999994</v>
      </c>
      <c r="E1525" s="117">
        <f>SUM(E1526:E1533)</f>
        <v>8140</v>
      </c>
      <c r="F1525" s="168">
        <f>SUM(F1526:F1533)</f>
        <v>12444</v>
      </c>
      <c r="G1525" s="260">
        <f t="shared" si="119"/>
        <v>4304</v>
      </c>
      <c r="H1525" s="274">
        <f>SUM(F1525/E1525-1)</f>
        <v>0.52874692874692886</v>
      </c>
    </row>
    <row r="1526" spans="1:8" s="9" customFormat="1" x14ac:dyDescent="0.2">
      <c r="A1526" s="33"/>
      <c r="B1526" s="6">
        <v>5500</v>
      </c>
      <c r="C1526" s="62" t="s">
        <v>18</v>
      </c>
      <c r="D1526" s="238">
        <v>468.03</v>
      </c>
      <c r="E1526" s="124">
        <v>240</v>
      </c>
      <c r="F1526" s="175">
        <v>200</v>
      </c>
      <c r="G1526" s="263">
        <f t="shared" si="119"/>
        <v>-40</v>
      </c>
      <c r="H1526" s="273">
        <f>SUM(F1526/E1526-1)</f>
        <v>-0.16666666666666663</v>
      </c>
    </row>
    <row r="1527" spans="1:8" s="9" customFormat="1" x14ac:dyDescent="0.2">
      <c r="A1527" s="33"/>
      <c r="B1527" s="6">
        <v>5504</v>
      </c>
      <c r="C1527" s="62" t="s">
        <v>20</v>
      </c>
      <c r="D1527" s="238">
        <v>56</v>
      </c>
      <c r="E1527" s="124">
        <v>200</v>
      </c>
      <c r="F1527" s="175">
        <v>520</v>
      </c>
      <c r="G1527" s="263">
        <f t="shared" si="119"/>
        <v>320</v>
      </c>
      <c r="H1527" s="273">
        <f>SUM(F1527/E1527-1)</f>
        <v>1.6</v>
      </c>
    </row>
    <row r="1528" spans="1:8" s="9" customFormat="1" x14ac:dyDescent="0.2">
      <c r="A1528" s="33"/>
      <c r="B1528" s="6">
        <v>5511</v>
      </c>
      <c r="C1528" s="62" t="s">
        <v>165</v>
      </c>
      <c r="D1528" s="238">
        <v>19.399999999999999</v>
      </c>
      <c r="E1528" s="124"/>
      <c r="F1528" s="175"/>
      <c r="G1528" s="263">
        <f t="shared" si="119"/>
        <v>0</v>
      </c>
      <c r="H1528" s="273"/>
    </row>
    <row r="1529" spans="1:8" x14ac:dyDescent="0.2">
      <c r="A1529" s="35"/>
      <c r="B1529" s="21">
        <v>5513</v>
      </c>
      <c r="C1529" s="55" t="s">
        <v>21</v>
      </c>
      <c r="D1529" s="238">
        <v>1996.4</v>
      </c>
      <c r="E1529" s="124">
        <v>2100</v>
      </c>
      <c r="F1529" s="175">
        <v>2500</v>
      </c>
      <c r="G1529" s="263">
        <f t="shared" si="119"/>
        <v>400</v>
      </c>
      <c r="H1529" s="273">
        <f>SUM(F1529/E1529-1)</f>
        <v>0.19047619047619047</v>
      </c>
    </row>
    <row r="1530" spans="1:8" x14ac:dyDescent="0.2">
      <c r="A1530" s="35"/>
      <c r="B1530" s="6">
        <v>5514</v>
      </c>
      <c r="C1530" s="62" t="s">
        <v>673</v>
      </c>
      <c r="D1530" s="238">
        <v>0</v>
      </c>
      <c r="E1530" s="124">
        <v>0</v>
      </c>
      <c r="F1530" s="175">
        <v>2324</v>
      </c>
      <c r="G1530" s="263">
        <f t="shared" si="119"/>
        <v>2324</v>
      </c>
      <c r="H1530" s="273"/>
    </row>
    <row r="1531" spans="1:8" x14ac:dyDescent="0.2">
      <c r="A1531" s="35"/>
      <c r="B1531" s="6">
        <v>5525</v>
      </c>
      <c r="C1531" s="62" t="s">
        <v>37</v>
      </c>
      <c r="D1531" s="238">
        <v>1499.81</v>
      </c>
      <c r="E1531" s="124">
        <v>2000</v>
      </c>
      <c r="F1531" s="175">
        <v>2500</v>
      </c>
      <c r="G1531" s="263">
        <f t="shared" si="119"/>
        <v>500</v>
      </c>
      <c r="H1531" s="273">
        <f t="shared" ref="H1531:H1540" si="124">SUM(F1531/E1531-1)</f>
        <v>0.25</v>
      </c>
    </row>
    <row r="1532" spans="1:8" x14ac:dyDescent="0.2">
      <c r="A1532" s="35"/>
      <c r="B1532" s="21">
        <v>5526</v>
      </c>
      <c r="C1532" s="55" t="s">
        <v>6</v>
      </c>
      <c r="D1532" s="238">
        <v>2545.75</v>
      </c>
      <c r="E1532" s="124">
        <v>3500</v>
      </c>
      <c r="F1532" s="175">
        <v>4000</v>
      </c>
      <c r="G1532" s="263">
        <f t="shared" si="119"/>
        <v>500</v>
      </c>
      <c r="H1532" s="273">
        <f t="shared" si="124"/>
        <v>0.14285714285714279</v>
      </c>
    </row>
    <row r="1533" spans="1:8" x14ac:dyDescent="0.2">
      <c r="A1533" s="35"/>
      <c r="B1533" s="21">
        <v>5532</v>
      </c>
      <c r="C1533" s="55" t="s">
        <v>61</v>
      </c>
      <c r="D1533" s="238">
        <v>0</v>
      </c>
      <c r="E1533" s="124">
        <v>100</v>
      </c>
      <c r="F1533" s="175">
        <v>400</v>
      </c>
      <c r="G1533" s="263">
        <f t="shared" si="119"/>
        <v>300</v>
      </c>
      <c r="H1533" s="273">
        <f t="shared" si="124"/>
        <v>3</v>
      </c>
    </row>
    <row r="1534" spans="1:8" x14ac:dyDescent="0.2">
      <c r="A1534" s="33" t="s">
        <v>439</v>
      </c>
      <c r="B1534" s="10" t="s">
        <v>395</v>
      </c>
      <c r="C1534" s="82"/>
      <c r="D1534" s="225">
        <f>SUM(D1535+D1539)</f>
        <v>13268.95</v>
      </c>
      <c r="E1534" s="117">
        <f>SUM(E1535+E1539)</f>
        <v>14507</v>
      </c>
      <c r="F1534" s="168">
        <f>SUM(F1535+F1539)</f>
        <v>17670</v>
      </c>
      <c r="G1534" s="260">
        <f t="shared" si="119"/>
        <v>3163</v>
      </c>
      <c r="H1534" s="274">
        <f t="shared" si="124"/>
        <v>0.21803267388157432</v>
      </c>
    </row>
    <row r="1535" spans="1:8" x14ac:dyDescent="0.2">
      <c r="A1535" s="35"/>
      <c r="B1535" s="10">
        <v>50</v>
      </c>
      <c r="C1535" s="61" t="s">
        <v>16</v>
      </c>
      <c r="D1535" s="211">
        <f>SUM(D1536+D1538)</f>
        <v>7177.42</v>
      </c>
      <c r="E1535" s="109">
        <f>SUM(E1536+E1538)</f>
        <v>8349</v>
      </c>
      <c r="F1535" s="140">
        <f>SUM(F1536+F1538)</f>
        <v>11239</v>
      </c>
      <c r="G1535" s="260">
        <f t="shared" si="119"/>
        <v>2890</v>
      </c>
      <c r="H1535" s="274">
        <f t="shared" si="124"/>
        <v>0.34614923942987175</v>
      </c>
    </row>
    <row r="1536" spans="1:8" x14ac:dyDescent="0.2">
      <c r="A1536" s="35"/>
      <c r="B1536" s="6">
        <v>500</v>
      </c>
      <c r="C1536" s="62" t="s">
        <v>163</v>
      </c>
      <c r="D1536" s="210">
        <f>SUM(D1537)</f>
        <v>5526.59</v>
      </c>
      <c r="E1536" s="108">
        <f>SUM(E1537)</f>
        <v>6240</v>
      </c>
      <c r="F1536" s="169">
        <f>SUM(F1537)</f>
        <v>8400</v>
      </c>
      <c r="G1536" s="263">
        <f t="shared" si="119"/>
        <v>2160</v>
      </c>
      <c r="H1536" s="273">
        <f t="shared" si="124"/>
        <v>0.34615384615384626</v>
      </c>
    </row>
    <row r="1537" spans="1:8" x14ac:dyDescent="0.2">
      <c r="A1537" s="35"/>
      <c r="B1537" s="6">
        <v>50020</v>
      </c>
      <c r="C1537" s="62" t="s">
        <v>170</v>
      </c>
      <c r="D1537" s="210">
        <v>5526.59</v>
      </c>
      <c r="E1537" s="108">
        <v>6240</v>
      </c>
      <c r="F1537" s="147">
        <v>8400</v>
      </c>
      <c r="G1537" s="263">
        <f t="shared" si="119"/>
        <v>2160</v>
      </c>
      <c r="H1537" s="273">
        <f t="shared" si="124"/>
        <v>0.34615384615384626</v>
      </c>
    </row>
    <row r="1538" spans="1:8" x14ac:dyDescent="0.2">
      <c r="A1538" s="35"/>
      <c r="B1538" s="6">
        <v>506</v>
      </c>
      <c r="C1538" s="62" t="s">
        <v>164</v>
      </c>
      <c r="D1538" s="210">
        <v>1650.83</v>
      </c>
      <c r="E1538" s="108">
        <v>2109</v>
      </c>
      <c r="F1538" s="147">
        <v>2839</v>
      </c>
      <c r="G1538" s="263">
        <f t="shared" si="119"/>
        <v>730</v>
      </c>
      <c r="H1538" s="273">
        <f t="shared" si="124"/>
        <v>0.34613560929350395</v>
      </c>
    </row>
    <row r="1539" spans="1:8" x14ac:dyDescent="0.2">
      <c r="A1539" s="35"/>
      <c r="B1539" s="23">
        <v>55</v>
      </c>
      <c r="C1539" s="54" t="s">
        <v>17</v>
      </c>
      <c r="D1539" s="225">
        <f>SUM(D1540:D1545)</f>
        <v>6091.5300000000007</v>
      </c>
      <c r="E1539" s="117">
        <f>SUM(E1540:E1545)</f>
        <v>6158</v>
      </c>
      <c r="F1539" s="168">
        <f>SUM(F1540:F1545)</f>
        <v>6431</v>
      </c>
      <c r="G1539" s="260">
        <f t="shared" si="119"/>
        <v>273</v>
      </c>
      <c r="H1539" s="274">
        <f t="shared" si="124"/>
        <v>4.4332575511529804E-2</v>
      </c>
    </row>
    <row r="1540" spans="1:8" x14ac:dyDescent="0.2">
      <c r="A1540" s="35"/>
      <c r="B1540" s="6">
        <v>5500</v>
      </c>
      <c r="C1540" s="62" t="s">
        <v>18</v>
      </c>
      <c r="D1540" s="238">
        <v>15.8</v>
      </c>
      <c r="E1540" s="124">
        <v>100</v>
      </c>
      <c r="F1540" s="175">
        <v>100</v>
      </c>
      <c r="G1540" s="263">
        <f t="shared" si="119"/>
        <v>0</v>
      </c>
      <c r="H1540" s="273">
        <f t="shared" si="124"/>
        <v>0</v>
      </c>
    </row>
    <row r="1541" spans="1:8" x14ac:dyDescent="0.2">
      <c r="A1541" s="35"/>
      <c r="B1541" s="6">
        <v>5504</v>
      </c>
      <c r="C1541" s="62" t="s">
        <v>20</v>
      </c>
      <c r="D1541" s="238">
        <v>0</v>
      </c>
      <c r="E1541" s="124">
        <v>0</v>
      </c>
      <c r="F1541" s="175">
        <v>150</v>
      </c>
      <c r="G1541" s="263">
        <f t="shared" si="119"/>
        <v>150</v>
      </c>
      <c r="H1541" s="273"/>
    </row>
    <row r="1542" spans="1:8" x14ac:dyDescent="0.2">
      <c r="A1542" s="35"/>
      <c r="B1542" s="6">
        <v>5511</v>
      </c>
      <c r="C1542" s="62" t="s">
        <v>165</v>
      </c>
      <c r="D1542" s="238">
        <v>2947.24</v>
      </c>
      <c r="E1542" s="124">
        <v>3270</v>
      </c>
      <c r="F1542" s="175">
        <v>3393</v>
      </c>
      <c r="G1542" s="263">
        <f t="shared" si="119"/>
        <v>123</v>
      </c>
      <c r="H1542" s="273">
        <f>SUM(F1542/E1542-1)</f>
        <v>3.7614678899082543E-2</v>
      </c>
    </row>
    <row r="1543" spans="1:8" x14ac:dyDescent="0.2">
      <c r="A1543" s="35"/>
      <c r="B1543" s="21">
        <v>5513</v>
      </c>
      <c r="C1543" s="55" t="s">
        <v>21</v>
      </c>
      <c r="D1543" s="238">
        <v>3028.9</v>
      </c>
      <c r="E1543" s="124">
        <v>2580</v>
      </c>
      <c r="F1543" s="175">
        <v>2580</v>
      </c>
      <c r="G1543" s="263">
        <f t="shared" si="119"/>
        <v>0</v>
      </c>
      <c r="H1543" s="273">
        <f>SUM(F1543/E1543-1)</f>
        <v>0</v>
      </c>
    </row>
    <row r="1544" spans="1:8" x14ac:dyDescent="0.2">
      <c r="A1544" s="35"/>
      <c r="B1544" s="21">
        <v>5515</v>
      </c>
      <c r="C1544" s="55" t="s">
        <v>22</v>
      </c>
      <c r="D1544" s="238">
        <v>79.59</v>
      </c>
      <c r="E1544" s="124">
        <v>208</v>
      </c>
      <c r="F1544" s="175">
        <v>208</v>
      </c>
      <c r="G1544" s="263">
        <f t="shared" si="119"/>
        <v>0</v>
      </c>
      <c r="H1544" s="273">
        <f>SUM(F1544/E1544-1)</f>
        <v>0</v>
      </c>
    </row>
    <row r="1545" spans="1:8" x14ac:dyDescent="0.2">
      <c r="A1545" s="35"/>
      <c r="B1545" s="21">
        <v>5526</v>
      </c>
      <c r="C1545" s="55" t="s">
        <v>6</v>
      </c>
      <c r="D1545" s="238">
        <v>20</v>
      </c>
      <c r="E1545" s="124">
        <v>0</v>
      </c>
      <c r="F1545" s="175">
        <v>0</v>
      </c>
      <c r="G1545" s="263">
        <f t="shared" si="119"/>
        <v>0</v>
      </c>
      <c r="H1545" s="273"/>
    </row>
    <row r="1546" spans="1:8" x14ac:dyDescent="0.2">
      <c r="A1546" s="33" t="s">
        <v>393</v>
      </c>
      <c r="B1546" s="10" t="s">
        <v>394</v>
      </c>
      <c r="C1546" s="82"/>
      <c r="D1546" s="225">
        <f>SUM(D1547+D1549)</f>
        <v>154279</v>
      </c>
      <c r="E1546" s="117">
        <f>SUM(E1547+E1549)</f>
        <v>192755</v>
      </c>
      <c r="F1546" s="168">
        <f>SUM(F1547+F1549)</f>
        <v>159278</v>
      </c>
      <c r="G1546" s="260">
        <f t="shared" si="119"/>
        <v>-33477</v>
      </c>
      <c r="H1546" s="274">
        <f t="shared" ref="H1546:H1557" si="125">SUM(F1546/E1546-1)</f>
        <v>-0.1736764286270136</v>
      </c>
    </row>
    <row r="1547" spans="1:8" ht="25.5" x14ac:dyDescent="0.2">
      <c r="A1547" s="35"/>
      <c r="B1547" s="22">
        <v>413</v>
      </c>
      <c r="C1547" s="64" t="s">
        <v>94</v>
      </c>
      <c r="D1547" s="225">
        <f>SUM(D1548)</f>
        <v>13140</v>
      </c>
      <c r="E1547" s="117">
        <f>SUM(E1548)</f>
        <v>13140</v>
      </c>
      <c r="F1547" s="168">
        <f>SUM(F1548)</f>
        <v>13140</v>
      </c>
      <c r="G1547" s="260">
        <f t="shared" si="119"/>
        <v>0</v>
      </c>
      <c r="H1547" s="274">
        <f t="shared" si="125"/>
        <v>0</v>
      </c>
    </row>
    <row r="1548" spans="1:8" x14ac:dyDescent="0.2">
      <c r="A1548" s="35"/>
      <c r="B1548" s="20">
        <v>4130</v>
      </c>
      <c r="C1548" s="63" t="s">
        <v>27</v>
      </c>
      <c r="D1548" s="238">
        <v>13140</v>
      </c>
      <c r="E1548" s="124">
        <v>13140</v>
      </c>
      <c r="F1548" s="175">
        <v>13140</v>
      </c>
      <c r="G1548" s="263">
        <f t="shared" si="119"/>
        <v>0</v>
      </c>
      <c r="H1548" s="273">
        <f t="shared" si="125"/>
        <v>0</v>
      </c>
    </row>
    <row r="1549" spans="1:8" x14ac:dyDescent="0.2">
      <c r="A1549" s="35"/>
      <c r="B1549" s="23">
        <v>55</v>
      </c>
      <c r="C1549" s="54" t="s">
        <v>17</v>
      </c>
      <c r="D1549" s="225">
        <f>SUM(D1550)</f>
        <v>141139</v>
      </c>
      <c r="E1549" s="117">
        <f>SUM(E1550)</f>
        <v>179615</v>
      </c>
      <c r="F1549" s="168">
        <f>SUM(F1550)</f>
        <v>146138</v>
      </c>
      <c r="G1549" s="260">
        <f t="shared" si="119"/>
        <v>-33477</v>
      </c>
      <c r="H1549" s="274">
        <f t="shared" si="125"/>
        <v>-0.18638198368733128</v>
      </c>
    </row>
    <row r="1550" spans="1:8" x14ac:dyDescent="0.2">
      <c r="A1550" s="35"/>
      <c r="B1550" s="21">
        <v>5526</v>
      </c>
      <c r="C1550" s="55" t="s">
        <v>6</v>
      </c>
      <c r="D1550" s="238">
        <v>141139</v>
      </c>
      <c r="E1550" s="124">
        <v>179615</v>
      </c>
      <c r="F1550" s="175">
        <v>146138</v>
      </c>
      <c r="G1550" s="263">
        <f t="shared" si="119"/>
        <v>-33477</v>
      </c>
      <c r="H1550" s="273">
        <f t="shared" si="125"/>
        <v>-0.18638198368733128</v>
      </c>
    </row>
    <row r="1551" spans="1:8" s="9" customFormat="1" x14ac:dyDescent="0.2">
      <c r="A1551" s="33" t="s">
        <v>440</v>
      </c>
      <c r="B1551" s="10" t="s">
        <v>129</v>
      </c>
      <c r="C1551" s="82"/>
      <c r="D1551" s="211">
        <f>SUM(D1552+D1555+D1560)</f>
        <v>142615.59</v>
      </c>
      <c r="E1551" s="109">
        <f>SUM(E1552+E1555+E1560)</f>
        <v>159350</v>
      </c>
      <c r="F1551" s="140">
        <f>SUM(F1552+F1555+F1560)</f>
        <v>165215</v>
      </c>
      <c r="G1551" s="260">
        <f t="shared" si="119"/>
        <v>5865</v>
      </c>
      <c r="H1551" s="274">
        <f t="shared" si="125"/>
        <v>3.6805773454659629E-2</v>
      </c>
    </row>
    <row r="1552" spans="1:8" s="9" customFormat="1" ht="25.5" x14ac:dyDescent="0.2">
      <c r="A1552" s="33"/>
      <c r="B1552" s="22">
        <v>413</v>
      </c>
      <c r="C1552" s="64" t="s">
        <v>94</v>
      </c>
      <c r="D1552" s="221">
        <f>SUM(D1553:D1554)</f>
        <v>67136.299999999988</v>
      </c>
      <c r="E1552" s="113">
        <f>SUM(E1553:E1554)</f>
        <v>72974</v>
      </c>
      <c r="F1552" s="164">
        <f>SUM(F1553:F1554)</f>
        <v>73000</v>
      </c>
      <c r="G1552" s="260">
        <f t="shared" ref="G1552:G1615" si="126">SUM(F1552-E1552)</f>
        <v>26</v>
      </c>
      <c r="H1552" s="274">
        <f t="shared" si="125"/>
        <v>3.5629128182645964E-4</v>
      </c>
    </row>
    <row r="1553" spans="1:8" x14ac:dyDescent="0.2">
      <c r="A1553" s="35"/>
      <c r="B1553" s="20">
        <v>4130</v>
      </c>
      <c r="C1553" s="63" t="s">
        <v>27</v>
      </c>
      <c r="D1553" s="222">
        <v>32790.17</v>
      </c>
      <c r="E1553" s="114">
        <v>34474</v>
      </c>
      <c r="F1553" s="165">
        <v>34500</v>
      </c>
      <c r="G1553" s="263">
        <f t="shared" si="126"/>
        <v>26</v>
      </c>
      <c r="H1553" s="273">
        <f t="shared" si="125"/>
        <v>7.5419156465739157E-4</v>
      </c>
    </row>
    <row r="1554" spans="1:8" x14ac:dyDescent="0.2">
      <c r="A1554" s="35"/>
      <c r="B1554" s="20">
        <v>4134</v>
      </c>
      <c r="C1554" s="63" t="s">
        <v>363</v>
      </c>
      <c r="D1554" s="222">
        <v>34346.129999999997</v>
      </c>
      <c r="E1554" s="114">
        <v>38500</v>
      </c>
      <c r="F1554" s="165">
        <v>38500</v>
      </c>
      <c r="G1554" s="263">
        <f t="shared" si="126"/>
        <v>0</v>
      </c>
      <c r="H1554" s="273">
        <f t="shared" si="125"/>
        <v>0</v>
      </c>
    </row>
    <row r="1555" spans="1:8" x14ac:dyDescent="0.2">
      <c r="A1555" s="35"/>
      <c r="B1555" s="10">
        <v>50</v>
      </c>
      <c r="C1555" s="61" t="s">
        <v>16</v>
      </c>
      <c r="D1555" s="221">
        <f>SUM(D1556+D1558+D1559)</f>
        <v>63430.09</v>
      </c>
      <c r="E1555" s="113">
        <f>SUM(E1556+E1559)</f>
        <v>72136</v>
      </c>
      <c r="F1555" s="164">
        <f>SUM(F1556+F1559)</f>
        <v>76235</v>
      </c>
      <c r="G1555" s="260">
        <f t="shared" si="126"/>
        <v>4099</v>
      </c>
      <c r="H1555" s="274">
        <f t="shared" si="125"/>
        <v>5.6823222801375195E-2</v>
      </c>
    </row>
    <row r="1556" spans="1:8" x14ac:dyDescent="0.2">
      <c r="A1556" s="35"/>
      <c r="B1556" s="6">
        <v>500</v>
      </c>
      <c r="C1556" s="62" t="s">
        <v>163</v>
      </c>
      <c r="D1556" s="222">
        <f>SUM(D1557)</f>
        <v>39299.25</v>
      </c>
      <c r="E1556" s="114">
        <f>SUM(E1557)</f>
        <v>53914</v>
      </c>
      <c r="F1556" s="165">
        <f>SUM(F1557)</f>
        <v>56977</v>
      </c>
      <c r="G1556" s="263">
        <f t="shared" si="126"/>
        <v>3063</v>
      </c>
      <c r="H1556" s="273">
        <f t="shared" si="125"/>
        <v>5.6812701710130975E-2</v>
      </c>
    </row>
    <row r="1557" spans="1:8" x14ac:dyDescent="0.2">
      <c r="A1557" s="35"/>
      <c r="B1557" s="6">
        <v>50020</v>
      </c>
      <c r="C1557" s="62" t="s">
        <v>170</v>
      </c>
      <c r="D1557" s="222">
        <v>39299.25</v>
      </c>
      <c r="E1557" s="114">
        <v>53914</v>
      </c>
      <c r="F1557" s="165">
        <v>56977</v>
      </c>
      <c r="G1557" s="263">
        <f t="shared" si="126"/>
        <v>3063</v>
      </c>
      <c r="H1557" s="273">
        <f t="shared" si="125"/>
        <v>5.6812701710130975E-2</v>
      </c>
    </row>
    <row r="1558" spans="1:8" ht="25.5" x14ac:dyDescent="0.2">
      <c r="A1558" s="35"/>
      <c r="B1558" s="6">
        <v>5005</v>
      </c>
      <c r="C1558" s="62" t="s">
        <v>187</v>
      </c>
      <c r="D1558" s="222">
        <v>8655.61</v>
      </c>
      <c r="E1558" s="114"/>
      <c r="F1558" s="165"/>
      <c r="G1558" s="263">
        <f t="shared" si="126"/>
        <v>0</v>
      </c>
      <c r="H1558" s="273"/>
    </row>
    <row r="1559" spans="1:8" x14ac:dyDescent="0.2">
      <c r="A1559" s="35"/>
      <c r="B1559" s="6">
        <v>506</v>
      </c>
      <c r="C1559" s="62" t="s">
        <v>164</v>
      </c>
      <c r="D1559" s="222">
        <v>15475.23</v>
      </c>
      <c r="E1559" s="114">
        <v>18222</v>
      </c>
      <c r="F1559" s="165">
        <v>19258</v>
      </c>
      <c r="G1559" s="263">
        <f t="shared" si="126"/>
        <v>1036</v>
      </c>
      <c r="H1559" s="273">
        <f>SUM(F1559/E1559-1)</f>
        <v>5.6854351882340115E-2</v>
      </c>
    </row>
    <row r="1560" spans="1:8" s="9" customFormat="1" x14ac:dyDescent="0.2">
      <c r="A1560" s="33"/>
      <c r="B1560" s="23">
        <v>55</v>
      </c>
      <c r="C1560" s="54" t="s">
        <v>17</v>
      </c>
      <c r="D1560" s="225">
        <f>SUM(D1561:D1567)</f>
        <v>12049.2</v>
      </c>
      <c r="E1560" s="117">
        <f>SUM(E1561:E1567)</f>
        <v>14240</v>
      </c>
      <c r="F1560" s="168">
        <f>SUM(F1561:F1567)</f>
        <v>15980</v>
      </c>
      <c r="G1560" s="260">
        <f t="shared" si="126"/>
        <v>1740</v>
      </c>
      <c r="H1560" s="274">
        <f>SUM(F1560/E1560-1)</f>
        <v>0.12219101123595499</v>
      </c>
    </row>
    <row r="1561" spans="1:8" s="9" customFormat="1" x14ac:dyDescent="0.2">
      <c r="A1561" s="33"/>
      <c r="B1561" s="6">
        <v>5500</v>
      </c>
      <c r="C1561" s="62" t="s">
        <v>18</v>
      </c>
      <c r="D1561" s="238">
        <v>1247.4000000000001</v>
      </c>
      <c r="E1561" s="124">
        <v>240</v>
      </c>
      <c r="F1561" s="175">
        <v>240</v>
      </c>
      <c r="G1561" s="263">
        <f t="shared" si="126"/>
        <v>0</v>
      </c>
      <c r="H1561" s="273">
        <f>SUM(F1561/E1561-1)</f>
        <v>0</v>
      </c>
    </row>
    <row r="1562" spans="1:8" s="9" customFormat="1" x14ac:dyDescent="0.2">
      <c r="A1562" s="33"/>
      <c r="B1562" s="6">
        <v>5503</v>
      </c>
      <c r="C1562" s="62" t="s">
        <v>19</v>
      </c>
      <c r="D1562" s="238">
        <v>15.3</v>
      </c>
      <c r="E1562" s="124">
        <v>0</v>
      </c>
      <c r="F1562" s="175">
        <v>0</v>
      </c>
      <c r="G1562" s="263">
        <f t="shared" si="126"/>
        <v>0</v>
      </c>
      <c r="H1562" s="273"/>
    </row>
    <row r="1563" spans="1:8" s="9" customFormat="1" x14ac:dyDescent="0.2">
      <c r="A1563" s="33"/>
      <c r="B1563" s="6">
        <v>5504</v>
      </c>
      <c r="C1563" s="62" t="s">
        <v>257</v>
      </c>
      <c r="D1563" s="238">
        <v>729.65</v>
      </c>
      <c r="E1563" s="124">
        <v>500</v>
      </c>
      <c r="F1563" s="175">
        <v>600</v>
      </c>
      <c r="G1563" s="263">
        <f t="shared" si="126"/>
        <v>100</v>
      </c>
      <c r="H1563" s="273">
        <f>SUM(F1563/E1563-1)</f>
        <v>0.19999999999999996</v>
      </c>
    </row>
    <row r="1564" spans="1:8" s="9" customFormat="1" x14ac:dyDescent="0.2">
      <c r="A1564" s="33"/>
      <c r="B1564" s="6">
        <v>5513</v>
      </c>
      <c r="C1564" s="62" t="s">
        <v>21</v>
      </c>
      <c r="D1564" s="238">
        <v>1655.17</v>
      </c>
      <c r="E1564" s="124">
        <v>2000</v>
      </c>
      <c r="F1564" s="175">
        <v>2600</v>
      </c>
      <c r="G1564" s="263">
        <f t="shared" si="126"/>
        <v>600</v>
      </c>
      <c r="H1564" s="273">
        <f>SUM(F1564/E1564-1)</f>
        <v>0.30000000000000004</v>
      </c>
    </row>
    <row r="1565" spans="1:8" s="9" customFormat="1" x14ac:dyDescent="0.2">
      <c r="A1565" s="33"/>
      <c r="B1565" s="6">
        <v>5514</v>
      </c>
      <c r="C1565" s="62" t="s">
        <v>166</v>
      </c>
      <c r="D1565" s="238">
        <v>178.92</v>
      </c>
      <c r="E1565" s="124">
        <v>0</v>
      </c>
      <c r="F1565" s="175">
        <v>0</v>
      </c>
      <c r="G1565" s="263">
        <f t="shared" si="126"/>
        <v>0</v>
      </c>
      <c r="H1565" s="273"/>
    </row>
    <row r="1566" spans="1:8" s="9" customFormat="1" x14ac:dyDescent="0.2">
      <c r="A1566" s="33"/>
      <c r="B1566" s="6">
        <v>5524</v>
      </c>
      <c r="C1566" s="62" t="s">
        <v>24</v>
      </c>
      <c r="D1566" s="238">
        <v>614.72</v>
      </c>
      <c r="E1566" s="124">
        <v>1000</v>
      </c>
      <c r="F1566" s="175">
        <v>500</v>
      </c>
      <c r="G1566" s="263">
        <f t="shared" si="126"/>
        <v>-500</v>
      </c>
      <c r="H1566" s="273">
        <f t="shared" ref="H1566:H1573" si="127">SUM(F1566/E1566-1)</f>
        <v>-0.5</v>
      </c>
    </row>
    <row r="1567" spans="1:8" s="9" customFormat="1" x14ac:dyDescent="0.2">
      <c r="A1567" s="33"/>
      <c r="B1567" s="21">
        <v>5526</v>
      </c>
      <c r="C1567" s="55" t="s">
        <v>6</v>
      </c>
      <c r="D1567" s="238">
        <v>7608.04</v>
      </c>
      <c r="E1567" s="124">
        <v>10500</v>
      </c>
      <c r="F1567" s="175">
        <v>12040</v>
      </c>
      <c r="G1567" s="263">
        <f t="shared" si="126"/>
        <v>1540</v>
      </c>
      <c r="H1567" s="273">
        <f t="shared" si="127"/>
        <v>0.14666666666666672</v>
      </c>
    </row>
    <row r="1568" spans="1:8" s="9" customFormat="1" x14ac:dyDescent="0.2">
      <c r="A1568" s="33" t="s">
        <v>526</v>
      </c>
      <c r="B1568" s="10" t="s">
        <v>518</v>
      </c>
      <c r="C1568" s="82"/>
      <c r="D1568" s="238"/>
      <c r="E1568" s="117">
        <f>SUM(E1569)</f>
        <v>9878</v>
      </c>
      <c r="F1568" s="168"/>
      <c r="G1568" s="263">
        <f t="shared" si="126"/>
        <v>-9878</v>
      </c>
      <c r="H1568" s="273">
        <f t="shared" si="127"/>
        <v>-1</v>
      </c>
    </row>
    <row r="1569" spans="1:8" s="9" customFormat="1" x14ac:dyDescent="0.2">
      <c r="A1569" s="33"/>
      <c r="B1569" s="23">
        <v>55</v>
      </c>
      <c r="C1569" s="54" t="s">
        <v>17</v>
      </c>
      <c r="D1569" s="238"/>
      <c r="E1569" s="117">
        <f>SUM(E1570)</f>
        <v>9878</v>
      </c>
      <c r="F1569" s="142"/>
      <c r="G1569" s="263">
        <f t="shared" si="126"/>
        <v>-9878</v>
      </c>
      <c r="H1569" s="273">
        <f t="shared" si="127"/>
        <v>-1</v>
      </c>
    </row>
    <row r="1570" spans="1:8" s="9" customFormat="1" x14ac:dyDescent="0.2">
      <c r="A1570" s="33"/>
      <c r="B1570" s="21">
        <v>5524</v>
      </c>
      <c r="C1570" s="62" t="s">
        <v>24</v>
      </c>
      <c r="D1570" s="238"/>
      <c r="E1570" s="124">
        <v>9878</v>
      </c>
      <c r="F1570" s="142"/>
      <c r="G1570" s="263">
        <f t="shared" si="126"/>
        <v>-9878</v>
      </c>
      <c r="H1570" s="273">
        <f t="shared" si="127"/>
        <v>-1</v>
      </c>
    </row>
    <row r="1571" spans="1:8" s="9" customFormat="1" x14ac:dyDescent="0.2">
      <c r="A1571" s="33" t="s">
        <v>441</v>
      </c>
      <c r="B1571" s="10" t="s">
        <v>396</v>
      </c>
      <c r="C1571" s="82"/>
      <c r="D1571" s="225">
        <f>SUM(D1572+D1577+D1579)</f>
        <v>5706.41</v>
      </c>
      <c r="E1571" s="117">
        <f>SUM(E1572+E1577+E1579)</f>
        <v>23368</v>
      </c>
      <c r="F1571" s="168">
        <f>SUM(F1572+F1577+F1579)</f>
        <v>21326</v>
      </c>
      <c r="G1571" s="260">
        <f t="shared" si="126"/>
        <v>-2042</v>
      </c>
      <c r="H1571" s="274">
        <f t="shared" si="127"/>
        <v>-8.7384457377610358E-2</v>
      </c>
    </row>
    <row r="1572" spans="1:8" s="9" customFormat="1" x14ac:dyDescent="0.2">
      <c r="A1572" s="33"/>
      <c r="B1572" s="10">
        <v>50</v>
      </c>
      <c r="C1572" s="61" t="s">
        <v>16</v>
      </c>
      <c r="D1572" s="221">
        <f>SUM(D1573+D1576)</f>
        <v>3622.87</v>
      </c>
      <c r="E1572" s="113">
        <f>SUM(E1573+E1576)</f>
        <v>18368</v>
      </c>
      <c r="F1572" s="164">
        <f>SUM(F1573+F1576)</f>
        <v>19286</v>
      </c>
      <c r="G1572" s="260">
        <f t="shared" si="126"/>
        <v>918</v>
      </c>
      <c r="H1572" s="274">
        <f t="shared" si="127"/>
        <v>4.9978222996515775E-2</v>
      </c>
    </row>
    <row r="1573" spans="1:8" s="9" customFormat="1" x14ac:dyDescent="0.2">
      <c r="A1573" s="33"/>
      <c r="B1573" s="6">
        <v>500</v>
      </c>
      <c r="C1573" s="62" t="s">
        <v>163</v>
      </c>
      <c r="D1573" s="222">
        <f>SUM(D1574:D1575)</f>
        <v>2843.96</v>
      </c>
      <c r="E1573" s="114">
        <f>SUM(E1574:E1575)</f>
        <v>13728</v>
      </c>
      <c r="F1573" s="165">
        <f>SUM(F1574:F1575)</f>
        <v>14414</v>
      </c>
      <c r="G1573" s="263">
        <f t="shared" si="126"/>
        <v>686</v>
      </c>
      <c r="H1573" s="273">
        <f t="shared" si="127"/>
        <v>4.9970862470862576E-2</v>
      </c>
    </row>
    <row r="1574" spans="1:8" s="9" customFormat="1" x14ac:dyDescent="0.2">
      <c r="A1574" s="33"/>
      <c r="B1574" s="6">
        <v>50020</v>
      </c>
      <c r="C1574" s="62" t="s">
        <v>170</v>
      </c>
      <c r="D1574" s="222">
        <v>1350.71</v>
      </c>
      <c r="E1574" s="114">
        <v>0</v>
      </c>
      <c r="F1574" s="165">
        <v>0</v>
      </c>
      <c r="G1574" s="263">
        <f t="shared" si="126"/>
        <v>0</v>
      </c>
      <c r="H1574" s="273"/>
    </row>
    <row r="1575" spans="1:8" s="9" customFormat="1" ht="25.5" x14ac:dyDescent="0.2">
      <c r="A1575" s="33"/>
      <c r="B1575" s="6">
        <v>5005</v>
      </c>
      <c r="C1575" s="62" t="s">
        <v>187</v>
      </c>
      <c r="D1575" s="222">
        <v>1493.25</v>
      </c>
      <c r="E1575" s="114">
        <v>13728</v>
      </c>
      <c r="F1575" s="165">
        <v>14414</v>
      </c>
      <c r="G1575" s="263">
        <f t="shared" si="126"/>
        <v>686</v>
      </c>
      <c r="H1575" s="273">
        <f t="shared" ref="H1575:H1581" si="128">SUM(F1575/E1575-1)</f>
        <v>4.9970862470862576E-2</v>
      </c>
    </row>
    <row r="1576" spans="1:8" s="9" customFormat="1" x14ac:dyDescent="0.2">
      <c r="A1576" s="33"/>
      <c r="B1576" s="6">
        <v>506</v>
      </c>
      <c r="C1576" s="62" t="s">
        <v>164</v>
      </c>
      <c r="D1576" s="222">
        <v>778.91</v>
      </c>
      <c r="E1576" s="114">
        <v>4640</v>
      </c>
      <c r="F1576" s="165">
        <v>4872</v>
      </c>
      <c r="G1576" s="263">
        <f t="shared" si="126"/>
        <v>232</v>
      </c>
      <c r="H1576" s="273">
        <f t="shared" si="128"/>
        <v>5.0000000000000044E-2</v>
      </c>
    </row>
    <row r="1577" spans="1:8" s="9" customFormat="1" ht="25.5" x14ac:dyDescent="0.2">
      <c r="A1577" s="33"/>
      <c r="B1577" s="22">
        <v>413</v>
      </c>
      <c r="C1577" s="64" t="s">
        <v>94</v>
      </c>
      <c r="D1577" s="221">
        <f>SUM(D1578)</f>
        <v>0</v>
      </c>
      <c r="E1577" s="113">
        <f>SUM(E1578)</f>
        <v>3000</v>
      </c>
      <c r="F1577" s="164">
        <f>SUM(F1578)</f>
        <v>0</v>
      </c>
      <c r="G1577" s="260">
        <f t="shared" si="126"/>
        <v>-3000</v>
      </c>
      <c r="H1577" s="274">
        <f t="shared" si="128"/>
        <v>-1</v>
      </c>
    </row>
    <row r="1578" spans="1:8" s="9" customFormat="1" x14ac:dyDescent="0.2">
      <c r="A1578" s="33"/>
      <c r="B1578" s="20">
        <v>4130</v>
      </c>
      <c r="C1578" s="63" t="s">
        <v>27</v>
      </c>
      <c r="D1578" s="222">
        <v>0</v>
      </c>
      <c r="E1578" s="114">
        <v>3000</v>
      </c>
      <c r="F1578" s="165">
        <v>0</v>
      </c>
      <c r="G1578" s="263">
        <f t="shared" si="126"/>
        <v>-3000</v>
      </c>
      <c r="H1578" s="273">
        <f t="shared" si="128"/>
        <v>-1</v>
      </c>
    </row>
    <row r="1579" spans="1:8" s="9" customFormat="1" x14ac:dyDescent="0.2">
      <c r="A1579" s="33"/>
      <c r="B1579" s="23">
        <v>55</v>
      </c>
      <c r="C1579" s="54" t="s">
        <v>17</v>
      </c>
      <c r="D1579" s="221">
        <f>SUM(D1580:D1582)</f>
        <v>2083.54</v>
      </c>
      <c r="E1579" s="113">
        <f>SUM(E1580:E1581)</f>
        <v>2000</v>
      </c>
      <c r="F1579" s="164">
        <f>SUM(F1580:F1581)</f>
        <v>2040</v>
      </c>
      <c r="G1579" s="260">
        <f t="shared" si="126"/>
        <v>40</v>
      </c>
      <c r="H1579" s="274">
        <f t="shared" si="128"/>
        <v>2.0000000000000018E-2</v>
      </c>
    </row>
    <row r="1580" spans="1:8" s="9" customFormat="1" x14ac:dyDescent="0.2">
      <c r="A1580" s="33"/>
      <c r="B1580" s="6">
        <v>5513</v>
      </c>
      <c r="C1580" s="62" t="s">
        <v>21</v>
      </c>
      <c r="D1580" s="222">
        <v>1497.85</v>
      </c>
      <c r="E1580" s="114">
        <v>1500</v>
      </c>
      <c r="F1580" s="165">
        <v>1500</v>
      </c>
      <c r="G1580" s="263">
        <f t="shared" si="126"/>
        <v>0</v>
      </c>
      <c r="H1580" s="273">
        <f t="shared" si="128"/>
        <v>0</v>
      </c>
    </row>
    <row r="1581" spans="1:8" s="9" customFormat="1" x14ac:dyDescent="0.2">
      <c r="A1581" s="33"/>
      <c r="B1581" s="6">
        <v>5524</v>
      </c>
      <c r="C1581" s="62" t="s">
        <v>24</v>
      </c>
      <c r="D1581" s="222">
        <v>497.69</v>
      </c>
      <c r="E1581" s="114">
        <v>500</v>
      </c>
      <c r="F1581" s="165">
        <v>540</v>
      </c>
      <c r="G1581" s="263">
        <f t="shared" si="126"/>
        <v>40</v>
      </c>
      <c r="H1581" s="273">
        <f t="shared" si="128"/>
        <v>8.0000000000000071E-2</v>
      </c>
    </row>
    <row r="1582" spans="1:8" s="9" customFormat="1" x14ac:dyDescent="0.2">
      <c r="A1582" s="33"/>
      <c r="B1582" s="21">
        <v>5526</v>
      </c>
      <c r="C1582" s="55" t="s">
        <v>6</v>
      </c>
      <c r="D1582" s="222">
        <v>88</v>
      </c>
      <c r="E1582" s="114"/>
      <c r="F1582" s="142"/>
      <c r="G1582" s="263">
        <f t="shared" si="126"/>
        <v>0</v>
      </c>
      <c r="H1582" s="273"/>
    </row>
    <row r="1583" spans="1:8" s="9" customFormat="1" x14ac:dyDescent="0.2">
      <c r="A1583" s="33" t="s">
        <v>658</v>
      </c>
      <c r="B1583" s="10" t="s">
        <v>659</v>
      </c>
      <c r="C1583" s="82"/>
      <c r="D1583" s="225">
        <f>SUM(D1584)</f>
        <v>4815</v>
      </c>
      <c r="E1583" s="114"/>
      <c r="F1583" s="142"/>
      <c r="G1583" s="263">
        <f t="shared" si="126"/>
        <v>0</v>
      </c>
      <c r="H1583" s="273"/>
    </row>
    <row r="1584" spans="1:8" s="9" customFormat="1" ht="25.5" x14ac:dyDescent="0.2">
      <c r="A1584" s="33"/>
      <c r="B1584" s="22">
        <v>413</v>
      </c>
      <c r="C1584" s="64" t="s">
        <v>94</v>
      </c>
      <c r="D1584" s="225">
        <f>SUM(D1585)</f>
        <v>4815</v>
      </c>
      <c r="E1584" s="114"/>
      <c r="F1584" s="142"/>
      <c r="G1584" s="263">
        <f t="shared" si="126"/>
        <v>0</v>
      </c>
      <c r="H1584" s="273"/>
    </row>
    <row r="1585" spans="1:8" s="9" customFormat="1" x14ac:dyDescent="0.2">
      <c r="A1585" s="33"/>
      <c r="B1585" s="20">
        <v>4130</v>
      </c>
      <c r="C1585" s="63" t="s">
        <v>27</v>
      </c>
      <c r="D1585" s="234">
        <v>4815</v>
      </c>
      <c r="E1585" s="114"/>
      <c r="F1585" s="142"/>
      <c r="G1585" s="263">
        <f t="shared" si="126"/>
        <v>0</v>
      </c>
      <c r="H1585" s="273"/>
    </row>
    <row r="1586" spans="1:8" s="9" customFormat="1" x14ac:dyDescent="0.2">
      <c r="A1586" s="33" t="s">
        <v>442</v>
      </c>
      <c r="B1586" s="58" t="s">
        <v>279</v>
      </c>
      <c r="C1586" s="82"/>
      <c r="D1586" s="221">
        <f>SUM(D1587+D1591)</f>
        <v>22765.33</v>
      </c>
      <c r="E1586" s="113">
        <f>SUM(E1587+E1591)</f>
        <v>18737</v>
      </c>
      <c r="F1586" s="164">
        <f>SUM(F1587+F1591)</f>
        <v>17181</v>
      </c>
      <c r="G1586" s="260">
        <f t="shared" si="126"/>
        <v>-1556</v>
      </c>
      <c r="H1586" s="274">
        <f t="shared" ref="H1586:H1591" si="129">SUM(F1586/E1586-1)</f>
        <v>-8.3044244009179646E-2</v>
      </c>
    </row>
    <row r="1587" spans="1:8" s="9" customFormat="1" x14ac:dyDescent="0.2">
      <c r="A1587" s="33"/>
      <c r="B1587" s="10">
        <v>50</v>
      </c>
      <c r="C1587" s="61" t="s">
        <v>16</v>
      </c>
      <c r="D1587" s="221">
        <f>SUM(D1588+D1590)</f>
        <v>4824.88</v>
      </c>
      <c r="E1587" s="113">
        <f>SUM(E1588+E1590)</f>
        <v>6000</v>
      </c>
      <c r="F1587" s="164">
        <f>SUM(F1588+F1590)</f>
        <v>4000</v>
      </c>
      <c r="G1587" s="260">
        <f t="shared" si="126"/>
        <v>-2000</v>
      </c>
      <c r="H1587" s="274">
        <f t="shared" si="129"/>
        <v>-0.33333333333333337</v>
      </c>
    </row>
    <row r="1588" spans="1:8" s="9" customFormat="1" x14ac:dyDescent="0.2">
      <c r="A1588" s="33"/>
      <c r="B1588" s="6">
        <v>500</v>
      </c>
      <c r="C1588" s="62" t="s">
        <v>163</v>
      </c>
      <c r="D1588" s="222">
        <f>SUM(D1589)</f>
        <v>3785.52</v>
      </c>
      <c r="E1588" s="114">
        <f>SUM(E1589)</f>
        <v>4484</v>
      </c>
      <c r="F1588" s="165">
        <f>SUM(F1589)</f>
        <v>2990</v>
      </c>
      <c r="G1588" s="263">
        <f t="shared" si="126"/>
        <v>-1494</v>
      </c>
      <c r="H1588" s="273">
        <f t="shared" si="129"/>
        <v>-0.33318465655664586</v>
      </c>
    </row>
    <row r="1589" spans="1:8" s="9" customFormat="1" ht="25.5" x14ac:dyDescent="0.2">
      <c r="A1589" s="33"/>
      <c r="B1589" s="6">
        <v>5005</v>
      </c>
      <c r="C1589" s="62" t="s">
        <v>187</v>
      </c>
      <c r="D1589" s="222">
        <v>3785.52</v>
      </c>
      <c r="E1589" s="114">
        <v>4484</v>
      </c>
      <c r="F1589" s="165">
        <v>2990</v>
      </c>
      <c r="G1589" s="263">
        <f t="shared" si="126"/>
        <v>-1494</v>
      </c>
      <c r="H1589" s="273">
        <f t="shared" si="129"/>
        <v>-0.33318465655664586</v>
      </c>
    </row>
    <row r="1590" spans="1:8" s="9" customFormat="1" x14ac:dyDescent="0.2">
      <c r="A1590" s="33"/>
      <c r="B1590" s="6">
        <v>506</v>
      </c>
      <c r="C1590" s="62" t="s">
        <v>164</v>
      </c>
      <c r="D1590" s="222">
        <v>1039.3599999999999</v>
      </c>
      <c r="E1590" s="114">
        <v>1516</v>
      </c>
      <c r="F1590" s="165">
        <v>1010</v>
      </c>
      <c r="G1590" s="263">
        <f t="shared" si="126"/>
        <v>-506</v>
      </c>
      <c r="H1590" s="273">
        <f t="shared" si="129"/>
        <v>-0.33377308707124009</v>
      </c>
    </row>
    <row r="1591" spans="1:8" s="9" customFormat="1" x14ac:dyDescent="0.2">
      <c r="A1591" s="33"/>
      <c r="B1591" s="23">
        <v>55</v>
      </c>
      <c r="C1591" s="54" t="s">
        <v>17</v>
      </c>
      <c r="D1591" s="221">
        <f>SUM(D1592:D1593)</f>
        <v>17940.45</v>
      </c>
      <c r="E1591" s="113">
        <f>SUM(E1593:E1593)</f>
        <v>12737</v>
      </c>
      <c r="F1591" s="164">
        <f>SUM(F1593:F1593)</f>
        <v>13181</v>
      </c>
      <c r="G1591" s="260">
        <f t="shared" si="126"/>
        <v>444</v>
      </c>
      <c r="H1591" s="274">
        <f t="shared" si="129"/>
        <v>3.4859071994975288E-2</v>
      </c>
    </row>
    <row r="1592" spans="1:8" x14ac:dyDescent="0.2">
      <c r="A1592" s="35"/>
      <c r="B1592" s="21">
        <v>5504</v>
      </c>
      <c r="C1592" s="55" t="s">
        <v>20</v>
      </c>
      <c r="D1592" s="222">
        <v>125</v>
      </c>
      <c r="E1592" s="114"/>
      <c r="F1592" s="165"/>
      <c r="G1592" s="263">
        <f t="shared" si="126"/>
        <v>0</v>
      </c>
      <c r="H1592" s="273"/>
    </row>
    <row r="1593" spans="1:8" s="9" customFormat="1" x14ac:dyDescent="0.2">
      <c r="A1593" s="33"/>
      <c r="B1593" s="21">
        <v>5526</v>
      </c>
      <c r="C1593" s="55" t="s">
        <v>6</v>
      </c>
      <c r="D1593" s="222">
        <v>17815.45</v>
      </c>
      <c r="E1593" s="114">
        <v>12737</v>
      </c>
      <c r="F1593" s="165">
        <v>13181</v>
      </c>
      <c r="G1593" s="263">
        <f t="shared" si="126"/>
        <v>444</v>
      </c>
      <c r="H1593" s="273">
        <f t="shared" ref="H1593:H1601" si="130">SUM(F1593/E1593-1)</f>
        <v>3.4859071994975288E-2</v>
      </c>
    </row>
    <row r="1594" spans="1:8" s="9" customFormat="1" x14ac:dyDescent="0.2">
      <c r="A1594" s="33" t="s">
        <v>58</v>
      </c>
      <c r="B1594" s="10" t="s">
        <v>130</v>
      </c>
      <c r="C1594" s="82"/>
      <c r="D1594" s="211">
        <f>SUM(D1595+D1597)</f>
        <v>2092.0700000000002</v>
      </c>
      <c r="E1594" s="109">
        <f>SUM(E1595+E1597)</f>
        <v>2460</v>
      </c>
      <c r="F1594" s="140">
        <f>SUM(F1595+F1597)</f>
        <v>2509</v>
      </c>
      <c r="G1594" s="260">
        <f t="shared" si="126"/>
        <v>49</v>
      </c>
      <c r="H1594" s="274">
        <f t="shared" si="130"/>
        <v>1.9918699186991962E-2</v>
      </c>
    </row>
    <row r="1595" spans="1:8" s="9" customFormat="1" ht="25.5" x14ac:dyDescent="0.2">
      <c r="A1595" s="33"/>
      <c r="B1595" s="22">
        <v>413</v>
      </c>
      <c r="C1595" s="64" t="s">
        <v>94</v>
      </c>
      <c r="D1595" s="221">
        <f>SUM(D1596)</f>
        <v>1635.38</v>
      </c>
      <c r="E1595" s="113">
        <f>SUM(E1596)</f>
        <v>2000</v>
      </c>
      <c r="F1595" s="164">
        <f>SUM(F1596)</f>
        <v>1700</v>
      </c>
      <c r="G1595" s="260">
        <f t="shared" si="126"/>
        <v>-300</v>
      </c>
      <c r="H1595" s="274">
        <f t="shared" si="130"/>
        <v>-0.15000000000000002</v>
      </c>
    </row>
    <row r="1596" spans="1:8" x14ac:dyDescent="0.2">
      <c r="A1596" s="35"/>
      <c r="B1596" s="20">
        <v>4132</v>
      </c>
      <c r="C1596" s="63" t="s">
        <v>28</v>
      </c>
      <c r="D1596" s="222">
        <v>1635.38</v>
      </c>
      <c r="E1596" s="114">
        <v>2000</v>
      </c>
      <c r="F1596" s="165">
        <v>1700</v>
      </c>
      <c r="G1596" s="263">
        <f t="shared" si="126"/>
        <v>-300</v>
      </c>
      <c r="H1596" s="273">
        <f t="shared" si="130"/>
        <v>-0.15000000000000002</v>
      </c>
    </row>
    <row r="1597" spans="1:8" x14ac:dyDescent="0.2">
      <c r="A1597" s="35"/>
      <c r="B1597" s="23">
        <v>55</v>
      </c>
      <c r="C1597" s="54" t="s">
        <v>17</v>
      </c>
      <c r="D1597" s="221">
        <f>SUM(D1598)</f>
        <v>456.69</v>
      </c>
      <c r="E1597" s="113">
        <f>SUM(E1598)</f>
        <v>460</v>
      </c>
      <c r="F1597" s="164">
        <f>SUM(F1598)</f>
        <v>809</v>
      </c>
      <c r="G1597" s="260">
        <f t="shared" si="126"/>
        <v>349</v>
      </c>
      <c r="H1597" s="274">
        <f t="shared" si="130"/>
        <v>0.75869565217391299</v>
      </c>
    </row>
    <row r="1598" spans="1:8" x14ac:dyDescent="0.2">
      <c r="A1598" s="35"/>
      <c r="B1598" s="21">
        <v>5526</v>
      </c>
      <c r="C1598" s="55" t="s">
        <v>6</v>
      </c>
      <c r="D1598" s="222">
        <v>456.69</v>
      </c>
      <c r="E1598" s="114">
        <v>460</v>
      </c>
      <c r="F1598" s="165">
        <v>809</v>
      </c>
      <c r="G1598" s="263">
        <f t="shared" si="126"/>
        <v>349</v>
      </c>
      <c r="H1598" s="273">
        <f t="shared" si="130"/>
        <v>0.75869565217391299</v>
      </c>
    </row>
    <row r="1599" spans="1:8" s="9" customFormat="1" x14ac:dyDescent="0.2">
      <c r="A1599" s="33" t="s">
        <v>446</v>
      </c>
      <c r="B1599" s="10" t="s">
        <v>131</v>
      </c>
      <c r="C1599" s="82"/>
      <c r="D1599" s="211">
        <f>SUM(D1600)</f>
        <v>11670.54</v>
      </c>
      <c r="E1599" s="109">
        <f>SUM(E1600)</f>
        <v>12500</v>
      </c>
      <c r="F1599" s="140">
        <f>SUM(F1600)</f>
        <v>12750</v>
      </c>
      <c r="G1599" s="260">
        <f t="shared" si="126"/>
        <v>250</v>
      </c>
      <c r="H1599" s="274">
        <f t="shared" si="130"/>
        <v>2.0000000000000018E-2</v>
      </c>
    </row>
    <row r="1600" spans="1:8" s="9" customFormat="1" x14ac:dyDescent="0.2">
      <c r="A1600" s="33"/>
      <c r="B1600" s="23">
        <v>55</v>
      </c>
      <c r="C1600" s="54" t="s">
        <v>17</v>
      </c>
      <c r="D1600" s="225">
        <f>SUM(D1601:D1602)</f>
        <v>11670.54</v>
      </c>
      <c r="E1600" s="117">
        <f>SUM(E1601:E1601)</f>
        <v>12500</v>
      </c>
      <c r="F1600" s="168">
        <f>SUM(F1601:F1601)</f>
        <v>12750</v>
      </c>
      <c r="G1600" s="260">
        <f t="shared" si="126"/>
        <v>250</v>
      </c>
      <c r="H1600" s="274">
        <f t="shared" si="130"/>
        <v>2.0000000000000018E-2</v>
      </c>
    </row>
    <row r="1601" spans="1:8" s="9" customFormat="1" x14ac:dyDescent="0.2">
      <c r="A1601" s="33"/>
      <c r="B1601" s="6">
        <v>5511</v>
      </c>
      <c r="C1601" s="62" t="s">
        <v>165</v>
      </c>
      <c r="D1601" s="238">
        <v>10931.87</v>
      </c>
      <c r="E1601" s="114">
        <v>12500</v>
      </c>
      <c r="F1601" s="165">
        <v>12750</v>
      </c>
      <c r="G1601" s="263">
        <f t="shared" si="126"/>
        <v>250</v>
      </c>
      <c r="H1601" s="273">
        <f t="shared" si="130"/>
        <v>2.0000000000000018E-2</v>
      </c>
    </row>
    <row r="1602" spans="1:8" s="9" customFormat="1" x14ac:dyDescent="0.2">
      <c r="A1602" s="33"/>
      <c r="B1602" s="21">
        <v>5526</v>
      </c>
      <c r="C1602" s="55" t="s">
        <v>6</v>
      </c>
      <c r="D1602" s="238">
        <v>738.67</v>
      </c>
      <c r="E1602" s="114"/>
      <c r="F1602" s="142"/>
      <c r="G1602" s="263">
        <f t="shared" si="126"/>
        <v>0</v>
      </c>
      <c r="H1602" s="273"/>
    </row>
    <row r="1603" spans="1:8" s="9" customFormat="1" x14ac:dyDescent="0.2">
      <c r="A1603" s="33" t="s">
        <v>447</v>
      </c>
      <c r="B1603" s="10" t="s">
        <v>270</v>
      </c>
      <c r="C1603" s="82"/>
      <c r="D1603" s="225">
        <f t="shared" ref="D1603:F1604" si="131">SUM(D1604)</f>
        <v>19629.36</v>
      </c>
      <c r="E1603" s="117">
        <f t="shared" si="131"/>
        <v>8079</v>
      </c>
      <c r="F1603" s="168">
        <f t="shared" si="131"/>
        <v>21000</v>
      </c>
      <c r="G1603" s="260">
        <f t="shared" si="126"/>
        <v>12921</v>
      </c>
      <c r="H1603" s="274">
        <f t="shared" ref="H1603:H1611" si="132">SUM(F1603/E1603-1)</f>
        <v>1.5993316004455997</v>
      </c>
    </row>
    <row r="1604" spans="1:8" s="9" customFormat="1" x14ac:dyDescent="0.2">
      <c r="A1604" s="33"/>
      <c r="B1604" s="23">
        <v>55</v>
      </c>
      <c r="C1604" s="54" t="s">
        <v>17</v>
      </c>
      <c r="D1604" s="225">
        <f t="shared" si="131"/>
        <v>19629.36</v>
      </c>
      <c r="E1604" s="117">
        <f t="shared" si="131"/>
        <v>8079</v>
      </c>
      <c r="F1604" s="168">
        <f t="shared" si="131"/>
        <v>21000</v>
      </c>
      <c r="G1604" s="260">
        <f t="shared" si="126"/>
        <v>12921</v>
      </c>
      <c r="H1604" s="274">
        <f t="shared" si="132"/>
        <v>1.5993316004455997</v>
      </c>
    </row>
    <row r="1605" spans="1:8" s="9" customFormat="1" x14ac:dyDescent="0.2">
      <c r="A1605" s="33"/>
      <c r="B1605" s="21">
        <v>5526</v>
      </c>
      <c r="C1605" s="55" t="s">
        <v>6</v>
      </c>
      <c r="D1605" s="238">
        <v>19629.36</v>
      </c>
      <c r="E1605" s="114">
        <v>8079</v>
      </c>
      <c r="F1605" s="165">
        <v>21000</v>
      </c>
      <c r="G1605" s="263">
        <f t="shared" si="126"/>
        <v>12921</v>
      </c>
      <c r="H1605" s="273">
        <f t="shared" si="132"/>
        <v>1.5993316004455997</v>
      </c>
    </row>
    <row r="1606" spans="1:8" s="9" customFormat="1" x14ac:dyDescent="0.2">
      <c r="A1606" s="33" t="s">
        <v>443</v>
      </c>
      <c r="B1606" s="13" t="s">
        <v>132</v>
      </c>
      <c r="C1606" s="82"/>
      <c r="D1606" s="226">
        <f>SUM(D1607+D1609)</f>
        <v>128216.67000000001</v>
      </c>
      <c r="E1606" s="118">
        <f>SUM(E1607+E1609)</f>
        <v>136814</v>
      </c>
      <c r="F1606" s="170">
        <f>SUM(F1607+F1609)</f>
        <v>109418</v>
      </c>
      <c r="G1606" s="260">
        <f t="shared" si="126"/>
        <v>-27396</v>
      </c>
      <c r="H1606" s="274">
        <f t="shared" si="132"/>
        <v>-0.20024266522431911</v>
      </c>
    </row>
    <row r="1607" spans="1:8" s="9" customFormat="1" ht="25.5" x14ac:dyDescent="0.2">
      <c r="A1607" s="33"/>
      <c r="B1607" s="22">
        <v>413</v>
      </c>
      <c r="C1607" s="64" t="s">
        <v>94</v>
      </c>
      <c r="D1607" s="221">
        <f>SUM(D1608)</f>
        <v>125136.07</v>
      </c>
      <c r="E1607" s="113">
        <f>SUM(E1608)</f>
        <v>133982</v>
      </c>
      <c r="F1607" s="164">
        <f>SUM(F1608)</f>
        <v>109418</v>
      </c>
      <c r="G1607" s="260">
        <f t="shared" si="126"/>
        <v>-24564</v>
      </c>
      <c r="H1607" s="274">
        <f t="shared" si="132"/>
        <v>-0.18333806033646316</v>
      </c>
    </row>
    <row r="1608" spans="1:8" x14ac:dyDescent="0.2">
      <c r="A1608" s="35"/>
      <c r="B1608" s="20">
        <v>4131</v>
      </c>
      <c r="C1608" s="63" t="s">
        <v>182</v>
      </c>
      <c r="D1608" s="222">
        <v>125136.07</v>
      </c>
      <c r="E1608" s="114">
        <v>133982</v>
      </c>
      <c r="F1608" s="165">
        <v>109418</v>
      </c>
      <c r="G1608" s="263">
        <f t="shared" si="126"/>
        <v>-24564</v>
      </c>
      <c r="H1608" s="273">
        <f t="shared" si="132"/>
        <v>-0.18333806033646316</v>
      </c>
    </row>
    <row r="1609" spans="1:8" s="9" customFormat="1" x14ac:dyDescent="0.2">
      <c r="A1609" s="33"/>
      <c r="B1609" s="10">
        <v>50</v>
      </c>
      <c r="C1609" s="61" t="s">
        <v>16</v>
      </c>
      <c r="D1609" s="211">
        <f>SUM(D1610+D1614)</f>
        <v>3080.6</v>
      </c>
      <c r="E1609" s="109">
        <f>SUM(E1610+E1614)</f>
        <v>2832</v>
      </c>
      <c r="F1609" s="142"/>
      <c r="G1609" s="263">
        <f t="shared" si="126"/>
        <v>-2832</v>
      </c>
      <c r="H1609" s="273">
        <f t="shared" si="132"/>
        <v>-1</v>
      </c>
    </row>
    <row r="1610" spans="1:8" s="9" customFormat="1" x14ac:dyDescent="0.2">
      <c r="A1610" s="33"/>
      <c r="B1610" s="6">
        <v>500</v>
      </c>
      <c r="C1610" s="62" t="s">
        <v>163</v>
      </c>
      <c r="D1610" s="210">
        <f>SUM(D1611:D1613)</f>
        <v>2273.6999999999998</v>
      </c>
      <c r="E1610" s="108">
        <f>SUM(E1611:E1611)</f>
        <v>2117</v>
      </c>
      <c r="F1610" s="147"/>
      <c r="G1610" s="263">
        <f t="shared" si="126"/>
        <v>-2117</v>
      </c>
      <c r="H1610" s="273">
        <f t="shared" si="132"/>
        <v>-1</v>
      </c>
    </row>
    <row r="1611" spans="1:8" s="9" customFormat="1" x14ac:dyDescent="0.2">
      <c r="A1611" s="33"/>
      <c r="B1611" s="6">
        <v>5001</v>
      </c>
      <c r="C1611" s="62" t="s">
        <v>169</v>
      </c>
      <c r="D1611" s="210">
        <v>1606.58</v>
      </c>
      <c r="E1611" s="114">
        <v>2117</v>
      </c>
      <c r="F1611" s="147"/>
      <c r="G1611" s="263">
        <f t="shared" si="126"/>
        <v>-2117</v>
      </c>
      <c r="H1611" s="273">
        <f t="shared" si="132"/>
        <v>-1</v>
      </c>
    </row>
    <row r="1612" spans="1:8" s="9" customFormat="1" x14ac:dyDescent="0.2">
      <c r="A1612" s="33"/>
      <c r="B1612" s="6">
        <v>50020</v>
      </c>
      <c r="C1612" s="62" t="s">
        <v>170</v>
      </c>
      <c r="D1612" s="210">
        <v>390</v>
      </c>
      <c r="E1612" s="114"/>
      <c r="F1612" s="147"/>
      <c r="G1612" s="263">
        <f t="shared" si="126"/>
        <v>0</v>
      </c>
      <c r="H1612" s="273"/>
    </row>
    <row r="1613" spans="1:8" s="9" customFormat="1" ht="25.5" x14ac:dyDescent="0.2">
      <c r="A1613" s="33"/>
      <c r="B1613" s="6">
        <v>5005</v>
      </c>
      <c r="C1613" s="62" t="s">
        <v>187</v>
      </c>
      <c r="D1613" s="210">
        <v>277.12</v>
      </c>
      <c r="E1613" s="114"/>
      <c r="F1613" s="147"/>
      <c r="G1613" s="263">
        <f t="shared" si="126"/>
        <v>0</v>
      </c>
      <c r="H1613" s="273"/>
    </row>
    <row r="1614" spans="1:8" s="9" customFormat="1" x14ac:dyDescent="0.2">
      <c r="A1614" s="33"/>
      <c r="B1614" s="6">
        <v>506</v>
      </c>
      <c r="C1614" s="62" t="s">
        <v>164</v>
      </c>
      <c r="D1614" s="210">
        <v>806.9</v>
      </c>
      <c r="E1614" s="114">
        <v>715</v>
      </c>
      <c r="F1614" s="147"/>
      <c r="G1614" s="263">
        <f t="shared" si="126"/>
        <v>-715</v>
      </c>
      <c r="H1614" s="273">
        <f>SUM(F1614/E1614-1)</f>
        <v>-1</v>
      </c>
    </row>
    <row r="1615" spans="1:8" s="9" customFormat="1" x14ac:dyDescent="0.2">
      <c r="A1615" s="33" t="s">
        <v>444</v>
      </c>
      <c r="B1615" s="10" t="s">
        <v>199</v>
      </c>
      <c r="C1615" s="82"/>
      <c r="D1615" s="211">
        <f t="shared" ref="D1615:F1616" si="133">SUM(D1616)</f>
        <v>7704.9</v>
      </c>
      <c r="E1615" s="109">
        <f t="shared" si="133"/>
        <v>4000</v>
      </c>
      <c r="F1615" s="140">
        <f t="shared" si="133"/>
        <v>4080</v>
      </c>
      <c r="G1615" s="260">
        <f t="shared" si="126"/>
        <v>80</v>
      </c>
      <c r="H1615" s="274">
        <f>SUM(F1615/E1615-1)</f>
        <v>2.0000000000000018E-2</v>
      </c>
    </row>
    <row r="1616" spans="1:8" s="9" customFormat="1" x14ac:dyDescent="0.2">
      <c r="A1616" s="33"/>
      <c r="B1616" s="23">
        <v>55</v>
      </c>
      <c r="C1616" s="54" t="s">
        <v>17</v>
      </c>
      <c r="D1616" s="225">
        <f t="shared" si="133"/>
        <v>7704.9</v>
      </c>
      <c r="E1616" s="117">
        <f t="shared" si="133"/>
        <v>4000</v>
      </c>
      <c r="F1616" s="168">
        <f t="shared" si="133"/>
        <v>4080</v>
      </c>
      <c r="G1616" s="260">
        <f t="shared" ref="G1616:G1620" si="134">SUM(F1616-E1616)</f>
        <v>80</v>
      </c>
      <c r="H1616" s="274">
        <f>SUM(F1616/E1616-1)</f>
        <v>2.0000000000000018E-2</v>
      </c>
    </row>
    <row r="1617" spans="1:8" s="9" customFormat="1" x14ac:dyDescent="0.2">
      <c r="A1617" s="32"/>
      <c r="B1617" s="21">
        <v>5513</v>
      </c>
      <c r="C1617" s="55" t="s">
        <v>21</v>
      </c>
      <c r="D1617" s="238">
        <v>7704.9</v>
      </c>
      <c r="E1617" s="114">
        <v>4000</v>
      </c>
      <c r="F1617" s="165">
        <v>4080</v>
      </c>
      <c r="G1617" s="263">
        <f t="shared" si="134"/>
        <v>80</v>
      </c>
      <c r="H1617" s="273">
        <f>SUM(F1617/E1617-1)</f>
        <v>2.0000000000000018E-2</v>
      </c>
    </row>
    <row r="1618" spans="1:8" s="9" customFormat="1" x14ac:dyDescent="0.2">
      <c r="A1618" s="33" t="s">
        <v>660</v>
      </c>
      <c r="B1618" s="10" t="s">
        <v>661</v>
      </c>
      <c r="C1618" s="82"/>
      <c r="D1618" s="233">
        <f>SUM(D1619)</f>
        <v>35</v>
      </c>
      <c r="E1618" s="114"/>
      <c r="F1618" s="142"/>
      <c r="G1618" s="263">
        <f t="shared" si="134"/>
        <v>0</v>
      </c>
      <c r="H1618" s="273"/>
    </row>
    <row r="1619" spans="1:8" s="9" customFormat="1" ht="25.5" x14ac:dyDescent="0.2">
      <c r="A1619" s="33"/>
      <c r="B1619" s="22">
        <v>413</v>
      </c>
      <c r="C1619" s="64" t="s">
        <v>94</v>
      </c>
      <c r="D1619" s="225">
        <f>SUM(D1620)</f>
        <v>35</v>
      </c>
      <c r="E1619" s="114"/>
      <c r="F1619" s="142"/>
      <c r="G1619" s="263">
        <f t="shared" si="134"/>
        <v>0</v>
      </c>
      <c r="H1619" s="273"/>
    </row>
    <row r="1620" spans="1:8" s="9" customFormat="1" ht="26.25" thickBot="1" x14ac:dyDescent="0.25">
      <c r="A1620" s="49"/>
      <c r="B1620" s="252">
        <v>4138</v>
      </c>
      <c r="C1620" s="253" t="s">
        <v>66</v>
      </c>
      <c r="D1620" s="254">
        <v>35</v>
      </c>
      <c r="E1620" s="255"/>
      <c r="F1620" s="188"/>
      <c r="G1620" s="279">
        <f t="shared" si="134"/>
        <v>0</v>
      </c>
      <c r="H1620" s="277"/>
    </row>
    <row r="1624" spans="1:8" x14ac:dyDescent="0.2">
      <c r="H1624" s="68"/>
    </row>
  </sheetData>
  <autoFilter ref="A264:WTP1620"/>
  <mergeCells count="1">
    <mergeCell ref="B265:C265"/>
  </mergeCells>
  <conditionalFormatting sqref="D174:F174">
    <cfRule type="cellIs" dxfId="0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Eelarve eelnõu 2020 abitabelid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 Laurits</cp:lastModifiedBy>
  <cp:lastPrinted>2019-11-14T13:49:06Z</cp:lastPrinted>
  <dcterms:created xsi:type="dcterms:W3CDTF">2003-08-12T14:50:03Z</dcterms:created>
  <dcterms:modified xsi:type="dcterms:W3CDTF">2019-11-19T13:47:33Z</dcterms:modified>
</cp:coreProperties>
</file>